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drawings/drawing1.xml" ContentType="application/vnd.openxmlformats-officedocument.drawing+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docs.live.net/f561da8093b90e25/Testing/NoCountry - C13/"/>
    </mc:Choice>
  </mc:AlternateContent>
  <xr:revisionPtr revIDLastSave="604" documentId="13_ncr:20001_{F83D4630-DE51-41AA-83DE-83822C4ED7B3}" xr6:coauthVersionLast="47" xr6:coauthVersionMax="47" xr10:uidLastSave="{64606833-1967-4CD1-8CBA-88AA47078925}"/>
  <bookViews>
    <workbookView xWindow="-108" yWindow="-108" windowWidth="23256" windowHeight="12456" firstSheet="35" activeTab="46" xr2:uid="{3094817D-3706-43D1-A069-8B339718EF0D}"/>
  </bookViews>
  <sheets>
    <sheet name="Indice" sheetId="1" r:id="rId1"/>
    <sheet name="Contacto" sheetId="59" r:id="rId2"/>
    <sheet name="C 01" sheetId="2" r:id="rId3"/>
    <sheet name="C 02" sheetId="12" r:id="rId4"/>
    <sheet name="C 03" sheetId="13" r:id="rId5"/>
    <sheet name="C 04" sheetId="14" r:id="rId6"/>
    <sheet name="C 05" sheetId="15" r:id="rId7"/>
    <sheet name="C 06" sheetId="18" r:id="rId8"/>
    <sheet name="C 07" sheetId="19" r:id="rId9"/>
    <sheet name="C 08" sheetId="20" r:id="rId10"/>
    <sheet name="C 09" sheetId="16" r:id="rId11"/>
    <sheet name="C 10" sheetId="17" r:id="rId12"/>
    <sheet name="C 11" sheetId="21" r:id="rId13"/>
    <sheet name="C 12" sheetId="22" r:id="rId14"/>
    <sheet name="C 13" sheetId="23" r:id="rId15"/>
    <sheet name="C 14" sheetId="24" r:id="rId16"/>
    <sheet name="C 15" sheetId="25" r:id="rId17"/>
    <sheet name="C 16" sheetId="26" r:id="rId18"/>
    <sheet name="C 17" sheetId="27" r:id="rId19"/>
    <sheet name="C 18" sheetId="28" r:id="rId20"/>
    <sheet name="Registro" sheetId="60" r:id="rId21"/>
    <sheet name="R 01" sheetId="29" r:id="rId22"/>
    <sheet name="R 02" sheetId="30" r:id="rId23"/>
    <sheet name="R 03" sheetId="31" r:id="rId24"/>
    <sheet name="R 04" sheetId="32" r:id="rId25"/>
    <sheet name="R 05" sheetId="33" r:id="rId26"/>
    <sheet name="R 06" sheetId="34" r:id="rId27"/>
    <sheet name="R 07" sheetId="35" r:id="rId28"/>
    <sheet name="R 08" sheetId="36" r:id="rId29"/>
    <sheet name="R 09" sheetId="37" r:id="rId30"/>
    <sheet name="R 10" sheetId="38" r:id="rId31"/>
    <sheet name="R 11" sheetId="39" r:id="rId32"/>
    <sheet name="R 12" sheetId="40" r:id="rId33"/>
    <sheet name="R 13" sheetId="41" r:id="rId34"/>
    <sheet name="R 14" sheetId="42" r:id="rId35"/>
    <sheet name="R 15" sheetId="43" r:id="rId36"/>
    <sheet name="R 16" sheetId="44" r:id="rId37"/>
    <sheet name="R 17" sheetId="45" r:id="rId38"/>
    <sheet name="R 18" sheetId="46" r:id="rId39"/>
    <sheet name="R 19" sheetId="47" r:id="rId40"/>
    <sheet name="R 20" sheetId="48" r:id="rId41"/>
    <sheet name="R 21" sheetId="49" r:id="rId42"/>
    <sheet name="R 22" sheetId="50" r:id="rId43"/>
    <sheet name="R 23" sheetId="51" r:id="rId44"/>
    <sheet name="R 24" sheetId="52" r:id="rId45"/>
    <sheet name="R 25" sheetId="53" r:id="rId46"/>
    <sheet name="Inicio de sesión" sheetId="61" r:id="rId47"/>
    <sheet name="I 01" sheetId="54" r:id="rId48"/>
    <sheet name="I 02" sheetId="55" r:id="rId49"/>
    <sheet name="I 03" sheetId="56" r:id="rId50"/>
    <sheet name="I 04" sheetId="57" r:id="rId51"/>
    <sheet name="I 05" sheetId="58" r:id="rId52"/>
    <sheet name="I 06" sheetId="62" r:id="rId53"/>
    <sheet name="I 07" sheetId="63" r:id="rId54"/>
    <sheet name="I 08" sheetId="64" r:id="rId55"/>
    <sheet name="I 09" sheetId="65" r:id="rId56"/>
    <sheet name="I 10" sheetId="66" r:id="rId57"/>
    <sheet name="I 11" sheetId="67" r:id="rId58"/>
    <sheet name="I 12" sheetId="68" r:id="rId59"/>
    <sheet name="I 13" sheetId="69" r:id="rId6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61" l="1"/>
  <c r="B4" i="61"/>
  <c r="B5" i="61"/>
  <c r="B6" i="61"/>
  <c r="B17" i="60"/>
  <c r="C14" i="64"/>
  <c r="C13" i="64"/>
  <c r="C12" i="63"/>
  <c r="C13" i="63"/>
  <c r="C14" i="63"/>
  <c r="C12" i="62"/>
  <c r="C13" i="62"/>
  <c r="C14" i="62"/>
  <c r="C12" i="58"/>
  <c r="C13" i="58"/>
  <c r="C14" i="58"/>
  <c r="C12" i="57"/>
  <c r="C13" i="57"/>
  <c r="C14" i="57"/>
  <c r="C12" i="56"/>
  <c r="C13" i="56"/>
  <c r="C14" i="56"/>
  <c r="C12" i="55"/>
  <c r="C13" i="55"/>
  <c r="C14" i="55"/>
  <c r="C12" i="54"/>
  <c r="C13" i="54"/>
  <c r="C14" i="54"/>
  <c r="C12" i="53"/>
  <c r="C13" i="53"/>
  <c r="C14" i="53"/>
  <c r="C15" i="53"/>
  <c r="C16" i="53"/>
  <c r="C17" i="53"/>
  <c r="C18" i="53"/>
  <c r="C19" i="53"/>
  <c r="C20" i="53"/>
  <c r="C12" i="52"/>
  <c r="C13" i="52"/>
  <c r="C14" i="52"/>
  <c r="C15" i="52"/>
  <c r="C16" i="52"/>
  <c r="C17" i="52"/>
  <c r="C18" i="52"/>
  <c r="C19" i="52"/>
  <c r="C20" i="52"/>
  <c r="C12" i="51"/>
  <c r="C13" i="51"/>
  <c r="C14" i="51"/>
  <c r="C15" i="51"/>
  <c r="C16" i="51"/>
  <c r="C17" i="51"/>
  <c r="C18" i="51"/>
  <c r="C19" i="51"/>
  <c r="C20" i="51"/>
  <c r="C12" i="50"/>
  <c r="C13" i="50"/>
  <c r="C14" i="50"/>
  <c r="C15" i="50"/>
  <c r="C16" i="50"/>
  <c r="C17" i="50"/>
  <c r="C18" i="50"/>
  <c r="C19" i="50"/>
  <c r="C20" i="50"/>
  <c r="C12" i="49"/>
  <c r="C13" i="49"/>
  <c r="C14" i="49"/>
  <c r="C15" i="49"/>
  <c r="C16" i="49"/>
  <c r="C17" i="49"/>
  <c r="C18" i="49"/>
  <c r="C19" i="49"/>
  <c r="C20" i="49"/>
  <c r="C12" i="48"/>
  <c r="C13" i="48"/>
  <c r="C14" i="48"/>
  <c r="C15" i="48"/>
  <c r="C16" i="48"/>
  <c r="C17" i="48"/>
  <c r="C18" i="48"/>
  <c r="C19" i="48"/>
  <c r="C20" i="48"/>
  <c r="C12" i="47"/>
  <c r="C13" i="47"/>
  <c r="C14" i="47"/>
  <c r="C15" i="47"/>
  <c r="C16" i="47"/>
  <c r="C17" i="47"/>
  <c r="C18" i="47"/>
  <c r="C19" i="47"/>
  <c r="C20" i="47"/>
  <c r="C12" i="46"/>
  <c r="C13" i="46"/>
  <c r="C14" i="46"/>
  <c r="C15" i="46"/>
  <c r="C16" i="46"/>
  <c r="C17" i="46"/>
  <c r="C18" i="46"/>
  <c r="C19" i="46"/>
  <c r="C20" i="46"/>
  <c r="C12" i="45"/>
  <c r="C13" i="45"/>
  <c r="C14" i="45"/>
  <c r="C15" i="45"/>
  <c r="C16" i="45"/>
  <c r="C17" i="45"/>
  <c r="C18" i="45"/>
  <c r="C19" i="45"/>
  <c r="C20" i="45"/>
  <c r="C12" i="44"/>
  <c r="C13" i="44"/>
  <c r="C14" i="44"/>
  <c r="C15" i="44"/>
  <c r="C16" i="44"/>
  <c r="C17" i="44"/>
  <c r="C18" i="44"/>
  <c r="C19" i="44"/>
  <c r="C20" i="44"/>
  <c r="C12" i="43"/>
  <c r="C13" i="43"/>
  <c r="C14" i="43"/>
  <c r="C15" i="43"/>
  <c r="C16" i="43"/>
  <c r="C17" i="43"/>
  <c r="C18" i="43"/>
  <c r="C19" i="43"/>
  <c r="C20" i="43"/>
  <c r="C12" i="42"/>
  <c r="C13" i="42"/>
  <c r="C14" i="42"/>
  <c r="C15" i="42"/>
  <c r="C16" i="42"/>
  <c r="C17" i="42"/>
  <c r="C18" i="42"/>
  <c r="C19" i="42"/>
  <c r="C20" i="42"/>
  <c r="C12" i="41"/>
  <c r="C13" i="41"/>
  <c r="C14" i="41"/>
  <c r="C15" i="41"/>
  <c r="C16" i="41"/>
  <c r="C17" i="41"/>
  <c r="C18" i="41"/>
  <c r="C19" i="41"/>
  <c r="C20" i="41"/>
  <c r="C12" i="40"/>
  <c r="C13" i="40"/>
  <c r="C14" i="40"/>
  <c r="C15" i="40"/>
  <c r="C16" i="40"/>
  <c r="C17" i="40"/>
  <c r="C18" i="40"/>
  <c r="C19" i="40"/>
  <c r="C20" i="40"/>
  <c r="C12" i="39"/>
  <c r="C13" i="39"/>
  <c r="C14" i="39"/>
  <c r="C15" i="39"/>
  <c r="C16" i="39"/>
  <c r="C17" i="39"/>
  <c r="C18" i="39"/>
  <c r="C19" i="39"/>
  <c r="C20" i="39"/>
  <c r="C12" i="38"/>
  <c r="C13" i="38"/>
  <c r="C14" i="38"/>
  <c r="C15" i="38"/>
  <c r="C16" i="38"/>
  <c r="C17" i="38"/>
  <c r="C18" i="38"/>
  <c r="C19" i="38"/>
  <c r="C20" i="38"/>
  <c r="C12" i="37"/>
  <c r="C13" i="37"/>
  <c r="C14" i="37"/>
  <c r="C15" i="37"/>
  <c r="C16" i="37"/>
  <c r="C17" i="37"/>
  <c r="C18" i="37"/>
  <c r="C19" i="37"/>
  <c r="C20" i="37"/>
  <c r="C12" i="36"/>
  <c r="C13" i="36"/>
  <c r="C14" i="36"/>
  <c r="C15" i="36"/>
  <c r="C16" i="36"/>
  <c r="C17" i="36"/>
  <c r="C18" i="36"/>
  <c r="C19" i="36"/>
  <c r="C20" i="36"/>
  <c r="C12" i="35"/>
  <c r="C13" i="35"/>
  <c r="C14" i="35"/>
  <c r="C15" i="35"/>
  <c r="C16" i="35"/>
  <c r="C17" i="35"/>
  <c r="C18" i="35"/>
  <c r="C19" i="35"/>
  <c r="C20" i="35"/>
  <c r="C12" i="34"/>
  <c r="C13" i="34"/>
  <c r="C14" i="34"/>
  <c r="C15" i="34"/>
  <c r="C16" i="34"/>
  <c r="C17" i="34"/>
  <c r="C18" i="34"/>
  <c r="C19" i="34"/>
  <c r="C20" i="34"/>
  <c r="C12" i="33"/>
  <c r="C13" i="33"/>
  <c r="C14" i="33"/>
  <c r="C15" i="33"/>
  <c r="C16" i="33"/>
  <c r="C17" i="33"/>
  <c r="C18" i="33"/>
  <c r="C19" i="33"/>
  <c r="C20" i="33"/>
  <c r="C12" i="32"/>
  <c r="C13" i="32"/>
  <c r="C14" i="32"/>
  <c r="C15" i="32"/>
  <c r="C16" i="32"/>
  <c r="C17" i="32"/>
  <c r="C18" i="32"/>
  <c r="C19" i="32"/>
  <c r="C20" i="32"/>
  <c r="C12" i="31"/>
  <c r="C13" i="31"/>
  <c r="C14" i="31"/>
  <c r="C15" i="31"/>
  <c r="C16" i="31"/>
  <c r="C17" i="31"/>
  <c r="C18" i="31"/>
  <c r="C19" i="31"/>
  <c r="C20" i="31"/>
  <c r="C12" i="30"/>
  <c r="C13" i="30"/>
  <c r="C12" i="29"/>
  <c r="C13" i="29"/>
  <c r="C14" i="29"/>
  <c r="C15" i="29"/>
  <c r="C16" i="29"/>
  <c r="C17" i="29"/>
  <c r="C18" i="29"/>
  <c r="C19" i="29"/>
  <c r="C20" i="29"/>
  <c r="C12" i="28"/>
  <c r="C13" i="28"/>
  <c r="C14" i="28"/>
  <c r="C15" i="28"/>
  <c r="C16" i="28"/>
  <c r="C17" i="28"/>
  <c r="C18" i="28"/>
  <c r="C19" i="28"/>
  <c r="C20" i="28"/>
  <c r="C12" i="27"/>
  <c r="C13" i="27"/>
  <c r="C14" i="27"/>
  <c r="C15" i="27"/>
  <c r="C16" i="27"/>
  <c r="C17" i="27"/>
  <c r="C18" i="27"/>
  <c r="C19" i="27"/>
  <c r="C20" i="27"/>
  <c r="C12" i="26"/>
  <c r="C13" i="26"/>
  <c r="C14" i="26"/>
  <c r="C15" i="26"/>
  <c r="C16" i="26"/>
  <c r="C17" i="26"/>
  <c r="C18" i="26"/>
  <c r="C19" i="26"/>
  <c r="C20" i="26"/>
  <c r="C12" i="25"/>
  <c r="C13" i="25"/>
  <c r="C14" i="25"/>
  <c r="C15" i="25"/>
  <c r="C16" i="25"/>
  <c r="C17" i="25"/>
  <c r="C18" i="25"/>
  <c r="C19" i="25"/>
  <c r="C20" i="25"/>
  <c r="C12" i="24"/>
  <c r="C13" i="24"/>
  <c r="C14" i="24"/>
  <c r="C15" i="24"/>
  <c r="C16" i="24"/>
  <c r="C17" i="24"/>
  <c r="C18" i="24"/>
  <c r="C19" i="24"/>
  <c r="C20" i="24"/>
  <c r="C12" i="23"/>
  <c r="C13" i="23"/>
  <c r="C14" i="23"/>
  <c r="C15" i="23"/>
  <c r="C16" i="23"/>
  <c r="C17" i="23"/>
  <c r="C18" i="23"/>
  <c r="C19" i="23"/>
  <c r="C20" i="23"/>
  <c r="C12" i="22"/>
  <c r="C13" i="22"/>
  <c r="C14" i="22"/>
  <c r="C15" i="22"/>
  <c r="C16" i="22"/>
  <c r="C17" i="22"/>
  <c r="C18" i="22"/>
  <c r="C19" i="22"/>
  <c r="C20" i="22"/>
  <c r="C12" i="21"/>
  <c r="C13" i="21"/>
  <c r="C14" i="21"/>
  <c r="C15" i="21"/>
  <c r="C16" i="21"/>
  <c r="C17" i="21"/>
  <c r="C18" i="21"/>
  <c r="C19" i="21"/>
  <c r="C20" i="21"/>
  <c r="C12" i="17"/>
  <c r="C13" i="17"/>
  <c r="C14" i="17"/>
  <c r="C15" i="17"/>
  <c r="C16" i="17"/>
  <c r="C17" i="17"/>
  <c r="C18" i="17"/>
  <c r="C19" i="17"/>
  <c r="C20" i="17"/>
  <c r="C12" i="16"/>
  <c r="C13" i="16"/>
  <c r="C14" i="16"/>
  <c r="C15" i="16"/>
  <c r="C16" i="16"/>
  <c r="C17" i="16"/>
  <c r="C18" i="16"/>
  <c r="C19" i="16"/>
  <c r="C20" i="16"/>
  <c r="C12" i="20"/>
  <c r="C13" i="20"/>
  <c r="C14" i="20"/>
  <c r="C15" i="20"/>
  <c r="C16" i="20"/>
  <c r="C17" i="20"/>
  <c r="C18" i="20"/>
  <c r="C19" i="20"/>
  <c r="C20" i="20"/>
  <c r="C12" i="19"/>
  <c r="C13" i="19"/>
  <c r="C14" i="19"/>
  <c r="C15" i="19"/>
  <c r="C16" i="19"/>
  <c r="C17" i="19"/>
  <c r="C18" i="19"/>
  <c r="C19" i="19"/>
  <c r="C20" i="19"/>
  <c r="C12" i="18"/>
  <c r="C13" i="18"/>
  <c r="C14" i="18"/>
  <c r="C15" i="18"/>
  <c r="C16" i="18"/>
  <c r="C17" i="18"/>
  <c r="C18" i="18"/>
  <c r="C19" i="18"/>
  <c r="C20" i="18"/>
  <c r="C12" i="15"/>
  <c r="C13" i="15"/>
  <c r="C14" i="15"/>
  <c r="C15" i="15"/>
  <c r="C16" i="15"/>
  <c r="C17" i="15"/>
  <c r="C18" i="15"/>
  <c r="C19" i="15"/>
  <c r="C20" i="15"/>
  <c r="C12" i="14"/>
  <c r="C13" i="14"/>
  <c r="C14" i="14"/>
  <c r="C15" i="14"/>
  <c r="C16" i="14"/>
  <c r="C17" i="14"/>
  <c r="C18" i="14"/>
  <c r="C19" i="14"/>
  <c r="C20" i="14"/>
  <c r="C12" i="13"/>
  <c r="C13" i="13"/>
  <c r="C14" i="13"/>
  <c r="C15" i="13"/>
  <c r="C16" i="13"/>
  <c r="C17" i="13"/>
  <c r="C18" i="13"/>
  <c r="C19" i="13"/>
  <c r="C20" i="13"/>
  <c r="C12" i="12"/>
  <c r="C13" i="12"/>
  <c r="C14" i="12"/>
  <c r="C15" i="12"/>
  <c r="C16" i="12"/>
  <c r="C17" i="12"/>
  <c r="C18" i="12"/>
  <c r="C19" i="12"/>
  <c r="C20" i="12"/>
  <c r="C12" i="2"/>
  <c r="C13" i="2"/>
  <c r="C14" i="2"/>
  <c r="C15" i="2"/>
  <c r="C16" i="2"/>
  <c r="C17" i="2"/>
  <c r="C18" i="2"/>
  <c r="C19" i="2"/>
  <c r="C20" i="2"/>
  <c r="C12" i="64"/>
  <c r="C12" i="65"/>
  <c r="C13" i="65"/>
  <c r="C14" i="65"/>
  <c r="C12" i="66"/>
  <c r="C13" i="66"/>
  <c r="C14" i="66"/>
  <c r="C12" i="67"/>
  <c r="C13" i="67"/>
  <c r="C14" i="67"/>
  <c r="C12" i="68"/>
  <c r="C13" i="68"/>
  <c r="C14" i="68"/>
  <c r="C12" i="69"/>
  <c r="B5" i="60"/>
  <c r="B6" i="60"/>
  <c r="B7" i="60"/>
  <c r="B8" i="60"/>
  <c r="B9" i="60"/>
  <c r="B10" i="60"/>
  <c r="B11" i="60"/>
  <c r="B12" i="60"/>
  <c r="B13" i="60"/>
  <c r="B5" i="59"/>
  <c r="B6" i="59"/>
  <c r="B7" i="59"/>
  <c r="B8" i="59"/>
  <c r="B9" i="59"/>
  <c r="B10" i="59"/>
  <c r="B11" i="59"/>
  <c r="B12" i="59"/>
  <c r="B13" i="59"/>
</calcChain>
</file>

<file path=xl/sharedStrings.xml><?xml version="1.0" encoding="utf-8"?>
<sst xmlns="http://schemas.openxmlformats.org/spreadsheetml/2006/main" count="2830" uniqueCount="452">
  <si>
    <t>Nro.  Prueba</t>
  </si>
  <si>
    <t>Estado</t>
  </si>
  <si>
    <t>Resultado obtenido</t>
  </si>
  <si>
    <t>Fecha ejecucón</t>
  </si>
  <si>
    <t>Titulo:</t>
  </si>
  <si>
    <t>Indice - Casos de Pruebas</t>
  </si>
  <si>
    <t>Descripcion:</t>
  </si>
  <si>
    <t>Ruta de Navegacion:</t>
  </si>
  <si>
    <t>Precondiciones:</t>
  </si>
  <si>
    <t>Sist. Operativo:</t>
  </si>
  <si>
    <t>Navegador:</t>
  </si>
  <si>
    <t>Chrome V 112</t>
  </si>
  <si>
    <t>Dispo.:</t>
  </si>
  <si>
    <t>Pasos:</t>
  </si>
  <si>
    <t>N°</t>
  </si>
  <si>
    <t>Descripcion</t>
  </si>
  <si>
    <t>Datos de entrada</t>
  </si>
  <si>
    <t>Resultados Esperados</t>
  </si>
  <si>
    <t>Poner en campo “Nombre/s</t>
  </si>
  <si>
    <t>Juan José</t>
  </si>
  <si>
    <t>Poner en campo “Apellido/s”</t>
  </si>
  <si>
    <t>Rodriguez Zapatero</t>
  </si>
  <si>
    <t>Poner en campo  “Email”</t>
  </si>
  <si>
    <t>C 01</t>
  </si>
  <si>
    <t>C 02</t>
  </si>
  <si>
    <t>C 03</t>
  </si>
  <si>
    <t>C 04</t>
  </si>
  <si>
    <t>C 05</t>
  </si>
  <si>
    <t>C 06</t>
  </si>
  <si>
    <t>C 07</t>
  </si>
  <si>
    <t>C 08</t>
  </si>
  <si>
    <t>C 09</t>
  </si>
  <si>
    <t>C 10</t>
  </si>
  <si>
    <t>Contacto, Win 11, Chrome, Camino Feliz</t>
  </si>
  <si>
    <t>Windows 11</t>
  </si>
  <si>
    <t>Notebook con monit. 17"</t>
  </si>
  <si>
    <t>qatestspruebas@gmail.com</t>
  </si>
  <si>
    <t>Poner en campo  “Teléfono”</t>
  </si>
  <si>
    <t>Poner en campo  “Asunto”</t>
  </si>
  <si>
    <t>Poner en campo  “Mensaje”</t>
  </si>
  <si>
    <t>Este es un mensaje de prueba! El código del TC es C 01.</t>
  </si>
  <si>
    <t>Hacer clic en el botón "Enviar"</t>
  </si>
  <si>
    <t>Contacto, Win 11, Chrome, Camino NO Feliz, "Nombre/s" con número</t>
  </si>
  <si>
    <t>Tener conectividad a intenet, 
Tener acceso a la base de datos, 
tener acceso a la cuenta de mail</t>
  </si>
  <si>
    <t xml:space="preserve">Tener conectividad a intenet, 
Tener acceso a la base de datos, 
tener acceso a la cuenta de mail </t>
  </si>
  <si>
    <t>Este es un mensaje de prueba! El código del TC es C 02.</t>
  </si>
  <si>
    <t>Contacto, Win 11, Chrome, Camino NO Feliz, "Nombre/s" vacío</t>
  </si>
  <si>
    <t>Juan José 03</t>
  </si>
  <si>
    <t>Este es un mensaje de prueba! El código del TC es C 03.</t>
  </si>
  <si>
    <t>Contacto, Win 11, Chrome, Camino NO Feliz, "Nombre/s" cantidad mínima de caracteres</t>
  </si>
  <si>
    <t>Ju</t>
  </si>
  <si>
    <t>Este es un mensaje de prueba! El código del TC es C 04.</t>
  </si>
  <si>
    <t>Contacto, Win 11, Chrome, Camino NO Feliz, "Nombre/s" cantidad máxima de caracteres</t>
  </si>
  <si>
    <t>Alejandro Octavio Antonella Sofía</t>
  </si>
  <si>
    <t>Alejandro Octavio Antonella So</t>
  </si>
  <si>
    <t>Este es un mensaje de prueba! El código del TC es C 05.</t>
  </si>
  <si>
    <t xml:space="preserve">Revisar la base de datos </t>
  </si>
  <si>
    <t>Revisar la base de datos - "Nombre/s"</t>
  </si>
  <si>
    <t>Revisar la base de datos</t>
  </si>
  <si>
    <t>Tiene que estar el mensaje</t>
  </si>
  <si>
    <t>Revisar la casilla de correo</t>
  </si>
  <si>
    <t>Mail de confirmación</t>
  </si>
  <si>
    <t>Mensaje de confirmación
Se blanquean los campos (?)</t>
  </si>
  <si>
    <t>No tiene que estar el mensaje</t>
  </si>
  <si>
    <t>No tiene que estar el mail de confirmación</t>
  </si>
  <si>
    <t>Se muestra el mensaje "Falta completar el nombre" abajo del campo</t>
  </si>
  <si>
    <t>Se muestra el mensaje "El nombre es incorrecto. Por favor, reingréselo" debajo del campo</t>
  </si>
  <si>
    <t>No tiene que estar el mail</t>
  </si>
  <si>
    <t>Tiene que estar el mail de confirmación</t>
  </si>
  <si>
    <t>Contacto, Win 11, Chrome, Camino NO Feliz, "Email" sin dominio</t>
  </si>
  <si>
    <t>Este es un mensaje de prueba! El código del TC es C 06.</t>
  </si>
  <si>
    <t>Se muestra el mensaje "El mail es incorrecto. Por favor, reingréselo siguiendo el formato mail@proveedor.xxx" debajo del campo.</t>
  </si>
  <si>
    <t>qatestspruebas</t>
  </si>
  <si>
    <t>Contacto, Win 11, Chrome, Camino NO Feliz, "Email" sin tipo de extensión</t>
  </si>
  <si>
    <t>qatestspruebas@gmail</t>
  </si>
  <si>
    <t>Este es un mensaje de prueba! El código del TC es C 07.</t>
  </si>
  <si>
    <t>C 11</t>
  </si>
  <si>
    <t>Contacto, Win 11, Chrome, Camino NO Feliz, "Apellido/s" con número</t>
  </si>
  <si>
    <t>Terrazo 06</t>
  </si>
  <si>
    <t>Se muestra el mensaje "El apellido es incorrecto. Por favor, reingréselo" debajo del campo</t>
  </si>
  <si>
    <t>Contacto, Win 11, Chrome, Camino NO Feliz, "Apellido/s" cantidad mínima de caracteres</t>
  </si>
  <si>
    <t>Te</t>
  </si>
  <si>
    <t>Contacto, Win 11, Chrome, Camino NO Feliz, "Apellido/s" cantidad máxima de caracteres</t>
  </si>
  <si>
    <t>Terrazo Gonzalez Cartagena Gutierrez</t>
  </si>
  <si>
    <t>Terrazo Gonzalez Cartagena Gut</t>
  </si>
  <si>
    <t>Este es un mensaje de prueba! El código del TC es C 08</t>
  </si>
  <si>
    <t>Este es un mensaje de prueba! El código del TC es C 09</t>
  </si>
  <si>
    <t>Este es un mensaje de prueba! El código del TC es C 10</t>
  </si>
  <si>
    <t>Este es un mensaje de prueba! El código del TC es C 11</t>
  </si>
  <si>
    <t>a111-3456789</t>
  </si>
  <si>
    <t>Contacto, Win 11, Chrome, Camino NO Feliz, "Teléfono" con caracteres no numéricos</t>
  </si>
  <si>
    <t>Contacto, Win 11, Chrome, Camino NO Feliz, "Asunto" vacío</t>
  </si>
  <si>
    <t>Se muestra el mensaje "Falta completar el asunto" abajo del campo</t>
  </si>
  <si>
    <t>C 13</t>
  </si>
  <si>
    <t>Contacto, Win 11, Chrome, Camino NO Feliz, "Asunto" con número</t>
  </si>
  <si>
    <t>Mensaje de prueba - camino no feliz C dos</t>
  </si>
  <si>
    <t>Mensaje de prueba - camino feliz contacto</t>
  </si>
  <si>
    <t>Mensaje de prueba - camino no feliz C tres</t>
  </si>
  <si>
    <t>Mensaje de prueba - camino no feliz C cuatro</t>
  </si>
  <si>
    <t>Mensaje de prueba - camino no feliz C cinco</t>
  </si>
  <si>
    <t>Mensaje de prueba - camino no feliz C seis</t>
  </si>
  <si>
    <t>Mensaje de prueba - camino no feliz C siete</t>
  </si>
  <si>
    <t>Mensaje de prueba - camino no feliz C ocho</t>
  </si>
  <si>
    <t>Mensaje de prueba - camino no feliz C nueve</t>
  </si>
  <si>
    <t>Mensaje de prueba - camino no feliz C diez</t>
  </si>
  <si>
    <t>Mensaje de prueba - camino no feliz C once</t>
  </si>
  <si>
    <t>Mensaje de prueba - camino no feliz C 13</t>
  </si>
  <si>
    <t>C 12</t>
  </si>
  <si>
    <t>Mensaje de prueba - camino no feliz C</t>
  </si>
  <si>
    <t>Este es un mensaje de prueba! El código del TC es C 13.</t>
  </si>
  <si>
    <t>Este es un mensaje de prueba! El código del TC es C 12</t>
  </si>
  <si>
    <t>C 14</t>
  </si>
  <si>
    <t>Contacto, Win 11, Chrome, Camino NO Feliz, "Asunto" cantidad mínima de caracteres</t>
  </si>
  <si>
    <t>Este es un mensaje de prueba! El código del TC es C 14.</t>
  </si>
  <si>
    <t>Me</t>
  </si>
  <si>
    <t>Se muestra el mensaje "XXXXXXXXX" debajo del campo</t>
  </si>
  <si>
    <t>C 15</t>
  </si>
  <si>
    <t>Este es un mensaje de prueba! El código del TC es C 15.</t>
  </si>
  <si>
    <t>Mensaje de prueba - camino no feliz C quince - necesito superar los cien caracteres así que voy a es</t>
  </si>
  <si>
    <t>Revisar la base de datos - "Asunto"</t>
  </si>
  <si>
    <t>C 16</t>
  </si>
  <si>
    <t>C 17</t>
  </si>
  <si>
    <t>C 18</t>
  </si>
  <si>
    <t>Contacto, Win 11, Chrome, Camino NO Feliz, "Asunto" cantidad máxima de caracteres</t>
  </si>
  <si>
    <t>Mensaje de prueba - camino no feliz C quince - necesito superar los cien caracteres así que voy a escribir algo</t>
  </si>
  <si>
    <t>Contacto, Win 11, Chrome, Camino NO Feliz, "Mensaje" vacío</t>
  </si>
  <si>
    <t>Se muestra el mensaje "Falta completar el mensaje" abajo del campo</t>
  </si>
  <si>
    <t>Contacto, Win 11, Chrome, Camino NO Feliz, "Mensaje" cantidad mínima de caracteres</t>
  </si>
  <si>
    <t>Contacto, Win 11, Chrome, Camino NO Feliz, "Mensaje" cantidad máxima de caracteres</t>
  </si>
  <si>
    <t>Este es un mensaje de prueba! El código del TC es C 18. Lorem ipsum dolor sit amet, consectetur adipiscing elit. Fusce gravida cursus purus sed dapibus. Curabitur id laoreet mi. In commodo ipsum accumsan erat tristique, sed suscipit ligula volutpat. Mauris dapibus tortor eget pulvinar cursus. Maecenas ligula enim, laoreet non ligula in, faucibus eleifend justo. Orci varius natoque penatibus et magnis dis parturient montes, nascetur ridiculus mus. Quisque quis nulla lorem. Integer egestas libero at erat volutpat, nec convallis risus convallis.
Aliquam vel ligula bibendum, vehicula sem id, eleifend nisi. Aliquam non porta massa. Morbi feugiat est sed arcu mollis eleifend. Vivamus elementum et ipsum nec volutpat. In auctor magna suscipit enim euismod aliquam. Nullam semper pellentesque justo vehicula egestas. Nam eget est eros. Pellentesque volutpat egestas eleifend. Mauris accumsan elit vitae metus volutpat imperdiet. Suspendisse tempor odio orci. Suspendisse quis tincidunt eros. Suspendisse lobortis nisi tempor magna viverra, in sagittis elit elementum.
Phasellus non nisl lacus. Quisque pretium velit nec sapien placerat scelerisque. Interdum et malesuada fames ac ante ipsum primis in faucibus. Cras non enim nec mauris pulvinar tincidunt. Nunc rutrum tortor justo, ut bibendum justo suscipit eu. Praesent tempus lectus vitae sollicitudin viverra. Vestibulum vehicula, ipsum quis fermentum vehicula, enim justo ullamcorper mauris, ut mollis tortor purus vel mi. Duis posuere nisi dui. Nunc consectetur quis odio sed eleifend. Nunc vehicula pretium risus et pulvinar. Cras hendrerit, nunc ut auctor condimentum, mi libero suscipit quam, et tincidunt odio lectus eu turpis. Vivamus et sem vestibulum, sagittis mi ac, elementum elit. Integer aliquet elementum ligula in congue. Phasellus et ullamcorper orci, vitae maximus elit. Duis quis neque eget odio gravida mollis eu vel dui. Donec id purus semper, facilisis diam eget, cursus purus.
Curabitur sed mattis mi. Sed quis condimentum arc</t>
  </si>
  <si>
    <t>Este es un mensaje de prueba! El código del TC es C 18. Lorem ipsum dolor sit amet, consectetur adipiscing elit. Fusce gravida cursus purus sed dapibus. Curabitur id laoreet mi. In commodo ipsum accumsan erat tristique, sed suscipit ligula volutpat. Mauris dapibus tortor eget pulvinar cursus. Maecenas ligula enim, laoreet non ligula in, faucibus eleifend justo. Orci varius natoque penatibus et magnis dis parturient montes, nascetur ridiculus mus. Quisque quis nulla lorem. Integer egestas libero at erat volutpat, nec convallis risus convallis.
Aliquam vel ligula bibendum, vehicula sem id, eleifend nisi. Aliquam non porta massa. Morbi feugiat est sed arcu mollis eleifend. Vivamus elementum et ipsum nec volutpat. In auctor magna suscipit enim euismod aliquam. Nullam semper pellentesque justo vehicula egestas. Nam eget est eros. Pellentesque volutpat egestas eleifend. Mauris accumsan elit vitae metus volutpat imperdiet. Suspendisse tempor odio orci. Suspendisse quis tincidunt eros. Suspendisse lobortis nisi tempor magna viverra, in sagittis elit elementum.
Phasellus non nisl lacus. Quisque pretium velit nec sapien placerat scelerisque. Interdum et malesuada fames ac ante ipsum primis in faucibus. Cras non enim nec mauris pulvinar tincidunt. Nunc rutrum tortor justo, ut bibendum justo suscipit eu. Praesent tempus lectus vitae sollicitudin viverra. Vestibulum vehicula, ipsum quis fermentum vehicula, enim justo ullamcorper mauris, ut mollis tortor purus vel mi. Duis posuere nisi dui. Nunc consectetur quis odio sed eleifend. Nunc vehicula pretium risus et pulvinar. Cras hendrerit, nunc ut auctor condimentum, mi libero suscipit quam, et tincidunt odio lectus eu turpis. Vivamus et sem vestibulum, sagittis mi ac, elementum elit. Integer aliquet elementum ligula in congue. Phasellus et ullamcorper orci, vitae maximus elit. Duis quis neque eget odio gravida mollis eu vel dui. Donec id purus semper, facilisis diam eget, cursus purus.
Curabitur sed mattis mi. Sed quis condimentum arcu. Maecenas et blandit leo. Etiam vitae turpis in mauris pharetra pulvinar. Phasellus placerat pellentesque nulla, eu lobortis nibh placerat vel. Nam velit.</t>
  </si>
  <si>
    <t>Revisar la base de datos - "Mensaje"</t>
  </si>
  <si>
    <t>Mensaje de prueba - camino no feliz C dieciocho</t>
  </si>
  <si>
    <t>Mensaje de prueba - camino no feliz C dieciseis</t>
  </si>
  <si>
    <t>Mensaje de prueba - camino no feliz C diecisiete</t>
  </si>
  <si>
    <t>Form de contacto</t>
  </si>
  <si>
    <t>funcionalidad</t>
  </si>
  <si>
    <t>Título</t>
  </si>
  <si>
    <t>Form de registro</t>
  </si>
  <si>
    <t>R 01</t>
  </si>
  <si>
    <t>R 02</t>
  </si>
  <si>
    <t>R 03</t>
  </si>
  <si>
    <t>R 04</t>
  </si>
  <si>
    <t>R 05</t>
  </si>
  <si>
    <t>R 06</t>
  </si>
  <si>
    <t>R 07</t>
  </si>
  <si>
    <t>R 08</t>
  </si>
  <si>
    <t>R 09</t>
  </si>
  <si>
    <t>R 10</t>
  </si>
  <si>
    <t>R 11</t>
  </si>
  <si>
    <t>R 12</t>
  </si>
  <si>
    <t>R 13</t>
  </si>
  <si>
    <t>R 14</t>
  </si>
  <si>
    <t>R 15</t>
  </si>
  <si>
    <t>R 16</t>
  </si>
  <si>
    <t>R 17</t>
  </si>
  <si>
    <t>Poner en campo “Nombre y apellido</t>
  </si>
  <si>
    <t>Paz Blanco</t>
  </si>
  <si>
    <t>Poner en campo  “Usuario”</t>
  </si>
  <si>
    <t>Poner en campo  “Contraseña”</t>
  </si>
  <si>
    <t>Poner en campo  “Confirmar contraseña”</t>
  </si>
  <si>
    <t>Hacer clic en el botón "Registrarse"</t>
  </si>
  <si>
    <t>Hacer clic en el botón "Siguiente"</t>
  </si>
  <si>
    <t>Registro, Win 11, Chrome, Camino Feliz, formulario</t>
  </si>
  <si>
    <t>Pblanco</t>
  </si>
  <si>
    <t>Pb123!?</t>
  </si>
  <si>
    <t>Tiene que estar el nuevo usuario</t>
  </si>
  <si>
    <t>Registro, Win 11, Chrome, Camino Feliz, registro con Google</t>
  </si>
  <si>
    <t>Hacer clic en el botón "Continuar con Google"</t>
  </si>
  <si>
    <t>Registro, Win 11, Chrome, Camino NO Feliz, "Nombre y apellido" vacío</t>
  </si>
  <si>
    <t xml:space="preserve">Vamos a probar que no se puede registrar un usuario nuevo al dejar el vacío el campo "Nombre y apellido", con navegador Chrome v112 en una maquina on Windows 11. Camino NO feliz.  </t>
  </si>
  <si>
    <t>Se muestra el mensaje "Falta completar con el nombre y el apellido" debajo del campo</t>
  </si>
  <si>
    <t>No tiene que estar el nuevo usuario</t>
  </si>
  <si>
    <t>Registro, Win 11, Chrome, Camino NO Feliz, "Nombre y apellido" con números</t>
  </si>
  <si>
    <t>Paz Blanco 04</t>
  </si>
  <si>
    <t>Se muestra el mensaje "El nombre es incorrecto. Por favor, reingréselo." debajo del campo</t>
  </si>
  <si>
    <t>Registro, Win 11, Chrome, Camino NO Feliz, "Nombre y apellido" cantidad mínima de caracteres</t>
  </si>
  <si>
    <t xml:space="preserve">Vamos a probar que no se puede registrar un usuario nuevo al colocar números en el campo "Nombre y apellido", con navegador Chrome v112 en una maquina on Windows 11. Camino NO feliz.  </t>
  </si>
  <si>
    <t xml:space="preserve">Vamos a probar que no se puede registrar un usuario nuevo al colocar menos de 3 caracteres en el campo "Nombre y apellido", con navegador Chrome v112 en una maquina on Windows 11. Camino NO feliz.  </t>
  </si>
  <si>
    <t>Registro, Win 11, Chrome, Camino NO Feliz, "Nombre y apellido" cantidad máxima de caracteres</t>
  </si>
  <si>
    <t xml:space="preserve">Tener conectividad a intenet, 
Tener acceso a la base de datos </t>
  </si>
  <si>
    <t>Tener conectividad a intenet, 
Tener acceso a la base de datos</t>
  </si>
  <si>
    <t>Catalina Luciana Cecilia Velázquez</t>
  </si>
  <si>
    <t>Catalina Luciana Cecilia Veláz</t>
  </si>
  <si>
    <t>Revisar la base de datos - "Nombre y apellido"</t>
  </si>
  <si>
    <t>Registro, Win 11, Chrome, Camino NO Feliz, usuario repetido</t>
  </si>
  <si>
    <t>Mensaje de error "XXXXXX"
Se blanquean los campos (?)</t>
  </si>
  <si>
    <t>Registro, Win 11, Chrome, Camino NO Feliz, "Email" vacío</t>
  </si>
  <si>
    <t xml:space="preserve">Vamos a probar que no se puede registrar un usuario nuevo al dejar el vacío el campo "email", con navegador Chrome v112 en una maquina on Windows 11. Camino NO feliz.  </t>
  </si>
  <si>
    <t>Se muestra el mensaje "Falta completar el email" debajo del campo</t>
  </si>
  <si>
    <t>Registro, Win 11, Chrome, Camino NO Feliz, "Email" sin dominio</t>
  </si>
  <si>
    <t>Se muestra el mensaje "El mail es incorrecto. Por favor, reingréselo siguiendo el formato mail@proveedor.xxx" debajo del campo</t>
  </si>
  <si>
    <t>Registro, Win 11, Chrome, Camino NO Feliz, "Email" sin tipo de extensión</t>
  </si>
  <si>
    <t xml:space="preserve">Vamos a probar que no se puede registrar un usuario nuevo al completar el campo "email" sin dominio, con navegador Chrome v112 en una maquina on Windows 11. Camino NO feliz.  </t>
  </si>
  <si>
    <t xml:space="preserve">Vamos a probar que no se puede registrar un usuario nuevo al completar el campo "email" sin el tipo de extensión, con navegador Chrome v112 en una maquina on Windows 11. Camino NO feliz.  </t>
  </si>
  <si>
    <t>Registro, Win 11, Chrome, Camino NO Feliz, "Teléfono" vacío</t>
  </si>
  <si>
    <t>Se muestra el mensaje "Falta completar el teléfono" debajo del campo</t>
  </si>
  <si>
    <t>Registro, Win 11, Chrome, Camino NO Feliz, "Teléfono" con caracteres no numéricos</t>
  </si>
  <si>
    <t xml:space="preserve">Vamos a probar que no se puede registrar un usuario nuevo al dejar el campo "Teléfono" vacío, con navegador Chrome v112 en una maquina on Windows 11. Camino NO feliz.  </t>
  </si>
  <si>
    <t xml:space="preserve">Vamos a probar que no se puede registrar un usuario nuevo al colocar caracteres no numéricos en el campo "email" vacío, con navegador Chrome v112 en una maquina on Windows 11. Camino NO feliz.  </t>
  </si>
  <si>
    <t>ab23456789</t>
  </si>
  <si>
    <t>Se muestra el mensaje "El teléfono es incorrecto. Por favor, reingréselo" debajo del campo</t>
  </si>
  <si>
    <t>Registro, Win 11, Chrome, Camino NO Feliz, "Usuario" vacío</t>
  </si>
  <si>
    <t xml:space="preserve">Vamos a probar que no se puede registrar un usuario nuevo al dejar el vacío el campo "Usuario", con navegador Chrome v112 en una maquina on Windows 11. Camino NO feliz.  </t>
  </si>
  <si>
    <t>Se muestra el mensaje "Falta completar el usuario" debajo del campo</t>
  </si>
  <si>
    <t>Registro, Win 11, Chrome, Camino NO Feliz, "Usuario" cantidad mínima de caracteres</t>
  </si>
  <si>
    <t xml:space="preserve">Vamos a probar que no se puede registrar un usuario nuevo al colocar menos de 3 caracteres en el campo "Usuario", con navegador Chrome v112 en una maquina on Windows 11. Camino NO feliz.  </t>
  </si>
  <si>
    <t>Pb</t>
  </si>
  <si>
    <t>Se muestra el mensaje "El usuario es incorrecto. Por favor, reingréselo" debajo del campo</t>
  </si>
  <si>
    <t>Registro, Win 11, Chrome, Camino NO Feliz, "Usuario" cantidad máxima de caracteres</t>
  </si>
  <si>
    <t xml:space="preserve">Vamos a probar que al registrar un usuario nuevo y colocar más de 20 caracteres en el campo "Nombre y apellido" no se mostrarán los caracteres excedentes, con navegador Chrome v112 en una maquina on Windows 11. Camino NO feliz.  </t>
  </si>
  <si>
    <t xml:space="preserve">Vamos a probar que al registrar un usuario nuevo y colocar más de 20 caracteres en el campo "Usuario" no se mostrarán los caracteres excedentes, con navegador Chrome v112 en una maquina on Windows 11. Camino NO feliz.  </t>
  </si>
  <si>
    <t>Pblanco123lalala4567te</t>
  </si>
  <si>
    <t>Pblanco123lalala4567</t>
  </si>
  <si>
    <t>Registro, Win 11, Chrome, Camino NO Feliz, "Usuario" con caracteres no permitidos</t>
  </si>
  <si>
    <t xml:space="preserve">Vamos a probar no se pueden agregar caracteres especiales en el campo "Usuario", con navegador Chrome v112 en una maquina on Windows 11. Camino NO feliz.  </t>
  </si>
  <si>
    <t>Pblanco!</t>
  </si>
  <si>
    <t>Registro, Win 11, Chrome, Camino NO Feliz, "Contraseña" vacío</t>
  </si>
  <si>
    <t xml:space="preserve">Vamos a probar que no se puede registrar un usuario nuevo al dejar el vacío el campo "Contraseña", con navegador Chrome v112 en una maquina on Windows 11. Camino NO feliz.  </t>
  </si>
  <si>
    <t>Se muestra el mensaje "Falta completar la contraseña" debajo del campo</t>
  </si>
  <si>
    <t>R 18</t>
  </si>
  <si>
    <t>Registro, Win 11, Chrome, Camino NO Feliz, "Contraseña" cantidad mínima de caracteres</t>
  </si>
  <si>
    <t xml:space="preserve">Vamos a probar que no se puede registrar un usuario nuevo al colocar menos de 6 caracteres en el campo "Contraseña", con navegador Chrome v112 en una maquina on Windows 11. Camino NO feliz.  </t>
  </si>
  <si>
    <t>Pa</t>
  </si>
  <si>
    <t>P1!</t>
  </si>
  <si>
    <t>R 19</t>
  </si>
  <si>
    <t>Registro, Win 11, Chrome, Camino NO Feliz, "Contraseña" cantidad máxima de caracteres</t>
  </si>
  <si>
    <t xml:space="preserve">Vamos a probar que no se puede registrar un usuario nuevo al colocar más de 10 caracteres en el campo "Contraseña", con navegador Chrome v112 en una maquina on Windows 11. Camino NO feliz.  </t>
  </si>
  <si>
    <t>Pblanco12!?</t>
  </si>
  <si>
    <t>Registro, Win 11, Chrome, Camino NO Feliz, "Contraseña" sin mayúscula</t>
  </si>
  <si>
    <t xml:space="preserve">Vamos a probar que no se puede registrar un usuario nuevo si en el campo "Contraseña" no hay al menos una mayúscula, con navegador Chrome v112 en una maquina on Windows 11. Camino NO feliz.  </t>
  </si>
  <si>
    <t>pb123!?</t>
  </si>
  <si>
    <t>R 20</t>
  </si>
  <si>
    <t>R 21</t>
  </si>
  <si>
    <t>Registro, Win 11, Chrome, Camino NO Feliz, "Contraseña" sin minúscula</t>
  </si>
  <si>
    <t xml:space="preserve">Vamos a probar que no se puede registrar un usuario nuevo si en el campo "Contraseña" no hay al menos una minúscula, con navegador Chrome v112 en una maquina on Windows 11. Camino NO feliz.  </t>
  </si>
  <si>
    <t>R 22</t>
  </si>
  <si>
    <t>Registro, Win 11, Chrome, Camino NO Feliz, "Contraseña" sin número</t>
  </si>
  <si>
    <t xml:space="preserve">Vamos a probar que no se puede registrar un usuario nuevo si en el campo "Contraseña" no hay al menos un número, con navegador Chrome v112 en una maquina on Windows 11. Camino NO feliz.  </t>
  </si>
  <si>
    <t>R 23</t>
  </si>
  <si>
    <t>Registro, Win 11, Chrome, Camino NO Feliz, "Contraseña" sin carácter especial</t>
  </si>
  <si>
    <t xml:space="preserve">Vamos a probar que no se puede registrar un usuario nuevo si en el campo "Contraseña" no hay al menos un carácter especial, con navegador Chrome v112 en una maquina on Windows 11. Camino NO feliz.  </t>
  </si>
  <si>
    <t>Pblan123</t>
  </si>
  <si>
    <t>Registro, Win 11, Chrome, Camino NO Feliz, "Confirmar contraseña" distinta de "Contraseña"</t>
  </si>
  <si>
    <t xml:space="preserve">Vamos a probar que no se puede registrar un usuario nuevo si en el campo "Confirmar contraseña" no se coloca lo mismo que en "Contraseña", con navegador Chrome v112 en una maquina on Windows 11. Camino NO feliz.  </t>
  </si>
  <si>
    <t>Se muestra el mensaje "La contraseña no coincide. Por favor reingrese la contraseña" debajo del campo</t>
  </si>
  <si>
    <t>R 24</t>
  </si>
  <si>
    <t>R 25</t>
  </si>
  <si>
    <t>Registro, Win 11, Chrome, Camino NO Feliz, "Confirmar contraseña" vacío</t>
  </si>
  <si>
    <t xml:space="preserve">Vamos a probar que no se puede registrar un usuario nuevo si en el campo "Confirmar contraseña" se encuentra vacío, con navegador Chrome v112 en una maquina on Windows 11. Camino NO feliz.  </t>
  </si>
  <si>
    <t>Pblan124</t>
  </si>
  <si>
    <t>I 01</t>
  </si>
  <si>
    <t>I 02</t>
  </si>
  <si>
    <t>I 03</t>
  </si>
  <si>
    <t>I 04</t>
  </si>
  <si>
    <t>I 05</t>
  </si>
  <si>
    <t>I 06</t>
  </si>
  <si>
    <t>I 07</t>
  </si>
  <si>
    <t>I 08</t>
  </si>
  <si>
    <t>I 09</t>
  </si>
  <si>
    <t>I 10</t>
  </si>
  <si>
    <t>I 11</t>
  </si>
  <si>
    <t>I 12</t>
  </si>
  <si>
    <t>I 13</t>
  </si>
  <si>
    <t>Inicio de sesión, Win 11, Chrome, Camino Feliz, formulario</t>
  </si>
  <si>
    <t>Form de inicio de sesión</t>
  </si>
  <si>
    <t>${nombre}</t>
  </si>
  <si>
    <t>${nombre_resultado}</t>
  </si>
  <si>
    <t>${apellido}</t>
  </si>
  <si>
    <t>${apellido_resultado}</t>
  </si>
  <si>
    <t>${email}</t>
  </si>
  <si>
    <t>${email_resultado}</t>
  </si>
  <si>
    <t>${telefono}</t>
  </si>
  <si>
    <t>${telefono_resultado}</t>
  </si>
  <si>
    <t>${asunto}</t>
  </si>
  <si>
    <t>${asunto_resultado}</t>
  </si>
  <si>
    <t>${mensaje}</t>
  </si>
  <si>
    <t>${mensaje_resultado}</t>
  </si>
  <si>
    <t>Contacto - Formulario</t>
  </si>
  <si>
    <t>${boton_enviar_resultado}</t>
  </si>
  <si>
    <t>${DB_resultado}</t>
  </si>
  <si>
    <t>${mail_confirmacion_resultado}</t>
  </si>
  <si>
    <t>TC</t>
  </si>
  <si>
    <t>Mensaje de prueba - camino no feliz</t>
  </si>
  <si>
    <t>Este es un mensaje de prueba! El código del TC es C 08.</t>
  </si>
  <si>
    <t>Este es un mensaje de prueba! El código del TC es C 09.</t>
  </si>
  <si>
    <t>Este es un mensaje de prueba! El código del TC es C 10.</t>
  </si>
  <si>
    <t>Este es un mensaje de prueba! El código del TC es C 11.</t>
  </si>
  <si>
    <t>Este es un mensaje de prueba! El código del TC es C 12.</t>
  </si>
  <si>
    <t>Pop-up de confirmación
Se blanquean los campos</t>
  </si>
  <si>
    <t xml:space="preserve">Me </t>
  </si>
  <si>
    <t>Registro - Formulario</t>
  </si>
  <si>
    <t>${nombre_apellido}</t>
  </si>
  <si>
    <t>${nombre_apellido_resultados}</t>
  </si>
  <si>
    <t>${siguiente_resultados}</t>
  </si>
  <si>
    <t>${usuario}</t>
  </si>
  <si>
    <t>${usuario_resultados}</t>
  </si>
  <si>
    <t>${contraseña}</t>
  </si>
  <si>
    <t>${confirmar_contraseña}</t>
  </si>
  <si>
    <t>Cambia a la pantalla "Registro - Perfil"</t>
  </si>
  <si>
    <t>Mensaje de confirmación
Se blanquean los campos</t>
  </si>
  <si>
    <t>PBlanco!?</t>
  </si>
  <si>
    <t>Pb124!?</t>
  </si>
  <si>
    <t>${boton_registarse_resultado}</t>
  </si>
  <si>
    <t>Hacer clic en el botón "Iniciar sesión"</t>
  </si>
  <si>
    <t>${boton_iniciar_sesión_resultado}</t>
  </si>
  <si>
    <t>Poner en campo “Usuario”</t>
  </si>
  <si>
    <t>PBlanco01</t>
  </si>
  <si>
    <t>PBlanco01123lalala4567te</t>
  </si>
  <si>
    <t>PBlanco01123lalala4567</t>
  </si>
  <si>
    <t>PBlanco01!</t>
  </si>
  <si>
    <t>PBlanco0112!?</t>
  </si>
  <si>
    <t>Dirige a la Home(?), 
Cambia la barra de navegación a la vista "Usuario ingresado"</t>
  </si>
  <si>
    <t>Se muestra el mensaje "La contraseña es incorrecta. Por favor, reingrésela" debajo del campo</t>
  </si>
  <si>
    <t>Inicio de sesión - Formulario</t>
  </si>
  <si>
    <r>
      <t xml:space="preserve">Vamos a probar iniciar sesiónen la página </t>
    </r>
    <r>
      <rPr>
        <sz val="11"/>
        <color rgb="FFFF0000"/>
        <rFont val="Calibri Light"/>
        <family val="2"/>
        <scheme val="major"/>
      </rPr>
      <t>URL</t>
    </r>
    <r>
      <rPr>
        <sz val="11"/>
        <rFont val="Calibri Light"/>
        <family val="2"/>
        <scheme val="major"/>
      </rPr>
      <t xml:space="preserve">, con navegador Chrome v112 en una maquina on Windows 11. Camino feliz.  </t>
    </r>
  </si>
  <si>
    <t xml:space="preserve">Tener conectividad a intenet, 
Tener un usuario registrado,
Tener acceso a la base de datos. </t>
  </si>
  <si>
    <t>Inicio de sesión, Win 11, Chrome, Camino NO Feliz, sin usuario</t>
  </si>
  <si>
    <t>Inicio de sesión, Win 11, Chrome, Camino NO Feliz, "Usuario" cantidad mínima de caracteres</t>
  </si>
  <si>
    <t>Inicio de sesión, Win 11, Chrome, Camino NO Feliz, "Usuario" cantidad máxima de caracteres</t>
  </si>
  <si>
    <t>Pblanco01</t>
  </si>
  <si>
    <t>Inicio de sesión, Win 11, Chrome, Camino NO Feliz, sin contraseña</t>
  </si>
  <si>
    <t>Inicio de sesión, Win 11, Chrome, Camino NO Feliz, "contraseña" cantidad máxima de caracteres</t>
  </si>
  <si>
    <t>Inicio de sesión, Win 11, Chrome, Camino NO Feliz, "contraseña" cantidad mínima de caracteres</t>
  </si>
  <si>
    <t>Inicio de sesión, Win 11, Chrome, Camino NO Feliz, "contraseña" sin mayúscula</t>
  </si>
  <si>
    <t>PB123!?</t>
  </si>
  <si>
    <t>Inicio de sesión, Win 11, Chrome, Camino NO Feliz, "contraseña" sin minúscula</t>
  </si>
  <si>
    <t>Inicio de sesión, Win 11, Chrome, Camino NO Feliz, "contraseña" sin números</t>
  </si>
  <si>
    <t>Inicio de sesión, Win 11, Chrome, Camino NO Feliz, "contraseña" sin caracteres especiales</t>
  </si>
  <si>
    <t>Inicio de sesión, Win 11, Chrome, Camino NO Feliz, usuario NO registrado</t>
  </si>
  <si>
    <t xml:space="preserve">Tener conectividad a intenet, 
Tener un usuario no registrado,
Tener acceso a la base de datos. </t>
  </si>
  <si>
    <t>Se muestra el mensaje "No existe el usuario" debajo del campo</t>
  </si>
  <si>
    <t>Inicio de sesión, Win 11, Chrome, Camino Feliz, cuenta de Google</t>
  </si>
  <si>
    <t xml:space="preserve">Tener conectividad a intenet, 
Tener una cuenta de Google,
Tener acceso a la base de datos. </t>
  </si>
  <si>
    <r>
      <t xml:space="preserve">Vamos a probar que no se puede iniciar sesión en la página </t>
    </r>
    <r>
      <rPr>
        <sz val="11"/>
        <color rgb="FFFF0000"/>
        <rFont val="Calibri Light"/>
        <family val="2"/>
        <scheme val="major"/>
      </rPr>
      <t xml:space="preserve">URL </t>
    </r>
    <r>
      <rPr>
        <sz val="11"/>
        <rFont val="Calibri Light"/>
        <family val="2"/>
        <scheme val="major"/>
      </rPr>
      <t xml:space="preserve">con el campo "contraseña" con una cantidad mayor de caracteres que los permitidos, con navegador Chrome v112 en una maquina on Windows 11. Camino no feliz.  </t>
    </r>
  </si>
  <si>
    <r>
      <t xml:space="preserve">Vamos a probar que no se puede iniciar sesión en la página </t>
    </r>
    <r>
      <rPr>
        <sz val="11"/>
        <color rgb="FFFF0000"/>
        <rFont val="Calibri Light"/>
        <family val="2"/>
        <scheme val="major"/>
      </rPr>
      <t xml:space="preserve">URL </t>
    </r>
    <r>
      <rPr>
        <sz val="11"/>
        <rFont val="Calibri Light"/>
        <family val="2"/>
        <scheme val="major"/>
      </rPr>
      <t xml:space="preserve">con el campo "contraseña" con una cantidad menor de caracteres que los permitidos, con navegador Chrome v112 en una maquina on Windows 11. Camino no feliz.  </t>
    </r>
  </si>
  <si>
    <r>
      <t xml:space="preserve">Vamos a probar que no se puede iniciar sesión en la página </t>
    </r>
    <r>
      <rPr>
        <sz val="11"/>
        <color rgb="FFFF0000"/>
        <rFont val="Calibri Light"/>
        <family val="2"/>
        <scheme val="major"/>
      </rPr>
      <t xml:space="preserve">URL </t>
    </r>
    <r>
      <rPr>
        <sz val="11"/>
        <rFont val="Calibri Light"/>
        <family val="2"/>
        <scheme val="major"/>
      </rPr>
      <t xml:space="preserve">con el campo "contraseña" vacío, con navegador Chrome v112 en una maquina on Windows 11. Camino no feliz.  </t>
    </r>
  </si>
  <si>
    <r>
      <t xml:space="preserve">Vamos a probar que no se puede iniciar sesión en la página </t>
    </r>
    <r>
      <rPr>
        <sz val="11"/>
        <color rgb="FFFF0000"/>
        <rFont val="Calibri Light"/>
        <family val="2"/>
        <scheme val="major"/>
      </rPr>
      <t xml:space="preserve">URL </t>
    </r>
    <r>
      <rPr>
        <sz val="11"/>
        <rFont val="Calibri Light"/>
        <family val="2"/>
        <scheme val="major"/>
      </rPr>
      <t xml:space="preserve">con el campo "usuario" con una mayor cantidad de caracteres que la permitida, con navegador Chrome v112 en una maquina on Windows 11. Camino no feliz.  </t>
    </r>
  </si>
  <si>
    <r>
      <t xml:space="preserve">Vamos a probar que no se puede iniciar sesión en la página </t>
    </r>
    <r>
      <rPr>
        <sz val="11"/>
        <color rgb="FFFF0000"/>
        <rFont val="Calibri Light"/>
        <family val="2"/>
        <scheme val="major"/>
      </rPr>
      <t xml:space="preserve">URL </t>
    </r>
    <r>
      <rPr>
        <sz val="11"/>
        <rFont val="Calibri Light"/>
        <family val="2"/>
        <scheme val="major"/>
      </rPr>
      <t xml:space="preserve">con el campo "usuario" con una menor cantidad de caracteres que la permitida, con navegador Chrome v112 en una maquina on Windows 11. Camino no feliz.  </t>
    </r>
  </si>
  <si>
    <r>
      <t xml:space="preserve">Vamos a probar que no se puede iniciar sesión en la página </t>
    </r>
    <r>
      <rPr>
        <sz val="11"/>
        <color rgb="FFFF0000"/>
        <rFont val="Calibri Light"/>
        <family val="2"/>
        <scheme val="major"/>
      </rPr>
      <t xml:space="preserve">URL </t>
    </r>
    <r>
      <rPr>
        <sz val="11"/>
        <rFont val="Calibri Light"/>
        <family val="2"/>
        <scheme val="major"/>
      </rPr>
      <t xml:space="preserve">con el campo "usuario" vacío, con navegador Chrome v112 en una maquina on Windows 11. Camino no feliz.  </t>
    </r>
  </si>
  <si>
    <r>
      <t xml:space="preserve">Inicio de sesión, Win 11, Chrome, Camino Feliz, </t>
    </r>
    <r>
      <rPr>
        <b/>
        <sz val="11"/>
        <color theme="1"/>
        <rFont val="Calibri Light"/>
        <family val="2"/>
        <scheme val="major"/>
      </rPr>
      <t>formulario</t>
    </r>
  </si>
  <si>
    <r>
      <t xml:space="preserve">Inicio de sesión, Win 11, Chrome, Camino NO Feliz, </t>
    </r>
    <r>
      <rPr>
        <b/>
        <sz val="11"/>
        <color theme="1"/>
        <rFont val="Calibri Light"/>
        <family val="2"/>
        <scheme val="major"/>
      </rPr>
      <t>sin usuario</t>
    </r>
  </si>
  <si>
    <r>
      <t xml:space="preserve">Inicio de sesión, Win 11, Chrome, Camino NO Feliz, </t>
    </r>
    <r>
      <rPr>
        <b/>
        <sz val="11"/>
        <color theme="1"/>
        <rFont val="Calibri Light"/>
        <family val="2"/>
        <scheme val="major"/>
      </rPr>
      <t>"Usuario" cantidad mínima de caracteres</t>
    </r>
  </si>
  <si>
    <r>
      <t xml:space="preserve">Inicio de sesión, Win 11, Chrome, Camino NO Feliz, </t>
    </r>
    <r>
      <rPr>
        <b/>
        <sz val="11"/>
        <color theme="1"/>
        <rFont val="Calibri Light"/>
        <family val="2"/>
        <scheme val="major"/>
      </rPr>
      <t>"Usuario" cantidad máxima de caracteres</t>
    </r>
  </si>
  <si>
    <r>
      <t xml:space="preserve">Inicio de sesión, Win 11, Chrome, Camino NO Feliz, </t>
    </r>
    <r>
      <rPr>
        <b/>
        <sz val="11"/>
        <color theme="1"/>
        <rFont val="Calibri Light"/>
        <family val="2"/>
        <scheme val="major"/>
      </rPr>
      <t>sin contraseña</t>
    </r>
  </si>
  <si>
    <r>
      <t xml:space="preserve">Inicio de sesión, Win 11, Chrome, Camino NO Feliz, </t>
    </r>
    <r>
      <rPr>
        <b/>
        <sz val="11"/>
        <color theme="1"/>
        <rFont val="Calibri Light"/>
        <family val="2"/>
        <scheme val="major"/>
      </rPr>
      <t>"contraseña" cantidad mínima de caracteres</t>
    </r>
  </si>
  <si>
    <r>
      <t xml:space="preserve">Inicio de sesión, Win 11, Chrome, Camino NO Feliz, </t>
    </r>
    <r>
      <rPr>
        <b/>
        <sz val="11"/>
        <color theme="1"/>
        <rFont val="Calibri Light"/>
        <family val="2"/>
        <scheme val="major"/>
      </rPr>
      <t>"contraseña" cantidad máxima de caracteres</t>
    </r>
  </si>
  <si>
    <r>
      <t>Inicio de sesión, Win 11, Chrome, Camino NO Feliz,</t>
    </r>
    <r>
      <rPr>
        <b/>
        <sz val="11"/>
        <color theme="1"/>
        <rFont val="Calibri Light"/>
        <family val="2"/>
        <scheme val="major"/>
      </rPr>
      <t xml:space="preserve"> "contraseña" sin minúscula</t>
    </r>
  </si>
  <si>
    <r>
      <t>Inicio de sesión, Win 11, Chrome, Camino NO Feliz,</t>
    </r>
    <r>
      <rPr>
        <b/>
        <sz val="11"/>
        <color theme="1"/>
        <rFont val="Calibri Light"/>
        <family val="2"/>
        <scheme val="major"/>
      </rPr>
      <t xml:space="preserve"> "contraseña" sin números</t>
    </r>
  </si>
  <si>
    <r>
      <t xml:space="preserve">Inicio de sesión, Win 11, Chrome, Camino NO Feliz, </t>
    </r>
    <r>
      <rPr>
        <b/>
        <sz val="11"/>
        <color theme="1"/>
        <rFont val="Calibri Light"/>
        <family val="2"/>
        <scheme val="major"/>
      </rPr>
      <t>"contraseña" sin caracteres especiales</t>
    </r>
  </si>
  <si>
    <r>
      <t xml:space="preserve">Inicio de sesión, Win 11, Chrome, Camino NO Feliz, </t>
    </r>
    <r>
      <rPr>
        <b/>
        <sz val="11"/>
        <color theme="1"/>
        <rFont val="Calibri Light"/>
        <family val="2"/>
        <scheme val="major"/>
      </rPr>
      <t>usuario NO registrado</t>
    </r>
  </si>
  <si>
    <r>
      <t xml:space="preserve">Inicio de sesión, Win 11, Chrome, Camino Feliz, </t>
    </r>
    <r>
      <rPr>
        <b/>
        <sz val="11"/>
        <color theme="1"/>
        <rFont val="Calibri Light"/>
        <family val="2"/>
        <scheme val="major"/>
      </rPr>
      <t>cuenta de Google</t>
    </r>
  </si>
  <si>
    <r>
      <t>Registro, Win 11, Chrome, Camino Feliz,</t>
    </r>
    <r>
      <rPr>
        <b/>
        <sz val="11"/>
        <color theme="1"/>
        <rFont val="Calibri"/>
        <family val="2"/>
        <scheme val="minor"/>
      </rPr>
      <t xml:space="preserve"> formulario</t>
    </r>
  </si>
  <si>
    <t>Resultado esperado</t>
  </si>
  <si>
    <t>Se envía el mensaje</t>
  </si>
  <si>
    <t>No se envía el mensaje</t>
  </si>
  <si>
    <t>Se registra el usuario</t>
  </si>
  <si>
    <t>No se registra el usuario</t>
  </si>
  <si>
    <t>Se inicia sesión</t>
  </si>
  <si>
    <t>No se inicia sesión</t>
  </si>
  <si>
    <t>Pop-up con mensaje de confirmación 
Se blanquean los campos</t>
  </si>
  <si>
    <t xml:space="preserve">Pop-up con mensaje de confirmación
Se blanquean los campos  </t>
  </si>
  <si>
    <t>OK</t>
  </si>
  <si>
    <t>Error leve</t>
  </si>
  <si>
    <t>Mensaje de error no coincide con el que aparece en los requerimientos</t>
  </si>
  <si>
    <t>No se puede leer el texto por falta de contraste con la imagen de fondo</t>
  </si>
  <si>
    <r>
      <t>Contacto, Win 11, Chrome, Camino NO Feliz,</t>
    </r>
    <r>
      <rPr>
        <b/>
        <sz val="11"/>
        <color theme="1"/>
        <rFont val="Calibri Light"/>
        <family val="2"/>
        <scheme val="major"/>
      </rPr>
      <t xml:space="preserve"> "Nombre/s" vacío</t>
    </r>
  </si>
  <si>
    <r>
      <t xml:space="preserve">Contacto, Win 11, Chrome, Camino NO Feliz, </t>
    </r>
    <r>
      <rPr>
        <b/>
        <sz val="11"/>
        <color theme="1"/>
        <rFont val="Calibri Light"/>
        <family val="2"/>
        <scheme val="major"/>
      </rPr>
      <t>"Nombre/s" con número</t>
    </r>
  </si>
  <si>
    <r>
      <t>Contacto, Win 11, Chrome, Camino NO Feliz,</t>
    </r>
    <r>
      <rPr>
        <b/>
        <sz val="11"/>
        <color theme="1"/>
        <rFont val="Calibri Light"/>
        <family val="2"/>
        <scheme val="major"/>
      </rPr>
      <t xml:space="preserve"> "Nombre/s" cantidad mínima de caracteres</t>
    </r>
  </si>
  <si>
    <r>
      <t>Contacto, Win 11, Chrome, Camino NO Feliz,</t>
    </r>
    <r>
      <rPr>
        <b/>
        <sz val="11"/>
        <color theme="1"/>
        <rFont val="Calibri Light"/>
        <family val="2"/>
        <scheme val="major"/>
      </rPr>
      <t xml:space="preserve"> "Nombre/s" cantidad máxima de caracteres</t>
    </r>
  </si>
  <si>
    <r>
      <t xml:space="preserve">Contacto, Win 11, Chrome, Camino NO Feliz, </t>
    </r>
    <r>
      <rPr>
        <b/>
        <sz val="11"/>
        <color theme="1"/>
        <rFont val="Calibri Light"/>
        <family val="2"/>
        <scheme val="major"/>
      </rPr>
      <t>"Apellido/s" con número</t>
    </r>
  </si>
  <si>
    <r>
      <t xml:space="preserve">Contacto, Win 11, Chrome, Camino NO Feliz, </t>
    </r>
    <r>
      <rPr>
        <b/>
        <sz val="11"/>
        <color theme="1"/>
        <rFont val="Calibri Light"/>
        <family val="2"/>
        <scheme val="major"/>
      </rPr>
      <t>"Apellido/s" cantidad mínima de caracteres</t>
    </r>
  </si>
  <si>
    <r>
      <t xml:space="preserve">Contacto, Win 11, Chrome, Camino NO Feliz, </t>
    </r>
    <r>
      <rPr>
        <b/>
        <sz val="11"/>
        <color theme="1"/>
        <rFont val="Calibri Light"/>
        <family val="2"/>
        <scheme val="major"/>
      </rPr>
      <t>"Apellido/s" cantidad máxima de caracteres</t>
    </r>
  </si>
  <si>
    <r>
      <t>Contacto, Win 11, Chrome, Camino NO Feliz,</t>
    </r>
    <r>
      <rPr>
        <b/>
        <sz val="11"/>
        <color theme="1"/>
        <rFont val="Calibri Light"/>
        <family val="2"/>
        <scheme val="major"/>
      </rPr>
      <t xml:space="preserve"> "Email" sin dominio</t>
    </r>
  </si>
  <si>
    <r>
      <t xml:space="preserve">Contacto, Win 11, Chrome, Camino NO Feliz, </t>
    </r>
    <r>
      <rPr>
        <b/>
        <sz val="11"/>
        <color theme="1"/>
        <rFont val="Calibri Light"/>
        <family val="2"/>
        <scheme val="major"/>
      </rPr>
      <t>"Email" sin tipo de extensión</t>
    </r>
  </si>
  <si>
    <r>
      <t xml:space="preserve">Contacto, Win 11, Chrome, Camino NO Feliz, </t>
    </r>
    <r>
      <rPr>
        <b/>
        <sz val="11"/>
        <color theme="1"/>
        <rFont val="Calibri Light"/>
        <family val="2"/>
        <scheme val="major"/>
      </rPr>
      <t>"Teléfono" con caracteres no numéricos</t>
    </r>
  </si>
  <si>
    <r>
      <t>Contacto, Win 11, Chrome, Camino NO Feliz,</t>
    </r>
    <r>
      <rPr>
        <b/>
        <sz val="11"/>
        <color theme="1"/>
        <rFont val="Calibri Light"/>
        <family val="2"/>
        <scheme val="major"/>
      </rPr>
      <t xml:space="preserve"> "Asunto" vacío</t>
    </r>
  </si>
  <si>
    <r>
      <t xml:space="preserve">Contacto, Win 11, Chrome, Camino NO Feliz, </t>
    </r>
    <r>
      <rPr>
        <b/>
        <sz val="11"/>
        <color theme="1"/>
        <rFont val="Calibri Light"/>
        <family val="2"/>
        <scheme val="major"/>
      </rPr>
      <t>"Asunto" con número</t>
    </r>
  </si>
  <si>
    <r>
      <t xml:space="preserve">Contacto, Win 11, Chrome, Camino NO Feliz, </t>
    </r>
    <r>
      <rPr>
        <b/>
        <sz val="11"/>
        <color theme="1"/>
        <rFont val="Calibri Light"/>
        <family val="2"/>
        <scheme val="major"/>
      </rPr>
      <t>"Asunto" cantidad mínima de caracteres</t>
    </r>
  </si>
  <si>
    <r>
      <t xml:space="preserve">Contacto, Win 11, Chrome, Camino NO Feliz, </t>
    </r>
    <r>
      <rPr>
        <b/>
        <sz val="11"/>
        <color theme="1"/>
        <rFont val="Calibri Light"/>
        <family val="2"/>
        <scheme val="major"/>
      </rPr>
      <t>"Asunto" cantidad máxima de caracteres</t>
    </r>
  </si>
  <si>
    <r>
      <t xml:space="preserve">Contacto, Win 11, Chrome, Camino NO Feliz, </t>
    </r>
    <r>
      <rPr>
        <b/>
        <sz val="11"/>
        <color theme="1"/>
        <rFont val="Calibri Light"/>
        <family val="2"/>
        <scheme val="major"/>
      </rPr>
      <t>"Mensaje" vacío</t>
    </r>
  </si>
  <si>
    <r>
      <t xml:space="preserve">Contacto, Win 11, Chrome, Camino NO Feliz, </t>
    </r>
    <r>
      <rPr>
        <b/>
        <sz val="11"/>
        <color theme="1"/>
        <rFont val="Calibri Light"/>
        <family val="2"/>
        <scheme val="major"/>
      </rPr>
      <t>"Mensaje" cantidad mínima de caracteres</t>
    </r>
  </si>
  <si>
    <r>
      <t xml:space="preserve">Contacto, Win 11, Chrome, Camino NO Feliz, </t>
    </r>
    <r>
      <rPr>
        <b/>
        <sz val="11"/>
        <color theme="1"/>
        <rFont val="Calibri Light"/>
        <family val="2"/>
        <scheme val="major"/>
      </rPr>
      <t>"Mensaje" cantidad máxima de caracteres</t>
    </r>
  </si>
  <si>
    <r>
      <t xml:space="preserve">Registro, Win 11, Chrome, Camino Feliz, </t>
    </r>
    <r>
      <rPr>
        <b/>
        <sz val="11"/>
        <color theme="1"/>
        <rFont val="Calibri Light"/>
        <family val="2"/>
        <scheme val="major"/>
      </rPr>
      <t>registro con Google</t>
    </r>
  </si>
  <si>
    <r>
      <t>Registro, Win 11, Chrome, Camino NO Feliz,</t>
    </r>
    <r>
      <rPr>
        <b/>
        <sz val="11"/>
        <color theme="1"/>
        <rFont val="Calibri Light"/>
        <family val="2"/>
        <scheme val="major"/>
      </rPr>
      <t xml:space="preserve"> "Nombre y apellido" vacío</t>
    </r>
  </si>
  <si>
    <r>
      <t>Registro, Win 11, Chrome, Camino NO Feliz,</t>
    </r>
    <r>
      <rPr>
        <b/>
        <sz val="11"/>
        <color theme="1"/>
        <rFont val="Calibri Light"/>
        <family val="2"/>
        <scheme val="major"/>
      </rPr>
      <t xml:space="preserve"> "Nombre y apellido" con números</t>
    </r>
  </si>
  <si>
    <r>
      <t xml:space="preserve">Registro, Win 11, Chrome, Camino NO Feliz, </t>
    </r>
    <r>
      <rPr>
        <b/>
        <sz val="11"/>
        <color theme="1"/>
        <rFont val="Calibri Light"/>
        <family val="2"/>
        <scheme val="major"/>
      </rPr>
      <t>"Nombre y apellido" cantidad mínima de caracteres</t>
    </r>
  </si>
  <si>
    <r>
      <t>Registro, Win 11, Chrome, Camino NO Feliz,</t>
    </r>
    <r>
      <rPr>
        <b/>
        <sz val="11"/>
        <color theme="1"/>
        <rFont val="Calibri Light"/>
        <family val="2"/>
        <scheme val="major"/>
      </rPr>
      <t xml:space="preserve"> "Nombre y apellido" cantidad máxima de caracteres</t>
    </r>
  </si>
  <si>
    <r>
      <t xml:space="preserve">Registro, Win 11, Chrome, Camino NO Feliz, </t>
    </r>
    <r>
      <rPr>
        <b/>
        <sz val="11"/>
        <color theme="1"/>
        <rFont val="Calibri Light"/>
        <family val="2"/>
        <scheme val="major"/>
      </rPr>
      <t>usuario repetido</t>
    </r>
  </si>
  <si>
    <r>
      <t>Registro, Win 11, Chrome, Camino NO Feliz,</t>
    </r>
    <r>
      <rPr>
        <b/>
        <sz val="11"/>
        <color theme="1"/>
        <rFont val="Calibri Light"/>
        <family val="2"/>
        <scheme val="major"/>
      </rPr>
      <t xml:space="preserve"> "Email" vacío</t>
    </r>
  </si>
  <si>
    <r>
      <t xml:space="preserve">Registro, Win 11, Chrome, Camino NO Feliz, </t>
    </r>
    <r>
      <rPr>
        <b/>
        <sz val="11"/>
        <color theme="1"/>
        <rFont val="Calibri Light"/>
        <family val="2"/>
        <scheme val="major"/>
      </rPr>
      <t>"Email" sin dominio</t>
    </r>
  </si>
  <si>
    <r>
      <t xml:space="preserve">Registro, Win 11, Chrome, Camino NO Feliz, </t>
    </r>
    <r>
      <rPr>
        <b/>
        <sz val="11"/>
        <color theme="1"/>
        <rFont val="Calibri Light"/>
        <family val="2"/>
        <scheme val="major"/>
      </rPr>
      <t>"Email" sin tipo de extensión</t>
    </r>
  </si>
  <si>
    <r>
      <t xml:space="preserve">Registro, Win 11, Chrome, Camino NO Feliz, </t>
    </r>
    <r>
      <rPr>
        <b/>
        <sz val="11"/>
        <color theme="1"/>
        <rFont val="Calibri Light"/>
        <family val="2"/>
        <scheme val="major"/>
      </rPr>
      <t>"Teléfono" vacío</t>
    </r>
  </si>
  <si>
    <r>
      <t xml:space="preserve">Registro, Win 11, Chrome, Camino NO Feliz, </t>
    </r>
    <r>
      <rPr>
        <b/>
        <sz val="11"/>
        <color theme="1"/>
        <rFont val="Calibri Light"/>
        <family val="2"/>
        <scheme val="major"/>
      </rPr>
      <t>"Teléfono" con caracteres no numéricos</t>
    </r>
  </si>
  <si>
    <r>
      <t xml:space="preserve">Registro, Win 11, Chrome, Camino NO Feliz, </t>
    </r>
    <r>
      <rPr>
        <b/>
        <sz val="11"/>
        <color theme="1"/>
        <rFont val="Calibri Light"/>
        <family val="2"/>
        <scheme val="major"/>
      </rPr>
      <t>"Usuario" vacío</t>
    </r>
  </si>
  <si>
    <r>
      <t xml:space="preserve">Registro, Win 11, Chrome, Camino NO Feliz, </t>
    </r>
    <r>
      <rPr>
        <b/>
        <sz val="11"/>
        <color theme="1"/>
        <rFont val="Calibri Light"/>
        <family val="2"/>
        <scheme val="major"/>
      </rPr>
      <t>"Usuario" cantidad mínima de caracteres</t>
    </r>
  </si>
  <si>
    <r>
      <t>Registro, Win 11, Chrome, Camino NO Feliz,</t>
    </r>
    <r>
      <rPr>
        <b/>
        <sz val="11"/>
        <color theme="1"/>
        <rFont val="Calibri Light"/>
        <family val="2"/>
        <scheme val="major"/>
      </rPr>
      <t xml:space="preserve"> "Usuario" cantidad máxima de caracteres</t>
    </r>
  </si>
  <si>
    <r>
      <t xml:space="preserve">Registro, Win 11, Chrome, Camino NO Feliz, </t>
    </r>
    <r>
      <rPr>
        <b/>
        <sz val="11"/>
        <color theme="1"/>
        <rFont val="Calibri Light"/>
        <family val="2"/>
        <scheme val="major"/>
      </rPr>
      <t>"Usuario" con caracteres no permitidos</t>
    </r>
  </si>
  <si>
    <r>
      <t xml:space="preserve">Registro, Win 11, Chrome, Camino NO Feliz, </t>
    </r>
    <r>
      <rPr>
        <b/>
        <sz val="11"/>
        <color theme="1"/>
        <rFont val="Calibri Light"/>
        <family val="2"/>
        <scheme val="major"/>
      </rPr>
      <t>"Contraseña" vacío</t>
    </r>
  </si>
  <si>
    <r>
      <t xml:space="preserve">Registro, Win 11, Chrome, Camino NO Feliz, </t>
    </r>
    <r>
      <rPr>
        <b/>
        <sz val="11"/>
        <color theme="1"/>
        <rFont val="Calibri Light"/>
        <family val="2"/>
        <scheme val="major"/>
      </rPr>
      <t>"Contraseña" cantidad mínima de caracteres</t>
    </r>
  </si>
  <si>
    <r>
      <t xml:space="preserve">Registro, Win 11, Chrome, Camino NO Feliz, </t>
    </r>
    <r>
      <rPr>
        <b/>
        <sz val="11"/>
        <color theme="1"/>
        <rFont val="Calibri Light"/>
        <family val="2"/>
        <scheme val="major"/>
      </rPr>
      <t>"Contraseña" cantidad máxima de caracteres</t>
    </r>
  </si>
  <si>
    <r>
      <t xml:space="preserve">Registro, Win 11, Chrome, Camino NO Feliz, </t>
    </r>
    <r>
      <rPr>
        <b/>
        <sz val="11"/>
        <color theme="1"/>
        <rFont val="Calibri Light"/>
        <family val="2"/>
        <scheme val="major"/>
      </rPr>
      <t>"Contraseña" sin mayúscula</t>
    </r>
  </si>
  <si>
    <r>
      <t xml:space="preserve">Registro, Win 11, Chrome, Camino NO Feliz, </t>
    </r>
    <r>
      <rPr>
        <b/>
        <sz val="11"/>
        <color theme="1"/>
        <rFont val="Calibri Light"/>
        <family val="2"/>
        <scheme val="major"/>
      </rPr>
      <t>"Contraseña" sin minúscula</t>
    </r>
  </si>
  <si>
    <r>
      <t xml:space="preserve">Registro, Win 11, Chrome, Camino NO Feliz, </t>
    </r>
    <r>
      <rPr>
        <b/>
        <sz val="11"/>
        <color theme="1"/>
        <rFont val="Calibri Light"/>
        <family val="2"/>
        <scheme val="major"/>
      </rPr>
      <t>"Contraseña" sin número</t>
    </r>
  </si>
  <si>
    <r>
      <t xml:space="preserve">Registro, Win 11, Chrome, Camino NO Feliz, </t>
    </r>
    <r>
      <rPr>
        <b/>
        <sz val="11"/>
        <color theme="1"/>
        <rFont val="Calibri Light"/>
        <family val="2"/>
        <scheme val="major"/>
      </rPr>
      <t>"Contraseña" sin carácter especial</t>
    </r>
  </si>
  <si>
    <r>
      <t xml:space="preserve">Registro, Win 11, Chrome, Camino NO Feliz, </t>
    </r>
    <r>
      <rPr>
        <b/>
        <sz val="11"/>
        <color theme="1"/>
        <rFont val="Calibri Light"/>
        <family val="2"/>
        <scheme val="major"/>
      </rPr>
      <t>"Confirmar contraseña" distinta de "Contraseña"</t>
    </r>
  </si>
  <si>
    <r>
      <t>Registro, Win 11, Chrome, Camino NO Feliz,</t>
    </r>
    <r>
      <rPr>
        <b/>
        <sz val="11"/>
        <color theme="1"/>
        <rFont val="Calibri Light"/>
        <family val="2"/>
        <scheme val="major"/>
      </rPr>
      <t xml:space="preserve"> "Confirmar contraseña" vacío</t>
    </r>
  </si>
  <si>
    <t>Dirige a la página de inicio, 
Cambia la barra de navegación a la vista "Usuario ingresado"</t>
  </si>
  <si>
    <r>
      <t>Vamos a probar que se puede iniciar sesión en la página GolBooking</t>
    </r>
    <r>
      <rPr>
        <sz val="11"/>
        <color rgb="FFFF0000"/>
        <rFont val="Calibri Light"/>
        <family val="2"/>
        <scheme val="major"/>
      </rPr>
      <t xml:space="preserve"> </t>
    </r>
    <r>
      <rPr>
        <sz val="11"/>
        <rFont val="Calibri Light"/>
        <family val="2"/>
        <scheme val="major"/>
      </rPr>
      <t xml:space="preserve">utilizando la cuenta de Google, con navegador Chrome v112 en una maquina on Windows 11. Camino feliz.  </t>
    </r>
  </si>
  <si>
    <t xml:space="preserve">https://c13-35-t-node-react.vercel.app/ </t>
  </si>
  <si>
    <t>Hacer clic en el botón "Ingresar" en la barra de navegación</t>
  </si>
  <si>
    <t xml:space="preserve">Vamos a probar que no se puede iniciar sesión en la página GolBooking si no se encuentra registrado el usuario, con navegador Chrome v112 en una maquina on Windows 11. Camino no feliz.  </t>
  </si>
  <si>
    <r>
      <t>Vamos a probar que no se puede iniciar sesión en la página GolBooking</t>
    </r>
    <r>
      <rPr>
        <sz val="11"/>
        <color rgb="FFFF0000"/>
        <rFont val="Calibri Light"/>
        <family val="2"/>
        <scheme val="major"/>
      </rPr>
      <t xml:space="preserve"> </t>
    </r>
    <r>
      <rPr>
        <sz val="11"/>
        <rFont val="Calibri Light"/>
        <family val="2"/>
        <scheme val="major"/>
      </rPr>
      <t xml:space="preserve">con el campo "contraseña" sin caracteres especiales, con navegador Chrome v112 en una maquina on Windows 11. Camino no feliz.  </t>
    </r>
  </si>
  <si>
    <t xml:space="preserve">Vamos a probar que no se puede iniciar sesión en la página GolBooking con el campo "contraseña" sin números, con navegador Chrome v112 en una maquina on Windows 11. Camino no feliz.  </t>
  </si>
  <si>
    <r>
      <t>Vamos a probar que no se puede iniciar sesión en la página GolBooking</t>
    </r>
    <r>
      <rPr>
        <sz val="11"/>
        <color rgb="FFFF0000"/>
        <rFont val="Calibri Light"/>
        <family val="2"/>
        <scheme val="major"/>
      </rPr>
      <t xml:space="preserve"> </t>
    </r>
    <r>
      <rPr>
        <sz val="11"/>
        <rFont val="Calibri Light"/>
        <family val="2"/>
        <scheme val="major"/>
      </rPr>
      <t xml:space="preserve">con el campo "contraseña" sin minúscula, con navegador Chrome v112 en una maquina on Windows 11. Camino no feliz.  </t>
    </r>
  </si>
  <si>
    <r>
      <t>Vamos a probar que no se puede iniciar sesión en la página GolBooking</t>
    </r>
    <r>
      <rPr>
        <sz val="11"/>
        <color rgb="FFFF0000"/>
        <rFont val="Calibri Light"/>
        <family val="2"/>
        <scheme val="major"/>
      </rPr>
      <t xml:space="preserve"> </t>
    </r>
    <r>
      <rPr>
        <sz val="11"/>
        <rFont val="Calibri Light"/>
        <family val="2"/>
        <scheme val="major"/>
      </rPr>
      <t xml:space="preserve">con el campo "contraseña" sin mayúscula, con navegador Chrome v112 en una maquina on Windows 11. Camino no feliz.  </t>
    </r>
  </si>
  <si>
    <t>Hacer clic en el botón "Contacto" en la barra de navegación</t>
  </si>
  <si>
    <r>
      <t>Vamos a probar enviar un mensaje por medio del formulario de contacto de la página</t>
    </r>
    <r>
      <rPr>
        <sz val="10"/>
        <color rgb="FFFF0000"/>
        <rFont val="Calibri Light"/>
        <family val="2"/>
        <scheme val="major"/>
      </rPr>
      <t xml:space="preserve"> </t>
    </r>
    <r>
      <rPr>
        <sz val="10"/>
        <rFont val="Calibri Light"/>
        <family val="2"/>
        <scheme val="major"/>
      </rPr>
      <t xml:space="preserve">GolBooking, con navegador Chrome v112 en una maquina on Windows 11. Camino NO feliz. Voy a comprobar que no se visualizan los caracteres que no sean numéricos. Se completan solo los campos obligatorios. </t>
    </r>
  </si>
  <si>
    <r>
      <t>Vamos a probar enviar un mensaje por medio del formulario de contacto de la página</t>
    </r>
    <r>
      <rPr>
        <sz val="10"/>
        <color rgb="FFFF0000"/>
        <rFont val="Calibri Light"/>
        <family val="2"/>
        <scheme val="major"/>
      </rPr>
      <t xml:space="preserve"> </t>
    </r>
    <r>
      <rPr>
        <sz val="10"/>
        <rFont val="Calibri Light"/>
        <family val="2"/>
        <scheme val="major"/>
      </rPr>
      <t xml:space="preserve">GolBooking, con navegador Chrome v112 en una maquina on Windows 11. Camino NO feliz. Voy a comprobar que no se envía el formulario si el email no tiene el tipo de extensión. Se completan solo los campos obligatorios. </t>
    </r>
  </si>
  <si>
    <r>
      <t>Vamos a probar enviar un mensaje por medio del formulario de contacto de la página</t>
    </r>
    <r>
      <rPr>
        <sz val="10"/>
        <color rgb="FFFF0000"/>
        <rFont val="Calibri Light"/>
        <family val="2"/>
        <scheme val="major"/>
      </rPr>
      <t xml:space="preserve"> </t>
    </r>
    <r>
      <rPr>
        <sz val="10"/>
        <rFont val="Calibri Light"/>
        <family val="2"/>
        <scheme val="major"/>
      </rPr>
      <t xml:space="preserve">GolBooking, con navegador Chrome v112 en una maquina on Windows 11. Camino NO feliz. Voy a comprobar que no se envía el formulario si el email no tiene dominio. Se completan solo los campos obligatorios. </t>
    </r>
  </si>
  <si>
    <r>
      <t>Vamos a probar enviar un mensaje por medio del formulario de contacto de la página</t>
    </r>
    <r>
      <rPr>
        <sz val="10"/>
        <color rgb="FFFF0000"/>
        <rFont val="Calibri Light"/>
        <family val="2"/>
        <scheme val="major"/>
      </rPr>
      <t xml:space="preserve"> </t>
    </r>
    <r>
      <rPr>
        <sz val="10"/>
        <rFont val="Calibri Light"/>
        <family val="2"/>
        <scheme val="major"/>
      </rPr>
      <t xml:space="preserve">GolBooking, con navegador Chrome v112 en una maquina on Windows 11. Camino NO feliz. Voy a comprobar que al superar la cantidad máxima de caracteres se corta el contenido del campo. Se completan solo los campos obligatorios. </t>
    </r>
  </si>
  <si>
    <r>
      <t>Vamos a probar enviar un mensaje por medio del formulario de contacto de la página</t>
    </r>
    <r>
      <rPr>
        <sz val="10"/>
        <color rgb="FFFF0000"/>
        <rFont val="Calibri Light"/>
        <family val="2"/>
        <scheme val="major"/>
      </rPr>
      <t xml:space="preserve"> </t>
    </r>
    <r>
      <rPr>
        <sz val="10"/>
        <rFont val="Calibri Light"/>
        <family val="2"/>
        <scheme val="major"/>
      </rPr>
      <t xml:space="preserve">GolBooking, con navegador Chrome v112 en una maquina on Windows 11. Camino NO feliz. Voy a comprobar que no envía el formulario al poner menos de 3 caracteres en el campo "Apellido/s". Se completan solo los campos obligatorios. </t>
    </r>
  </si>
  <si>
    <r>
      <t>Vamos a probar enviar un mensaje por medio del formulario de contacto de la página</t>
    </r>
    <r>
      <rPr>
        <sz val="10"/>
        <color rgb="FFFF0000"/>
        <rFont val="Calibri Light"/>
        <family val="2"/>
        <scheme val="major"/>
      </rPr>
      <t xml:space="preserve"> </t>
    </r>
    <r>
      <rPr>
        <sz val="10"/>
        <rFont val="Calibri Light"/>
        <family val="2"/>
        <scheme val="major"/>
      </rPr>
      <t xml:space="preserve">GolBooking, con navegador Chrome v112 en una maquina on Windows 11. Camino NO feliz. Voy a comprobar que no envía el formulario al poner números en el campo "Apellido/s". Se completan solo los campos obligatorios. </t>
    </r>
  </si>
  <si>
    <r>
      <t>Vamos a probar enviar un mensaje por medio del formulario de contacto de la página</t>
    </r>
    <r>
      <rPr>
        <sz val="10"/>
        <color rgb="FFFF0000"/>
        <rFont val="Calibri Light"/>
        <family val="2"/>
        <scheme val="major"/>
      </rPr>
      <t xml:space="preserve"> </t>
    </r>
    <r>
      <rPr>
        <sz val="10"/>
        <rFont val="Calibri Light"/>
        <family val="2"/>
        <scheme val="major"/>
      </rPr>
      <t xml:space="preserve">Golbooking, con navegador Chrome v112 en una maquina on Windows 11. Camino NO feliz. Voy a comprobar que al superar la cantidad máxima de caracteres se corta el contenido del campo. Se completan solo los campos obligatorios. </t>
    </r>
  </si>
  <si>
    <r>
      <t>Vamos a probar enviar un mensaje por medio del formulario de contacto de la página</t>
    </r>
    <r>
      <rPr>
        <sz val="10"/>
        <color rgb="FFFF0000"/>
        <rFont val="Calibri Light"/>
        <family val="2"/>
        <scheme val="major"/>
      </rPr>
      <t xml:space="preserve"> </t>
    </r>
    <r>
      <rPr>
        <sz val="10"/>
        <rFont val="Calibri Light"/>
        <family val="2"/>
        <scheme val="major"/>
      </rPr>
      <t xml:space="preserve">GolBooking, con navegador Chrome v112 en una maquina on Windows 11. Camino NO feliz. Voy a comprobar que no envía el formulario al poner menos de 3 caracteres en el campo "Nombre/s". Se completan solo los campos obligatorios. </t>
    </r>
  </si>
  <si>
    <r>
      <t>Vamos a probar enviar un mensaje por medio del formulario de contacto de la página</t>
    </r>
    <r>
      <rPr>
        <sz val="10"/>
        <color rgb="FFFF0000"/>
        <rFont val="Calibri Light"/>
        <family val="2"/>
        <scheme val="major"/>
      </rPr>
      <t xml:space="preserve"> </t>
    </r>
    <r>
      <rPr>
        <sz val="10"/>
        <rFont val="Calibri Light"/>
        <family val="2"/>
        <scheme val="major"/>
      </rPr>
      <t xml:space="preserve">GolBooking, con navegador Chrome v112 en una maquina on Windows 11. Camino NO feliz. Voy a comprobar que no envía el formulario al poner números en el campo "Nombre/s". Se completan solo los campos obligatorios. </t>
    </r>
  </si>
  <si>
    <r>
      <t>Vamos a probar enviar un mensaje por medio del formulario de contacto de la página</t>
    </r>
    <r>
      <rPr>
        <sz val="10"/>
        <color rgb="FFFF0000"/>
        <rFont val="Calibri Light"/>
        <family val="2"/>
        <scheme val="major"/>
      </rPr>
      <t xml:space="preserve"> </t>
    </r>
    <r>
      <rPr>
        <sz val="10"/>
        <rFont val="Calibri Light"/>
        <family val="2"/>
        <scheme val="major"/>
      </rPr>
      <t xml:space="preserve">GolBooking, con navegador Chrome v112 en una maquina on Windows 11. Camino NO feliz. Voy a comprobar que no envía el formulario con el campo "Nombre/s" vacío. Se completan solo los campos obligatorios. </t>
    </r>
  </si>
  <si>
    <t xml:space="preserve">Vamos a probar enviar un mensaje por medio del formulario de contacto de la página GolBooking, con navegador Chrome v112 en una maquina on Windows 11. Camino feliz. Se completan todos los campos. </t>
  </si>
  <si>
    <r>
      <t>Vamos a probar enviar un mensaje por medio del formulario de contacto de la página</t>
    </r>
    <r>
      <rPr>
        <sz val="10"/>
        <color rgb="FFFF0000"/>
        <rFont val="Calibri Light"/>
        <family val="2"/>
        <scheme val="major"/>
      </rPr>
      <t xml:space="preserve"> </t>
    </r>
    <r>
      <rPr>
        <sz val="10"/>
        <rFont val="Calibri Light"/>
        <family val="2"/>
        <scheme val="major"/>
      </rPr>
      <t xml:space="preserve">GolBooking, con navegador Chrome v112 en una maquina on Windows 11. Camino NO feliz. Voy a comprobar que no envía el formulario al poner menos de 3 caracteres en el campo "Mensaje". Se completan solo los campos obligatorios. </t>
    </r>
  </si>
  <si>
    <r>
      <t>Vamos a probar enviar un mensaje por medio del formulario de contacto de la página</t>
    </r>
    <r>
      <rPr>
        <sz val="10"/>
        <color rgb="FFFF0000"/>
        <rFont val="Calibri Light"/>
        <family val="2"/>
        <scheme val="major"/>
      </rPr>
      <t xml:space="preserve"> </t>
    </r>
    <r>
      <rPr>
        <sz val="10"/>
        <rFont val="Calibri Light"/>
        <family val="2"/>
        <scheme val="major"/>
      </rPr>
      <t xml:space="preserve">GolBooking, con navegador Chrome v112 en una maquina on Windows 11. Camino NO feliz. Voy a comprobar que no envía el formulario con el campo "Mensaje" vacío. Se completan solo los campos obligatorios. </t>
    </r>
  </si>
  <si>
    <r>
      <t>Vamos a probar enviar un mensaje por medio del formulario de contacto de la página</t>
    </r>
    <r>
      <rPr>
        <sz val="10"/>
        <color rgb="FFFF0000"/>
        <rFont val="Calibri Light"/>
        <family val="2"/>
        <scheme val="major"/>
      </rPr>
      <t xml:space="preserve"> </t>
    </r>
    <r>
      <rPr>
        <sz val="10"/>
        <rFont val="Calibri Light"/>
        <family val="2"/>
        <scheme val="major"/>
      </rPr>
      <t xml:space="preserve">GolBooking, con navegador Chrome v112 en una maquina on Windows 11. Camino NO feliz. Voy a comprobar que no envía el formulario al poner menos de 3 caracteres en el campo "Asunto". Se completan solo los campos obligatorios. </t>
    </r>
  </si>
  <si>
    <r>
      <t>Vamos a probar enviar un mensaje por medio del formulario de contacto de la página</t>
    </r>
    <r>
      <rPr>
        <sz val="10"/>
        <color rgb="FFFF0000"/>
        <rFont val="Calibri Light"/>
        <family val="2"/>
        <scheme val="major"/>
      </rPr>
      <t xml:space="preserve"> </t>
    </r>
    <r>
      <rPr>
        <sz val="10"/>
        <rFont val="Calibri Light"/>
        <family val="2"/>
        <scheme val="major"/>
      </rPr>
      <t xml:space="preserve">GolBooking, con navegador Chrome v112 en una maquina on Windows 11. Camino NO feliz. Voy a comprobar que no envía el formulario con el campo "Asunto" vacío. Se completan solo los campos obligatorios. </t>
    </r>
  </si>
  <si>
    <t>Hacer clic en el botón "Registro" en la barra de navegación</t>
  </si>
  <si>
    <t xml:space="preserve">Vamos a probar registrar un usuario nuevo mediante el formulario de registro de la página GolBooking, con navegador Chrome v112 en una maquina on Windows 11. Camino feliz.  </t>
  </si>
  <si>
    <t xml:space="preserve">Vamos a probar registrar un usuario nuevo mediante el botón "Continuar con Google" de la página GolBooking, con navegador Chrome v112 en una maquina on Windows 11. Camino feliz.  </t>
  </si>
  <si>
    <t xml:space="preserve">Vamos a probar que no se puede registrar un usuario repetido mediante el formulario de registro de la página GolBooking, con navegador Chrome v112 en una maquina on Windows 11. Camino NO feliz.  </t>
  </si>
  <si>
    <t>Se registro el usuario</t>
  </si>
  <si>
    <t>Error grave</t>
  </si>
  <si>
    <t>No funciona el botón de registro con la cuenta de Google</t>
  </si>
  <si>
    <t xml:space="preserve">No valida el campo "Nombre y apellido" y permite al usuario continuar con el proceso de registro hasta el final. </t>
  </si>
  <si>
    <t>Registro - Google - R02</t>
  </si>
  <si>
    <t>Se genera el registro del usuario</t>
  </si>
  <si>
    <t>No funciona el botón de Google</t>
  </si>
  <si>
    <t xml:space="preserve">Mensaje de error "El usuario ya se encuentra registrado"
Se blanquean los campos  </t>
  </si>
  <si>
    <t>Resultados Obtenidos</t>
  </si>
  <si>
    <t>Dirige a la página de inicio,
Cambia la barra de navegación a la vista "Usuario ingresado"</t>
  </si>
  <si>
    <t>JGonzal01</t>
  </si>
  <si>
    <t>Inicio de sesión - Google - I13</t>
  </si>
  <si>
    <t>ESTADO</t>
  </si>
  <si>
    <t>PASS</t>
  </si>
  <si>
    <t>FAIL</t>
  </si>
  <si>
    <t>WARNING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</si>
</sst>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11"/>
      <color theme="1"/>
      <name val="Calibri"/>
      <scheme val="minor"/>
    </font>
    <font>
      <u/>
      <sz val="11"/>
      <color theme="10"/>
      <name val="Calibri"/>
      <family val="2"/>
      <scheme val="minor"/>
    </font>
    <font>
      <sz val="10"/>
      <color theme="1"/>
      <name val="Calibri Light"/>
      <family val="2"/>
      <scheme val="major"/>
    </font>
    <font>
      <sz val="10"/>
      <color rgb="FF000000"/>
      <name val="Calibri Light"/>
      <family val="2"/>
      <scheme val="major"/>
    </font>
    <font>
      <b/>
      <sz val="10"/>
      <name val="Calibri Light"/>
      <family val="2"/>
      <scheme val="major"/>
    </font>
    <font>
      <b/>
      <sz val="10"/>
      <color theme="1"/>
      <name val="Calibri Light"/>
      <family val="2"/>
      <scheme val="major"/>
    </font>
    <font>
      <sz val="10"/>
      <name val="Calibri Light"/>
      <family val="2"/>
      <scheme val="major"/>
    </font>
    <font>
      <sz val="10"/>
      <color rgb="FFFF0000"/>
      <name val="Calibri Light"/>
      <family val="2"/>
      <scheme val="major"/>
    </font>
    <font>
      <sz val="8"/>
      <name val="Calibri"/>
      <family val="2"/>
      <scheme val="minor"/>
    </font>
    <font>
      <u/>
      <sz val="11"/>
      <color theme="4" tint="-0.249977111117893"/>
      <name val="Calibri"/>
      <family val="2"/>
      <scheme val="minor"/>
    </font>
    <font>
      <b/>
      <sz val="11"/>
      <color theme="0"/>
      <name val="Calibri"/>
      <family val="2"/>
    </font>
    <font>
      <u/>
      <sz val="11"/>
      <color theme="8" tint="-0.499984740745262"/>
      <name val="Calibri"/>
      <family val="2"/>
      <scheme val="minor"/>
    </font>
    <font>
      <sz val="11"/>
      <color theme="1"/>
      <name val="Calibri Light"/>
      <family val="2"/>
      <scheme val="major"/>
    </font>
    <font>
      <b/>
      <sz val="11"/>
      <name val="Calibri Light"/>
      <family val="2"/>
      <scheme val="major"/>
    </font>
    <font>
      <sz val="11"/>
      <name val="Calibri Light"/>
      <family val="2"/>
      <scheme val="major"/>
    </font>
    <font>
      <sz val="11"/>
      <color rgb="FF000000"/>
      <name val="Calibri Light"/>
      <family val="2"/>
      <scheme val="major"/>
    </font>
    <font>
      <sz val="11"/>
      <color rgb="FFC00000"/>
      <name val="Calibri Light"/>
      <family val="2"/>
      <scheme val="major"/>
    </font>
    <font>
      <sz val="11"/>
      <color rgb="FFFF0000"/>
      <name val="Calibri Light"/>
      <family val="2"/>
      <scheme val="major"/>
    </font>
    <font>
      <b/>
      <sz val="11"/>
      <color theme="1"/>
      <name val="Calibri"/>
      <family val="2"/>
      <scheme val="minor"/>
    </font>
    <font>
      <b/>
      <sz val="11"/>
      <color theme="1"/>
      <name val="Calibri Light"/>
      <family val="2"/>
      <scheme val="major"/>
    </font>
    <font>
      <u/>
      <sz val="11"/>
      <name val="Calibri Light"/>
      <family val="2"/>
      <scheme val="major"/>
    </font>
    <font>
      <sz val="11"/>
      <color theme="1"/>
      <name val="Calibri"/>
      <family val="2"/>
      <scheme val="minor"/>
    </font>
    <font>
      <b/>
      <sz val="11"/>
      <color rgb="FF000000"/>
      <name val="Calibri"/>
      <family val="2"/>
    </font>
    <font>
      <u/>
      <sz val="11"/>
      <color theme="1"/>
      <name val="Calibri Light"/>
      <family val="2"/>
      <scheme val="major"/>
    </font>
    <font>
      <u/>
      <sz val="10"/>
      <color theme="1"/>
      <name val="Calibri Light"/>
      <family val="2"/>
      <scheme val="major"/>
    </font>
    <font>
      <u/>
      <sz val="11"/>
      <color theme="10"/>
      <name val="Calibri Light"/>
      <family val="2"/>
      <scheme val="major"/>
    </font>
    <font>
      <b/>
      <u/>
      <sz val="14"/>
      <color theme="1"/>
      <name val="Calibri"/>
      <family val="2"/>
      <scheme val="minor"/>
    </font>
    <font>
      <b/>
      <u/>
      <sz val="12"/>
      <color theme="1"/>
      <name val="Calibri "/>
    </font>
    <font>
      <b/>
      <sz val="10"/>
      <color theme="1"/>
      <name val="Calibri "/>
    </font>
  </fonts>
  <fills count="7">
    <fill>
      <patternFill patternType="none"/>
    </fill>
    <fill>
      <patternFill patternType="gray125"/>
    </fill>
    <fill>
      <patternFill patternType="solid">
        <fgColor theme="8" tint="0.79998168889431442"/>
        <bgColor rgb="FFD9D2E9"/>
      </patternFill>
    </fill>
    <fill>
      <patternFill patternType="solid">
        <fgColor theme="0" tint="-0.14999847407452621"/>
        <bgColor indexed="64"/>
      </patternFill>
    </fill>
    <fill>
      <patternFill patternType="solid">
        <fgColor theme="2"/>
        <bgColor indexed="64"/>
      </patternFill>
    </fill>
    <fill>
      <patternFill patternType="solid">
        <fgColor theme="0"/>
        <bgColor indexed="64"/>
      </patternFill>
    </fill>
    <fill>
      <patternFill patternType="solid">
        <fgColor rgb="FF006600"/>
        <bgColor rgb="FFD9D2E9"/>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theme="4"/>
      </top>
      <bottom/>
      <diagonal/>
    </border>
  </borders>
  <cellStyleXfs count="3">
    <xf numFmtId="0" fontId="0" fillId="0" borderId="0"/>
    <xf numFmtId="0" fontId="1" fillId="0" borderId="0"/>
    <xf numFmtId="0" fontId="2" fillId="0" borderId="0" applyNumberFormat="0" applyFill="0" applyBorder="0" applyAlignment="0" applyProtection="0"/>
  </cellStyleXfs>
  <cellXfs count="64">
    <xf numFmtId="0" fontId="0" fillId="0" borderId="0" xfId="0"/>
    <xf numFmtId="0" fontId="3" fillId="0" borderId="0" xfId="0" applyFont="1" applyAlignment="1">
      <alignment horizontal="center" vertical="center"/>
    </xf>
    <xf numFmtId="0" fontId="3" fillId="0" borderId="0" xfId="0" applyFont="1" applyAlignment="1">
      <alignment horizontal="left" vertical="center"/>
    </xf>
    <xf numFmtId="0" fontId="4" fillId="0" borderId="0" xfId="0" applyFont="1" applyAlignment="1">
      <alignment vertical="center"/>
    </xf>
    <xf numFmtId="0" fontId="5" fillId="3" borderId="0" xfId="0" applyFont="1" applyFill="1" applyAlignment="1">
      <alignment horizontal="center" vertical="center"/>
    </xf>
    <xf numFmtId="0" fontId="6" fillId="0" borderId="0" xfId="0" applyFont="1" applyAlignment="1">
      <alignment vertical="center"/>
    </xf>
    <xf numFmtId="0" fontId="7" fillId="0" borderId="0" xfId="0" applyFont="1" applyAlignment="1">
      <alignment horizontal="left" vertical="center"/>
    </xf>
    <xf numFmtId="0" fontId="3" fillId="0" borderId="0" xfId="0" applyFont="1" applyAlignment="1">
      <alignment vertical="center"/>
    </xf>
    <xf numFmtId="0" fontId="7" fillId="3" borderId="0" xfId="0" applyFont="1" applyFill="1" applyAlignment="1">
      <alignment horizontal="center" vertical="center"/>
    </xf>
    <xf numFmtId="0" fontId="7" fillId="3" borderId="0" xfId="0" applyFont="1" applyFill="1" applyAlignment="1">
      <alignment vertical="center"/>
    </xf>
    <xf numFmtId="0" fontId="3" fillId="0" borderId="0" xfId="0" applyFont="1" applyAlignment="1">
      <alignment vertical="center" wrapText="1"/>
    </xf>
    <xf numFmtId="0" fontId="4" fillId="0" borderId="0" xfId="0" applyFont="1" applyAlignment="1">
      <alignment horizontal="left" vertical="center"/>
    </xf>
    <xf numFmtId="0" fontId="2" fillId="0" borderId="0" xfId="2" applyAlignment="1">
      <alignment vertical="center"/>
    </xf>
    <xf numFmtId="0" fontId="4" fillId="0" borderId="0" xfId="0" applyFont="1" applyAlignment="1">
      <alignment vertical="center" wrapText="1"/>
    </xf>
    <xf numFmtId="0" fontId="4" fillId="0" borderId="0" xfId="0" applyFont="1" applyAlignment="1">
      <alignment horizontal="left" vertical="center" wrapText="1"/>
    </xf>
    <xf numFmtId="0" fontId="6" fillId="0" borderId="2" xfId="0" applyFont="1" applyBorder="1" applyAlignment="1">
      <alignment vertical="center"/>
    </xf>
    <xf numFmtId="0" fontId="0" fillId="0" borderId="0" xfId="0" applyAlignment="1">
      <alignment vertical="center"/>
    </xf>
    <xf numFmtId="0" fontId="8" fillId="0" borderId="0" xfId="0" applyFont="1" applyAlignment="1">
      <alignment horizontal="left" vertical="center" wrapText="1"/>
    </xf>
    <xf numFmtId="0" fontId="10" fillId="0" borderId="0" xfId="2" applyFont="1" applyAlignment="1">
      <alignment vertical="center"/>
    </xf>
    <xf numFmtId="0" fontId="12" fillId="0" borderId="0" xfId="2" applyFont="1" applyAlignment="1">
      <alignment vertical="center"/>
    </xf>
    <xf numFmtId="0" fontId="13" fillId="0" borderId="0" xfId="0" applyFont="1" applyAlignment="1">
      <alignment vertical="center"/>
    </xf>
    <xf numFmtId="0" fontId="14" fillId="3" borderId="0" xfId="0" applyFont="1" applyFill="1" applyAlignment="1">
      <alignment horizontal="center" vertical="center"/>
    </xf>
    <xf numFmtId="0" fontId="14" fillId="3" borderId="0" xfId="0" applyFont="1" applyFill="1" applyAlignment="1">
      <alignment vertical="center"/>
    </xf>
    <xf numFmtId="0" fontId="15" fillId="3" borderId="0" xfId="0" applyFont="1" applyFill="1" applyAlignment="1">
      <alignment vertical="center"/>
    </xf>
    <xf numFmtId="0" fontId="13" fillId="0" borderId="0" xfId="0" applyFont="1" applyAlignment="1">
      <alignment horizontal="center" vertical="center"/>
    </xf>
    <xf numFmtId="0" fontId="13" fillId="0" borderId="0" xfId="0" applyFont="1" applyAlignment="1">
      <alignment vertical="center" wrapText="1"/>
    </xf>
    <xf numFmtId="0" fontId="16" fillId="0" borderId="0" xfId="0" applyFont="1" applyAlignment="1">
      <alignment vertical="center" wrapText="1"/>
    </xf>
    <xf numFmtId="0" fontId="16" fillId="0" borderId="0" xfId="0" applyFont="1" applyAlignment="1">
      <alignment vertical="center"/>
    </xf>
    <xf numFmtId="0" fontId="15" fillId="5" borderId="0" xfId="0" applyFont="1" applyFill="1" applyAlignment="1">
      <alignment vertical="center"/>
    </xf>
    <xf numFmtId="0" fontId="15" fillId="3" borderId="0" xfId="0" applyFont="1" applyFill="1" applyAlignment="1">
      <alignment horizontal="center" vertical="center"/>
    </xf>
    <xf numFmtId="0" fontId="15" fillId="0" borderId="0" xfId="0" applyFont="1" applyAlignment="1">
      <alignment horizontal="left" vertical="center" wrapText="1"/>
    </xf>
    <xf numFmtId="0" fontId="15" fillId="0" borderId="0" xfId="0" applyFont="1" applyAlignment="1">
      <alignment vertical="center"/>
    </xf>
    <xf numFmtId="0" fontId="17" fillId="0" borderId="0" xfId="0" applyFont="1" applyAlignment="1">
      <alignment horizontal="right" vertical="center"/>
    </xf>
    <xf numFmtId="0" fontId="13" fillId="0" borderId="4" xfId="0" applyFont="1" applyBorder="1" applyAlignment="1">
      <alignment vertical="center"/>
    </xf>
    <xf numFmtId="0" fontId="13" fillId="0" borderId="0" xfId="0" applyFont="1" applyAlignment="1">
      <alignment horizontal="left" vertical="center"/>
    </xf>
    <xf numFmtId="0" fontId="20" fillId="0" borderId="0" xfId="0" applyFont="1" applyAlignment="1">
      <alignment vertical="center"/>
    </xf>
    <xf numFmtId="0" fontId="15" fillId="0" borderId="0" xfId="0" applyFont="1" applyAlignment="1">
      <alignment horizontal="left" vertical="center"/>
    </xf>
    <xf numFmtId="0" fontId="16" fillId="0" borderId="0" xfId="0" applyFont="1" applyAlignment="1">
      <alignment horizontal="left" vertical="center"/>
    </xf>
    <xf numFmtId="0" fontId="21" fillId="4" borderId="1" xfId="2" applyFont="1" applyFill="1" applyBorder="1" applyAlignment="1">
      <alignment horizontal="center" vertical="center"/>
    </xf>
    <xf numFmtId="0" fontId="23" fillId="2" borderId="3" xfId="1" applyFont="1" applyFill="1" applyBorder="1" applyAlignment="1">
      <alignment horizontal="left" vertical="center"/>
    </xf>
    <xf numFmtId="0" fontId="22" fillId="0" borderId="0" xfId="1" applyFont="1" applyAlignment="1">
      <alignment horizontal="left" vertical="center"/>
    </xf>
    <xf numFmtId="0" fontId="22" fillId="0" borderId="0" xfId="0" applyFont="1" applyAlignment="1">
      <alignment horizontal="left" vertical="center"/>
    </xf>
    <xf numFmtId="0" fontId="22" fillId="0" borderId="0" xfId="0" applyFont="1" applyAlignment="1">
      <alignment vertical="center"/>
    </xf>
    <xf numFmtId="0" fontId="15" fillId="0" borderId="0" xfId="0" applyFont="1" applyAlignment="1">
      <alignment vertical="center" wrapText="1"/>
    </xf>
    <xf numFmtId="14" fontId="13" fillId="0" borderId="0" xfId="0" applyNumberFormat="1" applyFont="1" applyAlignment="1">
      <alignment vertical="center"/>
    </xf>
    <xf numFmtId="0" fontId="23" fillId="2" borderId="3" xfId="1" applyFont="1" applyFill="1" applyBorder="1" applyAlignment="1">
      <alignment horizontal="center" vertical="center"/>
    </xf>
    <xf numFmtId="0" fontId="13" fillId="0" borderId="0" xfId="0" applyFont="1" applyAlignment="1">
      <alignment horizontal="left" vertical="top"/>
    </xf>
    <xf numFmtId="0" fontId="15" fillId="0" borderId="0" xfId="0" applyFont="1" applyAlignment="1">
      <alignment horizontal="left" vertical="top"/>
    </xf>
    <xf numFmtId="0" fontId="24" fillId="0" borderId="0" xfId="0" applyFont="1" applyAlignment="1">
      <alignment vertical="center"/>
    </xf>
    <xf numFmtId="0" fontId="25" fillId="0" borderId="0" xfId="0" applyFont="1" applyAlignment="1">
      <alignment vertical="center"/>
    </xf>
    <xf numFmtId="0" fontId="26" fillId="0" borderId="0" xfId="2" applyFont="1"/>
    <xf numFmtId="0" fontId="26" fillId="0" borderId="0" xfId="2" applyFont="1" applyAlignment="1">
      <alignment vertical="center"/>
    </xf>
    <xf numFmtId="0" fontId="26" fillId="4" borderId="1" xfId="2" applyFont="1" applyFill="1" applyBorder="1" applyAlignment="1">
      <alignment horizontal="center" vertical="center"/>
    </xf>
    <xf numFmtId="0" fontId="11" fillId="6" borderId="3" xfId="1" applyFont="1" applyFill="1" applyBorder="1" applyAlignment="1">
      <alignment horizontal="left" vertical="center"/>
    </xf>
    <xf numFmtId="0" fontId="20" fillId="0" borderId="0" xfId="0" applyFont="1" applyAlignment="1">
      <alignment horizontal="center" vertical="center"/>
    </xf>
    <xf numFmtId="0" fontId="27" fillId="0" borderId="0" xfId="0" applyFont="1" applyAlignment="1">
      <alignment vertical="center"/>
    </xf>
    <xf numFmtId="0" fontId="13" fillId="0" borderId="4" xfId="0" applyFont="1" applyBorder="1" applyAlignment="1">
      <alignment horizontal="center" vertical="center"/>
    </xf>
    <xf numFmtId="0" fontId="28" fillId="0" borderId="0" xfId="0" applyFont="1" applyAlignment="1">
      <alignment vertical="top"/>
    </xf>
    <xf numFmtId="0" fontId="7" fillId="0" borderId="0" xfId="0" applyFont="1" applyAlignment="1">
      <alignment horizontal="left" vertical="center" wrapText="1"/>
    </xf>
    <xf numFmtId="0" fontId="3" fillId="0" borderId="0" xfId="0" applyFont="1" applyAlignment="1">
      <alignment horizontal="left" vertical="center" wrapText="1"/>
    </xf>
    <xf numFmtId="0" fontId="15" fillId="0" borderId="0" xfId="0" applyFont="1" applyAlignment="1">
      <alignment horizontal="left" vertical="center" wrapText="1"/>
    </xf>
    <xf numFmtId="0" fontId="13" fillId="0" borderId="0" xfId="0" applyFont="1" applyAlignment="1">
      <alignment horizontal="left" vertical="center" wrapText="1"/>
    </xf>
    <xf numFmtId="0" fontId="19" fillId="0" borderId="0" xfId="0" applyFont="1" applyAlignment="1">
      <alignment horizontal="center" vertical="center"/>
    </xf>
    <xf numFmtId="0" fontId="29" fillId="0" borderId="0" xfId="0" applyFont="1" applyAlignment="1">
      <alignment horizontal="center" vertical="center"/>
    </xf>
  </cellXfs>
  <cellStyles count="3">
    <cellStyle name="Hipervínculo" xfId="2" builtinId="8"/>
    <cellStyle name="Normal" xfId="0" builtinId="0"/>
    <cellStyle name="Normal 2" xfId="1" xr:uid="{C1F44E5D-703F-440E-9CBF-70E5F98C020B}"/>
  </cellStyles>
  <dxfs count="409">
    <dxf>
      <font>
        <b/>
        <i val="0"/>
        <strike val="0"/>
        <outline val="0"/>
        <shadow val="0"/>
        <u val="none"/>
        <vertAlign val="baseline"/>
        <sz val="10"/>
        <color theme="1"/>
        <name val="Calibri "/>
        <scheme val="none"/>
      </font>
      <alignment horizontal="center" vertical="center" textRotation="0" wrapText="0" indent="0" justifyLastLine="0" shrinkToFit="0" readingOrder="0"/>
    </dxf>
    <dxf>
      <font>
        <strike val="0"/>
        <outline val="0"/>
        <shadow val="0"/>
        <vertAlign val="baseline"/>
        <sz val="11"/>
        <name val="Calibri Light"/>
        <family val="2"/>
        <scheme val="major"/>
      </font>
      <alignment vertical="center" textRotation="0" indent="0" justifyLastLine="0" shrinkToFit="0" readingOrder="0"/>
    </dxf>
    <dxf>
      <font>
        <b/>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vertAlign val="baseline"/>
        <sz val="11"/>
        <name val="Calibri Light"/>
        <family val="2"/>
        <scheme val="major"/>
      </font>
      <alignment horizontal="general" vertical="center" textRotation="0" wrapText="0" indent="0" justifyLastLine="0" shrinkToFit="0" readingOrder="0"/>
    </dxf>
    <dxf>
      <font>
        <strike val="0"/>
        <outline val="0"/>
        <shadow val="0"/>
        <vertAlign val="baseline"/>
        <sz val="11"/>
        <name val="Calibri Light"/>
        <family val="2"/>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horizontal="center" vertical="center" textRotation="0" wrapText="0" indent="0" justifyLastLine="0" shrinkToFit="0" readingOrder="0"/>
    </dxf>
    <dxf>
      <font>
        <b val="0"/>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0" formatCode="General"/>
      <alignment horizontal="center" vertical="center" textRotation="0" wrapText="0" indent="0" justifyLastLine="0" shrinkToFit="0" readingOrder="0"/>
    </dxf>
    <dxf>
      <font>
        <b val="0"/>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0" formatCode="General"/>
      <alignment horizontal="center" vertical="center" textRotation="0" wrapText="0" indent="0" justifyLastLine="0" shrinkToFit="0" readingOrder="0"/>
    </dxf>
    <dxf>
      <font>
        <b val="0"/>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0" formatCode="General"/>
      <alignment horizontal="center" vertical="center" textRotation="0" wrapText="0" indent="0" justifyLastLine="0" shrinkToFit="0" readingOrder="0"/>
    </dxf>
    <dxf>
      <font>
        <b val="0"/>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0" formatCode="General"/>
      <alignment horizontal="center" vertical="center" textRotation="0" wrapText="0" indent="0" justifyLastLine="0" shrinkToFit="0" readingOrder="0"/>
    </dxf>
    <dxf>
      <font>
        <b val="0"/>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horizontal="center" vertical="center" textRotation="0" wrapText="0" indent="0" justifyLastLine="0" shrinkToFit="0" readingOrder="0"/>
    </dxf>
    <dxf>
      <font>
        <b val="0"/>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0" formatCode="General"/>
      <alignment horizontal="center" vertical="center" textRotation="0" wrapText="0" indent="0" justifyLastLine="0" shrinkToFit="0" readingOrder="0"/>
    </dxf>
    <dxf>
      <font>
        <b val="0"/>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0" formatCode="General"/>
      <alignment horizontal="center" vertical="center" textRotation="0" wrapText="0" indent="0" justifyLastLine="0" shrinkToFit="0" readingOrder="0"/>
    </dxf>
    <dxf>
      <font>
        <b val="0"/>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0" formatCode="General"/>
      <alignment horizontal="center" vertical="center" textRotation="0" wrapText="0" indent="0" justifyLastLine="0" shrinkToFit="0" readingOrder="0"/>
    </dxf>
    <dxf>
      <font>
        <b val="0"/>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0" formatCode="General"/>
      <alignment horizontal="center" vertical="center" textRotation="0" wrapText="0" indent="0" justifyLastLine="0" shrinkToFit="0" readingOrder="0"/>
    </dxf>
    <dxf>
      <font>
        <b val="0"/>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0" formatCode="General"/>
      <alignment horizontal="center" vertical="center" textRotation="0" wrapText="0" indent="0" justifyLastLine="0" shrinkToFit="0" readingOrder="0"/>
    </dxf>
    <dxf>
      <font>
        <b val="0"/>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0" formatCode="General"/>
      <alignment horizontal="center" vertical="center" textRotation="0" wrapText="0" indent="0" justifyLastLine="0" shrinkToFit="0" readingOrder="0"/>
    </dxf>
    <dxf>
      <font>
        <b val="0"/>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0" formatCode="General"/>
      <alignment horizontal="center" vertical="center" textRotation="0" wrapText="0" indent="0" justifyLastLine="0" shrinkToFit="0" readingOrder="0"/>
    </dxf>
    <dxf>
      <font>
        <b val="0"/>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strike val="0"/>
        <outline val="0"/>
        <shadow val="0"/>
        <vertAlign val="baseline"/>
        <sz val="11"/>
        <name val="Calibri Light"/>
        <family val="2"/>
        <scheme val="maj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strike val="0"/>
        <outline val="0"/>
        <shadow val="0"/>
        <vertAlign val="baseline"/>
        <sz val="11"/>
        <name val="Calibri Light"/>
        <family val="2"/>
        <scheme val="major"/>
      </font>
      <alignment horizontal="general" vertical="center" textRotation="0" wrapText="0" indent="0" justifyLastLine="0" shrinkToFit="0" readingOrder="0"/>
    </dxf>
    <dxf>
      <font>
        <strike val="0"/>
        <outline val="0"/>
        <shadow val="0"/>
        <vertAlign val="baseline"/>
        <sz val="11"/>
        <name val="Calibri Light"/>
        <family val="2"/>
        <scheme val="major"/>
      </font>
      <alignment horizontal="general" vertical="center" textRotation="0" wrapText="0" indent="0" justifyLastLine="0" shrinkToFit="0" readingOrder="0"/>
    </dxf>
    <dxf>
      <font>
        <strike val="0"/>
        <outline val="0"/>
        <shadow val="0"/>
        <vertAlign val="baseline"/>
        <sz val="11"/>
        <name val="Calibri Light"/>
        <family val="2"/>
        <scheme val="major"/>
      </font>
      <alignment horizontal="general" vertical="center" textRotation="0" wrapText="0" indent="0" justifyLastLine="0" shrinkToFit="0" readingOrder="0"/>
    </dxf>
    <dxf>
      <font>
        <strike val="0"/>
        <outline val="0"/>
        <shadow val="0"/>
        <vertAlign val="baseline"/>
        <sz val="11"/>
        <name val="Calibri Light"/>
        <family val="2"/>
        <scheme val="major"/>
      </font>
      <alignment horizontal="general" vertical="center" textRotation="0" wrapText="0" indent="0" justifyLastLine="0" shrinkToFit="0" readingOrder="0"/>
    </dxf>
    <dxf>
      <font>
        <strike val="0"/>
        <outline val="0"/>
        <shadow val="0"/>
        <vertAlign val="baseline"/>
        <sz val="11"/>
        <name val="Calibri Light"/>
        <family val="2"/>
        <scheme val="major"/>
      </font>
      <alignment horizontal="general" vertical="center" textRotation="0" wrapText="0" indent="0" justifyLastLine="0" shrinkToFit="0" readingOrder="0"/>
    </dxf>
    <dxf>
      <font>
        <strike val="0"/>
        <outline val="0"/>
        <shadow val="0"/>
        <vertAlign val="baseline"/>
        <sz val="11"/>
        <name val="Calibri Light"/>
        <family val="2"/>
        <scheme val="major"/>
      </font>
      <alignment horizontal="general" vertical="center" textRotation="0" wrapText="0" indent="0" justifyLastLine="0" shrinkToFit="0" readingOrder="0"/>
    </dxf>
    <dxf>
      <font>
        <strike val="0"/>
        <outline val="0"/>
        <shadow val="0"/>
        <u val="none"/>
        <vertAlign val="baseline"/>
        <sz val="11"/>
        <color auto="1"/>
        <name val="Calibri Light"/>
        <family val="2"/>
        <scheme val="major"/>
      </font>
      <fill>
        <patternFill patternType="solid">
          <fgColor indexed="64"/>
          <bgColor theme="0" tint="-0.14999847407452621"/>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horizontal="general" vertical="center"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Light"/>
        <family val="2"/>
        <scheme val="major"/>
      </font>
      <alignment horizontal="general" vertical="center"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Light"/>
        <family val="2"/>
        <scheme val="major"/>
      </font>
      <alignment horizontal="general" vertical="center"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Light"/>
        <family val="2"/>
        <scheme val="major"/>
      </font>
      <alignment horizontal="center" vertical="center" textRotation="0" wrapText="0" indent="0" justifyLastLine="0" shrinkToFit="0" readingOrder="0"/>
      <border diagonalUp="0" diagonalDown="0">
        <left/>
        <right/>
        <top style="thin">
          <color theme="4"/>
        </top>
        <bottom/>
        <vertical/>
        <horizontal/>
      </border>
    </dxf>
    <dxf>
      <border outline="0">
        <left style="thin">
          <color theme="4"/>
        </left>
        <right style="thin">
          <color theme="4"/>
        </right>
        <top style="thin">
          <color theme="4"/>
        </top>
      </border>
    </dxf>
    <dxf>
      <font>
        <b val="0"/>
        <i val="0"/>
        <strike val="0"/>
        <condense val="0"/>
        <extend val="0"/>
        <outline val="0"/>
        <shadow val="0"/>
        <u val="none"/>
        <vertAlign val="baseline"/>
        <sz val="11"/>
        <color theme="1"/>
        <name val="Calibri Light"/>
        <family val="2"/>
        <scheme val="major"/>
      </font>
      <alignment horizontal="general" vertical="center" textRotation="0" wrapText="0" indent="0" justifyLastLine="0" shrinkToFit="0" readingOrder="0"/>
    </dxf>
    <dxf>
      <font>
        <b/>
        <i val="0"/>
        <strike val="0"/>
        <condense val="0"/>
        <extend val="0"/>
        <outline val="0"/>
        <shadow val="0"/>
        <u val="none"/>
        <vertAlign val="baseline"/>
        <sz val="11"/>
        <color auto="1"/>
        <name val="Calibri Light"/>
        <family val="2"/>
        <scheme val="major"/>
      </font>
      <fill>
        <patternFill patternType="solid">
          <fgColor indexed="64"/>
          <bgColor theme="0" tint="-0.14999847407452621"/>
        </patternFill>
      </fill>
      <alignment horizontal="general" vertical="center" textRotation="0" wrapText="0" indent="0" justifyLastLine="0" shrinkToFit="0" readingOrder="0"/>
    </dxf>
    <dxf>
      <font>
        <strike val="0"/>
        <outline val="0"/>
        <shadow val="0"/>
        <vertAlign val="baseline"/>
        <sz val="11"/>
        <name val="Calibri Light"/>
        <family val="2"/>
        <scheme val="major"/>
      </font>
      <alignment horizontal="general" vertical="center" textRotation="0" wrapText="0" indent="0" justifyLastLine="0" shrinkToFit="0" readingOrder="0"/>
    </dxf>
    <dxf>
      <font>
        <strike val="0"/>
        <outline val="0"/>
        <shadow val="0"/>
        <vertAlign val="baseline"/>
        <sz val="11"/>
        <name val="Calibri Light"/>
        <family val="2"/>
        <scheme val="major"/>
      </font>
      <alignment horizontal="general" vertical="center" textRotation="0" wrapText="0" indent="0" justifyLastLine="0" shrinkToFit="0" readingOrder="0"/>
    </dxf>
    <dxf>
      <font>
        <strike val="0"/>
        <outline val="0"/>
        <shadow val="0"/>
        <vertAlign val="baseline"/>
        <sz val="11"/>
        <name val="Calibri Light"/>
        <family val="2"/>
        <scheme val="major"/>
      </font>
      <alignment horizontal="general" vertical="center" textRotation="0" wrapText="0" indent="0" justifyLastLine="0" shrinkToFit="0" readingOrder="0"/>
    </dxf>
    <dxf>
      <font>
        <strike val="0"/>
        <outline val="0"/>
        <shadow val="0"/>
        <vertAlign val="baseline"/>
        <sz val="11"/>
        <name val="Calibri Light"/>
        <family val="2"/>
        <scheme val="major"/>
      </font>
      <alignment horizontal="general" vertical="center" textRotation="0" wrapText="0" indent="0" justifyLastLine="0" shrinkToFit="0" readingOrder="0"/>
    </dxf>
    <dxf>
      <font>
        <strike val="0"/>
        <outline val="0"/>
        <shadow val="0"/>
        <vertAlign val="baseline"/>
        <sz val="11"/>
        <name val="Calibri Light"/>
        <family val="2"/>
        <scheme val="major"/>
      </font>
      <alignment horizontal="general" vertical="center" textRotation="0" wrapText="0" indent="0" justifyLastLine="0" shrinkToFit="0" readingOrder="0"/>
    </dxf>
    <dxf>
      <font>
        <strike val="0"/>
        <outline val="0"/>
        <shadow val="0"/>
        <vertAlign val="baseline"/>
        <sz val="11"/>
        <name val="Calibri Light"/>
        <family val="2"/>
        <scheme val="major"/>
      </font>
      <alignment horizontal="general" vertical="center" textRotation="0" wrapText="0" indent="0" justifyLastLine="0" shrinkToFit="0" readingOrder="0"/>
    </dxf>
    <dxf>
      <font>
        <strike val="0"/>
        <outline val="0"/>
        <shadow val="0"/>
        <vertAlign val="baseline"/>
        <sz val="11"/>
        <name val="Calibri Light"/>
        <family val="2"/>
        <scheme val="major"/>
      </font>
      <alignment horizontal="general" vertical="center" textRotation="0" wrapText="0" indent="0" justifyLastLine="0" shrinkToFit="0" readingOrder="0"/>
    </dxf>
    <dxf>
      <font>
        <strike val="0"/>
        <outline val="0"/>
        <shadow val="0"/>
        <vertAlign val="baseline"/>
        <sz val="11"/>
        <name val="Calibri Light"/>
        <family val="2"/>
        <scheme val="major"/>
      </font>
      <alignment horizontal="general" vertical="center" textRotation="0" wrapText="0" indent="0" justifyLastLine="0" shrinkToFit="0" readingOrder="0"/>
    </dxf>
    <dxf>
      <font>
        <strike val="0"/>
        <outline val="0"/>
        <shadow val="0"/>
        <vertAlign val="baseline"/>
        <sz val="11"/>
        <name val="Calibri Light"/>
        <family val="2"/>
        <scheme val="major"/>
      </font>
      <alignment horizontal="general" vertical="center" textRotation="0" wrapText="0" indent="0" justifyLastLine="0" shrinkToFit="0" readingOrder="0"/>
    </dxf>
    <dxf>
      <font>
        <strike val="0"/>
        <outline val="0"/>
        <shadow val="0"/>
        <vertAlign val="baseline"/>
        <sz val="11"/>
        <name val="Calibri Light"/>
        <family val="2"/>
        <scheme val="major"/>
      </font>
      <alignment horizontal="general" vertical="center" textRotation="0" wrapText="0" indent="0" justifyLastLine="0" shrinkToFit="0" readingOrder="0"/>
    </dxf>
    <dxf>
      <font>
        <strike val="0"/>
        <outline val="0"/>
        <shadow val="0"/>
        <vertAlign val="baseline"/>
        <sz val="11"/>
        <name val="Calibri Light"/>
        <family val="2"/>
        <scheme val="major"/>
      </font>
      <alignment horizontal="general" vertical="center" textRotation="0" wrapText="0" indent="0" justifyLastLine="0" shrinkToFit="0" readingOrder="0"/>
    </dxf>
    <dxf>
      <font>
        <strike val="0"/>
        <outline val="0"/>
        <shadow val="0"/>
        <vertAlign val="baseline"/>
        <sz val="11"/>
        <name val="Calibri Light"/>
        <family val="2"/>
        <scheme val="major"/>
      </font>
      <alignment horizontal="general" vertical="center" textRotation="0" wrapText="0" indent="0" justifyLastLine="0" shrinkToFit="0" readingOrder="0"/>
    </dxf>
    <dxf>
      <font>
        <b val="0"/>
        <strike val="0"/>
        <outline val="0"/>
        <shadow val="0"/>
        <u val="none"/>
        <vertAlign val="baseline"/>
        <sz val="11"/>
        <color auto="1"/>
        <name val="Calibri Light"/>
        <family val="2"/>
        <scheme val="major"/>
      </font>
      <fill>
        <patternFill patternType="solid">
          <fgColor indexed="64"/>
          <bgColor theme="0" tint="-0.14999847407452621"/>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0"/>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
      <font>
        <strike val="0"/>
        <outline val="0"/>
        <shadow val="0"/>
        <vertAlign val="baseline"/>
        <sz val="11"/>
        <name val="Calibri Light"/>
        <family val="2"/>
        <scheme val="major"/>
      </font>
      <alignment vertical="center" textRotation="0" indent="0" justifyLastLine="0" shrinkToFit="0" readingOrder="0"/>
    </dxf>
    <dxf>
      <font>
        <strike val="0"/>
        <outline val="0"/>
        <shadow val="0"/>
        <vertAlign val="baseline"/>
        <sz val="11"/>
        <name val="Calibri Light"/>
        <family val="2"/>
        <scheme val="major"/>
      </font>
      <alignment vertical="center" textRotation="0" indent="0" justifyLastLine="0" shrinkToFit="0" readingOrder="0"/>
    </dxf>
    <dxf>
      <font>
        <strike val="0"/>
        <outline val="0"/>
        <shadow val="0"/>
        <vertAlign val="baseline"/>
        <sz val="11"/>
        <name val="Calibri Light"/>
        <family val="2"/>
        <scheme val="major"/>
      </font>
      <alignment vertical="center" textRotation="0" indent="0" justifyLastLine="0" shrinkToFit="0" readingOrder="0"/>
    </dxf>
    <dxf>
      <font>
        <strike val="0"/>
        <outline val="0"/>
        <shadow val="0"/>
        <vertAlign val="baseline"/>
        <sz val="11"/>
        <name val="Calibri Light"/>
        <family val="2"/>
        <scheme val="major"/>
      </font>
      <alignment vertical="center" textRotation="0" indent="0" justifyLastLine="0" shrinkToFit="0" readingOrder="0"/>
    </dxf>
    <dxf>
      <font>
        <strike val="0"/>
        <outline val="0"/>
        <shadow val="0"/>
        <vertAlign val="baseline"/>
        <sz val="11"/>
        <name val="Calibri Light"/>
        <family val="2"/>
        <scheme val="major"/>
      </font>
      <alignment vertical="center" textRotation="0" indent="0" justifyLastLine="0" shrinkToFit="0" readingOrder="0"/>
    </dxf>
    <dxf>
      <font>
        <strike val="0"/>
        <outline val="0"/>
        <shadow val="0"/>
        <vertAlign val="baseline"/>
        <sz val="11"/>
        <name val="Calibri Light"/>
        <family val="2"/>
        <scheme val="major"/>
      </font>
      <alignment vertical="center" textRotation="0" indent="0" justifyLastLine="0" shrinkToFit="0" readingOrder="0"/>
    </dxf>
    <dxf>
      <font>
        <strike val="0"/>
        <outline val="0"/>
        <shadow val="0"/>
        <vertAlign val="baseline"/>
        <sz val="11"/>
        <name val="Calibri Light"/>
        <family val="2"/>
        <scheme val="major"/>
      </font>
      <alignment vertical="center" textRotation="0" indent="0" justifyLastLine="0" shrinkToFit="0" readingOrder="0"/>
    </dxf>
    <dxf>
      <font>
        <strike val="0"/>
        <outline val="0"/>
        <shadow val="0"/>
        <vertAlign val="baseline"/>
        <sz val="11"/>
        <name val="Calibri Light"/>
        <family val="2"/>
        <scheme val="major"/>
      </font>
      <alignment vertical="center" textRotation="0" indent="0" justifyLastLine="0" shrinkToFit="0" readingOrder="0"/>
    </dxf>
    <dxf>
      <font>
        <strike val="0"/>
        <outline val="0"/>
        <shadow val="0"/>
        <vertAlign val="baseline"/>
        <sz val="11"/>
        <name val="Calibri Light"/>
        <family val="2"/>
        <scheme val="major"/>
      </font>
      <alignment vertical="center" textRotation="0" indent="0" justifyLastLine="0" shrinkToFit="0" readingOrder="0"/>
    </dxf>
    <dxf>
      <font>
        <strike val="0"/>
        <outline val="0"/>
        <shadow val="0"/>
        <vertAlign val="baseline"/>
        <sz val="11"/>
        <name val="Calibri Light"/>
        <family val="2"/>
        <scheme val="major"/>
      </font>
      <fill>
        <patternFill patternType="none">
          <fgColor indexed="64"/>
          <bgColor indexed="65"/>
        </patternFill>
      </fill>
      <alignment vertical="center" textRotation="0" indent="0" justifyLastLine="0" shrinkToFit="0" readingOrder="0"/>
    </dxf>
    <dxf>
      <font>
        <strike val="0"/>
        <outline val="0"/>
        <shadow val="0"/>
        <vertAlign val="baseline"/>
        <sz val="11"/>
        <name val="Calibri Light"/>
        <family val="2"/>
        <scheme val="major"/>
      </font>
      <alignment vertical="center" textRotation="0" indent="0" justifyLastLine="0" shrinkToFit="0" readingOrder="0"/>
    </dxf>
    <dxf>
      <font>
        <strike val="0"/>
        <outline val="0"/>
        <shadow val="0"/>
        <vertAlign val="baseline"/>
        <sz val="11"/>
        <name val="Calibri Light"/>
        <family val="2"/>
        <scheme val="major"/>
      </font>
      <alignment vertical="center" textRotation="0" indent="0" justifyLastLine="0" shrinkToFit="0" readingOrder="0"/>
    </dxf>
    <dxf>
      <font>
        <strike val="0"/>
        <outline val="0"/>
        <shadow val="0"/>
        <vertAlign val="baseline"/>
        <sz val="11"/>
        <name val="Calibri Light"/>
        <family val="2"/>
        <scheme val="major"/>
      </font>
      <alignment vertical="center" textRotation="0" indent="0" justifyLastLine="0" shrinkToFit="0" readingOrder="0"/>
    </dxf>
    <dxf>
      <font>
        <strike val="0"/>
        <outline val="0"/>
        <shadow val="0"/>
        <vertAlign val="baseline"/>
        <sz val="11"/>
        <name val="Calibri Light"/>
        <family val="2"/>
        <scheme val="major"/>
      </font>
      <alignment vertical="center" textRotation="0" indent="0" justifyLastLine="0" shrinkToFit="0" readingOrder="0"/>
    </dxf>
    <dxf>
      <font>
        <strike val="0"/>
        <outline val="0"/>
        <shadow val="0"/>
        <vertAlign val="baseline"/>
        <sz val="11"/>
        <name val="Calibri Light"/>
        <family val="2"/>
        <scheme val="major"/>
      </font>
      <alignment vertical="center" textRotation="0" indent="0" justifyLastLine="0" shrinkToFit="0" readingOrder="0"/>
    </dxf>
    <dxf>
      <font>
        <strike val="0"/>
        <outline val="0"/>
        <shadow val="0"/>
        <vertAlign val="baseline"/>
        <sz val="11"/>
        <name val="Calibri Light"/>
        <family val="2"/>
        <scheme val="major"/>
      </font>
      <alignment vertical="center" textRotation="0" indent="0" justifyLastLine="0" shrinkToFit="0" readingOrder="0"/>
    </dxf>
    <dxf>
      <font>
        <strike val="0"/>
        <outline val="0"/>
        <shadow val="0"/>
        <u val="none"/>
        <vertAlign val="baseline"/>
        <sz val="11"/>
        <color auto="1"/>
        <name val="Calibri Light"/>
        <family val="2"/>
        <scheme val="major"/>
      </font>
      <fill>
        <patternFill patternType="solid">
          <fgColor indexed="64"/>
          <bgColor theme="0" tint="-0.14999847407452621"/>
        </patternFill>
      </fill>
      <alignment vertical="center" textRotation="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strike val="0"/>
        <outline val="0"/>
        <shadow val="0"/>
        <vertAlign val="baseline"/>
        <sz val="1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alignmen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0" formatCode="General"/>
      <alignment horizontal="center" vertical="center" textRotation="0" wrapText="0" indent="0" justifyLastLine="0" shrinkToFit="0" readingOrder="0"/>
    </dxf>
    <dxf>
      <font>
        <strike val="0"/>
        <outline val="0"/>
        <shadow val="0"/>
        <vertAlign val="baseline"/>
        <sz val="11"/>
        <name val="Calibri Light"/>
        <family val="2"/>
        <scheme val="major"/>
      </font>
      <alignment vertical="center" textRotation="0" wrapText="0" indent="0" justifyLastLine="0" shrinkToFit="0" readingOrder="0"/>
    </dxf>
    <dxf>
      <font>
        <b/>
        <i val="0"/>
        <strike val="0"/>
        <condense val="0"/>
        <extend val="0"/>
        <outline val="0"/>
        <shadow val="0"/>
        <u val="none"/>
        <vertAlign val="baseline"/>
        <sz val="11"/>
        <color auto="1"/>
        <name val="Calibri Light"/>
        <family val="2"/>
        <scheme val="major"/>
      </font>
      <fill>
        <patternFill patternType="solid">
          <fgColor indexed="64"/>
          <bgColor theme="0" tint="-0.14999847407452621"/>
        </patternFill>
      </fill>
      <alignment vertical="center" textRotation="0" wrapText="0" indent="0" justifyLastLine="0" shrinkToFit="0" readingOrder="0"/>
    </dxf>
  </dxfs>
  <tableStyles count="0" defaultTableStyle="TableStyleMedium2" defaultPivotStyle="PivotStyleLight16"/>
  <colors>
    <mruColors>
      <color rgb="FF006600"/>
      <color rgb="FFCBA9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519956</xdr:colOff>
      <xdr:row>7</xdr:row>
      <xdr:rowOff>367551</xdr:rowOff>
    </xdr:from>
    <xdr:to>
      <xdr:col>24</xdr:col>
      <xdr:colOff>500125</xdr:colOff>
      <xdr:row>14</xdr:row>
      <xdr:rowOff>118525</xdr:rowOff>
    </xdr:to>
    <xdr:pic>
      <xdr:nvPicPr>
        <xdr:cNvPr id="2" name="Imagen 1">
          <a:extLst>
            <a:ext uri="{FF2B5EF4-FFF2-40B4-BE49-F238E27FC236}">
              <a16:creationId xmlns:a16="http://schemas.microsoft.com/office/drawing/2014/main" id="{A2C33EAE-9748-53C8-2227-400327986FE8}"/>
            </a:ext>
          </a:extLst>
        </xdr:cNvPr>
        <xdr:cNvPicPr>
          <a:picLocks noChangeAspect="1"/>
        </xdr:cNvPicPr>
      </xdr:nvPicPr>
      <xdr:blipFill>
        <a:blip xmlns:r="http://schemas.openxmlformats.org/officeDocument/2006/relationships" r:embed="rId1"/>
        <a:stretch>
          <a:fillRect/>
        </a:stretch>
      </xdr:blipFill>
      <xdr:spPr>
        <a:xfrm>
          <a:off x="44016709" y="2474257"/>
          <a:ext cx="3924640" cy="222523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9C373BB6-6FCA-4612-8D88-CFA9FB7A1E5A}" name="Tabla31035" displayName="Tabla31035" ref="B4:E13" totalsRowShown="0" headerRowDxfId="408" dataDxfId="407">
  <autoFilter ref="B4:E13" xr:uid="{9C373BB6-6FCA-4612-8D88-CFA9FB7A1E5A}"/>
  <tableColumns count="4">
    <tableColumn id="1" xr3:uid="{6018A0F8-D0FC-4214-A369-C8675B3BA72D}" name="N°" dataDxfId="406">
      <calculatedColumnFormula>IF(Tabla31035[[#This Row],[Descripcion]]&lt;&gt;"",+ROW(B5)-4,"")</calculatedColumnFormula>
    </tableColumn>
    <tableColumn id="2" xr3:uid="{2EBFB0F5-611B-4B4F-A3AC-58F25AE6B2A8}" name="Descripcion" dataDxfId="405"/>
    <tableColumn id="3" xr3:uid="{ABCC5B86-1227-4EE6-B5A6-92282BDAD290}" name="Datos de entrada" dataDxfId="404"/>
    <tableColumn id="4" xr3:uid="{D32B223F-0E75-4558-B752-7315AA3CAB02}" name="Resultados Esperados" dataDxfId="403"/>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512BF0C-DEB1-4656-B3E8-E69347094DCB}" name="Tabla310345611" displayName="Tabla310345611" ref="C11:F20" totalsRowShown="0" headerRowDxfId="343" dataDxfId="342">
  <autoFilter ref="C11:F20" xr:uid="{5512BF0C-DEB1-4656-B3E8-E69347094DCB}"/>
  <tableColumns count="4">
    <tableColumn id="1" xr3:uid="{B36E4104-9121-4DD0-9075-3287AAE421E7}" name="N°" dataDxfId="341">
      <calculatedColumnFormula>IF(Tabla310345611[[#This Row],[Descripcion]]&lt;&gt;"",+ROW(C12)-11,"")</calculatedColumnFormula>
    </tableColumn>
    <tableColumn id="2" xr3:uid="{5E04BD94-B7D6-4024-AAFC-5CB01EEF735B}" name="Descripcion" dataDxfId="340"/>
    <tableColumn id="3" xr3:uid="{D86742A7-D594-4C64-B976-AFB7C54EB72A}" name="Datos de entrada" dataDxfId="339"/>
    <tableColumn id="4" xr3:uid="{24123119-BF5C-433E-AA43-D906223B9FB0}" name="Resultados Esperados" dataDxfId="338"/>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98FD445-3B47-4127-AC8D-6B7C6B621D87}" name="Tabla31034567" displayName="Tabla31034567" ref="C11:F20" totalsRowShown="0" headerRowDxfId="337" dataDxfId="336">
  <autoFilter ref="C11:F20" xr:uid="{398FD445-3B47-4127-AC8D-6B7C6B621D87}"/>
  <tableColumns count="4">
    <tableColumn id="1" xr3:uid="{1CDF1725-F382-406F-B281-330F00078655}" name="N°" dataDxfId="335">
      <calculatedColumnFormula>IF(Tabla31034567[[#This Row],[Descripcion]]&lt;&gt;"",+ROW(C12)-11,"")</calculatedColumnFormula>
    </tableColumn>
    <tableColumn id="2" xr3:uid="{BB78422E-9DF4-41F7-805F-D4F5117E4514}" name="Descripcion" dataDxfId="334"/>
    <tableColumn id="3" xr3:uid="{FDC6AF83-1C09-499F-8892-D66CE8DEB149}" name="Datos de entrada" dataDxfId="333"/>
    <tableColumn id="4" xr3:uid="{C6AD4A87-F9FC-4005-BF68-BD897F2037C9}" name="Resultados Esperados" dataDxfId="332"/>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D0D697C-A180-48B7-A37F-42712CEECF9B}" name="Tabla310345678" displayName="Tabla310345678" ref="C11:F20" totalsRowShown="0" headerRowDxfId="331" dataDxfId="330">
  <autoFilter ref="C11:F20" xr:uid="{0D0D697C-A180-48B7-A37F-42712CEECF9B}"/>
  <tableColumns count="4">
    <tableColumn id="1" xr3:uid="{75BCECF0-20FA-41C6-83D7-C11E299A2436}" name="N°" dataDxfId="329">
      <calculatedColumnFormula>IF(Tabla310345678[[#This Row],[Descripcion]]&lt;&gt;"",+ROW(C12)-11,"")</calculatedColumnFormula>
    </tableColumn>
    <tableColumn id="2" xr3:uid="{55D1EF66-3897-4024-9208-9FC64D6B43D4}" name="Descripcion" dataDxfId="328"/>
    <tableColumn id="3" xr3:uid="{A4EEB1ED-8122-4999-B062-F8BCA17405F9}" name="Datos de entrada" dataDxfId="327"/>
    <tableColumn id="4" xr3:uid="{5994547C-F5B5-4D16-BF44-7F2B0C604B27}" name="Resultados Esperados" dataDxfId="326"/>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C1F84DB-F58C-40CC-9D2E-D8F9C776EA71}" name="Tabla31034567812" displayName="Tabla31034567812" ref="C11:F20" totalsRowShown="0" headerRowDxfId="325" dataDxfId="324">
  <autoFilter ref="C11:F20" xr:uid="{6C1F84DB-F58C-40CC-9D2E-D8F9C776EA71}"/>
  <tableColumns count="4">
    <tableColumn id="1" xr3:uid="{079D0C88-A193-4E09-B531-6E09918840E8}" name="N°" dataDxfId="323">
      <calculatedColumnFormula>IF(Tabla31034567812[[#This Row],[Descripcion]]&lt;&gt;"",+ROW(C12)-11,"")</calculatedColumnFormula>
    </tableColumn>
    <tableColumn id="2" xr3:uid="{489278C2-2020-4498-B630-C7C34741FF8B}" name="Descripcion" dataDxfId="322"/>
    <tableColumn id="3" xr3:uid="{23F300FE-520D-4ECE-B990-DEBC950893CC}" name="Datos de entrada" dataDxfId="321"/>
    <tableColumn id="4" xr3:uid="{0B356DE9-FB9A-494D-8DCC-1436D82F7CFB}" name="Resultados Esperados" dataDxfId="32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886C28A-23EB-46B0-93AF-AF148F4EA3D4}" name="Tabla310313" displayName="Tabla310313" ref="C11:F20" totalsRowShown="0" headerRowDxfId="319" dataDxfId="318">
  <autoFilter ref="C11:F20" xr:uid="{5886C28A-23EB-46B0-93AF-AF148F4EA3D4}"/>
  <tableColumns count="4">
    <tableColumn id="1" xr3:uid="{27AE3741-BFD2-42FD-8C18-13956DDE21A9}" name="N°" dataDxfId="317">
      <calculatedColumnFormula>IF(Tabla310313[[#This Row],[Descripcion]]&lt;&gt;"",+ROW(C12)-11,"")</calculatedColumnFormula>
    </tableColumn>
    <tableColumn id="2" xr3:uid="{F5B27DFA-72E3-4B04-A77F-F0586D3B3055}" name="Descripcion" dataDxfId="316"/>
    <tableColumn id="3" xr3:uid="{1ADF39E6-C05B-42BD-89CB-F75405505682}" name="Datos de entrada" dataDxfId="315"/>
    <tableColumn id="4" xr3:uid="{25292773-B527-4D4A-A700-5604A1815335}" name="Resultados Esperados" dataDxfId="314"/>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678BCB2-4272-4737-A3A7-0B81A1D9B559}" name="Tabla3103414" displayName="Tabla3103414" ref="C11:F20" totalsRowShown="0" headerRowDxfId="313" dataDxfId="312">
  <autoFilter ref="C11:F20" xr:uid="{0678BCB2-4272-4737-A3A7-0B81A1D9B559}"/>
  <tableColumns count="4">
    <tableColumn id="1" xr3:uid="{CE7C7CFE-00DB-42BB-9990-F15DA54A7AEE}" name="N°" dataDxfId="311">
      <calculatedColumnFormula>IF(Tabla3103414[[#This Row],[Descripcion]]&lt;&gt;"",+ROW(C12)-11,"")</calculatedColumnFormula>
    </tableColumn>
    <tableColumn id="2" xr3:uid="{A500BBBF-1A07-4AE7-A425-830E09FFAC5A}" name="Descripcion" dataDxfId="310"/>
    <tableColumn id="3" xr3:uid="{A578FDF4-62FE-48BC-BB8C-7E6D6B068015}" name="Datos de entrada" dataDxfId="309"/>
    <tableColumn id="4" xr3:uid="{B14AFB4C-9101-4A6D-961E-ABD0740FEEE1}" name="Resultados Esperados" dataDxfId="308"/>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2C76FF8-53AA-4BC5-A91C-A5E3E018295A}" name="Tabla31034515" displayName="Tabla31034515" ref="C11:F20" totalsRowShown="0" headerRowDxfId="307" dataDxfId="306">
  <autoFilter ref="C11:F20" xr:uid="{72C76FF8-53AA-4BC5-A91C-A5E3E018295A}"/>
  <tableColumns count="4">
    <tableColumn id="1" xr3:uid="{ADDC2835-98D5-412E-9012-5A5B87FFAFB4}" name="N°" dataDxfId="305">
      <calculatedColumnFormula>IF(Tabla31034515[[#This Row],[Descripcion]]&lt;&gt;"",+ROW(C12)-11,"")</calculatedColumnFormula>
    </tableColumn>
    <tableColumn id="2" xr3:uid="{033D368D-95E6-450E-9BBD-6B7A14345772}" name="Descripcion" dataDxfId="304"/>
    <tableColumn id="3" xr3:uid="{A121BC66-0106-4957-911D-02346AC61F40}" name="Datos de entrada" dataDxfId="303"/>
    <tableColumn id="4" xr3:uid="{FC92A8CA-FBA2-4900-872C-B50F5310E313}" name="Resultados Esperados" dataDxfId="302"/>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23F01AB-D8D1-4497-9CC9-CE8C7C614429}" name="Tabla310345616" displayName="Tabla310345616" ref="C11:F20" totalsRowShown="0" headerRowDxfId="301" dataDxfId="300">
  <autoFilter ref="C11:F20" xr:uid="{523F01AB-D8D1-4497-9CC9-CE8C7C614429}"/>
  <tableColumns count="4">
    <tableColumn id="1" xr3:uid="{38E006CA-3F9C-4DC3-B6B8-0D36DE767332}" name="N°" dataDxfId="299">
      <calculatedColumnFormula>IF(Tabla310345616[[#This Row],[Descripcion]]&lt;&gt;"",+ROW(C12)-11,"")</calculatedColumnFormula>
    </tableColumn>
    <tableColumn id="2" xr3:uid="{3BC9BA1E-6A46-406A-9CA6-8CCC91D5B86D}" name="Descripcion" dataDxfId="298"/>
    <tableColumn id="3" xr3:uid="{6781E483-883B-4B74-9758-F5A3FFB43FB5}" name="Datos de entrada" dataDxfId="297"/>
    <tableColumn id="4" xr3:uid="{85ACECA3-B20C-49F6-8B41-69B224C28E31}" name="Resultados Esperados" dataDxfId="296"/>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517BE37-391C-45BA-9AA5-E4C0C0057CAC}" name="Tabla31031317" displayName="Tabla31031317" ref="C11:F20" totalsRowShown="0" headerRowDxfId="295" dataDxfId="294">
  <autoFilter ref="C11:F20" xr:uid="{5517BE37-391C-45BA-9AA5-E4C0C0057CAC}"/>
  <tableColumns count="4">
    <tableColumn id="1" xr3:uid="{F66ED980-D719-41A4-ADB9-AE711CCA395C}" name="N°" dataDxfId="293">
      <calculatedColumnFormula>IF(Tabla31031317[[#This Row],[Descripcion]]&lt;&gt;"",+ROW(C12)-11,"")</calculatedColumnFormula>
    </tableColumn>
    <tableColumn id="2" xr3:uid="{B9D9EA21-790A-41E9-844C-E92D61533C59}" name="Descripcion" dataDxfId="292"/>
    <tableColumn id="3" xr3:uid="{6821A551-3287-4634-80F0-221B0F64CE57}" name="Datos de entrada" dataDxfId="291"/>
    <tableColumn id="4" xr3:uid="{373701F7-515A-4411-8B84-B89CFAD3659E}" name="Resultados Esperados" dataDxfId="290"/>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4EE6D2-9533-472A-B9D6-7FBC9DB7E9FE}" name="Tabla3103451518" displayName="Tabla3103451518" ref="C11:F20" totalsRowShown="0" headerRowDxfId="289" dataDxfId="288">
  <autoFilter ref="C11:F20" xr:uid="{0A4EE6D2-9533-472A-B9D6-7FBC9DB7E9FE}"/>
  <tableColumns count="4">
    <tableColumn id="1" xr3:uid="{E636FF47-D9E3-46C0-93FC-5477BF6F1C02}" name="N°" dataDxfId="287">
      <calculatedColumnFormula>IF(Tabla3103451518[[#This Row],[Descripcion]]&lt;&gt;"",+ROW(C12)-11,"")</calculatedColumnFormula>
    </tableColumn>
    <tableColumn id="2" xr3:uid="{BA49806F-F240-4035-A23B-B887B770BA15}" name="Descripcion" dataDxfId="286"/>
    <tableColumn id="3" xr3:uid="{95090D00-9385-4BE3-BBAD-A1A3DF4865DC}" name="Datos de entrada" dataDxfId="285"/>
    <tableColumn id="4" xr3:uid="{E3E526C7-0C8C-43FB-989A-66FE1619D35F}" name="Resultados Esperados" dataDxfId="28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299A9ED-0777-42A0-8B8D-1A17A0A2A46C}" name="Tabla44" displayName="Tabla44" ref="B15:R33" totalsRowShown="0" headerRowDxfId="402" dataDxfId="401">
  <autoFilter ref="B15:R33" xr:uid="{0299A9ED-0777-42A0-8B8D-1A17A0A2A46C}"/>
  <tableColumns count="17">
    <tableColumn id="1" xr3:uid="{0BD05B3E-F74B-4E16-A1D5-7A368E0E1C1D}" name="TC" dataDxfId="400"/>
    <tableColumn id="2" xr3:uid="{1C331F8F-0FFB-4A32-8149-78F1E8AED7F0}" name="${nombre}" dataDxfId="399"/>
    <tableColumn id="3" xr3:uid="{D8BF5B04-2033-436C-A60A-13CEFB9BD71B}" name="${nombre_resultado}" dataDxfId="398"/>
    <tableColumn id="4" xr3:uid="{F990E984-BD42-4276-90D1-39E8F78104BD}" name="${apellido}" dataDxfId="397"/>
    <tableColumn id="5" xr3:uid="{DE4D51B3-2661-4BC5-B846-790B554B8C83}" name="${apellido_resultado}" dataDxfId="396"/>
    <tableColumn id="6" xr3:uid="{1A0494CE-30DC-44AB-A5FF-100C60A97BBC}" name="${email}" dataDxfId="395"/>
    <tableColumn id="7" xr3:uid="{DF77B121-C3CE-4BDE-9745-6BAB70635333}" name="${email_resultado}" dataDxfId="394"/>
    <tableColumn id="8" xr3:uid="{7F0FFCDD-7F60-4488-A1F2-0A8615416F11}" name="${telefono}" dataDxfId="393"/>
    <tableColumn id="9" xr3:uid="{65439C96-05E9-45FD-B240-B53F81D2B8A4}" name="${telefono_resultado}" dataDxfId="392"/>
    <tableColumn id="10" xr3:uid="{88968FE7-A773-4396-8757-CEC269381282}" name="${asunto}" dataDxfId="391"/>
    <tableColumn id="11" xr3:uid="{E69E37CD-0744-4688-8C9F-9DDC369DC7E6}" name="${asunto_resultado}" dataDxfId="390"/>
    <tableColumn id="12" xr3:uid="{38710A3B-38CD-41A2-BA5B-D50269BA4EE9}" name="${mensaje}" dataDxfId="389"/>
    <tableColumn id="13" xr3:uid="{68C47FBB-0ADC-49A1-B8B4-A61BD83C768C}" name="${mensaje_resultado}" dataDxfId="388"/>
    <tableColumn id="14" xr3:uid="{C36B3496-2599-4D2F-9CBB-772B4FC472B7}" name="${boton_enviar_resultado}" dataDxfId="387"/>
    <tableColumn id="15" xr3:uid="{170AAD3A-51D5-4261-A3C9-0E1DF8824CC7}" name="${DB_resultado}" dataDxfId="386"/>
    <tableColumn id="16" xr3:uid="{A15E723B-E924-4845-9799-3F25AD5921A7}" name="${mail_confirmacion_resultado}" dataDxfId="1"/>
    <tableColumn id="17" xr3:uid="{31879EA8-042A-4021-A7D8-BAAA43E3FD33}" name="Estado" dataDxfId="0"/>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DDABC4D-ECB4-45B7-83FF-68325F052CD2}" name="Tabla31034561619" displayName="Tabla31034561619" ref="C11:F20" totalsRowShown="0" headerRowDxfId="283" dataDxfId="282">
  <autoFilter ref="C11:F20" xr:uid="{CDDABC4D-ECB4-45B7-83FF-68325F052CD2}"/>
  <tableColumns count="4">
    <tableColumn id="1" xr3:uid="{DE80C968-D843-455F-9FFF-101EA23748BC}" name="N°" dataDxfId="281">
      <calculatedColumnFormula>IF(Tabla31034561619[[#This Row],[Descripcion]]&lt;&gt;"",+ROW(C12)-11,"")</calculatedColumnFormula>
    </tableColumn>
    <tableColumn id="2" xr3:uid="{44D4CBBA-A232-4C34-B649-4886696C6EBE}" name="Descripcion" dataDxfId="280"/>
    <tableColumn id="3" xr3:uid="{13D83B72-85D6-43DB-9D59-B6B4D666B25F}" name="Datos de entrada" dataDxfId="279"/>
    <tableColumn id="4" xr3:uid="{4DD4AF0C-B937-481B-9926-6D38E2408759}" name="Resultados Esperados" dataDxfId="278"/>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656B0889-69F1-434F-8BFC-A291620994A0}" name="Tabla3102049" displayName="Tabla3102049" ref="B4:E13" totalsRowShown="0" headerRowDxfId="277" dataDxfId="276">
  <autoFilter ref="B4:E13" xr:uid="{656B0889-69F1-434F-8BFC-A291620994A0}"/>
  <tableColumns count="4">
    <tableColumn id="1" xr3:uid="{D9716F4F-B9F4-4103-AAA6-7F52BAAB3B79}" name="N°" dataDxfId="275">
      <calculatedColumnFormula>IF(Tabla3102049[[#This Row],[Descripcion]]&lt;&gt;"",+ROW(B5)-4,"")</calculatedColumnFormula>
    </tableColumn>
    <tableColumn id="2" xr3:uid="{F622D8C8-93EE-4D6C-80C4-F23FE67A5034}" name="Descripcion" dataDxfId="274"/>
    <tableColumn id="3" xr3:uid="{56FA2C9F-22B2-4153-98CB-6D923F439FE9}" name="Datos de entrada" dataDxfId="273"/>
    <tableColumn id="4" xr3:uid="{638F71B0-0D37-42D7-83A6-47E53056AE94}" name="Resultados Esperados" dataDxfId="272"/>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D5EC88F0-7D7E-4469-8BCC-00EB8C915A1E}" name="Tabla49" displayName="Tabla49" ref="B19:N43" totalsRowShown="0" headerRowDxfId="271" dataDxfId="270">
  <autoFilter ref="B19:N43" xr:uid="{D5EC88F0-7D7E-4469-8BCC-00EB8C915A1E}"/>
  <tableColumns count="13">
    <tableColumn id="1" xr3:uid="{37EB9B86-AA15-478D-8B00-C3860CB8EEB9}" name="TC" dataDxfId="269"/>
    <tableColumn id="2" xr3:uid="{8CDA62F4-578F-4E15-A4C2-D23B78721937}" name="${nombre_apellido}" dataDxfId="268"/>
    <tableColumn id="3" xr3:uid="{A0FE874F-7F0D-4DB2-BF2A-A891D9108C67}" name="${nombre_apellido_resultados}" dataDxfId="267"/>
    <tableColumn id="4" xr3:uid="{CC14776A-666F-4DCD-874A-A286D4D881BD}" name="${email}" dataDxfId="266"/>
    <tableColumn id="6" xr3:uid="{498D8DDE-D9F5-4D4A-B7D1-5B7D14C4327F}" name="${telefono}" dataDxfId="265"/>
    <tableColumn id="8" xr3:uid="{9C099CDD-E7CC-4A49-A1C2-B9A118A2095C}" name="${siguiente_resultados}" dataDxfId="264"/>
    <tableColumn id="9" xr3:uid="{04C71E5A-98AD-44C5-81D0-763C8AA4A328}" name="${usuario}" dataDxfId="263"/>
    <tableColumn id="10" xr3:uid="{9168227D-D626-4D73-9C7C-98709E3AB7CB}" name="${usuario_resultados}" dataDxfId="262"/>
    <tableColumn id="11" xr3:uid="{18C99034-9568-486F-A009-8E049EB99CDB}" name="${contraseña}" dataDxfId="261"/>
    <tableColumn id="13" xr3:uid="{D9BFD355-88C6-4D16-99CB-90E6E06619F9}" name="${confirmar_contraseña}" dataDxfId="260"/>
    <tableColumn id="15" xr3:uid="{85620001-5FAD-4664-8D36-CA86BB675A4B}" name="${boton_registarse_resultado}" dataDxfId="259"/>
    <tableColumn id="16" xr3:uid="{51E5D77F-AF8E-424C-8577-D924EF482AE3}" name="${DB_resultado}" dataDxfId="3"/>
    <tableColumn id="5" xr3:uid="{B25988BF-7201-4801-9C68-44B74B0FBDC4}" name="Estado" dataDxfId="2"/>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35F21DEE-A6A9-4AFB-8D7D-19660090C450}" name="Tabla46" displayName="Tabla46" ref="B16:E17" totalsRowShown="0" headerRowDxfId="258" dataDxfId="257" tableBorderDxfId="256">
  <autoFilter ref="B16:E17" xr:uid="{35F21DEE-A6A9-4AFB-8D7D-19660090C450}"/>
  <tableColumns count="4">
    <tableColumn id="1" xr3:uid="{D772BB84-4525-4344-8E90-62234186D7A8}" name="N°" dataDxfId="255">
      <calculatedColumnFormula>IF(Tabla46[[#This Row],[Descripcion]]&lt;&gt;"",+ROW(B17)-16,"")</calculatedColumnFormula>
    </tableColumn>
    <tableColumn id="2" xr3:uid="{BE59322D-EC09-4561-9DD7-8FBB9AA44466}" name="Descripcion" dataDxfId="254"/>
    <tableColumn id="3" xr3:uid="{07AA457E-1F5D-431A-992F-AFC849B4B8CF}" name="Resultados Esperados" dataDxfId="253"/>
    <tableColumn id="4" xr3:uid="{49D42B99-C16C-4CA2-A96E-00E465655B47}" name="Resultado obtenido" dataDxfId="252"/>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9535986-9DBF-497B-BD79-530D942F16F3}" name="Tabla31020" displayName="Tabla31020" ref="C11:F20" totalsRowShown="0" headerRowDxfId="251" dataDxfId="250">
  <autoFilter ref="C11:F20" xr:uid="{A9535986-9DBF-497B-BD79-530D942F16F3}"/>
  <tableColumns count="4">
    <tableColumn id="1" xr3:uid="{60325F68-F8C9-4EB2-A8FD-6B149ABEB963}" name="N°" dataDxfId="249">
      <calculatedColumnFormula>IF(Tabla31020[[#This Row],[Descripcion]]&lt;&gt;"",+ROW(C12)-11,"")</calculatedColumnFormula>
    </tableColumn>
    <tableColumn id="2" xr3:uid="{8C582816-F561-4CF6-810D-45A197C11601}" name="Descripcion" dataDxfId="248"/>
    <tableColumn id="3" xr3:uid="{DA74A706-28FA-40B4-AC2C-B28E27E66387}" name="Datos de entrada" dataDxfId="247"/>
    <tableColumn id="4" xr3:uid="{C4B1179D-609D-49D5-9BE0-9984E2ECCF2E}" name="Resultados Esperados" dataDxfId="246"/>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9078B9F0-5050-464B-829B-31CDB978B8B8}" name="Tabla3102021" displayName="Tabla3102021" ref="C11:F13" totalsRowShown="0" headerRowDxfId="245" dataDxfId="244">
  <autoFilter ref="C11:F13" xr:uid="{9078B9F0-5050-464B-829B-31CDB978B8B8}"/>
  <tableColumns count="4">
    <tableColumn id="1" xr3:uid="{0568383F-2513-4EC1-9138-F1820AFB9FF6}" name="N°" dataDxfId="243">
      <calculatedColumnFormula>IF(Tabla3102021[[#This Row],[Descripcion]]&lt;&gt;"",+ROW(C12)-11,"")</calculatedColumnFormula>
    </tableColumn>
    <tableColumn id="2" xr3:uid="{7DFD3B27-81A9-47C6-9296-3F7442A08BA8}" name="Descripcion" dataDxfId="242"/>
    <tableColumn id="3" xr3:uid="{9E51C871-1DDB-4DB6-9235-07464BAD127A}" name="Datos de entrada" dataDxfId="241"/>
    <tableColumn id="4" xr3:uid="{823D9043-7A81-49C3-9225-46BEC2ED11E7}" name="Resultados Esperados" dataDxfId="240"/>
  </tableColumns>
  <tableStyleInfo name="TableStyleLight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9538788-FC70-442A-B417-A883F4AB78F1}" name="Tabla3102022" displayName="Tabla3102022" ref="C11:F20" totalsRowShown="0" headerRowDxfId="239" dataDxfId="238">
  <autoFilter ref="C11:F20" xr:uid="{09538788-FC70-442A-B417-A883F4AB78F1}"/>
  <tableColumns count="4">
    <tableColumn id="1" xr3:uid="{BA41E4C9-CEB9-4090-B624-B5B0C596C02A}" name="N°" dataDxfId="237">
      <calculatedColumnFormula>IF(Tabla3102022[[#This Row],[Descripcion]]&lt;&gt;"",+ROW(C12)-11,"")</calculatedColumnFormula>
    </tableColumn>
    <tableColumn id="2" xr3:uid="{9C218D6E-0740-4883-AF11-06BC2663681E}" name="Descripcion" dataDxfId="236"/>
    <tableColumn id="3" xr3:uid="{DF66717C-9B65-4811-986B-EDDF1F542115}" name="Datos de entrada" dataDxfId="235"/>
    <tableColumn id="4" xr3:uid="{3C97A224-D421-4F69-B6FF-62E775FC11AC}" name="Resultados Esperados" dataDxfId="234"/>
  </tableColumns>
  <tableStyleInfo name="TableStyleLight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F057A97-35D4-45EE-B194-D329AA59788F}" name="Tabla310202223" displayName="Tabla310202223" ref="C11:F20" totalsRowShown="0" headerRowDxfId="233" dataDxfId="232">
  <autoFilter ref="C11:F20" xr:uid="{8F057A97-35D4-45EE-B194-D329AA59788F}"/>
  <tableColumns count="4">
    <tableColumn id="1" xr3:uid="{225A0A83-47D0-4567-A676-6FA676CC7B7A}" name="N°" dataDxfId="231">
      <calculatedColumnFormula>IF(Tabla310202223[[#This Row],[Descripcion]]&lt;&gt;"",+ROW(C12)-11,"")</calculatedColumnFormula>
    </tableColumn>
    <tableColumn id="2" xr3:uid="{524C92F8-0BAD-4FFC-80C3-873CAEF11F8D}" name="Descripcion" dataDxfId="230"/>
    <tableColumn id="3" xr3:uid="{E566531C-F407-4A29-AACC-C012E9A0CBFB}" name="Datos de entrada" dataDxfId="229"/>
    <tableColumn id="4" xr3:uid="{862BE8FC-D7AB-4428-9875-B9708F753900}" name="Resultados Esperados" dataDxfId="228"/>
  </tableColumns>
  <tableStyleInfo name="TableStyleLight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F69E759D-AED0-488D-848A-282118028005}" name="Tabla31020222324" displayName="Tabla31020222324" ref="C11:F20" totalsRowShown="0" headerRowDxfId="227" dataDxfId="226">
  <autoFilter ref="C11:F20" xr:uid="{F69E759D-AED0-488D-848A-282118028005}"/>
  <tableColumns count="4">
    <tableColumn id="1" xr3:uid="{3556E0B1-01E3-4090-924C-C26C3189CB67}" name="N°" dataDxfId="225">
      <calculatedColumnFormula>IF(Tabla31020222324[[#This Row],[Descripcion]]&lt;&gt;"",+ROW(C12)-11,"")</calculatedColumnFormula>
    </tableColumn>
    <tableColumn id="2" xr3:uid="{2C1DC15F-596A-47CE-9C47-B0D0DB3FC7D5}" name="Descripcion" dataDxfId="224"/>
    <tableColumn id="3" xr3:uid="{7D886FDD-21A2-4659-B055-986B624FA493}" name="Datos de entrada" dataDxfId="223"/>
    <tableColumn id="4" xr3:uid="{C471900F-6D2B-49D7-86AB-C65E6FC0AB79}" name="Resultados Esperados" dataDxfId="222"/>
  </tableColumns>
  <tableStyleInfo name="TableStyleLight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3B442102-0948-4F5D-94E5-E95E72789C17}" name="Tabla3102022232425" displayName="Tabla3102022232425" ref="C11:F20" totalsRowShown="0" headerRowDxfId="221" dataDxfId="220">
  <autoFilter ref="C11:F20" xr:uid="{3B442102-0948-4F5D-94E5-E95E72789C17}"/>
  <tableColumns count="4">
    <tableColumn id="1" xr3:uid="{95C3F731-FA18-442B-98B0-B1A0AED40E32}" name="N°" dataDxfId="219">
      <calculatedColumnFormula>IF(Tabla3102022232425[[#This Row],[Descripcion]]&lt;&gt;"",+ROW(C12)-11,"")</calculatedColumnFormula>
    </tableColumn>
    <tableColumn id="2" xr3:uid="{98E72403-DD34-44A2-AF53-D08B3FC9C82F}" name="Descripcion" dataDxfId="218"/>
    <tableColumn id="3" xr3:uid="{7AAD59B9-1CF1-452A-A3E7-D541ECFF7CC4}" name="Datos de entrada" dataDxfId="217"/>
    <tableColumn id="4" xr3:uid="{0C77434A-A33C-4FA8-AD97-CD811F32690D}" name="Resultados Esperados" dataDxfId="216"/>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5B2890-3CC0-4254-BF28-13EE237C4A34}" name="Tabla310" displayName="Tabla310" ref="C11:F20" totalsRowShown="0" headerRowDxfId="385" dataDxfId="384">
  <autoFilter ref="C11:F20" xr:uid="{115B2890-3CC0-4254-BF28-13EE237C4A34}"/>
  <tableColumns count="4">
    <tableColumn id="1" xr3:uid="{1502CD83-A1D9-4612-953B-2C6EF221565C}" name="N°" dataDxfId="383">
      <calculatedColumnFormula>IF(Tabla310[[#This Row],[Descripcion]]&lt;&gt;"",+ROW(C12)-11,"")</calculatedColumnFormula>
    </tableColumn>
    <tableColumn id="2" xr3:uid="{CA70FD06-639D-48FC-830F-8277291D6005}" name="Descripcion" dataDxfId="382"/>
    <tableColumn id="3" xr3:uid="{EB953D2D-BD7B-45E2-AC79-7EFC7BF462E6}" name="Datos de entrada" dataDxfId="381"/>
    <tableColumn id="4" xr3:uid="{9CAD7BAD-6BA6-4D7D-8154-36D54BF33FAC}" name="Resultados Esperados" dataDxfId="380"/>
  </tableColumns>
  <tableStyleInfo name="TableStyleLight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6E35F76B-3511-4181-B263-8DF484D549CD}" name="Tabla3102027" displayName="Tabla3102027" ref="C11:F20" totalsRowShown="0" headerRowDxfId="215" dataDxfId="214">
  <autoFilter ref="C11:F20" xr:uid="{6E35F76B-3511-4181-B263-8DF484D549CD}"/>
  <tableColumns count="4">
    <tableColumn id="1" xr3:uid="{DD804564-B4A3-439D-BC05-41171C5FEF52}" name="N°" dataDxfId="213">
      <calculatedColumnFormula>IF(Tabla3102027[[#This Row],[Descripcion]]&lt;&gt;"",+ROW(C12)-11,"")</calculatedColumnFormula>
    </tableColumn>
    <tableColumn id="2" xr3:uid="{982496B8-DE0B-4DEF-B16A-4120947344FC}" name="Descripcion" dataDxfId="212"/>
    <tableColumn id="3" xr3:uid="{2D20E915-198A-4A9D-84B0-E3246A66B815}" name="Datos de entrada" dataDxfId="211"/>
    <tableColumn id="4" xr3:uid="{67E0C04F-025C-4252-8D37-96D4C1C0EB6D}" name="Resultados Esperados" dataDxfId="210"/>
  </tableColumns>
  <tableStyleInfo name="TableStyleLight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2B513CAF-E36F-4A44-8451-46D22F22C664}" name="Tabla310202228" displayName="Tabla310202228" ref="C11:F20" totalsRowShown="0" headerRowDxfId="209" dataDxfId="208">
  <autoFilter ref="C11:F20" xr:uid="{2B513CAF-E36F-4A44-8451-46D22F22C664}"/>
  <tableColumns count="4">
    <tableColumn id="1" xr3:uid="{FC13B0A2-739A-4FEF-BBDB-358FF0AE9E7F}" name="N°" dataDxfId="207">
      <calculatedColumnFormula>IF(Tabla310202228[[#This Row],[Descripcion]]&lt;&gt;"",+ROW(C12)-11,"")</calculatedColumnFormula>
    </tableColumn>
    <tableColumn id="2" xr3:uid="{5314F9F6-3ACD-4359-82A3-197613C70A6E}" name="Descripcion" dataDxfId="206"/>
    <tableColumn id="3" xr3:uid="{4924D2AE-543D-4740-85F2-70FF5A729C47}" name="Datos de entrada" dataDxfId="205"/>
    <tableColumn id="4" xr3:uid="{4431E519-735F-4ED4-A15E-126D77CA905E}" name="Resultados Esperados" dataDxfId="204"/>
  </tableColumns>
  <tableStyleInfo name="TableStyleLight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3F1BD0E-CD8B-4FF7-BBA5-FC86C613D44C}" name="Tabla31020222830" displayName="Tabla31020222830" ref="C11:F20" totalsRowShown="0" headerRowDxfId="203" dataDxfId="202">
  <autoFilter ref="C11:F20" xr:uid="{03F1BD0E-CD8B-4FF7-BBA5-FC86C613D44C}"/>
  <tableColumns count="4">
    <tableColumn id="1" xr3:uid="{D7EAF0D5-2C43-4D46-B7E4-C7CDDF83D42C}" name="N°" dataDxfId="201">
      <calculatedColumnFormula>IF(Tabla31020222830[[#This Row],[Descripcion]]&lt;&gt;"",+ROW(C12)-11,"")</calculatedColumnFormula>
    </tableColumn>
    <tableColumn id="2" xr3:uid="{7F11BCD0-CE54-4ED1-B82C-707010D877C6}" name="Descripcion" dataDxfId="200"/>
    <tableColumn id="3" xr3:uid="{5687047E-E7A6-4D9E-A74E-AC7545F5DA1D}" name="Datos de entrada" dataDxfId="199"/>
    <tableColumn id="4" xr3:uid="{46A6F4D1-2FBF-46E6-9F77-2BD3008D7677}" name="Resultados Esperados" dataDxfId="198"/>
  </tableColumns>
  <tableStyleInfo name="TableStyleLight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141DD4AB-AB7B-4684-95AD-95EEA32AA2B6}" name="Tabla3102022283031" displayName="Tabla3102022283031" ref="C11:F20" totalsRowShown="0" headerRowDxfId="197" dataDxfId="196">
  <autoFilter ref="C11:F20" xr:uid="{141DD4AB-AB7B-4684-95AD-95EEA32AA2B6}"/>
  <tableColumns count="4">
    <tableColumn id="1" xr3:uid="{4D8EA13D-EB6F-49C3-B8C6-664136484075}" name="N°" dataDxfId="195">
      <calculatedColumnFormula>IF(Tabla3102022283031[[#This Row],[Descripcion]]&lt;&gt;"",+ROW(C12)-11,"")</calculatedColumnFormula>
    </tableColumn>
    <tableColumn id="2" xr3:uid="{4B7B20E7-175E-4738-A8A7-595A2E62D7BB}" name="Descripcion" dataDxfId="194"/>
    <tableColumn id="3" xr3:uid="{3B0B6717-64E4-45DD-96A1-55928CD7832D}" name="Datos de entrada" dataDxfId="193"/>
    <tableColumn id="4" xr3:uid="{866DD050-F584-4E54-8307-5692118959C3}" name="Resultados Esperados" dataDxfId="192"/>
  </tableColumns>
  <tableStyleInfo name="TableStyleLight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1AC827B8-A9ED-4705-B1DB-8E55C39D234E}" name="Tabla310202228303132" displayName="Tabla310202228303132" ref="C11:F20" totalsRowShown="0" headerRowDxfId="191" dataDxfId="190">
  <autoFilter ref="C11:F20" xr:uid="{1AC827B8-A9ED-4705-B1DB-8E55C39D234E}"/>
  <tableColumns count="4">
    <tableColumn id="1" xr3:uid="{96271386-B476-4026-8AC7-CE4310149A17}" name="N°" dataDxfId="189">
      <calculatedColumnFormula>IF(Tabla310202228303132[[#This Row],[Descripcion]]&lt;&gt;"",+ROW(C12)-11,"")</calculatedColumnFormula>
    </tableColumn>
    <tableColumn id="2" xr3:uid="{CD10C7C4-CEA3-47D1-8712-D4C15738741D}" name="Descripcion" dataDxfId="188"/>
    <tableColumn id="3" xr3:uid="{5F8325D6-074F-4D0A-B901-969491646E72}" name="Datos de entrada" dataDxfId="187"/>
    <tableColumn id="4" xr3:uid="{8D30DABB-8145-42FE-BBA4-64D60CF11483}" name="Resultados Esperados" dataDxfId="186"/>
  </tableColumns>
  <tableStyleInfo name="TableStyleLight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E2096AD-865A-4EB9-86D7-AE9C8ECAABF9}" name="Tabla31020222830313233" displayName="Tabla31020222830313233" ref="C11:F20" totalsRowShown="0" headerRowDxfId="185" dataDxfId="184">
  <autoFilter ref="C11:F20" xr:uid="{CE2096AD-865A-4EB9-86D7-AE9C8ECAABF9}"/>
  <tableColumns count="4">
    <tableColumn id="1" xr3:uid="{88896745-5CD3-414F-BAF3-86AA828A19FD}" name="N°" dataDxfId="183">
      <calculatedColumnFormula>IF(Tabla31020222830313233[[#This Row],[Descripcion]]&lt;&gt;"",+ROW(C12)-11,"")</calculatedColumnFormula>
    </tableColumn>
    <tableColumn id="2" xr3:uid="{833B620B-DCE8-4FDF-BE65-371287B390B5}" name="Descripcion" dataDxfId="182"/>
    <tableColumn id="3" xr3:uid="{9AC9590E-08B8-4EF5-975F-5167BFFC9F89}" name="Datos de entrada" dataDxfId="181"/>
    <tableColumn id="4" xr3:uid="{97B7FBB6-3D9E-4FFA-86E7-9BBEA005DF24}" name="Resultados Esperados" dataDxfId="180"/>
  </tableColumns>
  <tableStyleInfo name="TableStyleLight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20A2559-AEAA-40EB-8028-ED957C28B1EF}" name="Tabla310202226" displayName="Tabla310202226" ref="C11:F20" totalsRowShown="0" headerRowDxfId="179" dataDxfId="178">
  <autoFilter ref="C11:F20" xr:uid="{920A2559-AEAA-40EB-8028-ED957C28B1EF}"/>
  <tableColumns count="4">
    <tableColumn id="1" xr3:uid="{F5A50F84-E81E-45F1-9F62-54B9517BA5C8}" name="N°" dataDxfId="177">
      <calculatedColumnFormula>IF(Tabla310202226[[#This Row],[Descripcion]]&lt;&gt;"",+ROW(C12)-11,"")</calculatedColumnFormula>
    </tableColumn>
    <tableColumn id="2" xr3:uid="{D46E440E-26B6-4F92-9986-96CEE3A58E00}" name="Descripcion" dataDxfId="176"/>
    <tableColumn id="3" xr3:uid="{C8A4F559-E461-43B5-90B8-AF6AA9CF0CF1}" name="Datos de entrada" dataDxfId="175"/>
    <tableColumn id="4" xr3:uid="{A10643D9-7F62-42DE-80BC-E3674BCFAB33}" name="Resultados Esperados" dataDxfId="174"/>
  </tableColumns>
  <tableStyleInfo name="TableStyleLight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4EA265E6-E9E1-4433-AE0F-F91988B920FF}" name="Tabla3102022232429" displayName="Tabla3102022232429" ref="C11:F20" totalsRowShown="0" headerRowDxfId="173" dataDxfId="172">
  <autoFilter ref="C11:F20" xr:uid="{4EA265E6-E9E1-4433-AE0F-F91988B920FF}"/>
  <tableColumns count="4">
    <tableColumn id="1" xr3:uid="{EF96719D-4A58-4136-A4C1-C1B9EECA378D}" name="N°" dataDxfId="171">
      <calculatedColumnFormula>IF(Tabla3102022232429[[#This Row],[Descripcion]]&lt;&gt;"",+ROW(C12)-11,"")</calculatedColumnFormula>
    </tableColumn>
    <tableColumn id="2" xr3:uid="{E51E0C86-7DB1-46B5-82AD-5FAC87F45AE3}" name="Descripcion" dataDxfId="170"/>
    <tableColumn id="3" xr3:uid="{41658322-645D-43CA-B1CC-5A71775E9ABA}" name="Datos de entrada" dataDxfId="169"/>
    <tableColumn id="4" xr3:uid="{07CADD96-3A1C-4C9D-9AF8-1825CDEE8A36}" name="Resultados Esperados" dataDxfId="168"/>
  </tableColumns>
  <tableStyleInfo name="TableStyleLight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31E9224-17D4-4A92-AC57-B0B0FE35BB33}" name="Tabla310202223242535" displayName="Tabla310202223242535" ref="C11:F20" totalsRowShown="0" headerRowDxfId="167" dataDxfId="166">
  <autoFilter ref="C11:F20" xr:uid="{431E9224-17D4-4A92-AC57-B0B0FE35BB33}"/>
  <tableColumns count="4">
    <tableColumn id="1" xr3:uid="{6B4C2994-F51E-49A9-B622-5317BFA0166F}" name="N°" dataDxfId="165">
      <calculatedColumnFormula>IF(Tabla310202223242535[[#This Row],[Descripcion]]&lt;&gt;"",+ROW(C12)-11,"")</calculatedColumnFormula>
    </tableColumn>
    <tableColumn id="2" xr3:uid="{EC0C0B41-078B-4CF6-BCB5-3FE9FCAF8CFC}" name="Descripcion" dataDxfId="164"/>
    <tableColumn id="3" xr3:uid="{79E3B48E-C4B8-4675-AEFD-A050F9C73311}" name="Datos de entrada" dataDxfId="163"/>
    <tableColumn id="4" xr3:uid="{4A091BA9-02F4-43A6-AF6E-666B387EE204}" name="Resultados Esperados" dataDxfId="162"/>
  </tableColumns>
  <tableStyleInfo name="TableStyleLight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7C6CC884-E273-4D04-88AB-F8EB9189E4C8}" name="Tabla31020222324253536" displayName="Tabla31020222324253536" ref="C11:F20" totalsRowShown="0" headerRowDxfId="161" dataDxfId="160">
  <autoFilter ref="C11:F20" xr:uid="{7C6CC884-E273-4D04-88AB-F8EB9189E4C8}"/>
  <tableColumns count="4">
    <tableColumn id="1" xr3:uid="{3FB5422E-A1CA-478B-B437-BE91B66A25B1}" name="N°" dataDxfId="159">
      <calculatedColumnFormula>IF(Tabla31020222324253536[[#This Row],[Descripcion]]&lt;&gt;"",+ROW(C12)-11,"")</calculatedColumnFormula>
    </tableColumn>
    <tableColumn id="2" xr3:uid="{58E50D8F-80E2-4BB9-8B74-B3AE45C87209}" name="Descripcion" dataDxfId="158"/>
    <tableColumn id="3" xr3:uid="{18B6E5B3-C0BD-4C4E-89A7-077006C5AE22}" name="Datos de entrada" dataDxfId="157"/>
    <tableColumn id="4" xr3:uid="{7078E936-0740-4D87-9978-19475FA70F97}" name="Resultados Esperados" dataDxfId="156"/>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B86902-8E5A-4DCF-8CF0-8A2E7F4A649C}" name="Tabla3103" displayName="Tabla3103" ref="C11:F20" totalsRowShown="0" headerRowDxfId="379" dataDxfId="378">
  <autoFilter ref="C11:F20" xr:uid="{115B2890-3CC0-4254-BF28-13EE237C4A34}"/>
  <tableColumns count="4">
    <tableColumn id="1" xr3:uid="{BB63A6A4-7832-4BB7-9C9C-3C21F35A51CF}" name="N°" dataDxfId="377">
      <calculatedColumnFormula>IF(Tabla3103[[#This Row],[Descripcion]]&lt;&gt;"",+ROW(C12)-11,"")</calculatedColumnFormula>
    </tableColumn>
    <tableColumn id="2" xr3:uid="{2F8BFA02-40CD-4425-8E11-651BAECDEC42}" name="Descripcion" dataDxfId="376"/>
    <tableColumn id="3" xr3:uid="{1D63BF6F-AFEA-45FB-8190-D4191BADF0B8}" name="Datos de entrada" dataDxfId="375"/>
    <tableColumn id="4" xr3:uid="{6507B462-7C34-4DF3-B395-C17CBC18051F}" name="Resultados Esperados" dataDxfId="374"/>
  </tableColumns>
  <tableStyleInfo name="TableStyleLight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2294359B-2342-4583-B417-9BE2606E84EE}" name="Tabla31020222637" displayName="Tabla31020222637" ref="C11:F20" totalsRowShown="0" headerRowDxfId="155" dataDxfId="154">
  <autoFilter ref="C11:F20" xr:uid="{2294359B-2342-4583-B417-9BE2606E84EE}"/>
  <tableColumns count="4">
    <tableColumn id="1" xr3:uid="{0B02673B-E6C1-4443-BE6B-773403A218A0}" name="N°" dataDxfId="153">
      <calculatedColumnFormula>IF(Tabla31020222637[[#This Row],[Descripcion]]&lt;&gt;"",+ROW(C12)-11,"")</calculatedColumnFormula>
    </tableColumn>
    <tableColumn id="2" xr3:uid="{0CA03A14-25D5-4E21-BBF9-7B4C5B355748}" name="Descripcion" dataDxfId="152"/>
    <tableColumn id="3" xr3:uid="{3E37DEFF-B1DC-4A7C-AD0F-88FDE2E606C8}" name="Datos de entrada" dataDxfId="151"/>
    <tableColumn id="4" xr3:uid="{EAABA4F1-3CDB-464A-BAD5-6D2BDD1F0B7D}" name="Resultados Esperados" dataDxfId="150"/>
  </tableColumns>
  <tableStyleInfo name="TableStyleLight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707FCBF5-3FFC-4EB1-8A1F-A75EA6853659}" name="Tabla310202223242938" displayName="Tabla310202223242938" ref="C11:F20" totalsRowShown="0" headerRowDxfId="149" dataDxfId="148">
  <autoFilter ref="C11:F20" xr:uid="{707FCBF5-3FFC-4EB1-8A1F-A75EA6853659}"/>
  <tableColumns count="4">
    <tableColumn id="1" xr3:uid="{F6CEB016-8835-4CE1-8634-9E8FB9CFABF6}" name="N°" dataDxfId="147">
      <calculatedColumnFormula>IF(Tabla310202223242938[[#This Row],[Descripcion]]&lt;&gt;"",+ROW(C12)-11,"")</calculatedColumnFormula>
    </tableColumn>
    <tableColumn id="2" xr3:uid="{CB83ED6B-1904-4960-A5CC-8935129A0B13}" name="Descripcion" dataDxfId="146"/>
    <tableColumn id="3" xr3:uid="{B9C5E501-2DBC-4C02-B222-E08BBD77A326}" name="Datos de entrada" dataDxfId="145"/>
    <tableColumn id="4" xr3:uid="{4D22BBD1-4E4F-41EA-B7FE-E4C553B78600}" name="Resultados Esperados" dataDxfId="144"/>
  </tableColumns>
  <tableStyleInfo name="TableStyleLight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17428E95-D878-42FE-B93C-3B17E5862FC5}" name="Tabla31020222324293839" displayName="Tabla31020222324293839" ref="C11:F20" totalsRowShown="0" headerRowDxfId="143" dataDxfId="142">
  <autoFilter ref="C11:F20" xr:uid="{17428E95-D878-42FE-B93C-3B17E5862FC5}"/>
  <tableColumns count="4">
    <tableColumn id="1" xr3:uid="{918B2E67-250A-4CE5-B752-9EB8CE8D7A9A}" name="N°" dataDxfId="141">
      <calculatedColumnFormula>IF(Tabla31020222324293839[[#This Row],[Descripcion]]&lt;&gt;"",+ROW(C12)-11,"")</calculatedColumnFormula>
    </tableColumn>
    <tableColumn id="2" xr3:uid="{6D12908B-D2E3-4937-A67B-1FF704C87DB1}" name="Descripcion" dataDxfId="140"/>
    <tableColumn id="3" xr3:uid="{1B737421-29A8-4B4B-AB8C-5945D1A5A1E9}" name="Datos de entrada" dataDxfId="139"/>
    <tableColumn id="4" xr3:uid="{55C6C708-86A3-4BF4-9E48-7A9FB6DBC24E}" name="Resultados Esperados" dataDxfId="138"/>
  </tableColumns>
  <tableStyleInfo name="TableStyleLight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8C8A8080-3FBE-4925-9221-A81FF816E49B}" name="Tabla31020222324293840" displayName="Tabla31020222324293840" ref="C11:F20" totalsRowShown="0" headerRowDxfId="137" dataDxfId="136">
  <autoFilter ref="C11:F20" xr:uid="{8C8A8080-3FBE-4925-9221-A81FF816E49B}"/>
  <tableColumns count="4">
    <tableColumn id="1" xr3:uid="{7A9F5981-ACA7-4E26-886F-23569C1B6EDA}" name="N°" dataDxfId="135">
      <calculatedColumnFormula>IF(Tabla31020222324293840[[#This Row],[Descripcion]]&lt;&gt;"",+ROW(C12)-11,"")</calculatedColumnFormula>
    </tableColumn>
    <tableColumn id="2" xr3:uid="{E31C1933-22F0-423E-824F-1A59B0009CAD}" name="Descripcion" dataDxfId="134"/>
    <tableColumn id="3" xr3:uid="{E4805CDD-6F7C-401B-9658-EB231D49EAFB}" name="Datos de entrada" dataDxfId="133"/>
    <tableColumn id="4" xr3:uid="{DAE84E6C-2A03-4D6D-8CCD-BAC97302586E}" name="Resultados Esperados" dataDxfId="132"/>
  </tableColumns>
  <tableStyleInfo name="TableStyleLight9"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759A2838-DADA-4ABC-88E3-FB3BF1853543}" name="Tabla3102022232429384041" displayName="Tabla3102022232429384041" ref="C11:F20" totalsRowShown="0" headerRowDxfId="131" dataDxfId="130">
  <autoFilter ref="C11:F20" xr:uid="{759A2838-DADA-4ABC-88E3-FB3BF1853543}"/>
  <tableColumns count="4">
    <tableColumn id="1" xr3:uid="{610C24FE-4907-4891-A0D4-6CB5A75154CF}" name="N°" dataDxfId="129">
      <calculatedColumnFormula>IF(Tabla3102022232429384041[[#This Row],[Descripcion]]&lt;&gt;"",+ROW(C12)-11,"")</calculatedColumnFormula>
    </tableColumn>
    <tableColumn id="2" xr3:uid="{CEEA8616-CC18-4348-ABCC-528B0BD1816C}" name="Descripcion" dataDxfId="128"/>
    <tableColumn id="3" xr3:uid="{651DEBFD-1C2A-423F-8953-30A321A725C4}" name="Datos de entrada" dataDxfId="127"/>
    <tableColumn id="4" xr3:uid="{3DBAE5F1-1E02-446A-8A45-5770F09FCC9C}" name="Resultados Esperados" dataDxfId="126"/>
  </tableColumns>
  <tableStyleInfo name="TableStyleLight9"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4B1C03DA-96D7-410F-AAB8-1604EE3E6CA6}" name="Tabla310202223242938404142" displayName="Tabla310202223242938404142" ref="C11:F20" totalsRowShown="0" headerRowDxfId="125" dataDxfId="124">
  <autoFilter ref="C11:F20" xr:uid="{4B1C03DA-96D7-410F-AAB8-1604EE3E6CA6}"/>
  <tableColumns count="4">
    <tableColumn id="1" xr3:uid="{E4FA0AB4-0516-4D5D-AB62-857F53E978E3}" name="N°" dataDxfId="123">
      <calculatedColumnFormula>IF(Tabla310202223242938404142[[#This Row],[Descripcion]]&lt;&gt;"",+ROW(C12)-11,"")</calculatedColumnFormula>
    </tableColumn>
    <tableColumn id="2" xr3:uid="{CCE8B23A-2A07-414C-9816-0B12640D8C1D}" name="Descripcion" dataDxfId="122"/>
    <tableColumn id="3" xr3:uid="{039C5800-76F8-44A1-9CF7-2A5009523A8E}" name="Datos de entrada" dataDxfId="121"/>
    <tableColumn id="4" xr3:uid="{5F5D0C1A-ACE1-419E-884E-E2BF06D688CC}" name="Resultados Esperados" dataDxfId="120"/>
  </tableColumns>
  <tableStyleInfo name="TableStyleLight9"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4024DAD-6E58-4919-85DB-ED1CBE547083}" name="Tabla31020222324293840414243" displayName="Tabla31020222324293840414243" ref="C11:F20" totalsRowShown="0" headerRowDxfId="119" dataDxfId="118">
  <autoFilter ref="C11:F20" xr:uid="{14024DAD-6E58-4919-85DB-ED1CBE547083}"/>
  <tableColumns count="4">
    <tableColumn id="1" xr3:uid="{174AA01C-C983-46CB-83FF-7EB302D5E08F}" name="N°" dataDxfId="117">
      <calculatedColumnFormula>IF(Tabla31020222324293840414243[[#This Row],[Descripcion]]&lt;&gt;"",+ROW(C12)-11,"")</calculatedColumnFormula>
    </tableColumn>
    <tableColumn id="2" xr3:uid="{9132ADE9-81D5-4BC9-A15A-D57640DCF5C9}" name="Descripcion" dataDxfId="116"/>
    <tableColumn id="3" xr3:uid="{D69FF4BC-0749-4746-ACFF-7702EC14A9FE}" name="Datos de entrada" dataDxfId="115"/>
    <tableColumn id="4" xr3:uid="{77FF5E8E-F997-405D-A8BC-2BABB6A86F72}" name="Resultados Esperados" dataDxfId="114"/>
  </tableColumns>
  <tableStyleInfo name="TableStyleLight9"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3F9F1568-107D-4B43-9A14-D12148A9A367}" name="Tabla3102022232429384041424344" displayName="Tabla3102022232429384041424344" ref="C11:F20" totalsRowShown="0" headerRowDxfId="113" dataDxfId="112">
  <autoFilter ref="C11:F20" xr:uid="{3F9F1568-107D-4B43-9A14-D12148A9A367}"/>
  <tableColumns count="4">
    <tableColumn id="1" xr3:uid="{BAC9F514-B77D-4DE9-A89A-CB2941A9357E}" name="N°" dataDxfId="111">
      <calculatedColumnFormula>IF(Tabla3102022232429384041424344[[#This Row],[Descripcion]]&lt;&gt;"",+ROW(C12)-11,"")</calculatedColumnFormula>
    </tableColumn>
    <tableColumn id="2" xr3:uid="{AE8DD7B8-7A77-4A81-8F85-F7531D036715}" name="Descripcion" dataDxfId="110"/>
    <tableColumn id="3" xr3:uid="{E15797ED-5F0D-4522-A721-78EC3ACA9D4E}" name="Datos de entrada" dataDxfId="109"/>
    <tableColumn id="4" xr3:uid="{57993798-FC97-47DC-BCBB-A1C403724726}" name="Resultados Esperados" dataDxfId="108"/>
  </tableColumns>
  <tableStyleInfo name="TableStyleLight9"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10190B94-8207-45CB-A562-1EB80A6BED32}" name="Tabla310202223242938404142434446" displayName="Tabla310202223242938404142434446" ref="C11:F20" totalsRowShown="0" headerRowDxfId="107" dataDxfId="106">
  <autoFilter ref="C11:F20" xr:uid="{10190B94-8207-45CB-A562-1EB80A6BED32}"/>
  <tableColumns count="4">
    <tableColumn id="1" xr3:uid="{2F8F6DB6-3ECB-4179-9C13-71523BA1C619}" name="N°" dataDxfId="105">
      <calculatedColumnFormula>IF(Tabla310202223242938404142434446[[#This Row],[Descripcion]]&lt;&gt;"",+ROW(C12)-11,"")</calculatedColumnFormula>
    </tableColumn>
    <tableColumn id="2" xr3:uid="{A363704E-A5B9-4EEF-89E3-B7090A0A5820}" name="Descripcion" dataDxfId="104"/>
    <tableColumn id="3" xr3:uid="{43E88707-A6D6-4F02-ADB9-3AFAA632A3BC}" name="Datos de entrada" dataDxfId="103"/>
    <tableColumn id="4" xr3:uid="{6DBD7484-58CB-443A-92D2-CE77D18AABD2}" name="Resultados Esperados" dataDxfId="102"/>
  </tableColumns>
  <tableStyleInfo name="TableStyleLight9"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74E1B829-36CA-4108-821E-D9244310A11B}" name="Tabla310204952" displayName="Tabla310204952" ref="B3:E6" totalsRowShown="0" headerRowDxfId="101" dataDxfId="100">
  <autoFilter ref="B3:E6" xr:uid="{74E1B829-36CA-4108-821E-D9244310A11B}">
    <filterColumn colId="0" hiddenButton="1"/>
    <filterColumn colId="1" hiddenButton="1"/>
    <filterColumn colId="2" hiddenButton="1"/>
    <filterColumn colId="3" hiddenButton="1"/>
  </autoFilter>
  <tableColumns count="4">
    <tableColumn id="1" xr3:uid="{263B1ED3-414C-4781-9542-8153F7C81FC2}" name="N°" dataDxfId="99">
      <calculatedColumnFormula>IF(Tabla310204952[[#This Row],[Descripcion]]&lt;&gt;"",+ROW(B4)-3,"")</calculatedColumnFormula>
    </tableColumn>
    <tableColumn id="2" xr3:uid="{81C356DC-80F2-4E18-9227-85DB08318E16}" name="Descripcion" dataDxfId="98"/>
    <tableColumn id="3" xr3:uid="{B65C4A16-BD75-43FE-B0AE-1A27EE873073}" name="Datos de entrada" dataDxfId="97"/>
    <tableColumn id="4" xr3:uid="{833229FA-2DEB-4ACF-8342-25CEF72B536D}" name="Resultados Esperados" dataDxfId="96"/>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8561B12-80C2-44CB-A3E1-6A2D4CC637D9}" name="Tabla31034" displayName="Tabla31034" ref="C11:F20" totalsRowShown="0" headerRowDxfId="373" dataDxfId="372">
  <autoFilter ref="C11:F20" xr:uid="{115B2890-3CC0-4254-BF28-13EE237C4A34}"/>
  <tableColumns count="4">
    <tableColumn id="1" xr3:uid="{D8AF0A13-2899-4159-A22E-292ED4783EF5}" name="N°" dataDxfId="371">
      <calculatedColumnFormula>IF(Tabla31034[[#This Row],[Descripcion]]&lt;&gt;"",+ROW(C12)-11,"")</calculatedColumnFormula>
    </tableColumn>
    <tableColumn id="2" xr3:uid="{D6B693DD-E912-4DA7-9219-1E93F9FF8037}" name="Descripcion" dataDxfId="370"/>
    <tableColumn id="3" xr3:uid="{245FCF80-E8C7-4A7B-8F1F-3A86B34B7807}" name="Datos de entrada" dataDxfId="369"/>
    <tableColumn id="4" xr3:uid="{B86165B7-30C8-4C8B-9DC2-A74B509BAE11}" name="Resultados Esperados" dataDxfId="368"/>
  </tableColumns>
  <tableStyleInfo name="TableStyleLight9"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2E4F0E6C-DBE8-41C7-A639-234DDA38B779}" name="Tabla52" displayName="Tabla52" ref="B12:G24" totalsRowShown="0" headerRowDxfId="95" dataDxfId="94">
  <autoFilter ref="B12:G24" xr:uid="{2E4F0E6C-DBE8-41C7-A639-234DDA38B779}"/>
  <tableColumns count="6">
    <tableColumn id="1" xr3:uid="{4EAD2F9E-776D-4626-9D1D-A76EB9AB9CB1}" name="TC" dataDxfId="93"/>
    <tableColumn id="2" xr3:uid="{6CC6A5CA-4BE9-4E22-A923-8D4B9CEE25DA}" name="${usuario}" dataDxfId="92"/>
    <tableColumn id="3" xr3:uid="{AF9AB7C7-8A51-4F68-9361-844051BBB2F1}" name="${usuario_resultados}" dataDxfId="91"/>
    <tableColumn id="4" xr3:uid="{9A160D4A-04D8-49E4-9963-FD39CD990856}" name="${contraseña}" dataDxfId="90"/>
    <tableColumn id="6" xr3:uid="{21928FF9-D8B8-4CE3-BE84-66F1459BE6DE}" name="${boton_iniciar_sesión_resultado}" dataDxfId="89"/>
    <tableColumn id="5" xr3:uid="{F763260B-2319-4146-A62A-5B6FA67B1088}" name="Estado" dataDxfId="4"/>
  </tableColumns>
  <tableStyleInfo name="TableStyleLight9"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7A56825-060D-4C1A-A912-1579858F1F7D}" name="Tabla31020495254" displayName="Tabla31020495254" ref="B9:E10" totalsRowShown="0" headerRowDxfId="88" dataDxfId="87">
  <autoFilter ref="B9:E10" xr:uid="{07A56825-060D-4C1A-A912-1579858F1F7D}">
    <filterColumn colId="0" hiddenButton="1"/>
    <filterColumn colId="1" hiddenButton="1"/>
    <filterColumn colId="2" hiddenButton="1"/>
    <filterColumn colId="3" hiddenButton="1"/>
  </autoFilter>
  <tableColumns count="4">
    <tableColumn id="1" xr3:uid="{2C40D352-ECB3-4A5F-A44A-772317145C9B}" name="N°" dataDxfId="86">
      <calculatedColumnFormula>IF(Tabla31020495254[[#This Row],[Descripcion]]&lt;&gt;"",+ROW(B10)-9,"")</calculatedColumnFormula>
    </tableColumn>
    <tableColumn id="2" xr3:uid="{114B4D81-51EF-4C12-95E9-FE722D67026C}" name="Descripcion" dataDxfId="85"/>
    <tableColumn id="3" xr3:uid="{981CD8D4-CEF5-46A8-B07A-9FA35E301AE4}" name="Resultados Esperados" dataDxfId="84"/>
    <tableColumn id="4" xr3:uid="{97ED25FF-4B4E-4E36-8D0D-5EDF490F400E}" name="Resultados Obtenidos" dataDxfId="83"/>
  </tableColumns>
  <tableStyleInfo name="TableStyleLight9"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E753D3BD-F88E-4EF5-A348-1687393E41D7}" name="Tabla3102048" displayName="Tabla3102048" ref="C11:F14" totalsRowShown="0" headerRowDxfId="82" dataDxfId="81">
  <autoFilter ref="C11:F14" xr:uid="{E753D3BD-F88E-4EF5-A348-1687393E41D7}"/>
  <tableColumns count="4">
    <tableColumn id="1" xr3:uid="{1AC3A832-DE9C-4B81-AD7D-B253DF3D1ED7}" name="N°" dataDxfId="80">
      <calculatedColumnFormula>IF(Tabla3102048[[#This Row],[Descripcion]]&lt;&gt;"",+ROW(C12)-11,"")</calculatedColumnFormula>
    </tableColumn>
    <tableColumn id="2" xr3:uid="{11D9BCD4-D3CD-4C51-A3E5-A228E1DA0206}" name="Descripcion" dataDxfId="79"/>
    <tableColumn id="3" xr3:uid="{DC7413B2-DF7E-4BED-8AC0-7478B4B93E54}" name="Datos de entrada" dataDxfId="78"/>
    <tableColumn id="4" xr3:uid="{7BC7F7C2-BDB8-4970-81FB-2D74D7B8A9A2}" name="Resultados Esperados" dataDxfId="77"/>
  </tableColumns>
  <tableStyleInfo name="TableStyleLight9"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3F999B9C-1B59-41D0-AFAC-4648E0534D6C}" name="Tabla310204855" displayName="Tabla310204855" ref="C11:F14" totalsRowShown="0" headerRowDxfId="76" dataDxfId="75">
  <autoFilter ref="C11:F14" xr:uid="{3F999B9C-1B59-41D0-AFAC-4648E0534D6C}"/>
  <tableColumns count="4">
    <tableColumn id="1" xr3:uid="{A00738BE-CACA-4C19-A882-EAE25861D7B9}" name="N°" dataDxfId="74">
      <calculatedColumnFormula>IF(Tabla310204855[[#This Row],[Descripcion]]&lt;&gt;"",+ROW(C12)-11,"")</calculatedColumnFormula>
    </tableColumn>
    <tableColumn id="2" xr3:uid="{DFCB59A4-C574-4FEC-A13C-328CA81FF730}" name="Descripcion" dataDxfId="73"/>
    <tableColumn id="3" xr3:uid="{AF866F58-72B4-443D-9D7E-5BE484406EC4}" name="Datos de entrada" dataDxfId="72"/>
    <tableColumn id="4" xr3:uid="{3213140A-8669-42F0-B81D-6245A264AA16}" name="Resultados Esperados" dataDxfId="71"/>
  </tableColumns>
  <tableStyleInfo name="TableStyleLight9"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ABDA5C96-CB7F-4867-BC0B-C3DBD7CF2539}" name="Tabla31020485556" displayName="Tabla31020485556" ref="C11:F14" totalsRowShown="0" headerRowDxfId="70" dataDxfId="69">
  <autoFilter ref="C11:F14" xr:uid="{ABDA5C96-CB7F-4867-BC0B-C3DBD7CF2539}"/>
  <tableColumns count="4">
    <tableColumn id="1" xr3:uid="{DD5E966E-3634-48B8-883C-3E84798FA7F5}" name="N°" dataDxfId="68">
      <calculatedColumnFormula>IF(Tabla31020485556[[#This Row],[Descripcion]]&lt;&gt;"",+ROW(C12)-11,"")</calculatedColumnFormula>
    </tableColumn>
    <tableColumn id="2" xr3:uid="{69875AC4-C90A-4DF1-BEAE-059CABF6E2CF}" name="Descripcion" dataDxfId="67"/>
    <tableColumn id="3" xr3:uid="{843212DC-8C2C-4B1B-8591-7710D3975AF4}" name="Datos de entrada" dataDxfId="66"/>
    <tableColumn id="4" xr3:uid="{8C98B7FD-1BED-4026-BE86-FEFA3FB875F5}" name="Resultados Esperados" dataDxfId="65"/>
  </tableColumns>
  <tableStyleInfo name="TableStyleLight9"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C72D2B55-BB3A-4F1D-8546-E06ED623CBBC}" name="Tabla3102048555657" displayName="Tabla3102048555657" ref="C11:F14" totalsRowShown="0" headerRowDxfId="64" dataDxfId="63">
  <autoFilter ref="C11:F14" xr:uid="{C72D2B55-BB3A-4F1D-8546-E06ED623CBBC}"/>
  <tableColumns count="4">
    <tableColumn id="1" xr3:uid="{D9439EBA-3D89-48FD-8948-8374292B566B}" name="N°" dataDxfId="62">
      <calculatedColumnFormula>IF(Tabla3102048555657[[#This Row],[Descripcion]]&lt;&gt;"",+ROW(C12)-11,"")</calculatedColumnFormula>
    </tableColumn>
    <tableColumn id="2" xr3:uid="{BB6607A0-0797-4C11-8435-3EC016231B77}" name="Descripcion" dataDxfId="61"/>
    <tableColumn id="3" xr3:uid="{44F6C29E-6FC6-4200-A281-2F527B58426C}" name="Datos de entrada" dataDxfId="60"/>
    <tableColumn id="4" xr3:uid="{E8E8627D-0151-48AB-A3C3-68F923240557}" name="Resultados Esperados" dataDxfId="59"/>
  </tableColumns>
  <tableStyleInfo name="TableStyleLight9"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54A37739-AE77-4B05-9406-4B143A3050D2}" name="Tabla310204855565758" displayName="Tabla310204855565758" ref="C11:F14" totalsRowShown="0" headerRowDxfId="58" dataDxfId="57">
  <autoFilter ref="C11:F14" xr:uid="{54A37739-AE77-4B05-9406-4B143A3050D2}"/>
  <tableColumns count="4">
    <tableColumn id="1" xr3:uid="{A55E8994-9C51-48AF-9466-52CAABF6DF67}" name="N°" dataDxfId="56">
      <calculatedColumnFormula>IF(Tabla310204855565758[[#This Row],[Descripcion]]&lt;&gt;"",+ROW(C12)-11,"")</calculatedColumnFormula>
    </tableColumn>
    <tableColumn id="2" xr3:uid="{22D693F3-158E-449F-AD64-DBA1E2D3ECD1}" name="Descripcion" dataDxfId="55"/>
    <tableColumn id="3" xr3:uid="{8772DB1F-756F-4152-8D8B-3ECC147154CC}" name="Datos de entrada" dataDxfId="54"/>
    <tableColumn id="4" xr3:uid="{1606143C-3A9E-4F7F-A445-4A8938884807}" name="Resultados Esperados" dataDxfId="53"/>
  </tableColumns>
  <tableStyleInfo name="TableStyleLight9"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B45773EE-6C09-4789-9A8B-2DC1D3941D31}" name="Tabla31020485556575859" displayName="Tabla31020485556575859" ref="C11:F14" totalsRowShown="0" headerRowDxfId="52" dataDxfId="51">
  <autoFilter ref="C11:F14" xr:uid="{B45773EE-6C09-4789-9A8B-2DC1D3941D31}"/>
  <tableColumns count="4">
    <tableColumn id="1" xr3:uid="{FB463FFF-98B2-4C6A-9E68-8ED58AD85C6B}" name="N°" dataDxfId="50">
      <calculatedColumnFormula>IF(Tabla31020485556575859[[#This Row],[Descripcion]]&lt;&gt;"",+ROW(C12)-11,"")</calculatedColumnFormula>
    </tableColumn>
    <tableColumn id="2" xr3:uid="{7E428AC5-B235-45F7-B1BC-43A96B3DCBF5}" name="Descripcion" dataDxfId="49"/>
    <tableColumn id="3" xr3:uid="{892BEBE2-E636-420C-B82C-E195B7B221B3}" name="Datos de entrada" dataDxfId="48"/>
    <tableColumn id="4" xr3:uid="{844D8186-D7C3-4BE6-BFEB-7F241710E62D}" name="Resultados Esperados" dataDxfId="47"/>
  </tableColumns>
  <tableStyleInfo name="TableStyleLight9"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53ED9AEB-A8C4-4ACD-8B18-C923E7DBD501}" name="Tabla3102048555657585960" displayName="Tabla3102048555657585960" ref="C11:F14" totalsRowShown="0" headerRowDxfId="46" dataDxfId="45">
  <autoFilter ref="C11:F14" xr:uid="{53ED9AEB-A8C4-4ACD-8B18-C923E7DBD501}"/>
  <tableColumns count="4">
    <tableColumn id="1" xr3:uid="{9C0D6384-A7AD-4A95-81DD-2406591C7194}" name="N°" dataDxfId="44">
      <calculatedColumnFormula>IF(Tabla3102048555657585960[[#This Row],[Descripcion]]&lt;&gt;"",+ROW(C12)-11,"")</calculatedColumnFormula>
    </tableColumn>
    <tableColumn id="2" xr3:uid="{681D5F6A-6D71-4377-A6F1-11F11B45CBFB}" name="Descripcion" dataDxfId="43"/>
    <tableColumn id="3" xr3:uid="{643D6277-3BE4-4C66-8590-E9CC99607D84}" name="Datos de entrada" dataDxfId="42"/>
    <tableColumn id="4" xr3:uid="{16AE0720-5F75-4082-978C-367DA324A768}" name="Resultados Esperados" dataDxfId="41"/>
  </tableColumns>
  <tableStyleInfo name="TableStyleLight9"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409DA968-A6F2-4AB6-8EDD-85228DD31C4F}" name="Tabla310204855565758596061" displayName="Tabla310204855565758596061" ref="C11:F14" totalsRowShown="0" headerRowDxfId="40" dataDxfId="39">
  <autoFilter ref="C11:F14" xr:uid="{409DA968-A6F2-4AB6-8EDD-85228DD31C4F}"/>
  <tableColumns count="4">
    <tableColumn id="1" xr3:uid="{E998957F-6A84-4ADC-9C07-331CE07E8DD5}" name="N°" dataDxfId="38"/>
    <tableColumn id="2" xr3:uid="{872A4082-168A-432D-AC8E-9F6516F4AE09}" name="Descripcion" dataDxfId="37"/>
    <tableColumn id="3" xr3:uid="{2230E4F3-C7B6-493C-AA40-7C5EC5B297E5}" name="Datos de entrada" dataDxfId="36"/>
    <tableColumn id="4" xr3:uid="{256A4300-7BA9-4D4B-8205-BB7B2A164F52}" name="Resultados Esperados" dataDxfId="35"/>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1CF325-6295-4B7D-A03B-07ECEF521AC2}" name="Tabla310345" displayName="Tabla310345" ref="C11:F20" totalsRowShown="0" headerRowDxfId="367" dataDxfId="366">
  <autoFilter ref="C11:F20" xr:uid="{115B2890-3CC0-4254-BF28-13EE237C4A34}"/>
  <tableColumns count="4">
    <tableColumn id="1" xr3:uid="{4310094C-BDEA-4DF3-9AE7-1479D6EFCFB5}" name="N°" dataDxfId="365">
      <calculatedColumnFormula>IF(Tabla310345[[#This Row],[Descripcion]]&lt;&gt;"",+ROW(C12)-11,"")</calculatedColumnFormula>
    </tableColumn>
    <tableColumn id="2" xr3:uid="{BB5A8168-5F22-4AE6-B059-DA9DD560E3EC}" name="Descripcion" dataDxfId="364"/>
    <tableColumn id="3" xr3:uid="{3134C24C-33ED-46BD-8589-E9DADD312E3A}" name="Datos de entrada" dataDxfId="363"/>
    <tableColumn id="4" xr3:uid="{E7B52E8A-4916-4E27-A79B-8154C4D12272}" name="Resultados Esperados" dataDxfId="362"/>
  </tableColumns>
  <tableStyleInfo name="TableStyleLight9"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F5A030CF-1853-4546-BB2B-14818673C50B}" name="Tabla31020485556575859606162" displayName="Tabla31020485556575859606162" ref="C11:F14" totalsRowShown="0" headerRowDxfId="34" dataDxfId="33">
  <autoFilter ref="C11:F14" xr:uid="{F5A030CF-1853-4546-BB2B-14818673C50B}"/>
  <tableColumns count="4">
    <tableColumn id="1" xr3:uid="{184C0433-5C77-43E2-9A59-8A9D0E2C949F}" name="N°" dataDxfId="32">
      <calculatedColumnFormula>IF(Tabla31020485556575859606162[[#This Row],[Descripcion]]&lt;&gt;"",+ROW(C12)-11,"")</calculatedColumnFormula>
    </tableColumn>
    <tableColumn id="2" xr3:uid="{354C4083-683A-4C7C-9AF1-3EE3E60A484F}" name="Descripcion" dataDxfId="31"/>
    <tableColumn id="3" xr3:uid="{642C2D3C-AF3D-41A2-9E36-062DBD2107DC}" name="Datos de entrada" dataDxfId="30"/>
    <tableColumn id="4" xr3:uid="{42BEE1EB-50F6-458D-B485-CB014295C5D3}" name="Resultados Esperados" dataDxfId="29"/>
  </tableColumns>
  <tableStyleInfo name="TableStyleLight9"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B25008D9-D119-496D-985A-EFCD92FA5E6B}" name="Tabla3102048555657585960616263" displayName="Tabla3102048555657585960616263" ref="C11:F14" totalsRowShown="0" headerRowDxfId="28" dataDxfId="27">
  <autoFilter ref="C11:F14" xr:uid="{B25008D9-D119-496D-985A-EFCD92FA5E6B}"/>
  <tableColumns count="4">
    <tableColumn id="1" xr3:uid="{365A170E-3D41-4493-AA28-E6B5F3B33501}" name="N°" dataDxfId="26">
      <calculatedColumnFormula>IF(Tabla3102048555657585960616263[[#This Row],[Descripcion]]&lt;&gt;"",+ROW(C12)-11,"")</calculatedColumnFormula>
    </tableColumn>
    <tableColumn id="2" xr3:uid="{CA330350-98FF-43CA-8B6F-EAE215605EEA}" name="Descripcion" dataDxfId="25"/>
    <tableColumn id="3" xr3:uid="{CFDB2807-482A-4B1A-91E9-8F84417E4F94}" name="Datos de entrada" dataDxfId="24"/>
    <tableColumn id="4" xr3:uid="{5DFE510F-A51F-4EB1-A66D-3E07B259131E}" name="Resultados Esperados" dataDxfId="23"/>
  </tableColumns>
  <tableStyleInfo name="TableStyleLight9"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2E2F7E24-4DED-4E14-819D-3D9A94307CBB}" name="Tabla310204855565758596061626364" displayName="Tabla310204855565758596061626364" ref="C11:F14" totalsRowShown="0" headerRowDxfId="22" dataDxfId="21">
  <autoFilter ref="C11:F14" xr:uid="{2E2F7E24-4DED-4E14-819D-3D9A94307CBB}"/>
  <tableColumns count="4">
    <tableColumn id="1" xr3:uid="{B3F67BC9-C2D7-4924-9E6B-3E22CE0B87F4}" name="N°" dataDxfId="20">
      <calculatedColumnFormula>IF(Tabla310204855565758596061626364[[#This Row],[Descripcion]]&lt;&gt;"",+ROW(C12)-11,"")</calculatedColumnFormula>
    </tableColumn>
    <tableColumn id="2" xr3:uid="{54387099-DD75-4E1F-AB53-B94A012E3DFE}" name="Descripcion" dataDxfId="19"/>
    <tableColumn id="3" xr3:uid="{878A324E-C70A-406D-8E34-14EE11344DDF}" name="Datos de entrada" dataDxfId="18"/>
    <tableColumn id="4" xr3:uid="{02FAC138-7204-4C43-A299-4D2C1C0F6080}" name="Resultados Esperados" dataDxfId="17"/>
  </tableColumns>
  <tableStyleInfo name="TableStyleLight9"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DC076CF6-4139-40D3-876B-B8B74EAAB1AD}" name="Tabla31020485556575859606162636465" displayName="Tabla31020485556575859606162636465" ref="C11:F14" totalsRowShown="0" headerRowDxfId="16" dataDxfId="15">
  <autoFilter ref="C11:F14" xr:uid="{DC076CF6-4139-40D3-876B-B8B74EAAB1AD}"/>
  <tableColumns count="4">
    <tableColumn id="1" xr3:uid="{290CD6EB-0A9C-4C84-8353-EDAE7E99E5B7}" name="N°" dataDxfId="14">
      <calculatedColumnFormula>IF(Tabla31020485556575859606162636465[[#This Row],[Descripcion]]&lt;&gt;"",+ROW(C12)-11,"")</calculatedColumnFormula>
    </tableColumn>
    <tableColumn id="2" xr3:uid="{7C7C2C21-B279-4C96-9340-7E30BBE7980C}" name="Descripcion" dataDxfId="13"/>
    <tableColumn id="3" xr3:uid="{93E3A962-8B51-4C26-A60E-46F32E5CA30B}" name="Datos de entrada" dataDxfId="12"/>
    <tableColumn id="4" xr3:uid="{D673FD32-EA3C-4355-9C25-4FBD7DBADBDA}" name="Resultados Esperados" dataDxfId="11"/>
  </tableColumns>
  <tableStyleInfo name="TableStyleLight9"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BA89F5B8-FCA1-4F4E-89A7-0525AA8456C3}" name="TablaI13" displayName="TablaI13" ref="C11:F12" totalsRowShown="0" headerRowDxfId="10" dataDxfId="9">
  <autoFilter ref="C11:F12" xr:uid="{BA89F5B8-FCA1-4F4E-89A7-0525AA8456C3}"/>
  <tableColumns count="4">
    <tableColumn id="1" xr3:uid="{7CF4E786-2FF3-4B85-A0E1-9644E14E1450}" name="N°" dataDxfId="8">
      <calculatedColumnFormula>IF(TablaI13[[#This Row],[Descripcion]]&lt;&gt;"",+ROW(C12)-11,"")</calculatedColumnFormula>
    </tableColumn>
    <tableColumn id="2" xr3:uid="{9C651441-8329-4BDD-BB99-2CE31E84E6F0}" name="Descripcion" dataDxfId="7"/>
    <tableColumn id="3" xr3:uid="{90277065-B55C-4B1D-9A7B-036E1F0564B7}" name="Datos de entrada" dataDxfId="6"/>
    <tableColumn id="4" xr3:uid="{FC492FE3-C875-4FF9-9CAE-659BC6F5ADDE}" name="Resultados Esperados" dataDxfId="5"/>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51EBF41-523C-4263-89FE-2DBBCB7D034E}" name="Tabla3103456" displayName="Tabla3103456" ref="C11:F20" totalsRowShown="0" headerRowDxfId="361" dataDxfId="360">
  <autoFilter ref="C11:F20" xr:uid="{115B2890-3CC0-4254-BF28-13EE237C4A34}"/>
  <tableColumns count="4">
    <tableColumn id="1" xr3:uid="{21CA6C95-EA5D-4B94-8A45-4A8D85CC3073}" name="N°" dataDxfId="359">
      <calculatedColumnFormula>IF(Tabla3103456[[#This Row],[Descripcion]]&lt;&gt;"",+ROW(C12)-11,"")</calculatedColumnFormula>
    </tableColumn>
    <tableColumn id="2" xr3:uid="{CA168B50-0EF7-4916-9B2C-36C981EDF895}" name="Descripcion" dataDxfId="358"/>
    <tableColumn id="3" xr3:uid="{2A1C073F-ACA5-41A0-8701-D4EE09E4589F}" name="Datos de entrada" dataDxfId="357"/>
    <tableColumn id="4" xr3:uid="{03E1FEA9-01F1-45AD-85C3-241698F8C878}" name="Resultados Esperados" dataDxfId="356"/>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4571169-A376-4BF3-A930-BAAF168B1AB7}" name="Tabla310349" displayName="Tabla310349" ref="C11:F20" totalsRowShown="0" headerRowDxfId="355" dataDxfId="354">
  <autoFilter ref="C11:F20" xr:uid="{C4571169-A376-4BF3-A930-BAAF168B1AB7}"/>
  <tableColumns count="4">
    <tableColumn id="1" xr3:uid="{AA8E0220-88FC-4D3F-9BCF-BF2D3E89B9C1}" name="N°" dataDxfId="353">
      <calculatedColumnFormula>IF(Tabla310349[[#This Row],[Descripcion]]&lt;&gt;"",+ROW(C12)-11,"")</calculatedColumnFormula>
    </tableColumn>
    <tableColumn id="2" xr3:uid="{2451A4DB-D83C-4F5F-BF4E-A1108A8213E1}" name="Descripcion" dataDxfId="352"/>
    <tableColumn id="3" xr3:uid="{7EB204B9-AB5F-43DA-9C9B-81F999885FE9}" name="Datos de entrada" dataDxfId="351"/>
    <tableColumn id="4" xr3:uid="{A458F3B1-637D-4772-8B94-99409C2B2113}" name="Resultados Esperados" dataDxfId="3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276C1B6-2058-4125-8883-95DAE15328EF}" name="Tabla31034510" displayName="Tabla31034510" ref="C11:F20" totalsRowShown="0" headerRowDxfId="349" dataDxfId="348">
  <autoFilter ref="C11:F20" xr:uid="{2276C1B6-2058-4125-8883-95DAE15328EF}"/>
  <tableColumns count="4">
    <tableColumn id="1" xr3:uid="{616C98A7-040A-45BF-847F-15CAA01B2CD0}" name="N°" dataDxfId="347">
      <calculatedColumnFormula>IF(Tabla31034510[[#This Row],[Descripcion]]&lt;&gt;"",+ROW(C12)-11,"")</calculatedColumnFormula>
    </tableColumn>
    <tableColumn id="2" xr3:uid="{B31155BE-1470-495B-B68F-F1995E61D3A0}" name="Descripcion" dataDxfId="346"/>
    <tableColumn id="3" xr3:uid="{DC6F8927-156D-4CB9-9454-B35CFC7F46C8}" name="Datos de entrada" dataDxfId="345"/>
    <tableColumn id="4" xr3:uid="{DC049817-9207-42F8-B32A-00DF551A26C9}" name="Resultados Esperados" dataDxfId="344"/>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Azul">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hyperlink" Target="https://c13-35-t-node-react.vercel.app/" TargetMode="External"/><Relationship Id="rId1" Type="http://schemas.openxmlformats.org/officeDocument/2006/relationships/hyperlink" Target="mailto:qatestspruebas@gmail.com" TargetMode="External"/></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hyperlink" Target="https://c13-35-t-node-react.vercel.app/" TargetMode="External"/><Relationship Id="rId1" Type="http://schemas.openxmlformats.org/officeDocument/2006/relationships/hyperlink" Target="mailto:qatestspruebas@gmail.com"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s://c13-35-t-node-react.vercel.app/" TargetMode="External"/><Relationship Id="rId1" Type="http://schemas.openxmlformats.org/officeDocument/2006/relationships/hyperlink" Target="mailto:qatestspruebas@gmail" TargetMode="External"/></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hyperlink" Target="https://c13-35-t-node-react.vercel.app/" TargetMode="External"/><Relationship Id="rId1" Type="http://schemas.openxmlformats.org/officeDocument/2006/relationships/hyperlink" Target="mailto:qatestspruebas@gmail" TargetMode="Externa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hyperlink" Target="https://c13-35-t-node-react.vercel.app/" TargetMode="External"/><Relationship Id="rId1" Type="http://schemas.openxmlformats.org/officeDocument/2006/relationships/hyperlink" Target="mailto:qatestspruebas@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hyperlink" Target="https://c13-35-t-node-react.vercel.app/" TargetMode="External"/><Relationship Id="rId1" Type="http://schemas.openxmlformats.org/officeDocument/2006/relationships/hyperlink" Target="mailto:qatestspruebas@gmail.com" TargetMode="External"/></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hyperlink" Target="https://c13-35-t-node-react.vercel.app/" TargetMode="External"/><Relationship Id="rId1" Type="http://schemas.openxmlformats.org/officeDocument/2006/relationships/hyperlink" Target="mailto:qatestspruebas@gmail.com" TargetMode="External"/></Relationships>
</file>

<file path=xl/worksheets/_rels/sheet17.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https://c13-35-t-node-react.vercel.app/" TargetMode="External"/><Relationship Id="rId1" Type="http://schemas.openxmlformats.org/officeDocument/2006/relationships/hyperlink" Target="mailto:qatestspruebas@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https://c13-35-t-node-react.vercel.app/" TargetMode="External"/><Relationship Id="rId1" Type="http://schemas.openxmlformats.org/officeDocument/2006/relationships/hyperlink" Target="mailto:qatestspruebas@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https://c13-35-t-node-react.vercel.app/" TargetMode="External"/><Relationship Id="rId1" Type="http://schemas.openxmlformats.org/officeDocument/2006/relationships/hyperlink" Target="mailto:qatestspruebas@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13-35-t-node-react.vercel.app/" TargetMode="External"/><Relationship Id="rId1" Type="http://schemas.openxmlformats.org/officeDocument/2006/relationships/hyperlink" Target="mailto:qatestspruebas@gmail.com" TargetMode="External"/><Relationship Id="rId4"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drawing" Target="../drawings/drawing1.xml"/><Relationship Id="rId4" Type="http://schemas.openxmlformats.org/officeDocument/2006/relationships/table" Target="../tables/table23.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hyperlink" Target="https://c13-35-t-node-react.vercel.app/" TargetMode="External"/></Relationships>
</file>

<file path=xl/worksheets/_rels/sheet23.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hyperlink" Target="https://c13-35-t-node-react.vercel.app/" TargetMode="External"/></Relationships>
</file>

<file path=xl/worksheets/_rels/sheet24.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hyperlink" Target="https://c13-35-t-node-react.vercel.app/" TargetMode="External"/></Relationships>
</file>

<file path=xl/worksheets/_rels/sheet25.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hyperlink" Target="https://c13-35-t-node-react.vercel.app/" TargetMode="External"/></Relationships>
</file>

<file path=xl/worksheets/_rels/sheet26.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hyperlink" Target="https://c13-35-t-node-react.vercel.app/" TargetMode="External"/></Relationships>
</file>

<file path=xl/worksheets/_rels/sheet27.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hyperlink" Target="https://c13-35-t-node-react.vercel.app/" TargetMode="External"/></Relationships>
</file>

<file path=xl/worksheets/_rels/sheet28.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hyperlink" Target="https://c13-35-t-node-react.vercel.app/" TargetMode="External"/></Relationships>
</file>

<file path=xl/worksheets/_rels/sheet29.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hyperlink" Target="https://c13-35-t-node-react.vercel.app/"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s://c13-35-t-node-react.vercel.app/" TargetMode="External"/><Relationship Id="rId1" Type="http://schemas.openxmlformats.org/officeDocument/2006/relationships/hyperlink" Target="mailto:qatestspruebas@gmail.com" TargetMode="External"/></Relationships>
</file>

<file path=xl/worksheets/_rels/sheet30.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hyperlink" Target="https://c13-35-t-node-react.vercel.app/" TargetMode="External"/></Relationships>
</file>

<file path=xl/worksheets/_rels/sheet31.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hyperlink" Target="https://c13-35-t-node-react.vercel.app/" TargetMode="External"/></Relationships>
</file>

<file path=xl/worksheets/_rels/sheet32.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hyperlink" Target="https://c13-35-t-node-react.vercel.app/" TargetMode="External"/></Relationships>
</file>

<file path=xl/worksheets/_rels/sheet33.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hyperlink" Target="https://c13-35-t-node-react.vercel.app/" TargetMode="External"/></Relationships>
</file>

<file path=xl/worksheets/_rels/sheet34.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hyperlink" Target="https://c13-35-t-node-react.vercel.app/" TargetMode="External"/></Relationships>
</file>

<file path=xl/worksheets/_rels/sheet35.xml.rels><?xml version="1.0" encoding="UTF-8" standalone="yes"?>
<Relationships xmlns="http://schemas.openxmlformats.org/package/2006/relationships"><Relationship Id="rId2" Type="http://schemas.openxmlformats.org/officeDocument/2006/relationships/table" Target="../tables/table37.xml"/><Relationship Id="rId1" Type="http://schemas.openxmlformats.org/officeDocument/2006/relationships/hyperlink" Target="https://c13-35-t-node-react.vercel.app/" TargetMode="External"/></Relationships>
</file>

<file path=xl/worksheets/_rels/sheet36.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hyperlink" Target="https://c13-35-t-node-react.vercel.app/" TargetMode="External"/></Relationships>
</file>

<file path=xl/worksheets/_rels/sheet37.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hyperlink" Target="https://c13-35-t-node-react.vercel.app/" TargetMode="External"/></Relationships>
</file>

<file path=xl/worksheets/_rels/sheet38.xml.rels><?xml version="1.0" encoding="UTF-8" standalone="yes"?>
<Relationships xmlns="http://schemas.openxmlformats.org/package/2006/relationships"><Relationship Id="rId2" Type="http://schemas.openxmlformats.org/officeDocument/2006/relationships/table" Target="../tables/table40.xml"/><Relationship Id="rId1" Type="http://schemas.openxmlformats.org/officeDocument/2006/relationships/hyperlink" Target="https://c13-35-t-node-react.vercel.app/" TargetMode="External"/></Relationships>
</file>

<file path=xl/worksheets/_rels/sheet39.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hyperlink" Target="https://c13-35-t-node-react.vercel.app/"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c13-35-t-node-react.vercel.app/" TargetMode="External"/><Relationship Id="rId1" Type="http://schemas.openxmlformats.org/officeDocument/2006/relationships/hyperlink" Target="mailto:qatestspruebas@gmail.com" TargetMode="External"/></Relationships>
</file>

<file path=xl/worksheets/_rels/sheet40.xml.rels><?xml version="1.0" encoding="UTF-8" standalone="yes"?>
<Relationships xmlns="http://schemas.openxmlformats.org/package/2006/relationships"><Relationship Id="rId2" Type="http://schemas.openxmlformats.org/officeDocument/2006/relationships/table" Target="../tables/table42.xml"/><Relationship Id="rId1" Type="http://schemas.openxmlformats.org/officeDocument/2006/relationships/hyperlink" Target="https://c13-35-t-node-react.vercel.app/" TargetMode="External"/></Relationships>
</file>

<file path=xl/worksheets/_rels/sheet41.xml.rels><?xml version="1.0" encoding="UTF-8" standalone="yes"?>
<Relationships xmlns="http://schemas.openxmlformats.org/package/2006/relationships"><Relationship Id="rId2" Type="http://schemas.openxmlformats.org/officeDocument/2006/relationships/table" Target="../tables/table43.xml"/><Relationship Id="rId1" Type="http://schemas.openxmlformats.org/officeDocument/2006/relationships/hyperlink" Target="https://c13-35-t-node-react.vercel.app/" TargetMode="External"/></Relationships>
</file>

<file path=xl/worksheets/_rels/sheet42.xml.rels><?xml version="1.0" encoding="UTF-8" standalone="yes"?>
<Relationships xmlns="http://schemas.openxmlformats.org/package/2006/relationships"><Relationship Id="rId2" Type="http://schemas.openxmlformats.org/officeDocument/2006/relationships/table" Target="../tables/table44.xml"/><Relationship Id="rId1" Type="http://schemas.openxmlformats.org/officeDocument/2006/relationships/hyperlink" Target="https://c13-35-t-node-react.vercel.app/" TargetMode="External"/></Relationships>
</file>

<file path=xl/worksheets/_rels/sheet43.xml.rels><?xml version="1.0" encoding="UTF-8" standalone="yes"?>
<Relationships xmlns="http://schemas.openxmlformats.org/package/2006/relationships"><Relationship Id="rId2" Type="http://schemas.openxmlformats.org/officeDocument/2006/relationships/table" Target="../tables/table45.xml"/><Relationship Id="rId1" Type="http://schemas.openxmlformats.org/officeDocument/2006/relationships/hyperlink" Target="https://c13-35-t-node-react.vercel.app/" TargetMode="External"/></Relationships>
</file>

<file path=xl/worksheets/_rels/sheet44.xml.rels><?xml version="1.0" encoding="UTF-8" standalone="yes"?>
<Relationships xmlns="http://schemas.openxmlformats.org/package/2006/relationships"><Relationship Id="rId2" Type="http://schemas.openxmlformats.org/officeDocument/2006/relationships/table" Target="../tables/table46.xml"/><Relationship Id="rId1" Type="http://schemas.openxmlformats.org/officeDocument/2006/relationships/hyperlink" Target="https://c13-35-t-node-react.vercel.app/" TargetMode="External"/></Relationships>
</file>

<file path=xl/worksheets/_rels/sheet45.xml.rels><?xml version="1.0" encoding="UTF-8" standalone="yes"?>
<Relationships xmlns="http://schemas.openxmlformats.org/package/2006/relationships"><Relationship Id="rId2" Type="http://schemas.openxmlformats.org/officeDocument/2006/relationships/table" Target="../tables/table47.xml"/><Relationship Id="rId1" Type="http://schemas.openxmlformats.org/officeDocument/2006/relationships/hyperlink" Target="https://c13-35-t-node-react.vercel.app/" TargetMode="External"/></Relationships>
</file>

<file path=xl/worksheets/_rels/sheet46.xml.rels><?xml version="1.0" encoding="UTF-8" standalone="yes"?>
<Relationships xmlns="http://schemas.openxmlformats.org/package/2006/relationships"><Relationship Id="rId2" Type="http://schemas.openxmlformats.org/officeDocument/2006/relationships/table" Target="../tables/table48.xml"/><Relationship Id="rId1" Type="http://schemas.openxmlformats.org/officeDocument/2006/relationships/hyperlink" Target="https://c13-35-t-node-react.vercel.app/" TargetMode="External"/></Relationships>
</file>

<file path=xl/worksheets/_rels/sheet47.xml.rels><?xml version="1.0" encoding="UTF-8" standalone="yes"?>
<Relationships xmlns="http://schemas.openxmlformats.org/package/2006/relationships"><Relationship Id="rId3" Type="http://schemas.openxmlformats.org/officeDocument/2006/relationships/table" Target="../tables/table51.xml"/><Relationship Id="rId2" Type="http://schemas.openxmlformats.org/officeDocument/2006/relationships/table" Target="../tables/table50.xml"/><Relationship Id="rId1" Type="http://schemas.openxmlformats.org/officeDocument/2006/relationships/table" Target="../tables/table49.xml"/></Relationships>
</file>

<file path=xl/worksheets/_rels/sheet48.xml.rels><?xml version="1.0" encoding="UTF-8" standalone="yes"?>
<Relationships xmlns="http://schemas.openxmlformats.org/package/2006/relationships"><Relationship Id="rId2" Type="http://schemas.openxmlformats.org/officeDocument/2006/relationships/table" Target="../tables/table52.xml"/><Relationship Id="rId1" Type="http://schemas.openxmlformats.org/officeDocument/2006/relationships/hyperlink" Target="https://c13-35-t-node-react.vercel.app/" TargetMode="External"/></Relationships>
</file>

<file path=xl/worksheets/_rels/sheet49.xml.rels><?xml version="1.0" encoding="UTF-8" standalone="yes"?>
<Relationships xmlns="http://schemas.openxmlformats.org/package/2006/relationships"><Relationship Id="rId2" Type="http://schemas.openxmlformats.org/officeDocument/2006/relationships/table" Target="../tables/table53.xml"/><Relationship Id="rId1" Type="http://schemas.openxmlformats.org/officeDocument/2006/relationships/hyperlink" Target="https://c13-35-t-node-react.vercel.app/"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hyperlink" Target="https://c13-35-t-node-react.vercel.app/" TargetMode="External"/><Relationship Id="rId1" Type="http://schemas.openxmlformats.org/officeDocument/2006/relationships/hyperlink" Target="mailto:qatestspruebas@gmail.com" TargetMode="External"/></Relationships>
</file>

<file path=xl/worksheets/_rels/sheet50.xml.rels><?xml version="1.0" encoding="UTF-8" standalone="yes"?>
<Relationships xmlns="http://schemas.openxmlformats.org/package/2006/relationships"><Relationship Id="rId2" Type="http://schemas.openxmlformats.org/officeDocument/2006/relationships/table" Target="../tables/table54.xml"/><Relationship Id="rId1" Type="http://schemas.openxmlformats.org/officeDocument/2006/relationships/hyperlink" Target="https://c13-35-t-node-react.vercel.app/" TargetMode="External"/></Relationships>
</file>

<file path=xl/worksheets/_rels/sheet51.xml.rels><?xml version="1.0" encoding="UTF-8" standalone="yes"?>
<Relationships xmlns="http://schemas.openxmlformats.org/package/2006/relationships"><Relationship Id="rId2" Type="http://schemas.openxmlformats.org/officeDocument/2006/relationships/table" Target="../tables/table55.xml"/><Relationship Id="rId1" Type="http://schemas.openxmlformats.org/officeDocument/2006/relationships/hyperlink" Target="https://c13-35-t-node-react.vercel.app/" TargetMode="External"/></Relationships>
</file>

<file path=xl/worksheets/_rels/sheet52.xml.rels><?xml version="1.0" encoding="UTF-8" standalone="yes"?>
<Relationships xmlns="http://schemas.openxmlformats.org/package/2006/relationships"><Relationship Id="rId2" Type="http://schemas.openxmlformats.org/officeDocument/2006/relationships/table" Target="../tables/table56.xml"/><Relationship Id="rId1" Type="http://schemas.openxmlformats.org/officeDocument/2006/relationships/hyperlink" Target="https://c13-35-t-node-react.vercel.app/" TargetMode="External"/></Relationships>
</file>

<file path=xl/worksheets/_rels/sheet53.xml.rels><?xml version="1.0" encoding="UTF-8" standalone="yes"?>
<Relationships xmlns="http://schemas.openxmlformats.org/package/2006/relationships"><Relationship Id="rId2" Type="http://schemas.openxmlformats.org/officeDocument/2006/relationships/table" Target="../tables/table57.xml"/><Relationship Id="rId1" Type="http://schemas.openxmlformats.org/officeDocument/2006/relationships/hyperlink" Target="https://c13-35-t-node-react.vercel.app/" TargetMode="External"/></Relationships>
</file>

<file path=xl/worksheets/_rels/sheet54.xml.rels><?xml version="1.0" encoding="UTF-8" standalone="yes"?>
<Relationships xmlns="http://schemas.openxmlformats.org/package/2006/relationships"><Relationship Id="rId2" Type="http://schemas.openxmlformats.org/officeDocument/2006/relationships/table" Target="../tables/table58.xml"/><Relationship Id="rId1" Type="http://schemas.openxmlformats.org/officeDocument/2006/relationships/hyperlink" Target="https://c13-35-t-node-react.vercel.app/" TargetMode="External"/></Relationships>
</file>

<file path=xl/worksheets/_rels/sheet55.xml.rels><?xml version="1.0" encoding="UTF-8" standalone="yes"?>
<Relationships xmlns="http://schemas.openxmlformats.org/package/2006/relationships"><Relationship Id="rId2" Type="http://schemas.openxmlformats.org/officeDocument/2006/relationships/table" Target="../tables/table59.xml"/><Relationship Id="rId1" Type="http://schemas.openxmlformats.org/officeDocument/2006/relationships/hyperlink" Target="https://c13-35-t-node-react.vercel.app/" TargetMode="External"/></Relationships>
</file>

<file path=xl/worksheets/_rels/sheet56.xml.rels><?xml version="1.0" encoding="UTF-8" standalone="yes"?>
<Relationships xmlns="http://schemas.openxmlformats.org/package/2006/relationships"><Relationship Id="rId2" Type="http://schemas.openxmlformats.org/officeDocument/2006/relationships/table" Target="../tables/table60.xml"/><Relationship Id="rId1" Type="http://schemas.openxmlformats.org/officeDocument/2006/relationships/hyperlink" Target="https://c13-35-t-node-react.vercel.app/" TargetMode="External"/></Relationships>
</file>

<file path=xl/worksheets/_rels/sheet57.xml.rels><?xml version="1.0" encoding="UTF-8" standalone="yes"?>
<Relationships xmlns="http://schemas.openxmlformats.org/package/2006/relationships"><Relationship Id="rId2" Type="http://schemas.openxmlformats.org/officeDocument/2006/relationships/table" Target="../tables/table61.xml"/><Relationship Id="rId1" Type="http://schemas.openxmlformats.org/officeDocument/2006/relationships/hyperlink" Target="https://c13-35-t-node-react.vercel.app/" TargetMode="External"/></Relationships>
</file>

<file path=xl/worksheets/_rels/sheet58.xml.rels><?xml version="1.0" encoding="UTF-8" standalone="yes"?>
<Relationships xmlns="http://schemas.openxmlformats.org/package/2006/relationships"><Relationship Id="rId2" Type="http://schemas.openxmlformats.org/officeDocument/2006/relationships/table" Target="../tables/table62.xml"/><Relationship Id="rId1" Type="http://schemas.openxmlformats.org/officeDocument/2006/relationships/hyperlink" Target="https://c13-35-t-node-react.vercel.app/" TargetMode="External"/></Relationships>
</file>

<file path=xl/worksheets/_rels/sheet59.xml.rels><?xml version="1.0" encoding="UTF-8" standalone="yes"?>
<Relationships xmlns="http://schemas.openxmlformats.org/package/2006/relationships"><Relationship Id="rId2" Type="http://schemas.openxmlformats.org/officeDocument/2006/relationships/table" Target="../tables/table63.xml"/><Relationship Id="rId1" Type="http://schemas.openxmlformats.org/officeDocument/2006/relationships/hyperlink" Target="https://c13-35-t-node-react.vercel.app/"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hyperlink" Target="https://c13-35-t-node-react.vercel.app/" TargetMode="External"/><Relationship Id="rId1" Type="http://schemas.openxmlformats.org/officeDocument/2006/relationships/hyperlink" Target="mailto:qatestspruebas@gmail.com" TargetMode="External"/></Relationships>
</file>

<file path=xl/worksheets/_rels/sheet60.xml.rels><?xml version="1.0" encoding="UTF-8" standalone="yes"?>
<Relationships xmlns="http://schemas.openxmlformats.org/package/2006/relationships"><Relationship Id="rId2" Type="http://schemas.openxmlformats.org/officeDocument/2006/relationships/table" Target="../tables/table64.xml"/><Relationship Id="rId1" Type="http://schemas.openxmlformats.org/officeDocument/2006/relationships/hyperlink" Target="https://c13-35-t-node-react.vercel.app/"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hyperlink" Target="https://c13-35-t-node-react.vercel.app/" TargetMode="External"/><Relationship Id="rId1" Type="http://schemas.openxmlformats.org/officeDocument/2006/relationships/hyperlink" Target="mailto:qatestspruebas@gmail.com" TargetMode="Externa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hyperlink" Target="https://c13-35-t-node-react.vercel.app/" TargetMode="External"/><Relationship Id="rId1" Type="http://schemas.openxmlformats.org/officeDocument/2006/relationships/hyperlink" Target="mailto:qatestspruebas@gmail.com"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hyperlink" Target="https://c13-35-t-node-react.vercel.app/" TargetMode="External"/><Relationship Id="rId1" Type="http://schemas.openxmlformats.org/officeDocument/2006/relationships/hyperlink" Target="mailto:qatestsprueba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04470-8032-4D3D-9CE6-7BC724A20B84}">
  <dimension ref="A1:W57"/>
  <sheetViews>
    <sheetView showGridLines="0" topLeftCell="A39" zoomScaleNormal="100" workbookViewId="0">
      <pane xSplit="1" topLeftCell="D1" activePane="topRight" state="frozen"/>
      <selection pane="topRight" activeCell="D45" sqref="D45"/>
    </sheetView>
  </sheetViews>
  <sheetFormatPr baseColWidth="10" defaultRowHeight="19.95" customHeight="1"/>
  <cols>
    <col min="1" max="1" width="11.5546875" style="42"/>
    <col min="2" max="2" width="24.44140625" style="42" customWidth="1"/>
    <col min="3" max="3" width="90.5546875" style="42" bestFit="1" customWidth="1"/>
    <col min="4" max="4" width="23.109375" style="20" customWidth="1"/>
    <col min="5" max="5" width="12.5546875" style="24" customWidth="1"/>
    <col min="6" max="6" width="90.33203125" style="20" bestFit="1" customWidth="1"/>
    <col min="7" max="7" width="14" style="20" bestFit="1" customWidth="1"/>
    <col min="8" max="8" width="11.5546875" style="42"/>
    <col min="9" max="9" width="5.44140625" style="42" bestFit="1" customWidth="1"/>
    <col min="10" max="10" width="12.21875" style="42" bestFit="1" customWidth="1"/>
    <col min="11" max="11" width="8.5546875" style="42" bestFit="1" customWidth="1"/>
    <col min="12" max="16384" width="11.5546875" style="42"/>
  </cols>
  <sheetData>
    <row r="1" spans="1:23" s="41" customFormat="1" ht="25.8" customHeight="1">
      <c r="A1" s="53" t="s">
        <v>0</v>
      </c>
      <c r="B1" s="53" t="s">
        <v>136</v>
      </c>
      <c r="C1" s="53" t="s">
        <v>137</v>
      </c>
      <c r="D1" s="53" t="s">
        <v>353</v>
      </c>
      <c r="E1" s="45" t="s">
        <v>1</v>
      </c>
      <c r="F1" s="39" t="s">
        <v>2</v>
      </c>
      <c r="G1" s="39" t="s">
        <v>3</v>
      </c>
      <c r="H1" s="40"/>
      <c r="I1" s="40"/>
      <c r="J1" s="40"/>
      <c r="K1" s="40"/>
      <c r="L1" s="40"/>
      <c r="M1" s="40"/>
      <c r="N1" s="40"/>
      <c r="O1" s="40"/>
      <c r="P1" s="40"/>
      <c r="Q1" s="40"/>
      <c r="R1" s="40"/>
      <c r="S1" s="40"/>
      <c r="T1" s="40"/>
      <c r="U1" s="40"/>
      <c r="V1" s="40"/>
      <c r="W1" s="40"/>
    </row>
    <row r="2" spans="1:23" ht="19.95" customHeight="1">
      <c r="A2" s="19" t="s">
        <v>23</v>
      </c>
      <c r="B2" s="42" t="s">
        <v>135</v>
      </c>
      <c r="C2" s="20" t="s">
        <v>33</v>
      </c>
      <c r="D2" s="43" t="s">
        <v>354</v>
      </c>
      <c r="E2" s="54" t="s">
        <v>362</v>
      </c>
      <c r="F2" s="20" t="s">
        <v>354</v>
      </c>
      <c r="G2" s="44">
        <v>45173</v>
      </c>
    </row>
    <row r="3" spans="1:23" ht="19.95" customHeight="1">
      <c r="A3" s="19" t="s">
        <v>24</v>
      </c>
      <c r="B3" s="42" t="s">
        <v>135</v>
      </c>
      <c r="C3" s="20" t="s">
        <v>366</v>
      </c>
      <c r="D3" s="43" t="s">
        <v>355</v>
      </c>
      <c r="E3" s="54" t="s">
        <v>363</v>
      </c>
      <c r="F3" s="20" t="s">
        <v>364</v>
      </c>
      <c r="G3" s="44">
        <v>45173</v>
      </c>
    </row>
    <row r="4" spans="1:23" ht="19.95" customHeight="1">
      <c r="A4" s="19" t="s">
        <v>25</v>
      </c>
      <c r="B4" s="42" t="s">
        <v>135</v>
      </c>
      <c r="C4" s="20" t="s">
        <v>367</v>
      </c>
      <c r="D4" s="43" t="s">
        <v>355</v>
      </c>
      <c r="E4" s="54" t="s">
        <v>362</v>
      </c>
      <c r="F4" s="20" t="s">
        <v>355</v>
      </c>
      <c r="G4" s="44">
        <v>45173</v>
      </c>
    </row>
    <row r="5" spans="1:23" ht="19.95" customHeight="1">
      <c r="A5" s="19" t="s">
        <v>26</v>
      </c>
      <c r="B5" s="42" t="s">
        <v>135</v>
      </c>
      <c r="C5" s="20" t="s">
        <v>368</v>
      </c>
      <c r="D5" s="43" t="s">
        <v>355</v>
      </c>
      <c r="E5" s="54" t="s">
        <v>362</v>
      </c>
      <c r="F5" s="20" t="s">
        <v>355</v>
      </c>
      <c r="G5" s="44">
        <v>45173</v>
      </c>
    </row>
    <row r="6" spans="1:23" ht="19.95" customHeight="1">
      <c r="A6" s="19" t="s">
        <v>27</v>
      </c>
      <c r="B6" s="42" t="s">
        <v>135</v>
      </c>
      <c r="C6" s="20" t="s">
        <v>369</v>
      </c>
      <c r="D6" s="43" t="s">
        <v>355</v>
      </c>
      <c r="E6" s="54" t="s">
        <v>362</v>
      </c>
      <c r="F6" s="20" t="s">
        <v>355</v>
      </c>
      <c r="G6" s="44">
        <v>45173</v>
      </c>
    </row>
    <row r="7" spans="1:23" ht="19.95" customHeight="1">
      <c r="A7" s="19" t="s">
        <v>28</v>
      </c>
      <c r="B7" s="42" t="s">
        <v>135</v>
      </c>
      <c r="C7" s="20" t="s">
        <v>370</v>
      </c>
      <c r="D7" s="43" t="s">
        <v>355</v>
      </c>
      <c r="E7" s="54" t="s">
        <v>362</v>
      </c>
      <c r="F7" s="20" t="s">
        <v>355</v>
      </c>
      <c r="G7" s="44">
        <v>45173</v>
      </c>
    </row>
    <row r="8" spans="1:23" ht="19.95" customHeight="1">
      <c r="A8" s="19" t="s">
        <v>29</v>
      </c>
      <c r="B8" s="42" t="s">
        <v>135</v>
      </c>
      <c r="C8" s="20" t="s">
        <v>371</v>
      </c>
      <c r="D8" s="43" t="s">
        <v>355</v>
      </c>
      <c r="E8" s="54" t="s">
        <v>362</v>
      </c>
      <c r="F8" s="20" t="s">
        <v>355</v>
      </c>
      <c r="G8" s="44">
        <v>45173</v>
      </c>
    </row>
    <row r="9" spans="1:23" ht="19.95" customHeight="1">
      <c r="A9" s="19" t="s">
        <v>30</v>
      </c>
      <c r="B9" s="42" t="s">
        <v>135</v>
      </c>
      <c r="C9" s="20" t="s">
        <v>372</v>
      </c>
      <c r="D9" s="43" t="s">
        <v>355</v>
      </c>
      <c r="E9" s="54" t="s">
        <v>362</v>
      </c>
      <c r="F9" s="20" t="s">
        <v>355</v>
      </c>
      <c r="G9" s="44">
        <v>45173</v>
      </c>
    </row>
    <row r="10" spans="1:23" ht="19.95" customHeight="1">
      <c r="A10" s="19" t="s">
        <v>31</v>
      </c>
      <c r="B10" s="42" t="s">
        <v>135</v>
      </c>
      <c r="C10" s="20" t="s">
        <v>373</v>
      </c>
      <c r="D10" s="43" t="s">
        <v>355</v>
      </c>
      <c r="E10" s="54" t="s">
        <v>362</v>
      </c>
      <c r="F10" s="20" t="s">
        <v>355</v>
      </c>
      <c r="G10" s="44">
        <v>45173</v>
      </c>
    </row>
    <row r="11" spans="1:23" ht="19.95" customHeight="1">
      <c r="A11" s="19" t="s">
        <v>32</v>
      </c>
      <c r="B11" s="42" t="s">
        <v>135</v>
      </c>
      <c r="C11" s="20" t="s">
        <v>374</v>
      </c>
      <c r="D11" s="43" t="s">
        <v>355</v>
      </c>
      <c r="E11" s="54" t="s">
        <v>363</v>
      </c>
      <c r="F11" s="20" t="s">
        <v>365</v>
      </c>
      <c r="G11" s="44">
        <v>45173</v>
      </c>
    </row>
    <row r="12" spans="1:23" ht="19.95" customHeight="1">
      <c r="A12" s="19" t="s">
        <v>76</v>
      </c>
      <c r="B12" s="42" t="s">
        <v>135</v>
      </c>
      <c r="C12" s="20" t="s">
        <v>375</v>
      </c>
      <c r="D12" s="43" t="s">
        <v>355</v>
      </c>
      <c r="E12" s="54" t="s">
        <v>362</v>
      </c>
      <c r="F12" s="20" t="s">
        <v>355</v>
      </c>
      <c r="G12" s="44">
        <v>45173</v>
      </c>
    </row>
    <row r="13" spans="1:23" ht="19.95" customHeight="1">
      <c r="A13" s="19" t="s">
        <v>107</v>
      </c>
      <c r="B13" s="42" t="s">
        <v>135</v>
      </c>
      <c r="C13" s="20" t="s">
        <v>376</v>
      </c>
      <c r="D13" s="43" t="s">
        <v>355</v>
      </c>
      <c r="E13" s="54" t="s">
        <v>362</v>
      </c>
      <c r="F13" s="20" t="s">
        <v>355</v>
      </c>
      <c r="G13" s="44">
        <v>45173</v>
      </c>
    </row>
    <row r="14" spans="1:23" ht="19.95" customHeight="1">
      <c r="A14" s="19" t="s">
        <v>93</v>
      </c>
      <c r="B14" s="42" t="s">
        <v>135</v>
      </c>
      <c r="C14" s="20" t="s">
        <v>377</v>
      </c>
      <c r="D14" s="43" t="s">
        <v>355</v>
      </c>
      <c r="E14" s="54" t="s">
        <v>363</v>
      </c>
      <c r="F14" s="20" t="s">
        <v>364</v>
      </c>
      <c r="G14" s="44">
        <v>45173</v>
      </c>
    </row>
    <row r="15" spans="1:23" ht="19.95" customHeight="1">
      <c r="A15" s="19" t="s">
        <v>111</v>
      </c>
      <c r="B15" s="42" t="s">
        <v>135</v>
      </c>
      <c r="C15" s="20" t="s">
        <v>378</v>
      </c>
      <c r="D15" s="43" t="s">
        <v>355</v>
      </c>
      <c r="E15" s="54" t="s">
        <v>362</v>
      </c>
      <c r="F15" s="20" t="s">
        <v>355</v>
      </c>
      <c r="G15" s="44">
        <v>45173</v>
      </c>
    </row>
    <row r="16" spans="1:23" ht="19.95" customHeight="1">
      <c r="A16" s="19" t="s">
        <v>116</v>
      </c>
      <c r="B16" s="42" t="s">
        <v>135</v>
      </c>
      <c r="C16" s="20" t="s">
        <v>379</v>
      </c>
      <c r="D16" s="43" t="s">
        <v>355</v>
      </c>
      <c r="E16" s="54" t="s">
        <v>362</v>
      </c>
      <c r="F16" s="20" t="s">
        <v>355</v>
      </c>
      <c r="G16" s="44">
        <v>45173</v>
      </c>
    </row>
    <row r="17" spans="1:7" ht="19.95" customHeight="1">
      <c r="A17" s="19" t="s">
        <v>120</v>
      </c>
      <c r="B17" s="42" t="s">
        <v>135</v>
      </c>
      <c r="C17" s="20" t="s">
        <v>380</v>
      </c>
      <c r="D17" s="43" t="s">
        <v>355</v>
      </c>
      <c r="E17" s="54" t="s">
        <v>362</v>
      </c>
      <c r="F17" s="20" t="s">
        <v>355</v>
      </c>
      <c r="G17" s="44">
        <v>45173</v>
      </c>
    </row>
    <row r="18" spans="1:7" ht="19.95" customHeight="1">
      <c r="A18" s="19" t="s">
        <v>121</v>
      </c>
      <c r="B18" s="42" t="s">
        <v>135</v>
      </c>
      <c r="C18" s="20" t="s">
        <v>381</v>
      </c>
      <c r="D18" s="43" t="s">
        <v>355</v>
      </c>
      <c r="E18" s="54" t="s">
        <v>362</v>
      </c>
      <c r="F18" s="20" t="s">
        <v>355</v>
      </c>
      <c r="G18" s="44">
        <v>45173</v>
      </c>
    </row>
    <row r="19" spans="1:7" ht="19.95" customHeight="1">
      <c r="A19" s="19" t="s">
        <v>122</v>
      </c>
      <c r="B19" s="42" t="s">
        <v>135</v>
      </c>
      <c r="C19" s="20" t="s">
        <v>382</v>
      </c>
      <c r="D19" s="43" t="s">
        <v>355</v>
      </c>
      <c r="E19" s="54" t="s">
        <v>362</v>
      </c>
      <c r="F19" s="20" t="s">
        <v>355</v>
      </c>
      <c r="G19" s="44">
        <v>45173</v>
      </c>
    </row>
    <row r="20" spans="1:7" ht="19.95" customHeight="1">
      <c r="A20" s="18" t="s">
        <v>139</v>
      </c>
      <c r="B20" s="42" t="s">
        <v>138</v>
      </c>
      <c r="C20" s="42" t="s">
        <v>352</v>
      </c>
      <c r="D20" s="20" t="s">
        <v>356</v>
      </c>
      <c r="E20" s="54" t="s">
        <v>362</v>
      </c>
      <c r="F20" s="20" t="s">
        <v>436</v>
      </c>
    </row>
    <row r="21" spans="1:7" ht="19.95" customHeight="1">
      <c r="A21" s="18" t="s">
        <v>140</v>
      </c>
      <c r="B21" s="42" t="s">
        <v>138</v>
      </c>
      <c r="C21" s="20" t="s">
        <v>383</v>
      </c>
      <c r="D21" s="20" t="s">
        <v>356</v>
      </c>
      <c r="E21" s="54" t="s">
        <v>437</v>
      </c>
      <c r="F21" s="20" t="s">
        <v>438</v>
      </c>
      <c r="G21" s="44">
        <v>45182</v>
      </c>
    </row>
    <row r="22" spans="1:7" ht="19.95" customHeight="1">
      <c r="A22" s="18" t="s">
        <v>141</v>
      </c>
      <c r="B22" s="42" t="s">
        <v>138</v>
      </c>
      <c r="C22" s="20" t="s">
        <v>384</v>
      </c>
      <c r="D22" s="20" t="s">
        <v>357</v>
      </c>
      <c r="E22" s="54" t="s">
        <v>437</v>
      </c>
      <c r="F22" s="20" t="s">
        <v>439</v>
      </c>
      <c r="G22" s="44">
        <v>45182</v>
      </c>
    </row>
    <row r="23" spans="1:7" ht="19.95" customHeight="1">
      <c r="A23" s="18" t="s">
        <v>142</v>
      </c>
      <c r="B23" s="42" t="s">
        <v>138</v>
      </c>
      <c r="C23" s="20" t="s">
        <v>385</v>
      </c>
      <c r="D23" s="20" t="s">
        <v>357</v>
      </c>
      <c r="E23" s="54"/>
    </row>
    <row r="24" spans="1:7" ht="19.95" customHeight="1">
      <c r="A24" s="18" t="s">
        <v>143</v>
      </c>
      <c r="B24" s="42" t="s">
        <v>138</v>
      </c>
      <c r="C24" s="20" t="s">
        <v>386</v>
      </c>
      <c r="D24" s="20" t="s">
        <v>357</v>
      </c>
      <c r="E24" s="54"/>
    </row>
    <row r="25" spans="1:7" ht="19.95" customHeight="1">
      <c r="A25" s="18" t="s">
        <v>144</v>
      </c>
      <c r="B25" s="42" t="s">
        <v>138</v>
      </c>
      <c r="C25" s="20" t="s">
        <v>387</v>
      </c>
      <c r="D25" s="20" t="s">
        <v>357</v>
      </c>
      <c r="E25" s="54"/>
    </row>
    <row r="26" spans="1:7" ht="19.95" customHeight="1">
      <c r="A26" s="18" t="s">
        <v>145</v>
      </c>
      <c r="B26" s="42" t="s">
        <v>138</v>
      </c>
      <c r="C26" s="20" t="s">
        <v>388</v>
      </c>
      <c r="D26" s="20" t="s">
        <v>357</v>
      </c>
      <c r="E26" s="54"/>
    </row>
    <row r="27" spans="1:7" ht="19.95" customHeight="1">
      <c r="A27" s="18" t="s">
        <v>146</v>
      </c>
      <c r="B27" s="42" t="s">
        <v>138</v>
      </c>
      <c r="C27" s="20" t="s">
        <v>389</v>
      </c>
      <c r="D27" s="20" t="s">
        <v>357</v>
      </c>
      <c r="E27" s="54"/>
    </row>
    <row r="28" spans="1:7" ht="19.95" customHeight="1">
      <c r="A28" s="18" t="s">
        <v>147</v>
      </c>
      <c r="B28" s="42" t="s">
        <v>138</v>
      </c>
      <c r="C28" s="20" t="s">
        <v>390</v>
      </c>
      <c r="D28" s="20" t="s">
        <v>357</v>
      </c>
      <c r="E28" s="54"/>
    </row>
    <row r="29" spans="1:7" ht="19.95" customHeight="1">
      <c r="A29" s="18" t="s">
        <v>148</v>
      </c>
      <c r="B29" s="42" t="s">
        <v>138</v>
      </c>
      <c r="C29" s="20" t="s">
        <v>391</v>
      </c>
      <c r="D29" s="20" t="s">
        <v>357</v>
      </c>
      <c r="E29" s="54"/>
    </row>
    <row r="30" spans="1:7" ht="19.95" customHeight="1">
      <c r="A30" s="18" t="s">
        <v>149</v>
      </c>
      <c r="B30" s="42" t="s">
        <v>138</v>
      </c>
      <c r="C30" s="20" t="s">
        <v>392</v>
      </c>
      <c r="D30" s="20" t="s">
        <v>357</v>
      </c>
      <c r="E30" s="54"/>
    </row>
    <row r="31" spans="1:7" ht="19.95" customHeight="1">
      <c r="A31" s="18" t="s">
        <v>150</v>
      </c>
      <c r="B31" s="42" t="s">
        <v>138</v>
      </c>
      <c r="C31" s="20" t="s">
        <v>393</v>
      </c>
      <c r="D31" s="20" t="s">
        <v>357</v>
      </c>
      <c r="E31" s="54"/>
    </row>
    <row r="32" spans="1:7" ht="19.95" customHeight="1">
      <c r="A32" s="18" t="s">
        <v>151</v>
      </c>
      <c r="B32" s="42" t="s">
        <v>138</v>
      </c>
      <c r="C32" s="20" t="s">
        <v>394</v>
      </c>
      <c r="D32" s="20" t="s">
        <v>357</v>
      </c>
      <c r="E32" s="54"/>
    </row>
    <row r="33" spans="1:5" ht="19.95" customHeight="1">
      <c r="A33" s="18" t="s">
        <v>152</v>
      </c>
      <c r="B33" s="42" t="s">
        <v>138</v>
      </c>
      <c r="C33" s="20" t="s">
        <v>395</v>
      </c>
      <c r="D33" s="20" t="s">
        <v>357</v>
      </c>
      <c r="E33" s="54"/>
    </row>
    <row r="34" spans="1:5" ht="19.95" customHeight="1">
      <c r="A34" s="18" t="s">
        <v>153</v>
      </c>
      <c r="B34" s="42" t="s">
        <v>138</v>
      </c>
      <c r="C34" s="20" t="s">
        <v>396</v>
      </c>
      <c r="D34" s="20" t="s">
        <v>357</v>
      </c>
      <c r="E34" s="54"/>
    </row>
    <row r="35" spans="1:5" ht="19.95" customHeight="1">
      <c r="A35" s="18" t="s">
        <v>154</v>
      </c>
      <c r="B35" s="42" t="s">
        <v>138</v>
      </c>
      <c r="C35" s="20" t="s">
        <v>397</v>
      </c>
      <c r="D35" s="20" t="s">
        <v>357</v>
      </c>
      <c r="E35" s="54"/>
    </row>
    <row r="36" spans="1:5" ht="19.95" customHeight="1">
      <c r="A36" s="18" t="s">
        <v>155</v>
      </c>
      <c r="B36" s="42" t="s">
        <v>138</v>
      </c>
      <c r="C36" s="20" t="s">
        <v>398</v>
      </c>
      <c r="D36" s="20" t="s">
        <v>357</v>
      </c>
      <c r="E36" s="54"/>
    </row>
    <row r="37" spans="1:5" ht="19.95" customHeight="1">
      <c r="A37" s="18" t="s">
        <v>220</v>
      </c>
      <c r="B37" s="42" t="s">
        <v>138</v>
      </c>
      <c r="C37" s="20" t="s">
        <v>399</v>
      </c>
      <c r="D37" s="20" t="s">
        <v>357</v>
      </c>
      <c r="E37" s="54"/>
    </row>
    <row r="38" spans="1:5" ht="19.95" customHeight="1">
      <c r="A38" s="18" t="s">
        <v>225</v>
      </c>
      <c r="B38" s="42" t="s">
        <v>138</v>
      </c>
      <c r="C38" s="20" t="s">
        <v>400</v>
      </c>
      <c r="D38" s="20" t="s">
        <v>357</v>
      </c>
      <c r="E38" s="54"/>
    </row>
    <row r="39" spans="1:5" ht="19.95" customHeight="1">
      <c r="A39" s="18" t="s">
        <v>232</v>
      </c>
      <c r="B39" s="42" t="s">
        <v>138</v>
      </c>
      <c r="C39" s="20" t="s">
        <v>401</v>
      </c>
      <c r="D39" s="20" t="s">
        <v>357</v>
      </c>
      <c r="E39" s="54"/>
    </row>
    <row r="40" spans="1:5" ht="19.95" customHeight="1">
      <c r="A40" s="18" t="s">
        <v>233</v>
      </c>
      <c r="B40" s="42" t="s">
        <v>138</v>
      </c>
      <c r="C40" s="20" t="s">
        <v>402</v>
      </c>
      <c r="D40" s="20" t="s">
        <v>357</v>
      </c>
      <c r="E40" s="54"/>
    </row>
    <row r="41" spans="1:5" ht="19.95" customHeight="1">
      <c r="A41" s="18" t="s">
        <v>236</v>
      </c>
      <c r="B41" s="42" t="s">
        <v>138</v>
      </c>
      <c r="C41" s="20" t="s">
        <v>403</v>
      </c>
      <c r="D41" s="20" t="s">
        <v>357</v>
      </c>
      <c r="E41" s="54"/>
    </row>
    <row r="42" spans="1:5" ht="19.95" customHeight="1">
      <c r="A42" s="18" t="s">
        <v>239</v>
      </c>
      <c r="B42" s="42" t="s">
        <v>138</v>
      </c>
      <c r="C42" s="20" t="s">
        <v>404</v>
      </c>
      <c r="D42" s="20" t="s">
        <v>357</v>
      </c>
      <c r="E42" s="54"/>
    </row>
    <row r="43" spans="1:5" ht="19.95" customHeight="1">
      <c r="A43" s="18" t="s">
        <v>246</v>
      </c>
      <c r="B43" s="42" t="s">
        <v>138</v>
      </c>
      <c r="C43" s="20" t="s">
        <v>405</v>
      </c>
      <c r="D43" s="20" t="s">
        <v>357</v>
      </c>
      <c r="E43" s="54"/>
    </row>
    <row r="44" spans="1:5" ht="19.95" customHeight="1">
      <c r="A44" s="18" t="s">
        <v>247</v>
      </c>
      <c r="B44" s="42" t="s">
        <v>138</v>
      </c>
      <c r="C44" s="20" t="s">
        <v>406</v>
      </c>
      <c r="D44" s="20" t="s">
        <v>357</v>
      </c>
      <c r="E44" s="54"/>
    </row>
    <row r="45" spans="1:5" ht="19.95" customHeight="1">
      <c r="A45" s="12" t="s">
        <v>251</v>
      </c>
      <c r="B45" s="42" t="s">
        <v>265</v>
      </c>
      <c r="C45" s="20" t="s">
        <v>340</v>
      </c>
      <c r="D45" s="20" t="s">
        <v>358</v>
      </c>
      <c r="E45" s="54"/>
    </row>
    <row r="46" spans="1:5" ht="19.95" customHeight="1">
      <c r="A46" s="12" t="s">
        <v>252</v>
      </c>
      <c r="B46" s="42" t="s">
        <v>265</v>
      </c>
      <c r="C46" s="20" t="s">
        <v>341</v>
      </c>
      <c r="D46" s="20" t="s">
        <v>359</v>
      </c>
      <c r="E46" s="54"/>
    </row>
    <row r="47" spans="1:5" ht="19.95" customHeight="1">
      <c r="A47" s="12" t="s">
        <v>253</v>
      </c>
      <c r="B47" s="42" t="s">
        <v>265</v>
      </c>
      <c r="C47" s="20" t="s">
        <v>342</v>
      </c>
      <c r="D47" s="20" t="s">
        <v>359</v>
      </c>
      <c r="E47" s="54"/>
    </row>
    <row r="48" spans="1:5" ht="19.95" customHeight="1">
      <c r="A48" s="12" t="s">
        <v>254</v>
      </c>
      <c r="B48" s="42" t="s">
        <v>265</v>
      </c>
      <c r="C48" s="20" t="s">
        <v>343</v>
      </c>
      <c r="D48" s="20" t="s">
        <v>359</v>
      </c>
      <c r="E48" s="54"/>
    </row>
    <row r="49" spans="1:5" ht="19.95" customHeight="1">
      <c r="A49" s="12" t="s">
        <v>255</v>
      </c>
      <c r="B49" s="42" t="s">
        <v>265</v>
      </c>
      <c r="C49" s="20" t="s">
        <v>344</v>
      </c>
      <c r="D49" s="20" t="s">
        <v>359</v>
      </c>
      <c r="E49" s="54"/>
    </row>
    <row r="50" spans="1:5" ht="19.95" customHeight="1">
      <c r="A50" s="12" t="s">
        <v>256</v>
      </c>
      <c r="B50" s="42" t="s">
        <v>265</v>
      </c>
      <c r="C50" s="20" t="s">
        <v>345</v>
      </c>
      <c r="D50" s="20" t="s">
        <v>359</v>
      </c>
      <c r="E50" s="54"/>
    </row>
    <row r="51" spans="1:5" ht="19.95" customHeight="1">
      <c r="A51" s="12" t="s">
        <v>257</v>
      </c>
      <c r="B51" s="42" t="s">
        <v>265</v>
      </c>
      <c r="C51" s="20" t="s">
        <v>346</v>
      </c>
      <c r="D51" s="20" t="s">
        <v>359</v>
      </c>
      <c r="E51" s="54"/>
    </row>
    <row r="52" spans="1:5" ht="19.95" customHeight="1">
      <c r="A52" s="12" t="s">
        <v>258</v>
      </c>
      <c r="B52" s="42" t="s">
        <v>265</v>
      </c>
      <c r="C52" s="20" t="s">
        <v>347</v>
      </c>
      <c r="D52" s="20" t="s">
        <v>359</v>
      </c>
      <c r="E52" s="54"/>
    </row>
    <row r="53" spans="1:5" ht="19.95" customHeight="1">
      <c r="A53" s="12" t="s">
        <v>259</v>
      </c>
      <c r="B53" s="42" t="s">
        <v>265</v>
      </c>
      <c r="C53" s="20" t="s">
        <v>347</v>
      </c>
      <c r="D53" s="20" t="s">
        <v>359</v>
      </c>
      <c r="E53" s="54"/>
    </row>
    <row r="54" spans="1:5" ht="19.95" customHeight="1">
      <c r="A54" s="12" t="s">
        <v>260</v>
      </c>
      <c r="B54" s="42" t="s">
        <v>265</v>
      </c>
      <c r="C54" s="20" t="s">
        <v>348</v>
      </c>
      <c r="D54" s="20" t="s">
        <v>359</v>
      </c>
      <c r="E54" s="54"/>
    </row>
    <row r="55" spans="1:5" ht="19.95" customHeight="1">
      <c r="A55" s="12" t="s">
        <v>261</v>
      </c>
      <c r="B55" s="42" t="s">
        <v>265</v>
      </c>
      <c r="C55" s="20" t="s">
        <v>349</v>
      </c>
      <c r="D55" s="20" t="s">
        <v>359</v>
      </c>
      <c r="E55" s="54"/>
    </row>
    <row r="56" spans="1:5" ht="19.95" customHeight="1">
      <c r="A56" s="12" t="s">
        <v>262</v>
      </c>
      <c r="B56" s="42" t="s">
        <v>265</v>
      </c>
      <c r="C56" s="20" t="s">
        <v>350</v>
      </c>
      <c r="D56" s="20" t="s">
        <v>359</v>
      </c>
      <c r="E56" s="54"/>
    </row>
    <row r="57" spans="1:5" ht="19.95" customHeight="1">
      <c r="A57" s="12" t="s">
        <v>263</v>
      </c>
      <c r="B57" s="42" t="s">
        <v>265</v>
      </c>
      <c r="C57" s="20" t="s">
        <v>351</v>
      </c>
      <c r="D57" s="20" t="s">
        <v>358</v>
      </c>
      <c r="E57" s="54"/>
    </row>
  </sheetData>
  <phoneticPr fontId="9" type="noConversion"/>
  <hyperlinks>
    <hyperlink ref="A2" location="'C 01'!A1" display="C 01" xr:uid="{3AADBCCC-1299-440F-B342-1DC5C5B54FE1}"/>
    <hyperlink ref="A3" location="'C 02'!A1" display="C 02" xr:uid="{22F77FD3-462D-43F2-AB2E-0A67A7C3BE79}"/>
    <hyperlink ref="A4" location="'C 03'!A1" display="C 03" xr:uid="{833AED67-55B1-4F84-861B-BA91E1421366}"/>
    <hyperlink ref="A5" location="'C 04'!A1" display="C 04" xr:uid="{AE46571C-4285-4E94-ACCC-22803A8D31D4}"/>
    <hyperlink ref="A6" location="'C 05'!A1" display="C 05" xr:uid="{85D1069C-4924-4753-8746-4C03CFA48A94}"/>
    <hyperlink ref="A7" location="'C 06'!A1" display="C 06" xr:uid="{16CF18F9-082D-41B1-8FCD-25A2E7978B0F}"/>
    <hyperlink ref="A8" location="'C 07'!A1" display="C 07" xr:uid="{14561699-827E-495E-87F9-9013FFAB80E7}"/>
    <hyperlink ref="A9" location="'C 08'!A1" display="C 08" xr:uid="{9651AED1-89CB-471B-AA25-0E4F321FBAA6}"/>
    <hyperlink ref="A10" location="'C 09'!A1" display="C 09" xr:uid="{0822FC1E-D729-42A3-B793-1C5897E118E0}"/>
    <hyperlink ref="A11" location="'C 10'!A1" display="C 10" xr:uid="{AD6135B1-05F6-48D2-8F84-99780F15CF76}"/>
    <hyperlink ref="A12" location="'C 11'!A1" display="C 11" xr:uid="{A058B69C-8A99-4AAC-B54B-7D8E7555363D}"/>
    <hyperlink ref="A13" location="'C 12'!A1" display="C 12" xr:uid="{B9343BD7-F7AA-43A2-9796-497E0E1A9B6A}"/>
    <hyperlink ref="A14" location="'C 13'!A1" display="C 13" xr:uid="{F35C18A7-B8F1-46F2-90F3-59FDF215547B}"/>
    <hyperlink ref="A15" location="'C 14'!A1" display="C 14" xr:uid="{1E9D782A-E364-4D99-AD48-1CEABA308876}"/>
    <hyperlink ref="A16" location="'C 15'!A1" display="C 15" xr:uid="{A8B51F18-0A83-4AB3-A56A-A18704115A11}"/>
    <hyperlink ref="A17" location="'C 16'!A1" display="C 16" xr:uid="{F209839E-2C14-4E24-91C2-2C5EC31E2C8E}"/>
    <hyperlink ref="A18" location="'C 17'!A1" display="C 17" xr:uid="{69ED3546-37CC-4473-8D4C-7D1F92D33240}"/>
    <hyperlink ref="A19" location="'C 18'!A1" display="C 18" xr:uid="{710299E4-9D02-4D82-A342-1DF21681386B}"/>
    <hyperlink ref="A20" location="'R 01'!A1" display="R 01" xr:uid="{D33B2F69-EF0D-4B22-A635-322A608FBD9B}"/>
    <hyperlink ref="A21" location="'R 02'!A1" display="R 02" xr:uid="{9CDA0ABD-F021-49DC-B419-7C3ABCC721DC}"/>
    <hyperlink ref="A22" location="'R 03'!A1" display="R 03" xr:uid="{E5223BEE-4F0B-418F-AAB6-92D1230E1BF4}"/>
    <hyperlink ref="A23" location="'R 04'!A1" display="R 04" xr:uid="{2A9F2F55-4951-4CC9-8026-1624246232CB}"/>
    <hyperlink ref="A24" location="'R 05'!A1" display="R 05" xr:uid="{C74EF081-CE22-4336-8DCC-82B4E8D8D0D2}"/>
    <hyperlink ref="A25" location="'R 06'!A1" display="R 06" xr:uid="{1CF3DB5F-06AA-4D14-A79C-A58E873479FA}"/>
    <hyperlink ref="A26" location="'R 07'!A1" display="R 07" xr:uid="{235E5AE6-B442-498D-AC93-36313B9AEBF1}"/>
    <hyperlink ref="A27" location="'R 08'!A1" display="R 08" xr:uid="{86E31997-BF16-4733-A536-E7FCFDDA14A2}"/>
    <hyperlink ref="A28" location="'R 09'!A1" display="R 09" xr:uid="{6A30D69D-AAA2-47AF-9D54-CBDDB0F70822}"/>
    <hyperlink ref="A29" location="'R 10'!A1" display="R 10" xr:uid="{01B18DE3-DA39-4326-AD17-BE43708A4505}"/>
    <hyperlink ref="A30" location="'R 11'!A1" display="R 11" xr:uid="{7A28A794-E105-4826-B332-2BA47BA13D02}"/>
    <hyperlink ref="A31" location="'R 12'!A1" display="R 12" xr:uid="{2168EE57-A7BB-41B4-AA26-9B62823C6664}"/>
    <hyperlink ref="A32" location="'R 13'!A1" display="R 13" xr:uid="{B29658C0-141B-4D4F-8513-0139A1855A11}"/>
    <hyperlink ref="A33" location="'R 14'!A1" display="R 14" xr:uid="{DD516D15-13AA-4D28-8D96-247F9F42A39F}"/>
    <hyperlink ref="A34" location="'R 15'!A1" display="R 15" xr:uid="{55971623-5585-4944-B858-6D32C63BBD0C}"/>
    <hyperlink ref="A35" location="'R 16'!A1" display="R 16" xr:uid="{16A9E28F-4198-4480-A213-12FAD6EC7D8E}"/>
    <hyperlink ref="A36" location="'R 17'!A1" display="R 17" xr:uid="{A366B1CA-C9E5-40BD-A02B-2EE99E68CC02}"/>
    <hyperlink ref="A37:A43" location="'R 17'!A1" display="R 17" xr:uid="{BBEE69BC-7191-4375-A4CB-49F01BF8ACA2}"/>
    <hyperlink ref="A44" location="'R 25'!A1" display="R 25" xr:uid="{78531BF7-32B3-458B-A447-AD3133E07A67}"/>
    <hyperlink ref="A37" location="'R 18'!A1" display="R 18" xr:uid="{8575342E-65F4-4486-8A9E-1C0FD18CA627}"/>
    <hyperlink ref="A38" location="'R 19'!A1" display="R 19" xr:uid="{D615FF16-150C-446C-8DF3-208E05AB8F38}"/>
    <hyperlink ref="A39" location="'R 20'!A1" display="R 20" xr:uid="{8D11F4B0-2205-4CE7-B75D-BC4E44FCED17}"/>
    <hyperlink ref="A40" location="'R 21'!A1" display="R 21" xr:uid="{4F1A9EE2-84A4-40F1-BFA5-1FB623290E5B}"/>
    <hyperlink ref="A41" location="'R 22'!A1" display="R 22" xr:uid="{E1BF18C4-5EE4-4FB8-83AD-5ACE1823E031}"/>
    <hyperlink ref="A42" location="'R 23'!A1" display="R 23" xr:uid="{FD890A35-E8A0-4981-9F59-9303909698B3}"/>
    <hyperlink ref="A43" location="'R 24'!A1" display="R 24" xr:uid="{967A2AC7-26EE-4E63-AB3E-17B8404ABBE9}"/>
    <hyperlink ref="A45" location="'I 01'!A1" display="I 01" xr:uid="{D13B5219-BD73-4B95-BF5B-2D2DDB0C0DD3}"/>
    <hyperlink ref="A46" location="'I 02'!A1" display="I 02" xr:uid="{8B6D5992-0502-4AB5-A028-6D978E732D53}"/>
    <hyperlink ref="A47" location="'I 03'!A1" display="I 03" xr:uid="{3F536AE9-4192-4645-B5D8-09F6C6FEFEAD}"/>
    <hyperlink ref="A48" location="'I 04'!A1" display="I 04" xr:uid="{AFD2AAF1-DBBF-4FC1-B4F2-025CC7340019}"/>
    <hyperlink ref="A49" location="'I 05'!A1" display="I 05" xr:uid="{5E06D624-83F5-4477-8C34-A7796565BCB8}"/>
    <hyperlink ref="A50" location="'I 06'!A1" display="I 06" xr:uid="{4C3A400F-782D-4B4D-97BD-571D9FD9DD3D}"/>
    <hyperlink ref="A51" location="'I 07'!A1" display="I 07" xr:uid="{D69EF5D0-2551-4AF1-B71E-9C70B1CC7A5C}"/>
    <hyperlink ref="A52" location="'I 09'!A1" display="I 08" xr:uid="{483EF0B7-09FB-4DC3-8A1F-984522936E26}"/>
    <hyperlink ref="A53" location="'I 09'!A1" display="I 09" xr:uid="{F253AD98-F1D7-4A88-A348-3B55FF70399D}"/>
    <hyperlink ref="A54" location="'I 10'!A1" display="I 10" xr:uid="{2F4FFBD8-AE10-4E17-A82A-501F1DBDDF80}"/>
    <hyperlink ref="A55" location="'I 11'!A1" display="I 11" xr:uid="{5C778F35-C95C-4841-8F28-9E1C58CDED9F}"/>
    <hyperlink ref="A56" location="'I 12'!A1" display="I 12" xr:uid="{B19DDEA0-8E19-4104-B21C-2E738A847631}"/>
    <hyperlink ref="A57" location="'I 13'!A1" display="I 13" xr:uid="{0C0A3BA6-845A-4BAD-B611-B42EE5B8722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FEBB-8C35-47E6-88B3-2D900D2B6AB9}">
  <sheetPr>
    <tabColor theme="9" tint="0.79998168889431442"/>
  </sheetPr>
  <dimension ref="A1:F26"/>
  <sheetViews>
    <sheetView showGridLines="0" topLeftCell="A7" workbookViewId="0">
      <selection activeCell="B12" sqref="B12"/>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30</v>
      </c>
      <c r="B2" s="2" t="s">
        <v>4</v>
      </c>
      <c r="C2" s="5" t="s">
        <v>82</v>
      </c>
      <c r="D2" s="15"/>
      <c r="E2" s="38" t="s">
        <v>5</v>
      </c>
    </row>
    <row r="3" spans="1:6" ht="53.4" customHeight="1">
      <c r="A3" s="1"/>
      <c r="B3" s="2" t="s">
        <v>6</v>
      </c>
      <c r="C3" s="58" t="s">
        <v>420</v>
      </c>
      <c r="D3" s="58"/>
    </row>
    <row r="4" spans="1:6" ht="19.95" customHeight="1">
      <c r="A4" s="1"/>
      <c r="B4" s="6" t="s">
        <v>7</v>
      </c>
      <c r="C4" s="50" t="s">
        <v>409</v>
      </c>
    </row>
    <row r="5" spans="1:6" ht="19.95" customHeight="1">
      <c r="A5" s="1"/>
      <c r="B5" s="6"/>
      <c r="C5" s="27" t="s">
        <v>416</v>
      </c>
    </row>
    <row r="6" spans="1:6" ht="56.4" customHeight="1">
      <c r="A6" s="1"/>
      <c r="B6" s="2" t="s">
        <v>8</v>
      </c>
      <c r="C6" s="59" t="s">
        <v>43</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IF(Tabla310345611[[#This Row],[Descripcion]]&lt;&gt;"",+ROW(C12)-11,"")</f>
        <v>1</v>
      </c>
      <c r="D12" s="7" t="s">
        <v>18</v>
      </c>
      <c r="E12" s="7" t="s">
        <v>19</v>
      </c>
      <c r="F12" s="7"/>
    </row>
    <row r="13" spans="1:6" ht="40.049999999999997" customHeight="1">
      <c r="B13" s="2"/>
      <c r="C13" s="1">
        <f>IF(Tabla310345611[[#This Row],[Descripcion]]&lt;&gt;"",+ROW(C13)-11,"")</f>
        <v>2</v>
      </c>
      <c r="D13" s="7" t="s">
        <v>20</v>
      </c>
      <c r="E13" s="10" t="s">
        <v>83</v>
      </c>
      <c r="F13" s="7" t="s">
        <v>84</v>
      </c>
    </row>
    <row r="14" spans="1:6" ht="19.95" customHeight="1">
      <c r="B14" s="2"/>
      <c r="C14" s="1">
        <f>IF(Tabla310345611[[#This Row],[Descripcion]]&lt;&gt;"",+ROW(C14)-11,"")</f>
        <v>3</v>
      </c>
      <c r="D14" s="7" t="s">
        <v>22</v>
      </c>
      <c r="E14" s="51" t="s">
        <v>36</v>
      </c>
    </row>
    <row r="15" spans="1:6" ht="19.95" customHeight="1">
      <c r="B15" s="2"/>
      <c r="C15" s="1">
        <f>IF(Tabla310345611[[#This Row],[Descripcion]]&lt;&gt;"",+ROW(C15)-11,"")</f>
        <v>4</v>
      </c>
      <c r="D15" s="7" t="s">
        <v>37</v>
      </c>
    </row>
    <row r="16" spans="1:6" ht="40.049999999999997" customHeight="1">
      <c r="B16" s="2"/>
      <c r="C16" s="1">
        <f>IF(Tabla310345611[[#This Row],[Descripcion]]&lt;&gt;"",+ROW(C16)-11,"")</f>
        <v>5</v>
      </c>
      <c r="D16" s="7" t="s">
        <v>38</v>
      </c>
      <c r="E16" s="13" t="s">
        <v>102</v>
      </c>
      <c r="F16" s="7"/>
    </row>
    <row r="17" spans="1:6" ht="40.049999999999997" customHeight="1">
      <c r="B17" s="2"/>
      <c r="C17" s="1">
        <f>IF(Tabla310345611[[#This Row],[Descripcion]]&lt;&gt;"",+ROW(C17)-11,"")</f>
        <v>6</v>
      </c>
      <c r="D17" s="7" t="s">
        <v>39</v>
      </c>
      <c r="E17" s="13" t="s">
        <v>85</v>
      </c>
    </row>
    <row r="18" spans="1:6" ht="46.8" customHeight="1">
      <c r="B18" s="2"/>
      <c r="C18" s="1">
        <f>IF(Tabla310345611[[#This Row],[Descripcion]]&lt;&gt;"",+ROW(C18)-11,"")</f>
        <v>7</v>
      </c>
      <c r="D18" s="7" t="s">
        <v>41</v>
      </c>
      <c r="F18" s="14" t="s">
        <v>289</v>
      </c>
    </row>
    <row r="19" spans="1:6" ht="19.95" customHeight="1">
      <c r="A19" s="1"/>
      <c r="B19" s="2"/>
      <c r="C19" s="1">
        <f>IF(Tabla310345611[[#This Row],[Descripcion]]&lt;&gt;"",+ROW(C19)-11,"")</f>
        <v>8</v>
      </c>
      <c r="D19" s="7" t="s">
        <v>57</v>
      </c>
      <c r="F19" s="7" t="s">
        <v>84</v>
      </c>
    </row>
    <row r="20" spans="1:6" ht="19.95" customHeight="1">
      <c r="A20" s="1"/>
      <c r="B20" s="2"/>
      <c r="C20" s="1">
        <f>IF(Tabla310345611[[#This Row],[Descripcion]]&lt;&gt;"",+ROW(C20)-11,"")</f>
        <v>9</v>
      </c>
      <c r="D20" s="7" t="s">
        <v>60</v>
      </c>
      <c r="F20" s="7" t="s">
        <v>68</v>
      </c>
    </row>
    <row r="21" spans="1:6" ht="19.95" customHeight="1">
      <c r="A21" s="1"/>
      <c r="B21" s="2"/>
    </row>
    <row r="22" spans="1:6" ht="19.95" customHeight="1"/>
    <row r="23" spans="1:6" ht="19.95" customHeight="1"/>
    <row r="24" spans="1:6" ht="19.95" customHeight="1"/>
    <row r="25" spans="1:6" ht="19.95" customHeight="1"/>
    <row r="26" spans="1:6" ht="19.95" customHeight="1"/>
  </sheetData>
  <mergeCells count="2">
    <mergeCell ref="C3:D3"/>
    <mergeCell ref="C6:D6"/>
  </mergeCells>
  <hyperlinks>
    <hyperlink ref="E2" location="Indice!A1" display="Indice - Casos de Pruebas" xr:uid="{7008BAE9-C402-423E-8DE7-1F64365A4BB5}"/>
    <hyperlink ref="E14" r:id="rId1" xr:uid="{40A9D75F-CBB9-4737-A859-8FF4FF5D80B4}"/>
    <hyperlink ref="C4" r:id="rId2" xr:uid="{7FAF1696-8566-4060-891B-1EE9159B281F}"/>
  </hyperlinks>
  <pageMargins left="0.7" right="0.7" top="0.75" bottom="0.75" header="0.3" footer="0.3"/>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03EA9-48D3-4776-A250-62F49081CFED}">
  <sheetPr>
    <tabColor theme="9" tint="0.79998168889431442"/>
  </sheetPr>
  <dimension ref="A1:F26"/>
  <sheetViews>
    <sheetView showGridLines="0" topLeftCell="A7" workbookViewId="0">
      <selection activeCell="B12" sqref="B12"/>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31</v>
      </c>
      <c r="B2" s="2" t="s">
        <v>4</v>
      </c>
      <c r="C2" s="5" t="s">
        <v>69</v>
      </c>
      <c r="D2" s="15"/>
      <c r="E2" s="38" t="s">
        <v>5</v>
      </c>
    </row>
    <row r="3" spans="1:6" ht="53.4" customHeight="1">
      <c r="A3" s="1"/>
      <c r="B3" s="2" t="s">
        <v>6</v>
      </c>
      <c r="C3" s="58" t="s">
        <v>419</v>
      </c>
      <c r="D3" s="58"/>
    </row>
    <row r="4" spans="1:6" ht="19.95" customHeight="1">
      <c r="A4" s="1"/>
      <c r="B4" s="6" t="s">
        <v>7</v>
      </c>
      <c r="C4" s="50" t="s">
        <v>409</v>
      </c>
    </row>
    <row r="5" spans="1:6" ht="19.95" customHeight="1">
      <c r="A5" s="1"/>
      <c r="B5" s="6"/>
      <c r="C5" s="27" t="s">
        <v>416</v>
      </c>
    </row>
    <row r="6" spans="1:6" ht="56.4" customHeight="1">
      <c r="A6" s="1"/>
      <c r="B6" s="2" t="s">
        <v>8</v>
      </c>
      <c r="C6" s="59" t="s">
        <v>43</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IF(Tabla31034567[[#This Row],[Descripcion]]&lt;&gt;"",+ROW(C12)-11,"")</f>
        <v>1</v>
      </c>
      <c r="D12" s="7" t="s">
        <v>18</v>
      </c>
      <c r="E12" s="7" t="s">
        <v>19</v>
      </c>
      <c r="F12" s="7"/>
    </row>
    <row r="13" spans="1:6" ht="19.95" customHeight="1">
      <c r="B13" s="2"/>
      <c r="C13" s="1">
        <f>IF(Tabla31034567[[#This Row],[Descripcion]]&lt;&gt;"",+ROW(C13)-11,"")</f>
        <v>2</v>
      </c>
      <c r="D13" s="7" t="s">
        <v>20</v>
      </c>
      <c r="E13" s="7"/>
    </row>
    <row r="14" spans="1:6" ht="19.95" customHeight="1">
      <c r="B14" s="2"/>
      <c r="C14" s="1">
        <f>IF(Tabla31034567[[#This Row],[Descripcion]]&lt;&gt;"",+ROW(C14)-11,"")</f>
        <v>3</v>
      </c>
      <c r="D14" s="7" t="s">
        <v>22</v>
      </c>
      <c r="E14" s="51" t="s">
        <v>72</v>
      </c>
    </row>
    <row r="15" spans="1:6" ht="19.95" customHeight="1">
      <c r="B15" s="2"/>
      <c r="C15" s="1">
        <f>IF(Tabla31034567[[#This Row],[Descripcion]]&lt;&gt;"",+ROW(C15)-11,"")</f>
        <v>4</v>
      </c>
      <c r="D15" s="7" t="s">
        <v>37</v>
      </c>
    </row>
    <row r="16" spans="1:6" ht="40.049999999999997" customHeight="1">
      <c r="B16" s="2"/>
      <c r="C16" s="1">
        <f>IF(Tabla31034567[[#This Row],[Descripcion]]&lt;&gt;"",+ROW(C16)-11,"")</f>
        <v>5</v>
      </c>
      <c r="D16" s="7" t="s">
        <v>38</v>
      </c>
      <c r="E16" s="13" t="s">
        <v>103</v>
      </c>
      <c r="F16" s="7"/>
    </row>
    <row r="17" spans="1:6" ht="40.049999999999997" customHeight="1">
      <c r="B17" s="2"/>
      <c r="C17" s="1">
        <f>IF(Tabla31034567[[#This Row],[Descripcion]]&lt;&gt;"",+ROW(C17)-11,"")</f>
        <v>6</v>
      </c>
      <c r="D17" s="7" t="s">
        <v>39</v>
      </c>
      <c r="E17" s="13" t="s">
        <v>86</v>
      </c>
    </row>
    <row r="18" spans="1:6" ht="46.8" customHeight="1">
      <c r="B18" s="2"/>
      <c r="C18" s="1">
        <f>IF(Tabla31034567[[#This Row],[Descripcion]]&lt;&gt;"",+ROW(C18)-11,"")</f>
        <v>7</v>
      </c>
      <c r="D18" s="7" t="s">
        <v>41</v>
      </c>
      <c r="F18" s="13" t="s">
        <v>71</v>
      </c>
    </row>
    <row r="19" spans="1:6" ht="19.95" customHeight="1">
      <c r="A19" s="1"/>
      <c r="B19" s="2"/>
      <c r="C19" s="1">
        <f>IF(Tabla31034567[[#This Row],[Descripcion]]&lt;&gt;"",+ROW(C19)-11,"")</f>
        <v>8</v>
      </c>
      <c r="D19" s="7" t="s">
        <v>56</v>
      </c>
      <c r="F19" s="7" t="s">
        <v>63</v>
      </c>
    </row>
    <row r="20" spans="1:6" ht="19.95" customHeight="1">
      <c r="A20" s="1"/>
      <c r="B20" s="2"/>
      <c r="C20" s="1">
        <f>IF(Tabla31034567[[#This Row],[Descripcion]]&lt;&gt;"",+ROW(C20)-11,"")</f>
        <v>9</v>
      </c>
      <c r="D20" s="7" t="s">
        <v>60</v>
      </c>
      <c r="F20" s="7" t="s">
        <v>64</v>
      </c>
    </row>
    <row r="21" spans="1:6" ht="19.95" customHeight="1">
      <c r="A21" s="1"/>
      <c r="B21" s="2"/>
    </row>
    <row r="22" spans="1:6" ht="19.95" customHeight="1"/>
    <row r="23" spans="1:6" ht="19.95" customHeight="1"/>
    <row r="24" spans="1:6" ht="19.95" customHeight="1"/>
    <row r="25" spans="1:6" ht="19.95" customHeight="1"/>
    <row r="26" spans="1:6" ht="19.95" customHeight="1"/>
  </sheetData>
  <mergeCells count="2">
    <mergeCell ref="C3:D3"/>
    <mergeCell ref="C6:D6"/>
  </mergeCells>
  <hyperlinks>
    <hyperlink ref="E2" location="Indice!A1" display="Indice - Casos de Pruebas" xr:uid="{A016D325-78AC-446C-83B2-F08D39295915}"/>
    <hyperlink ref="E14" r:id="rId1" display="qatestspruebas@gmail.com" xr:uid="{9B43F81F-0149-4C88-81CD-63B86A8A111C}"/>
    <hyperlink ref="C4" r:id="rId2" xr:uid="{222D808A-7226-41C6-9533-A8B59FAF30E0}"/>
  </hyperlinks>
  <pageMargins left="0.7" right="0.7" top="0.75" bottom="0.75" header="0.3" footer="0.3"/>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2F220-77F1-45F1-B1D6-3156055B81EC}">
  <sheetPr>
    <tabColor theme="9" tint="0.79998168889431442"/>
  </sheetPr>
  <dimension ref="A1:F26"/>
  <sheetViews>
    <sheetView showGridLines="0" topLeftCell="A7" workbookViewId="0">
      <selection activeCell="C12" sqref="C12"/>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32</v>
      </c>
      <c r="B2" s="2" t="s">
        <v>4</v>
      </c>
      <c r="C2" s="5" t="s">
        <v>73</v>
      </c>
      <c r="D2" s="15"/>
      <c r="E2" s="38" t="s">
        <v>5</v>
      </c>
    </row>
    <row r="3" spans="1:6" ht="53.4" customHeight="1">
      <c r="A3" s="1"/>
      <c r="B3" s="2" t="s">
        <v>6</v>
      </c>
      <c r="C3" s="58" t="s">
        <v>418</v>
      </c>
      <c r="D3" s="58"/>
    </row>
    <row r="4" spans="1:6" ht="19.95" customHeight="1">
      <c r="A4" s="1"/>
      <c r="B4" s="6" t="s">
        <v>7</v>
      </c>
      <c r="C4" s="50" t="s">
        <v>409</v>
      </c>
    </row>
    <row r="5" spans="1:6" ht="19.95" customHeight="1">
      <c r="A5" s="1"/>
      <c r="B5" s="6"/>
      <c r="C5" s="27" t="s">
        <v>416</v>
      </c>
    </row>
    <row r="6" spans="1:6" ht="56.4" customHeight="1">
      <c r="A6" s="1"/>
      <c r="B6" s="2" t="s">
        <v>8</v>
      </c>
      <c r="C6" s="59" t="s">
        <v>43</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IF(Tabla310345678[[#This Row],[Descripcion]]&lt;&gt;"",+ROW(C12)-11,"")</f>
        <v>1</v>
      </c>
      <c r="D12" s="7" t="s">
        <v>18</v>
      </c>
      <c r="E12" s="7" t="s">
        <v>19</v>
      </c>
      <c r="F12" s="7"/>
    </row>
    <row r="13" spans="1:6" ht="19.95" customHeight="1">
      <c r="B13" s="2"/>
      <c r="C13" s="1">
        <f>IF(Tabla310345678[[#This Row],[Descripcion]]&lt;&gt;"",+ROW(C13)-11,"")</f>
        <v>2</v>
      </c>
      <c r="D13" s="7" t="s">
        <v>20</v>
      </c>
      <c r="E13" s="7"/>
    </row>
    <row r="14" spans="1:6" ht="19.95" customHeight="1">
      <c r="B14" s="2"/>
      <c r="C14" s="1">
        <f>IF(Tabla310345678[[#This Row],[Descripcion]]&lt;&gt;"",+ROW(C14)-11,"")</f>
        <v>3</v>
      </c>
      <c r="D14" s="7" t="s">
        <v>22</v>
      </c>
      <c r="E14" s="51" t="s">
        <v>74</v>
      </c>
    </row>
    <row r="15" spans="1:6" ht="19.95" customHeight="1">
      <c r="B15" s="2"/>
      <c r="C15" s="1">
        <f>IF(Tabla310345678[[#This Row],[Descripcion]]&lt;&gt;"",+ROW(C15)-11,"")</f>
        <v>4</v>
      </c>
      <c r="D15" s="7" t="s">
        <v>37</v>
      </c>
    </row>
    <row r="16" spans="1:6" ht="40.049999999999997" customHeight="1">
      <c r="B16" s="2"/>
      <c r="C16" s="1">
        <f>IF(Tabla310345678[[#This Row],[Descripcion]]&lt;&gt;"",+ROW(C16)-11,"")</f>
        <v>5</v>
      </c>
      <c r="D16" s="7" t="s">
        <v>38</v>
      </c>
      <c r="E16" s="13" t="s">
        <v>104</v>
      </c>
      <c r="F16" s="7"/>
    </row>
    <row r="17" spans="1:6" ht="40.049999999999997" customHeight="1">
      <c r="B17" s="2"/>
      <c r="C17" s="1">
        <f>IF(Tabla310345678[[#This Row],[Descripcion]]&lt;&gt;"",+ROW(C17)-11,"")</f>
        <v>6</v>
      </c>
      <c r="D17" s="7" t="s">
        <v>39</v>
      </c>
      <c r="E17" s="13" t="s">
        <v>87</v>
      </c>
    </row>
    <row r="18" spans="1:6" ht="46.8" customHeight="1">
      <c r="B18" s="2"/>
      <c r="C18" s="1">
        <f>IF(Tabla310345678[[#This Row],[Descripcion]]&lt;&gt;"",+ROW(C18)-11,"")</f>
        <v>7</v>
      </c>
      <c r="D18" s="7" t="s">
        <v>41</v>
      </c>
      <c r="F18" s="13" t="s">
        <v>71</v>
      </c>
    </row>
    <row r="19" spans="1:6" ht="19.95" customHeight="1">
      <c r="A19" s="1"/>
      <c r="B19" s="2"/>
      <c r="C19" s="1">
        <f>IF(Tabla310345678[[#This Row],[Descripcion]]&lt;&gt;"",+ROW(C19)-11,"")</f>
        <v>8</v>
      </c>
      <c r="D19" s="7" t="s">
        <v>56</v>
      </c>
      <c r="F19" s="7" t="s">
        <v>63</v>
      </c>
    </row>
    <row r="20" spans="1:6" ht="19.95" customHeight="1">
      <c r="A20" s="1"/>
      <c r="B20" s="2"/>
      <c r="C20" s="1">
        <f>IF(Tabla310345678[[#This Row],[Descripcion]]&lt;&gt;"",+ROW(C20)-11,"")</f>
        <v>9</v>
      </c>
      <c r="D20" s="7" t="s">
        <v>60</v>
      </c>
      <c r="F20" s="7" t="s">
        <v>64</v>
      </c>
    </row>
    <row r="21" spans="1:6" ht="19.95" customHeight="1">
      <c r="A21" s="1"/>
      <c r="B21" s="2"/>
    </row>
    <row r="22" spans="1:6" ht="19.95" customHeight="1"/>
    <row r="23" spans="1:6" ht="19.95" customHeight="1"/>
    <row r="24" spans="1:6" ht="19.95" customHeight="1"/>
    <row r="25" spans="1:6" ht="19.95" customHeight="1"/>
    <row r="26" spans="1:6" ht="19.95" customHeight="1"/>
  </sheetData>
  <mergeCells count="2">
    <mergeCell ref="C3:D3"/>
    <mergeCell ref="C6:D6"/>
  </mergeCells>
  <hyperlinks>
    <hyperlink ref="E2" location="Indice!A1" display="Indice - Casos de Pruebas" xr:uid="{50E1C723-A72F-4A86-8B60-CD11A2DE1B0F}"/>
    <hyperlink ref="E14" r:id="rId1" xr:uid="{8FF1EB42-59F9-4694-9DFD-82D329A8C42C}"/>
    <hyperlink ref="C4" r:id="rId2" xr:uid="{C0C36F48-677C-4C44-BE0C-E60A2C204C85}"/>
  </hyperlinks>
  <pageMargins left="0.7" right="0.7" top="0.75" bottom="0.75" header="0.3" footer="0.3"/>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A62C7-0760-4E7A-B150-20781CF9BAC1}">
  <sheetPr>
    <tabColor theme="9" tint="0.79998168889431442"/>
  </sheetPr>
  <dimension ref="A1:F26"/>
  <sheetViews>
    <sheetView showGridLines="0" workbookViewId="0">
      <selection activeCell="B12" sqref="B12"/>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76</v>
      </c>
      <c r="B2" s="2" t="s">
        <v>4</v>
      </c>
      <c r="C2" s="5" t="s">
        <v>90</v>
      </c>
      <c r="D2" s="15"/>
      <c r="E2" s="38" t="s">
        <v>5</v>
      </c>
    </row>
    <row r="3" spans="1:6" ht="53.4" customHeight="1">
      <c r="A3" s="1"/>
      <c r="B3" s="2" t="s">
        <v>6</v>
      </c>
      <c r="C3" s="58" t="s">
        <v>417</v>
      </c>
      <c r="D3" s="58"/>
    </row>
    <row r="4" spans="1:6" ht="19.95" customHeight="1">
      <c r="A4" s="1"/>
      <c r="B4" s="6" t="s">
        <v>7</v>
      </c>
      <c r="C4" s="50" t="s">
        <v>409</v>
      </c>
    </row>
    <row r="5" spans="1:6" ht="19.95" customHeight="1">
      <c r="A5" s="1"/>
      <c r="B5" s="6"/>
      <c r="C5" s="27" t="s">
        <v>416</v>
      </c>
    </row>
    <row r="6" spans="1:6" ht="56.4" customHeight="1">
      <c r="A6" s="1"/>
      <c r="B6" s="2" t="s">
        <v>8</v>
      </c>
      <c r="C6" s="59" t="s">
        <v>43</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IF(Tabla31034567812[[#This Row],[Descripcion]]&lt;&gt;"",+ROW(C12)-11,"")</f>
        <v>1</v>
      </c>
      <c r="D12" s="7" t="s">
        <v>18</v>
      </c>
      <c r="E12" s="7" t="s">
        <v>19</v>
      </c>
      <c r="F12" s="7"/>
    </row>
    <row r="13" spans="1:6" ht="19.95" customHeight="1">
      <c r="B13" s="2"/>
      <c r="C13" s="1">
        <f>IF(Tabla31034567812[[#This Row],[Descripcion]]&lt;&gt;"",+ROW(C13)-11,"")</f>
        <v>2</v>
      </c>
      <c r="D13" s="7" t="s">
        <v>20</v>
      </c>
      <c r="E13" s="7"/>
    </row>
    <row r="14" spans="1:6" ht="19.95" customHeight="1">
      <c r="B14" s="2"/>
      <c r="C14" s="1">
        <f>IF(Tabla31034567812[[#This Row],[Descripcion]]&lt;&gt;"",+ROW(C14)-11,"")</f>
        <v>3</v>
      </c>
      <c r="D14" s="7" t="s">
        <v>22</v>
      </c>
      <c r="E14" s="51" t="s">
        <v>74</v>
      </c>
    </row>
    <row r="15" spans="1:6" ht="19.95" customHeight="1">
      <c r="B15" s="2"/>
      <c r="C15" s="1">
        <f>IF(Tabla31034567812[[#This Row],[Descripcion]]&lt;&gt;"",+ROW(C15)-11,"")</f>
        <v>4</v>
      </c>
      <c r="D15" s="7" t="s">
        <v>37</v>
      </c>
      <c r="E15" s="3" t="s">
        <v>89</v>
      </c>
      <c r="F15" s="3">
        <v>1113456789</v>
      </c>
    </row>
    <row r="16" spans="1:6" ht="40.049999999999997" customHeight="1">
      <c r="B16" s="2"/>
      <c r="C16" s="1">
        <f>IF(Tabla31034567812[[#This Row],[Descripcion]]&lt;&gt;"",+ROW(C16)-11,"")</f>
        <v>5</v>
      </c>
      <c r="D16" s="7" t="s">
        <v>38</v>
      </c>
      <c r="E16" s="13" t="s">
        <v>105</v>
      </c>
      <c r="F16" s="7"/>
    </row>
    <row r="17" spans="1:6" ht="40.049999999999997" customHeight="1">
      <c r="B17" s="2"/>
      <c r="C17" s="1">
        <f>IF(Tabla31034567812[[#This Row],[Descripcion]]&lt;&gt;"",+ROW(C17)-11,"")</f>
        <v>6</v>
      </c>
      <c r="D17" s="7" t="s">
        <v>39</v>
      </c>
      <c r="E17" s="13" t="s">
        <v>88</v>
      </c>
    </row>
    <row r="18" spans="1:6" ht="46.8" customHeight="1">
      <c r="B18" s="2"/>
      <c r="C18" s="1">
        <f>IF(Tabla31034567812[[#This Row],[Descripcion]]&lt;&gt;"",+ROW(C18)-11,"")</f>
        <v>7</v>
      </c>
      <c r="D18" s="7" t="s">
        <v>41</v>
      </c>
      <c r="F18" s="14" t="s">
        <v>289</v>
      </c>
    </row>
    <row r="19" spans="1:6" ht="19.95" customHeight="1">
      <c r="A19" s="1"/>
      <c r="B19" s="2"/>
      <c r="C19" s="1">
        <f>IF(Tabla31034567812[[#This Row],[Descripcion]]&lt;&gt;"",+ROW(C19)-11,"")</f>
        <v>8</v>
      </c>
      <c r="D19" s="7" t="s">
        <v>56</v>
      </c>
      <c r="F19" s="3">
        <v>1113456789</v>
      </c>
    </row>
    <row r="20" spans="1:6" ht="19.95" customHeight="1">
      <c r="A20" s="1"/>
      <c r="B20" s="2"/>
      <c r="C20" s="1">
        <f>IF(Tabla31034567812[[#This Row],[Descripcion]]&lt;&gt;"",+ROW(C20)-11,"")</f>
        <v>9</v>
      </c>
      <c r="D20" s="7" t="s">
        <v>60</v>
      </c>
      <c r="F20" s="7" t="s">
        <v>68</v>
      </c>
    </row>
    <row r="21" spans="1:6" ht="19.95" customHeight="1">
      <c r="A21" s="1"/>
      <c r="B21" s="2"/>
    </row>
    <row r="22" spans="1:6" ht="19.95" customHeight="1"/>
    <row r="23" spans="1:6" ht="19.95" customHeight="1"/>
    <row r="24" spans="1:6" ht="19.95" customHeight="1"/>
    <row r="25" spans="1:6" ht="19.95" customHeight="1"/>
    <row r="26" spans="1:6" ht="19.95" customHeight="1"/>
  </sheetData>
  <mergeCells count="2">
    <mergeCell ref="C3:D3"/>
    <mergeCell ref="C6:D6"/>
  </mergeCells>
  <hyperlinks>
    <hyperlink ref="E2" location="Indice!A1" display="Indice - Casos de Pruebas" xr:uid="{151485E3-CA78-46F7-B328-756E629860C2}"/>
    <hyperlink ref="E14" r:id="rId1" xr:uid="{4EA8B82D-2D13-4B61-AB33-A589A7BCAF89}"/>
    <hyperlink ref="C4" r:id="rId2" xr:uid="{4F274E42-53EE-4F7B-8992-725ABCCA321B}"/>
  </hyperlinks>
  <pageMargins left="0.7" right="0.7" top="0.75" bottom="0.75" header="0.3" footer="0.3"/>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07FBC-B3A5-4005-864C-086E83D4312A}">
  <sheetPr>
    <tabColor theme="9" tint="0.79998168889431442"/>
  </sheetPr>
  <dimension ref="A1:F21"/>
  <sheetViews>
    <sheetView showGridLines="0" workbookViewId="0">
      <selection activeCell="B12" sqref="B12"/>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107</v>
      </c>
      <c r="B2" s="2" t="s">
        <v>4</v>
      </c>
      <c r="C2" s="5" t="s">
        <v>91</v>
      </c>
      <c r="E2" s="38" t="s">
        <v>5</v>
      </c>
    </row>
    <row r="3" spans="1:6" ht="53.4" customHeight="1">
      <c r="A3" s="1"/>
      <c r="B3" s="2" t="s">
        <v>6</v>
      </c>
      <c r="C3" s="58" t="s">
        <v>431</v>
      </c>
      <c r="D3" s="58"/>
    </row>
    <row r="4" spans="1:6" ht="19.95" customHeight="1">
      <c r="A4" s="1"/>
      <c r="B4" s="6" t="s">
        <v>7</v>
      </c>
      <c r="C4" s="50" t="s">
        <v>409</v>
      </c>
    </row>
    <row r="5" spans="1:6" ht="19.95" customHeight="1">
      <c r="A5" s="1"/>
      <c r="B5" s="6"/>
      <c r="C5" s="27" t="s">
        <v>416</v>
      </c>
    </row>
    <row r="6" spans="1:6" ht="56.4" customHeight="1">
      <c r="A6" s="1"/>
      <c r="B6" s="2" t="s">
        <v>8</v>
      </c>
      <c r="C6" s="59" t="s">
        <v>43</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IF(Tabla310313[[#This Row],[Descripcion]]&lt;&gt;"",+ROW(C12)-11,"")</f>
        <v>1</v>
      </c>
      <c r="D12" s="7" t="s">
        <v>18</v>
      </c>
      <c r="E12" s="7" t="s">
        <v>19</v>
      </c>
    </row>
    <row r="13" spans="1:6" ht="19.95" customHeight="1">
      <c r="B13" s="2"/>
      <c r="C13" s="1">
        <f>IF(Tabla310313[[#This Row],[Descripcion]]&lt;&gt;"",+ROW(C13)-11,"")</f>
        <v>2</v>
      </c>
      <c r="D13" s="7" t="s">
        <v>20</v>
      </c>
      <c r="E13" s="7"/>
    </row>
    <row r="14" spans="1:6" ht="19.95" customHeight="1">
      <c r="B14" s="2"/>
      <c r="C14" s="1">
        <f>IF(Tabla310313[[#This Row],[Descripcion]]&lt;&gt;"",+ROW(C14)-11,"")</f>
        <v>3</v>
      </c>
      <c r="D14" s="7" t="s">
        <v>22</v>
      </c>
      <c r="E14" s="51" t="s">
        <v>36</v>
      </c>
    </row>
    <row r="15" spans="1:6" ht="19.95" customHeight="1">
      <c r="B15" s="2"/>
      <c r="C15" s="1">
        <f>IF(Tabla310313[[#This Row],[Descripcion]]&lt;&gt;"",+ROW(C15)-11,"")</f>
        <v>4</v>
      </c>
      <c r="D15" s="7" t="s">
        <v>37</v>
      </c>
    </row>
    <row r="16" spans="1:6" ht="19.95" customHeight="1">
      <c r="B16" s="2"/>
      <c r="C16" s="1">
        <f>IF(Tabla310313[[#This Row],[Descripcion]]&lt;&gt;"",+ROW(C16)-11,"")</f>
        <v>5</v>
      </c>
      <c r="D16" s="7" t="s">
        <v>38</v>
      </c>
      <c r="F16" s="7"/>
    </row>
    <row r="17" spans="1:6" ht="40.049999999999997" customHeight="1">
      <c r="B17" s="2"/>
      <c r="C17" s="1">
        <f>IF(Tabla310313[[#This Row],[Descripcion]]&lt;&gt;"",+ROW(C17)-11,"")</f>
        <v>6</v>
      </c>
      <c r="D17" s="7" t="s">
        <v>39</v>
      </c>
      <c r="E17" s="13" t="s">
        <v>110</v>
      </c>
    </row>
    <row r="18" spans="1:6" ht="33" customHeight="1">
      <c r="B18" s="2"/>
      <c r="C18" s="1">
        <f>IF(Tabla310313[[#This Row],[Descripcion]]&lt;&gt;"",+ROW(C18)-11,"")</f>
        <v>7</v>
      </c>
      <c r="D18" s="7" t="s">
        <v>41</v>
      </c>
      <c r="F18" s="13" t="s">
        <v>92</v>
      </c>
    </row>
    <row r="19" spans="1:6" ht="19.95" customHeight="1">
      <c r="A19" s="1"/>
      <c r="B19" s="2"/>
      <c r="C19" s="1">
        <f>IF(Tabla310313[[#This Row],[Descripcion]]&lt;&gt;"",+ROW(C19)-11,"")</f>
        <v>8</v>
      </c>
      <c r="D19" s="7" t="s">
        <v>58</v>
      </c>
      <c r="F19" s="7" t="s">
        <v>63</v>
      </c>
    </row>
    <row r="20" spans="1:6" ht="19.95" customHeight="1">
      <c r="A20" s="1"/>
      <c r="B20" s="2"/>
      <c r="C20" s="1">
        <f>IF(Tabla310313[[#This Row],[Descripcion]]&lt;&gt;"",+ROW(C20)-11,"")</f>
        <v>9</v>
      </c>
      <c r="D20" s="7" t="s">
        <v>60</v>
      </c>
      <c r="F20" s="7" t="s">
        <v>64</v>
      </c>
    </row>
    <row r="21" spans="1:6" ht="19.95" customHeight="1">
      <c r="A21" s="1"/>
      <c r="B21" s="2"/>
    </row>
  </sheetData>
  <mergeCells count="2">
    <mergeCell ref="C3:D3"/>
    <mergeCell ref="C6:D6"/>
  </mergeCells>
  <hyperlinks>
    <hyperlink ref="E2" location="Indice!A1" display="Indice - Casos de Pruebas" xr:uid="{B0AEC171-FC97-4E2A-864C-86C42BB8AC9D}"/>
    <hyperlink ref="E14" r:id="rId1" xr:uid="{A86BABE4-D346-41DE-B84D-3BACCD5C1026}"/>
    <hyperlink ref="C4" r:id="rId2" xr:uid="{2BC4AEE4-9949-4BEB-AC9A-8C205C6CDD52}"/>
  </hyperlinks>
  <pageMargins left="0.7" right="0.7" top="0.75" bottom="0.75" header="0.3" footer="0.3"/>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A8D60-4CA9-4763-9133-9FBC1E1E0B32}">
  <sheetPr>
    <tabColor theme="9" tint="0.79998168889431442"/>
  </sheetPr>
  <dimension ref="A1:F21"/>
  <sheetViews>
    <sheetView showGridLines="0" workbookViewId="0">
      <selection activeCell="B12" sqref="B12"/>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93</v>
      </c>
      <c r="B2" s="2" t="s">
        <v>4</v>
      </c>
      <c r="C2" s="5" t="s">
        <v>94</v>
      </c>
      <c r="D2" s="15"/>
      <c r="E2" s="38" t="s">
        <v>5</v>
      </c>
    </row>
    <row r="3" spans="1:6" ht="53.4" customHeight="1">
      <c r="A3" s="1"/>
      <c r="B3" s="2" t="s">
        <v>6</v>
      </c>
      <c r="C3" s="58" t="s">
        <v>425</v>
      </c>
      <c r="D3" s="58"/>
    </row>
    <row r="4" spans="1:6" ht="19.95" customHeight="1">
      <c r="A4" s="1"/>
      <c r="B4" s="6" t="s">
        <v>7</v>
      </c>
      <c r="C4" s="50" t="s">
        <v>409</v>
      </c>
    </row>
    <row r="5" spans="1:6" ht="19.95" customHeight="1">
      <c r="A5" s="1"/>
      <c r="B5" s="6"/>
      <c r="C5" s="27" t="s">
        <v>416</v>
      </c>
    </row>
    <row r="6" spans="1:6" ht="56.4" customHeight="1">
      <c r="A6" s="1"/>
      <c r="B6" s="2" t="s">
        <v>8</v>
      </c>
      <c r="C6" s="59" t="s">
        <v>43</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IF(Tabla3103414[[#This Row],[Descripcion]]&lt;&gt;"",+ROW(C12)-11,"")</f>
        <v>1</v>
      </c>
      <c r="D12" s="7" t="s">
        <v>18</v>
      </c>
      <c r="E12" s="7" t="s">
        <v>19</v>
      </c>
    </row>
    <row r="13" spans="1:6" ht="19.95" customHeight="1">
      <c r="B13" s="2"/>
      <c r="C13" s="1">
        <f>IF(Tabla3103414[[#This Row],[Descripcion]]&lt;&gt;"",+ROW(C13)-11,"")</f>
        <v>2</v>
      </c>
      <c r="D13" s="7" t="s">
        <v>20</v>
      </c>
      <c r="E13" s="7"/>
    </row>
    <row r="14" spans="1:6" ht="19.95" customHeight="1">
      <c r="B14" s="2"/>
      <c r="C14" s="1">
        <f>IF(Tabla3103414[[#This Row],[Descripcion]]&lt;&gt;"",+ROW(C14)-11,"")</f>
        <v>3</v>
      </c>
      <c r="D14" s="7" t="s">
        <v>22</v>
      </c>
      <c r="E14" s="51" t="s">
        <v>36</v>
      </c>
    </row>
    <row r="15" spans="1:6" ht="19.95" customHeight="1">
      <c r="B15" s="2"/>
      <c r="C15" s="1">
        <f>IF(Tabla3103414[[#This Row],[Descripcion]]&lt;&gt;"",+ROW(C15)-11,"")</f>
        <v>4</v>
      </c>
      <c r="D15" s="7" t="s">
        <v>37</v>
      </c>
    </row>
    <row r="16" spans="1:6" ht="40.049999999999997" customHeight="1">
      <c r="B16" s="2"/>
      <c r="C16" s="1">
        <f>IF(Tabla3103414[[#This Row],[Descripcion]]&lt;&gt;"",+ROW(C16)-11,"")</f>
        <v>5</v>
      </c>
      <c r="D16" s="7" t="s">
        <v>38</v>
      </c>
      <c r="E16" s="13" t="s">
        <v>106</v>
      </c>
      <c r="F16" s="3" t="s">
        <v>108</v>
      </c>
    </row>
    <row r="17" spans="1:6" ht="40.049999999999997" customHeight="1">
      <c r="B17" s="2"/>
      <c r="C17" s="1">
        <f>IF(Tabla3103414[[#This Row],[Descripcion]]&lt;&gt;"",+ROW(C17)-11,"")</f>
        <v>6</v>
      </c>
      <c r="D17" s="7" t="s">
        <v>39</v>
      </c>
      <c r="E17" s="13" t="s">
        <v>109</v>
      </c>
    </row>
    <row r="18" spans="1:6" ht="43.2" customHeight="1">
      <c r="B18" s="2"/>
      <c r="C18" s="1">
        <f>IF(Tabla3103414[[#This Row],[Descripcion]]&lt;&gt;"",+ROW(C18)-11,"")</f>
        <v>7</v>
      </c>
      <c r="D18" s="7" t="s">
        <v>41</v>
      </c>
      <c r="F18" s="14" t="s">
        <v>289</v>
      </c>
    </row>
    <row r="19" spans="1:6" ht="19.95" customHeight="1">
      <c r="A19" s="1"/>
      <c r="B19" s="2"/>
      <c r="C19" s="1">
        <f>IF(Tabla3103414[[#This Row],[Descripcion]]&lt;&gt;"",+ROW(C19)-11,"")</f>
        <v>8</v>
      </c>
      <c r="D19" s="7" t="s">
        <v>119</v>
      </c>
      <c r="F19" s="3" t="s">
        <v>108</v>
      </c>
    </row>
    <row r="20" spans="1:6" ht="19.95" customHeight="1">
      <c r="A20" s="1"/>
      <c r="B20" s="2"/>
      <c r="C20" s="1">
        <f>IF(Tabla3103414[[#This Row],[Descripcion]]&lt;&gt;"",+ROW(C20)-11,"")</f>
        <v>9</v>
      </c>
      <c r="D20" s="7" t="s">
        <v>60</v>
      </c>
      <c r="F20" s="7" t="s">
        <v>68</v>
      </c>
    </row>
    <row r="21" spans="1:6" ht="19.95" customHeight="1">
      <c r="A21" s="1"/>
      <c r="B21" s="2"/>
    </row>
  </sheetData>
  <mergeCells count="2">
    <mergeCell ref="C3:D3"/>
    <mergeCell ref="C6:D6"/>
  </mergeCells>
  <phoneticPr fontId="9" type="noConversion"/>
  <hyperlinks>
    <hyperlink ref="E2" location="Indice!A1" display="Indice - Casos de Pruebas" xr:uid="{4292F19D-5FF4-430A-BE1F-FDE5631E38AD}"/>
    <hyperlink ref="E14" r:id="rId1" xr:uid="{4CFE9695-8E1F-4BE9-8861-BD722A3671D1}"/>
    <hyperlink ref="C4" r:id="rId2" xr:uid="{4ED3B937-F0A2-43A9-8DB8-51910D338D03}"/>
  </hyperlinks>
  <pageMargins left="0.7" right="0.7" top="0.75" bottom="0.75" header="0.3" footer="0.3"/>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90BD1-CA52-4F10-B067-BA191BAFF1C0}">
  <sheetPr>
    <tabColor theme="9" tint="0.79998168889431442"/>
  </sheetPr>
  <dimension ref="A1:F21"/>
  <sheetViews>
    <sheetView showGridLines="0" workbookViewId="0">
      <selection activeCell="B12" sqref="B12"/>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111</v>
      </c>
      <c r="B2" s="2" t="s">
        <v>4</v>
      </c>
      <c r="C2" s="5" t="s">
        <v>112</v>
      </c>
      <c r="D2" s="15"/>
      <c r="E2" s="38" t="s">
        <v>5</v>
      </c>
    </row>
    <row r="3" spans="1:6" ht="53.4" customHeight="1">
      <c r="A3" s="1"/>
      <c r="B3" s="2" t="s">
        <v>6</v>
      </c>
      <c r="C3" s="58" t="s">
        <v>430</v>
      </c>
      <c r="D3" s="58"/>
    </row>
    <row r="4" spans="1:6" ht="19.95" customHeight="1">
      <c r="A4" s="1"/>
      <c r="B4" s="6" t="s">
        <v>7</v>
      </c>
      <c r="C4" s="50" t="s">
        <v>409</v>
      </c>
    </row>
    <row r="5" spans="1:6" ht="19.95" customHeight="1">
      <c r="A5" s="1"/>
      <c r="B5" s="6"/>
      <c r="C5" s="27" t="s">
        <v>416</v>
      </c>
    </row>
    <row r="6" spans="1:6" ht="56.4" customHeight="1">
      <c r="A6" s="1"/>
      <c r="B6" s="2" t="s">
        <v>8</v>
      </c>
      <c r="C6" s="59" t="s">
        <v>43</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IF(Tabla31034515[[#This Row],[Descripcion]]&lt;&gt;"",+ROW(C12)-11,"")</f>
        <v>1</v>
      </c>
      <c r="D12" s="7" t="s">
        <v>18</v>
      </c>
      <c r="E12" s="7" t="s">
        <v>19</v>
      </c>
    </row>
    <row r="13" spans="1:6" ht="19.95" customHeight="1">
      <c r="B13" s="2"/>
      <c r="C13" s="1">
        <f>IF(Tabla31034515[[#This Row],[Descripcion]]&lt;&gt;"",+ROW(C13)-11,"")</f>
        <v>2</v>
      </c>
      <c r="D13" s="7" t="s">
        <v>20</v>
      </c>
      <c r="E13" s="7"/>
    </row>
    <row r="14" spans="1:6" ht="19.95" customHeight="1">
      <c r="B14" s="2"/>
      <c r="C14" s="1">
        <f>IF(Tabla31034515[[#This Row],[Descripcion]]&lt;&gt;"",+ROW(C14)-11,"")</f>
        <v>3</v>
      </c>
      <c r="D14" s="7" t="s">
        <v>22</v>
      </c>
      <c r="E14" s="51" t="s">
        <v>36</v>
      </c>
    </row>
    <row r="15" spans="1:6" ht="19.95" customHeight="1">
      <c r="B15" s="2"/>
      <c r="C15" s="1">
        <f>IF(Tabla31034515[[#This Row],[Descripcion]]&lt;&gt;"",+ROW(C15)-11,"")</f>
        <v>4</v>
      </c>
      <c r="D15" s="7" t="s">
        <v>37</v>
      </c>
    </row>
    <row r="16" spans="1:6" ht="19.95" customHeight="1">
      <c r="B16" s="2"/>
      <c r="C16" s="1">
        <f>IF(Tabla31034515[[#This Row],[Descripcion]]&lt;&gt;"",+ROW(C16)-11,"")</f>
        <v>5</v>
      </c>
      <c r="D16" s="7" t="s">
        <v>38</v>
      </c>
      <c r="E16" s="3" t="s">
        <v>114</v>
      </c>
      <c r="F16" s="7"/>
    </row>
    <row r="17" spans="1:6" ht="40.049999999999997" customHeight="1">
      <c r="B17" s="2"/>
      <c r="C17" s="1">
        <f>IF(Tabla31034515[[#This Row],[Descripcion]]&lt;&gt;"",+ROW(C17)-11,"")</f>
        <v>6</v>
      </c>
      <c r="D17" s="7" t="s">
        <v>39</v>
      </c>
      <c r="E17" s="13" t="s">
        <v>113</v>
      </c>
    </row>
    <row r="18" spans="1:6" ht="45.6" customHeight="1">
      <c r="B18" s="2"/>
      <c r="C18" s="1">
        <f>IF(Tabla31034515[[#This Row],[Descripcion]]&lt;&gt;"",+ROW(C18)-11,"")</f>
        <v>7</v>
      </c>
      <c r="D18" s="7" t="s">
        <v>41</v>
      </c>
      <c r="F18" s="13" t="s">
        <v>115</v>
      </c>
    </row>
    <row r="19" spans="1:6" ht="19.95" customHeight="1">
      <c r="A19" s="1"/>
      <c r="B19" s="2"/>
      <c r="C19" s="1">
        <f>IF(Tabla31034515[[#This Row],[Descripcion]]&lt;&gt;"",+ROW(C19)-11,"")</f>
        <v>8</v>
      </c>
      <c r="D19" s="7" t="s">
        <v>58</v>
      </c>
      <c r="F19" s="7" t="s">
        <v>63</v>
      </c>
    </row>
    <row r="20" spans="1:6" ht="19.95" customHeight="1">
      <c r="A20" s="1"/>
      <c r="B20" s="2"/>
      <c r="C20" s="1">
        <f>IF(Tabla31034515[[#This Row],[Descripcion]]&lt;&gt;"",+ROW(C20)-11,"")</f>
        <v>9</v>
      </c>
      <c r="D20" s="7" t="s">
        <v>60</v>
      </c>
      <c r="F20" s="7" t="s">
        <v>67</v>
      </c>
    </row>
    <row r="21" spans="1:6" ht="19.95" customHeight="1">
      <c r="A21" s="1"/>
      <c r="B21" s="2"/>
    </row>
  </sheetData>
  <mergeCells count="2">
    <mergeCell ref="C3:D3"/>
    <mergeCell ref="C6:D6"/>
  </mergeCells>
  <hyperlinks>
    <hyperlink ref="E2" location="Indice!A1" display="Indice - Casos de Pruebas" xr:uid="{18BC2ACA-9566-43B2-B2E5-55D6EE219D2F}"/>
    <hyperlink ref="E14" r:id="rId1" xr:uid="{7BB91198-EC0C-436D-A265-480C7BCBB1D0}"/>
    <hyperlink ref="C4" r:id="rId2" xr:uid="{6D6285FC-731E-49BA-871A-30C4E20E9369}"/>
  </hyperlinks>
  <pageMargins left="0.7" right="0.7" top="0.75" bottom="0.75" header="0.3" footer="0.3"/>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7326E-1EB2-4F21-8814-C54B5CE2DC93}">
  <sheetPr>
    <tabColor theme="9" tint="0.79998168889431442"/>
  </sheetPr>
  <dimension ref="A1:F21"/>
  <sheetViews>
    <sheetView showGridLines="0" workbookViewId="0">
      <selection activeCell="B12" sqref="B12"/>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116</v>
      </c>
      <c r="B2" s="2" t="s">
        <v>4</v>
      </c>
      <c r="C2" s="5" t="s">
        <v>123</v>
      </c>
      <c r="D2" s="15"/>
      <c r="E2" s="38" t="s">
        <v>5</v>
      </c>
    </row>
    <row r="3" spans="1:6" ht="53.4" customHeight="1">
      <c r="A3" s="1"/>
      <c r="B3" s="2" t="s">
        <v>6</v>
      </c>
      <c r="C3" s="58" t="s">
        <v>420</v>
      </c>
      <c r="D3" s="58"/>
    </row>
    <row r="4" spans="1:6" ht="19.95" customHeight="1">
      <c r="A4" s="1"/>
      <c r="B4" s="6" t="s">
        <v>7</v>
      </c>
      <c r="C4" s="50" t="s">
        <v>409</v>
      </c>
    </row>
    <row r="5" spans="1:6" ht="19.95" customHeight="1">
      <c r="A5" s="1"/>
      <c r="B5" s="6"/>
      <c r="C5" s="27" t="s">
        <v>416</v>
      </c>
    </row>
    <row r="6" spans="1:6" ht="56.4" customHeight="1">
      <c r="A6" s="1"/>
      <c r="B6" s="2" t="s">
        <v>8</v>
      </c>
      <c r="C6" s="59" t="s">
        <v>43</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IF(Tabla310345616[[#This Row],[Descripcion]]&lt;&gt;"",+ROW(C12)-11,"")</f>
        <v>1</v>
      </c>
      <c r="D12" s="7" t="s">
        <v>18</v>
      </c>
      <c r="E12" s="7" t="s">
        <v>19</v>
      </c>
      <c r="F12" s="7"/>
    </row>
    <row r="13" spans="1:6" ht="19.95" customHeight="1">
      <c r="B13" s="2"/>
      <c r="C13" s="1">
        <f>IF(Tabla310345616[[#This Row],[Descripcion]]&lt;&gt;"",+ROW(C13)-11,"")</f>
        <v>2</v>
      </c>
      <c r="D13" s="7" t="s">
        <v>20</v>
      </c>
      <c r="E13" s="7"/>
    </row>
    <row r="14" spans="1:6" ht="19.95" customHeight="1">
      <c r="B14" s="2"/>
      <c r="C14" s="1">
        <f>IF(Tabla310345616[[#This Row],[Descripcion]]&lt;&gt;"",+ROW(C14)-11,"")</f>
        <v>3</v>
      </c>
      <c r="D14" s="7" t="s">
        <v>22</v>
      </c>
      <c r="E14" s="51" t="s">
        <v>36</v>
      </c>
    </row>
    <row r="15" spans="1:6" ht="19.95" customHeight="1">
      <c r="B15" s="2"/>
      <c r="C15" s="1">
        <f>IF(Tabla310345616[[#This Row],[Descripcion]]&lt;&gt;"",+ROW(C15)-11,"")</f>
        <v>4</v>
      </c>
      <c r="D15" s="7" t="s">
        <v>37</v>
      </c>
    </row>
    <row r="16" spans="1:6" ht="71.400000000000006" customHeight="1">
      <c r="B16" s="2"/>
      <c r="C16" s="1">
        <f>IF(Tabla310345616[[#This Row],[Descripcion]]&lt;&gt;"",+ROW(C16)-11,"")</f>
        <v>5</v>
      </c>
      <c r="D16" s="7" t="s">
        <v>38</v>
      </c>
      <c r="E16" s="13" t="s">
        <v>124</v>
      </c>
      <c r="F16" s="13" t="s">
        <v>118</v>
      </c>
    </row>
    <row r="17" spans="1:6" ht="39" customHeight="1">
      <c r="B17" s="2"/>
      <c r="C17" s="1">
        <f>IF(Tabla310345616[[#This Row],[Descripcion]]&lt;&gt;"",+ROW(C17)-11,"")</f>
        <v>6</v>
      </c>
      <c r="D17" s="7" t="s">
        <v>39</v>
      </c>
      <c r="E17" s="13" t="s">
        <v>117</v>
      </c>
    </row>
    <row r="18" spans="1:6" ht="46.8" customHeight="1">
      <c r="B18" s="2"/>
      <c r="C18" s="1">
        <f>IF(Tabla310345616[[#This Row],[Descripcion]]&lt;&gt;"",+ROW(C18)-11,"")</f>
        <v>7</v>
      </c>
      <c r="D18" s="7" t="s">
        <v>41</v>
      </c>
      <c r="F18" s="14" t="s">
        <v>289</v>
      </c>
    </row>
    <row r="19" spans="1:6" ht="41.4" customHeight="1">
      <c r="A19" s="1"/>
      <c r="B19" s="2"/>
      <c r="C19" s="1">
        <f>IF(Tabla310345616[[#This Row],[Descripcion]]&lt;&gt;"",+ROW(C19)-11,"")</f>
        <v>8</v>
      </c>
      <c r="D19" s="7" t="s">
        <v>119</v>
      </c>
      <c r="F19" s="13" t="s">
        <v>118</v>
      </c>
    </row>
    <row r="20" spans="1:6" ht="19.95" customHeight="1">
      <c r="A20" s="1"/>
      <c r="B20" s="2"/>
      <c r="C20" s="1">
        <f>IF(Tabla310345616[[#This Row],[Descripcion]]&lt;&gt;"",+ROW(C20)-11,"")</f>
        <v>9</v>
      </c>
      <c r="D20" s="7" t="s">
        <v>60</v>
      </c>
      <c r="F20" s="7" t="s">
        <v>68</v>
      </c>
    </row>
    <row r="21" spans="1:6" ht="19.95" customHeight="1">
      <c r="A21" s="1"/>
      <c r="B21" s="2"/>
    </row>
  </sheetData>
  <mergeCells count="2">
    <mergeCell ref="C3:D3"/>
    <mergeCell ref="C6:D6"/>
  </mergeCells>
  <hyperlinks>
    <hyperlink ref="E2" location="Indice!A1" display="Indice - Casos de Pruebas" xr:uid="{E36469A8-F22F-4520-8519-46B582D3AD0B}"/>
    <hyperlink ref="E14" r:id="rId1" xr:uid="{5A0A3588-D11E-4989-9C6B-A9F19C4A06A6}"/>
    <hyperlink ref="C4" r:id="rId2" xr:uid="{224AF04E-3B2B-4CA5-8DB2-5288A7D56D01}"/>
  </hyperlinks>
  <pageMargins left="0.7" right="0.7" top="0.75" bottom="0.75" header="0.3" footer="0.3"/>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492B3-0F57-4E5F-BC83-9B84C9A41BAB}">
  <sheetPr>
    <tabColor theme="9" tint="0.79998168889431442"/>
  </sheetPr>
  <dimension ref="A1:F21"/>
  <sheetViews>
    <sheetView showGridLines="0" workbookViewId="0">
      <selection activeCell="B12" sqref="B12"/>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120</v>
      </c>
      <c r="B2" s="2" t="s">
        <v>4</v>
      </c>
      <c r="C2" s="5" t="s">
        <v>125</v>
      </c>
      <c r="E2" s="38" t="s">
        <v>5</v>
      </c>
    </row>
    <row r="3" spans="1:6" ht="53.4" customHeight="1">
      <c r="A3" s="1"/>
      <c r="B3" s="2" t="s">
        <v>6</v>
      </c>
      <c r="C3" s="58" t="s">
        <v>429</v>
      </c>
      <c r="D3" s="58"/>
    </row>
    <row r="4" spans="1:6" ht="19.95" customHeight="1">
      <c r="A4" s="1"/>
      <c r="B4" s="6" t="s">
        <v>7</v>
      </c>
      <c r="C4" s="50" t="s">
        <v>409</v>
      </c>
    </row>
    <row r="5" spans="1:6" ht="19.95" customHeight="1">
      <c r="A5" s="1"/>
      <c r="B5" s="6"/>
      <c r="C5" s="27" t="s">
        <v>416</v>
      </c>
    </row>
    <row r="6" spans="1:6" ht="56.4" customHeight="1">
      <c r="A6" s="1"/>
      <c r="B6" s="2" t="s">
        <v>8</v>
      </c>
      <c r="C6" s="59" t="s">
        <v>43</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IF(Tabla31031317[[#This Row],[Descripcion]]&lt;&gt;"",+ROW(C12)-11,"")</f>
        <v>1</v>
      </c>
      <c r="D12" s="7" t="s">
        <v>18</v>
      </c>
      <c r="E12" s="7" t="s">
        <v>19</v>
      </c>
    </row>
    <row r="13" spans="1:6" ht="19.95" customHeight="1">
      <c r="B13" s="2"/>
      <c r="C13" s="1">
        <f>IF(Tabla31031317[[#This Row],[Descripcion]]&lt;&gt;"",+ROW(C13)-11,"")</f>
        <v>2</v>
      </c>
      <c r="D13" s="7" t="s">
        <v>20</v>
      </c>
      <c r="E13" s="7"/>
    </row>
    <row r="14" spans="1:6" ht="19.95" customHeight="1">
      <c r="B14" s="2"/>
      <c r="C14" s="1">
        <f>IF(Tabla31031317[[#This Row],[Descripcion]]&lt;&gt;"",+ROW(C14)-11,"")</f>
        <v>3</v>
      </c>
      <c r="D14" s="7" t="s">
        <v>22</v>
      </c>
      <c r="E14" s="51" t="s">
        <v>36</v>
      </c>
    </row>
    <row r="15" spans="1:6" ht="19.95" customHeight="1">
      <c r="B15" s="2"/>
      <c r="C15" s="1">
        <f>IF(Tabla31031317[[#This Row],[Descripcion]]&lt;&gt;"",+ROW(C15)-11,"")</f>
        <v>4</v>
      </c>
      <c r="D15" s="7" t="s">
        <v>37</v>
      </c>
    </row>
    <row r="16" spans="1:6" ht="40.049999999999997" customHeight="1">
      <c r="B16" s="2"/>
      <c r="C16" s="1">
        <f>IF(Tabla31031317[[#This Row],[Descripcion]]&lt;&gt;"",+ROW(C16)-11,"")</f>
        <v>5</v>
      </c>
      <c r="D16" s="7" t="s">
        <v>38</v>
      </c>
      <c r="E16" s="13" t="s">
        <v>133</v>
      </c>
      <c r="F16" s="7"/>
    </row>
    <row r="17" spans="1:6" ht="40.049999999999997" customHeight="1">
      <c r="B17" s="2"/>
      <c r="C17" s="1">
        <f>IF(Tabla31031317[[#This Row],[Descripcion]]&lt;&gt;"",+ROW(C17)-11,"")</f>
        <v>6</v>
      </c>
      <c r="D17" s="7" t="s">
        <v>39</v>
      </c>
      <c r="E17" s="13"/>
    </row>
    <row r="18" spans="1:6" ht="33" customHeight="1">
      <c r="B18" s="2"/>
      <c r="C18" s="1">
        <f>IF(Tabla31031317[[#This Row],[Descripcion]]&lt;&gt;"",+ROW(C18)-11,"")</f>
        <v>7</v>
      </c>
      <c r="D18" s="7" t="s">
        <v>41</v>
      </c>
      <c r="F18" s="13" t="s">
        <v>126</v>
      </c>
    </row>
    <row r="19" spans="1:6" ht="19.95" customHeight="1">
      <c r="A19" s="1"/>
      <c r="B19" s="2"/>
      <c r="C19" s="1">
        <f>IF(Tabla31031317[[#This Row],[Descripcion]]&lt;&gt;"",+ROW(C19)-11,"")</f>
        <v>8</v>
      </c>
      <c r="D19" s="7" t="s">
        <v>58</v>
      </c>
      <c r="F19" s="7" t="s">
        <v>63</v>
      </c>
    </row>
    <row r="20" spans="1:6" ht="19.95" customHeight="1">
      <c r="A20" s="1"/>
      <c r="B20" s="2"/>
      <c r="C20" s="1">
        <f>IF(Tabla31031317[[#This Row],[Descripcion]]&lt;&gt;"",+ROW(C20)-11,"")</f>
        <v>9</v>
      </c>
      <c r="D20" s="7" t="s">
        <v>60</v>
      </c>
      <c r="F20" s="7" t="s">
        <v>64</v>
      </c>
    </row>
    <row r="21" spans="1:6" ht="19.95" customHeight="1">
      <c r="A21" s="1"/>
      <c r="B21" s="2"/>
    </row>
  </sheetData>
  <mergeCells count="2">
    <mergeCell ref="C3:D3"/>
    <mergeCell ref="C6:D6"/>
  </mergeCells>
  <hyperlinks>
    <hyperlink ref="E2" location="Indice!A1" display="Indice - Casos de Pruebas" xr:uid="{8BF2D751-8C6C-47C5-9D83-810AA90D2D37}"/>
    <hyperlink ref="E14" r:id="rId1" xr:uid="{6654FE49-2091-4F55-91D2-AD6C61983D9B}"/>
    <hyperlink ref="C4" r:id="rId2" xr:uid="{2347A845-48DB-4D68-93BD-7AA0B230D42E}"/>
  </hyperlinks>
  <pageMargins left="0.7" right="0.7" top="0.75" bottom="0.75" header="0.3" footer="0.3"/>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22390-A5CC-4B4B-84AD-69564A22B5C4}">
  <sheetPr>
    <tabColor theme="9" tint="0.79998168889431442"/>
  </sheetPr>
  <dimension ref="A1:F21"/>
  <sheetViews>
    <sheetView showGridLines="0" workbookViewId="0">
      <selection activeCell="B12" sqref="B12"/>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121</v>
      </c>
      <c r="B2" s="2" t="s">
        <v>4</v>
      </c>
      <c r="C2" s="5" t="s">
        <v>127</v>
      </c>
      <c r="D2" s="15"/>
      <c r="E2" s="38" t="s">
        <v>5</v>
      </c>
    </row>
    <row r="3" spans="1:6" ht="53.4" customHeight="1">
      <c r="A3" s="1"/>
      <c r="B3" s="2" t="s">
        <v>6</v>
      </c>
      <c r="C3" s="58" t="s">
        <v>428</v>
      </c>
      <c r="D3" s="58"/>
    </row>
    <row r="4" spans="1:6" ht="19.95" customHeight="1">
      <c r="A4" s="1"/>
      <c r="B4" s="6" t="s">
        <v>7</v>
      </c>
      <c r="C4" s="50" t="s">
        <v>409</v>
      </c>
    </row>
    <row r="5" spans="1:6" ht="19.95" customHeight="1">
      <c r="A5" s="1"/>
      <c r="B5" s="6"/>
      <c r="C5" s="27" t="s">
        <v>416</v>
      </c>
    </row>
    <row r="6" spans="1:6" ht="56.4" customHeight="1">
      <c r="A6" s="1"/>
      <c r="B6" s="2" t="s">
        <v>8</v>
      </c>
      <c r="C6" s="59" t="s">
        <v>43</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IF(Tabla3103451518[[#This Row],[Descripcion]]&lt;&gt;"",+ROW(C12)-11,"")</f>
        <v>1</v>
      </c>
      <c r="D12" s="7" t="s">
        <v>18</v>
      </c>
      <c r="E12" s="7" t="s">
        <v>19</v>
      </c>
    </row>
    <row r="13" spans="1:6" ht="19.95" customHeight="1">
      <c r="B13" s="2"/>
      <c r="C13" s="1">
        <f>IF(Tabla3103451518[[#This Row],[Descripcion]]&lt;&gt;"",+ROW(C13)-11,"")</f>
        <v>2</v>
      </c>
      <c r="D13" s="7" t="s">
        <v>20</v>
      </c>
      <c r="E13" s="7"/>
    </row>
    <row r="14" spans="1:6" ht="19.95" customHeight="1">
      <c r="B14" s="2"/>
      <c r="C14" s="1">
        <f>IF(Tabla3103451518[[#This Row],[Descripcion]]&lt;&gt;"",+ROW(C14)-11,"")</f>
        <v>3</v>
      </c>
      <c r="D14" s="7" t="s">
        <v>22</v>
      </c>
      <c r="E14" s="51" t="s">
        <v>36</v>
      </c>
    </row>
    <row r="15" spans="1:6" ht="19.95" customHeight="1">
      <c r="B15" s="2"/>
      <c r="C15" s="1">
        <f>IF(Tabla3103451518[[#This Row],[Descripcion]]&lt;&gt;"",+ROW(C15)-11,"")</f>
        <v>4</v>
      </c>
      <c r="D15" s="7" t="s">
        <v>37</v>
      </c>
    </row>
    <row r="16" spans="1:6" ht="40.049999999999997" customHeight="1">
      <c r="B16" s="2"/>
      <c r="C16" s="1">
        <f>IF(Tabla3103451518[[#This Row],[Descripcion]]&lt;&gt;"",+ROW(C16)-11,"")</f>
        <v>5</v>
      </c>
      <c r="D16" s="7" t="s">
        <v>38</v>
      </c>
      <c r="E16" s="13" t="s">
        <v>134</v>
      </c>
      <c r="F16" s="7"/>
    </row>
    <row r="17" spans="1:6" ht="40.049999999999997" customHeight="1">
      <c r="B17" s="2"/>
      <c r="C17" s="1">
        <f>IF(Tabla3103451518[[#This Row],[Descripcion]]&lt;&gt;"",+ROW(C17)-11,"")</f>
        <v>6</v>
      </c>
      <c r="D17" s="7" t="s">
        <v>39</v>
      </c>
      <c r="E17" s="13">
        <v>17</v>
      </c>
    </row>
    <row r="18" spans="1:6" ht="49.8" customHeight="1">
      <c r="B18" s="2"/>
      <c r="C18" s="1">
        <f>IF(Tabla3103451518[[#This Row],[Descripcion]]&lt;&gt;"",+ROW(C18)-11,"")</f>
        <v>7</v>
      </c>
      <c r="D18" s="7" t="s">
        <v>41</v>
      </c>
      <c r="F18" s="13" t="s">
        <v>115</v>
      </c>
    </row>
    <row r="19" spans="1:6" ht="19.95" customHeight="1">
      <c r="A19" s="1"/>
      <c r="B19" s="2"/>
      <c r="C19" s="1">
        <f>IF(Tabla3103451518[[#This Row],[Descripcion]]&lt;&gt;"",+ROW(C19)-11,"")</f>
        <v>8</v>
      </c>
      <c r="D19" s="7" t="s">
        <v>58</v>
      </c>
      <c r="F19" s="7" t="s">
        <v>63</v>
      </c>
    </row>
    <row r="20" spans="1:6" ht="19.95" customHeight="1">
      <c r="A20" s="1"/>
      <c r="B20" s="2"/>
      <c r="C20" s="1">
        <f>IF(Tabla3103451518[[#This Row],[Descripcion]]&lt;&gt;"",+ROW(C20)-11,"")</f>
        <v>9</v>
      </c>
      <c r="D20" s="7" t="s">
        <v>60</v>
      </c>
      <c r="F20" s="7" t="s">
        <v>67</v>
      </c>
    </row>
    <row r="21" spans="1:6" ht="19.95" customHeight="1">
      <c r="A21" s="1"/>
      <c r="B21" s="2"/>
    </row>
  </sheetData>
  <mergeCells count="2">
    <mergeCell ref="C3:D3"/>
    <mergeCell ref="C6:D6"/>
  </mergeCells>
  <hyperlinks>
    <hyperlink ref="E2" location="Indice!A1" display="Indice - Casos de Pruebas" xr:uid="{91A3305E-C209-4315-B350-1527ECB14885}"/>
    <hyperlink ref="E14" r:id="rId1" xr:uid="{6E4C061F-37CB-4311-8DC6-8C0D241C7D98}"/>
    <hyperlink ref="C4" r:id="rId2" xr:uid="{FC54B2B2-B523-453D-A337-4747A47959DD}"/>
  </hyperlinks>
  <pageMargins left="0.7" right="0.7" top="0.75" bottom="0.75" header="0.3" footer="0.3"/>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95964-48E6-4292-A9A0-FF9037057472}">
  <sheetPr>
    <tabColor theme="9" tint="0.79998168889431442"/>
  </sheetPr>
  <dimension ref="B1:S33"/>
  <sheetViews>
    <sheetView showGridLines="0" topLeftCell="A16" zoomScale="85" zoomScaleNormal="85" workbookViewId="0">
      <pane xSplit="2" topLeftCell="C1" activePane="topRight" state="frozen"/>
      <selection activeCell="A13" sqref="A13"/>
      <selection pane="topRight" activeCell="A12" sqref="A12"/>
    </sheetView>
  </sheetViews>
  <sheetFormatPr baseColWidth="10" defaultRowHeight="25.05" customHeight="1"/>
  <cols>
    <col min="1" max="1" width="2.88671875" style="20" customWidth="1"/>
    <col min="2" max="2" width="7.5546875" style="20" bestFit="1" customWidth="1"/>
    <col min="3" max="3" width="24.21875" style="20" bestFit="1" customWidth="1"/>
    <col min="4" max="4" width="25.6640625" style="20" bestFit="1" customWidth="1"/>
    <col min="5" max="5" width="31.21875" style="20" bestFit="1" customWidth="1"/>
    <col min="6" max="6" width="26.6640625" style="20" bestFit="1" customWidth="1"/>
    <col min="7" max="7" width="23.21875" style="20" bestFit="1" customWidth="1"/>
    <col min="8" max="8" width="27.109375" style="20" bestFit="1" customWidth="1"/>
    <col min="9" max="9" width="27.5546875" style="20" bestFit="1" customWidth="1"/>
    <col min="10" max="10" width="34.109375" style="20" customWidth="1"/>
    <col min="11" max="11" width="46" style="20" bestFit="1" customWidth="1"/>
    <col min="12" max="12" width="42.88671875" style="20" bestFit="1" customWidth="1"/>
    <col min="13" max="13" width="72.88671875" style="20" bestFit="1" customWidth="1"/>
    <col min="14" max="14" width="65.33203125" style="20" bestFit="1" customWidth="1"/>
    <col min="15" max="15" width="105.21875" style="20" bestFit="1" customWidth="1"/>
    <col min="16" max="16" width="53.6640625" style="20" customWidth="1"/>
    <col min="17" max="17" width="51.44140625" style="20" customWidth="1"/>
    <col min="18" max="18" width="13.5546875" style="20" customWidth="1"/>
    <col min="19" max="22" width="12.109375" style="20" customWidth="1"/>
    <col min="23" max="16384" width="11.5546875" style="20"/>
  </cols>
  <sheetData>
    <row r="1" spans="2:19" ht="13.8" customHeight="1"/>
    <row r="2" spans="2:19" ht="28.2" customHeight="1">
      <c r="B2" s="55" t="s">
        <v>278</v>
      </c>
      <c r="S2" s="48" t="s">
        <v>448</v>
      </c>
    </row>
    <row r="3" spans="2:19" ht="17.399999999999999" customHeight="1">
      <c r="S3" s="20" t="s">
        <v>449</v>
      </c>
    </row>
    <row r="4" spans="2:19" ht="15" customHeight="1">
      <c r="B4" s="21" t="s">
        <v>14</v>
      </c>
      <c r="C4" s="22" t="s">
        <v>15</v>
      </c>
      <c r="D4" s="22" t="s">
        <v>16</v>
      </c>
      <c r="E4" s="22" t="s">
        <v>17</v>
      </c>
      <c r="S4" s="20" t="s">
        <v>450</v>
      </c>
    </row>
    <row r="5" spans="2:19" ht="25.05" customHeight="1">
      <c r="B5" s="24">
        <f>IF(Tabla31035[[#This Row],[Descripcion]]&lt;&gt;"",+ROW(B5)-4,"")</f>
        <v>1</v>
      </c>
      <c r="C5" s="20" t="s">
        <v>18</v>
      </c>
      <c r="D5" s="20" t="s">
        <v>266</v>
      </c>
      <c r="E5" s="20" t="s">
        <v>267</v>
      </c>
      <c r="S5" s="20" t="s">
        <v>451</v>
      </c>
    </row>
    <row r="6" spans="2:19" ht="25.05" customHeight="1">
      <c r="B6" s="24">
        <f>IF(Tabla31035[[#This Row],[Descripcion]]&lt;&gt;"",+ROW(B6)-4,"")</f>
        <v>2</v>
      </c>
      <c r="C6" s="20" t="s">
        <v>20</v>
      </c>
      <c r="D6" s="20" t="s">
        <v>268</v>
      </c>
      <c r="E6" s="20" t="s">
        <v>269</v>
      </c>
    </row>
    <row r="7" spans="2:19" ht="25.05" customHeight="1">
      <c r="B7" s="24">
        <f>IF(Tabla31035[[#This Row],[Descripcion]]&lt;&gt;"",+ROW(B7)-4,"")</f>
        <v>3</v>
      </c>
      <c r="C7" s="20" t="s">
        <v>22</v>
      </c>
      <c r="D7" s="20" t="s">
        <v>270</v>
      </c>
      <c r="E7" s="20" t="s">
        <v>271</v>
      </c>
    </row>
    <row r="8" spans="2:19" ht="25.05" customHeight="1">
      <c r="B8" s="24">
        <f>IF(Tabla31035[[#This Row],[Descripcion]]&lt;&gt;"",+ROW(B8)-4,"")</f>
        <v>4</v>
      </c>
      <c r="C8" s="20" t="s">
        <v>37</v>
      </c>
      <c r="D8" s="20" t="s">
        <v>272</v>
      </c>
      <c r="E8" s="20" t="s">
        <v>273</v>
      </c>
    </row>
    <row r="9" spans="2:19" ht="25.05" customHeight="1">
      <c r="B9" s="24">
        <f>IF(Tabla31035[[#This Row],[Descripcion]]&lt;&gt;"",+ROW(B9)-4,"")</f>
        <v>5</v>
      </c>
      <c r="C9" s="20" t="s">
        <v>38</v>
      </c>
      <c r="D9" s="20" t="s">
        <v>274</v>
      </c>
      <c r="E9" s="20" t="s">
        <v>275</v>
      </c>
    </row>
    <row r="10" spans="2:19" ht="25.05" customHeight="1">
      <c r="B10" s="24">
        <f>IF(Tabla31035[[#This Row],[Descripcion]]&lt;&gt;"",+ROW(B10)-4,"")</f>
        <v>6</v>
      </c>
      <c r="C10" s="20" t="s">
        <v>39</v>
      </c>
      <c r="D10" s="20" t="s">
        <v>276</v>
      </c>
      <c r="E10" s="20" t="s">
        <v>277</v>
      </c>
    </row>
    <row r="11" spans="2:19" ht="25.05" customHeight="1">
      <c r="B11" s="24">
        <f>IF(Tabla31035[[#This Row],[Descripcion]]&lt;&gt;"",+ROW(B11)-4,"")</f>
        <v>7</v>
      </c>
      <c r="C11" s="20" t="s">
        <v>41</v>
      </c>
      <c r="D11" s="27"/>
      <c r="E11" s="20" t="s">
        <v>279</v>
      </c>
    </row>
    <row r="12" spans="2:19" ht="25.05" customHeight="1">
      <c r="B12" s="24">
        <f>IF(Tabla31035[[#This Row],[Descripcion]]&lt;&gt;"",+ROW(B12)-4,"")</f>
        <v>8</v>
      </c>
      <c r="C12" s="20" t="s">
        <v>58</v>
      </c>
      <c r="D12" s="27"/>
      <c r="E12" s="20" t="s">
        <v>280</v>
      </c>
    </row>
    <row r="13" spans="2:19" ht="25.05" customHeight="1">
      <c r="B13" s="24">
        <f>IF(Tabla31035[[#This Row],[Descripcion]]&lt;&gt;"",+ROW(B13)-4,"")</f>
        <v>9</v>
      </c>
      <c r="C13" s="20" t="s">
        <v>60</v>
      </c>
      <c r="D13" s="27"/>
      <c r="E13" s="20" t="s">
        <v>281</v>
      </c>
    </row>
    <row r="14" spans="2:19" ht="19.95" customHeight="1"/>
    <row r="15" spans="2:19" ht="25.05" customHeight="1">
      <c r="B15" s="23" t="s">
        <v>282</v>
      </c>
      <c r="C15" s="23" t="s">
        <v>266</v>
      </c>
      <c r="D15" s="23" t="s">
        <v>267</v>
      </c>
      <c r="E15" s="23" t="s">
        <v>268</v>
      </c>
      <c r="F15" s="23" t="s">
        <v>269</v>
      </c>
      <c r="G15" s="23" t="s">
        <v>270</v>
      </c>
      <c r="H15" s="23" t="s">
        <v>271</v>
      </c>
      <c r="I15" s="23" t="s">
        <v>272</v>
      </c>
      <c r="J15" s="23" t="s">
        <v>273</v>
      </c>
      <c r="K15" s="23" t="s">
        <v>274</v>
      </c>
      <c r="L15" s="23" t="s">
        <v>275</v>
      </c>
      <c r="M15" s="23" t="s">
        <v>276</v>
      </c>
      <c r="N15" s="23" t="s">
        <v>277</v>
      </c>
      <c r="O15" s="23" t="s">
        <v>279</v>
      </c>
      <c r="P15" s="23" t="s">
        <v>280</v>
      </c>
      <c r="Q15" s="23" t="s">
        <v>281</v>
      </c>
      <c r="R15" s="23" t="s">
        <v>1</v>
      </c>
    </row>
    <row r="16" spans="2:19" ht="30" customHeight="1">
      <c r="B16" s="20" t="s">
        <v>23</v>
      </c>
      <c r="C16" s="20" t="s">
        <v>19</v>
      </c>
      <c r="E16" s="20" t="s">
        <v>21</v>
      </c>
      <c r="G16" s="20" t="s">
        <v>36</v>
      </c>
      <c r="I16" s="20">
        <v>1123456789</v>
      </c>
      <c r="K16" s="20" t="s">
        <v>96</v>
      </c>
      <c r="M16" s="20" t="s">
        <v>40</v>
      </c>
      <c r="O16" s="25" t="s">
        <v>360</v>
      </c>
      <c r="Q16" s="20" t="s">
        <v>59</v>
      </c>
      <c r="R16" s="63" t="s">
        <v>449</v>
      </c>
    </row>
    <row r="17" spans="2:18" ht="25.05" customHeight="1">
      <c r="B17" s="20" t="s">
        <v>24</v>
      </c>
      <c r="E17" s="20" t="s">
        <v>21</v>
      </c>
      <c r="G17" s="20" t="s">
        <v>36</v>
      </c>
      <c r="I17" s="20">
        <v>1123456789</v>
      </c>
      <c r="K17" s="20" t="s">
        <v>283</v>
      </c>
      <c r="M17" s="20" t="s">
        <v>45</v>
      </c>
      <c r="O17" s="26" t="s">
        <v>65</v>
      </c>
      <c r="P17" s="20" t="s">
        <v>63</v>
      </c>
      <c r="Q17" s="20" t="s">
        <v>64</v>
      </c>
      <c r="R17" s="63" t="s">
        <v>451</v>
      </c>
    </row>
    <row r="18" spans="2:18" ht="25.05" customHeight="1">
      <c r="B18" s="20" t="s">
        <v>25</v>
      </c>
      <c r="C18" s="20" t="s">
        <v>47</v>
      </c>
      <c r="E18" s="20" t="s">
        <v>21</v>
      </c>
      <c r="G18" s="20" t="s">
        <v>36</v>
      </c>
      <c r="I18" s="20">
        <v>1123456789</v>
      </c>
      <c r="K18" s="20" t="s">
        <v>283</v>
      </c>
      <c r="M18" s="20" t="s">
        <v>48</v>
      </c>
      <c r="O18" s="26" t="s">
        <v>66</v>
      </c>
      <c r="P18" s="20" t="s">
        <v>63</v>
      </c>
      <c r="Q18" s="20" t="s">
        <v>64</v>
      </c>
      <c r="R18" s="63" t="s">
        <v>449</v>
      </c>
    </row>
    <row r="19" spans="2:18" ht="25.05" customHeight="1">
      <c r="B19" s="20" t="s">
        <v>26</v>
      </c>
      <c r="C19" s="20" t="s">
        <v>50</v>
      </c>
      <c r="E19" s="20" t="s">
        <v>21</v>
      </c>
      <c r="G19" s="20" t="s">
        <v>36</v>
      </c>
      <c r="I19" s="20">
        <v>1123456789</v>
      </c>
      <c r="K19" s="20" t="s">
        <v>283</v>
      </c>
      <c r="M19" s="20" t="s">
        <v>51</v>
      </c>
      <c r="O19" s="26" t="s">
        <v>66</v>
      </c>
      <c r="P19" s="20" t="s">
        <v>63</v>
      </c>
      <c r="Q19" s="20" t="s">
        <v>64</v>
      </c>
      <c r="R19" s="63" t="s">
        <v>449</v>
      </c>
    </row>
    <row r="20" spans="2:18" ht="30" customHeight="1">
      <c r="B20" s="20" t="s">
        <v>27</v>
      </c>
      <c r="C20" s="20" t="s">
        <v>53</v>
      </c>
      <c r="D20" s="20" t="s">
        <v>54</v>
      </c>
      <c r="E20" s="20" t="s">
        <v>21</v>
      </c>
      <c r="G20" s="20" t="s">
        <v>36</v>
      </c>
      <c r="I20" s="20">
        <v>1123456789</v>
      </c>
      <c r="K20" s="20" t="s">
        <v>283</v>
      </c>
      <c r="M20" s="20" t="s">
        <v>55</v>
      </c>
      <c r="O20" s="26" t="s">
        <v>361</v>
      </c>
      <c r="P20" s="20" t="s">
        <v>54</v>
      </c>
      <c r="Q20" s="20" t="s">
        <v>59</v>
      </c>
      <c r="R20" s="63" t="s">
        <v>449</v>
      </c>
    </row>
    <row r="21" spans="2:18" ht="25.05" customHeight="1">
      <c r="B21" s="20" t="s">
        <v>28</v>
      </c>
      <c r="C21" s="20" t="s">
        <v>19</v>
      </c>
      <c r="E21" s="20" t="s">
        <v>78</v>
      </c>
      <c r="G21" s="20" t="s">
        <v>36</v>
      </c>
      <c r="I21" s="20">
        <v>1123456789</v>
      </c>
      <c r="K21" s="20" t="s">
        <v>283</v>
      </c>
      <c r="M21" s="20" t="s">
        <v>70</v>
      </c>
      <c r="O21" s="26" t="s">
        <v>79</v>
      </c>
      <c r="P21" s="20" t="s">
        <v>63</v>
      </c>
      <c r="Q21" s="20" t="s">
        <v>64</v>
      </c>
      <c r="R21" s="63" t="s">
        <v>449</v>
      </c>
    </row>
    <row r="22" spans="2:18" ht="25.05" customHeight="1">
      <c r="B22" s="20" t="s">
        <v>29</v>
      </c>
      <c r="C22" s="20" t="s">
        <v>19</v>
      </c>
      <c r="E22" s="20" t="s">
        <v>81</v>
      </c>
      <c r="G22" s="20" t="s">
        <v>36</v>
      </c>
      <c r="I22" s="20">
        <v>1123456789</v>
      </c>
      <c r="K22" s="20" t="s">
        <v>283</v>
      </c>
      <c r="M22" s="20" t="s">
        <v>75</v>
      </c>
      <c r="O22" s="26" t="s">
        <v>79</v>
      </c>
      <c r="P22" s="20" t="s">
        <v>63</v>
      </c>
      <c r="Q22" s="20" t="s">
        <v>64</v>
      </c>
      <c r="R22" s="63" t="s">
        <v>449</v>
      </c>
    </row>
    <row r="23" spans="2:18" ht="30" customHeight="1">
      <c r="B23" s="20" t="s">
        <v>30</v>
      </c>
      <c r="C23" s="20" t="s">
        <v>19</v>
      </c>
      <c r="E23" s="25" t="s">
        <v>83</v>
      </c>
      <c r="F23" s="20" t="s">
        <v>84</v>
      </c>
      <c r="G23" s="20" t="s">
        <v>36</v>
      </c>
      <c r="I23" s="20">
        <v>1123456789</v>
      </c>
      <c r="K23" s="20" t="s">
        <v>283</v>
      </c>
      <c r="M23" s="20" t="s">
        <v>284</v>
      </c>
      <c r="O23" s="26" t="s">
        <v>361</v>
      </c>
      <c r="P23" s="20" t="s">
        <v>84</v>
      </c>
      <c r="Q23" s="20" t="s">
        <v>59</v>
      </c>
      <c r="R23" s="63" t="s">
        <v>449</v>
      </c>
    </row>
    <row r="24" spans="2:18" ht="25.05" customHeight="1">
      <c r="B24" s="20" t="s">
        <v>31</v>
      </c>
      <c r="C24" s="20" t="s">
        <v>19</v>
      </c>
      <c r="E24" s="20" t="s">
        <v>21</v>
      </c>
      <c r="G24" s="20" t="s">
        <v>72</v>
      </c>
      <c r="I24" s="20">
        <v>1123456789</v>
      </c>
      <c r="K24" s="20" t="s">
        <v>283</v>
      </c>
      <c r="M24" s="20" t="s">
        <v>285</v>
      </c>
      <c r="O24" s="26" t="s">
        <v>71</v>
      </c>
      <c r="P24" s="20" t="s">
        <v>63</v>
      </c>
      <c r="Q24" s="20" t="s">
        <v>64</v>
      </c>
      <c r="R24" s="63" t="s">
        <v>449</v>
      </c>
    </row>
    <row r="25" spans="2:18" ht="25.05" customHeight="1">
      <c r="B25" s="20" t="s">
        <v>32</v>
      </c>
      <c r="C25" s="20" t="s">
        <v>19</v>
      </c>
      <c r="E25" s="20" t="s">
        <v>21</v>
      </c>
      <c r="G25" s="20" t="s">
        <v>74</v>
      </c>
      <c r="I25" s="20">
        <v>1123456789</v>
      </c>
      <c r="K25" s="20" t="s">
        <v>283</v>
      </c>
      <c r="M25" s="20" t="s">
        <v>286</v>
      </c>
      <c r="O25" s="26" t="s">
        <v>71</v>
      </c>
      <c r="P25" s="20" t="s">
        <v>63</v>
      </c>
      <c r="Q25" s="20" t="s">
        <v>64</v>
      </c>
      <c r="R25" s="63" t="s">
        <v>451</v>
      </c>
    </row>
    <row r="26" spans="2:18" ht="30" customHeight="1">
      <c r="B26" s="20" t="s">
        <v>76</v>
      </c>
      <c r="C26" s="20" t="s">
        <v>19</v>
      </c>
      <c r="E26" s="20" t="s">
        <v>21</v>
      </c>
      <c r="G26" s="20" t="s">
        <v>36</v>
      </c>
      <c r="I26" s="27" t="s">
        <v>89</v>
      </c>
      <c r="J26" s="27">
        <v>1113456789</v>
      </c>
      <c r="K26" s="20" t="s">
        <v>283</v>
      </c>
      <c r="M26" s="20" t="s">
        <v>287</v>
      </c>
      <c r="O26" s="26" t="s">
        <v>289</v>
      </c>
      <c r="P26" s="27">
        <v>1113456789</v>
      </c>
      <c r="Q26" s="20" t="s">
        <v>59</v>
      </c>
      <c r="R26" s="63" t="s">
        <v>449</v>
      </c>
    </row>
    <row r="27" spans="2:18" ht="25.05" customHeight="1">
      <c r="B27" s="20" t="s">
        <v>107</v>
      </c>
      <c r="C27" s="20" t="s">
        <v>19</v>
      </c>
      <c r="E27" s="20" t="s">
        <v>21</v>
      </c>
      <c r="G27" s="20" t="s">
        <v>36</v>
      </c>
      <c r="I27" s="20">
        <v>1123456789</v>
      </c>
      <c r="M27" s="20" t="s">
        <v>288</v>
      </c>
      <c r="O27" s="26" t="s">
        <v>92</v>
      </c>
      <c r="P27" s="20" t="s">
        <v>63</v>
      </c>
      <c r="Q27" s="20" t="s">
        <v>64</v>
      </c>
      <c r="R27" s="63" t="s">
        <v>449</v>
      </c>
    </row>
    <row r="28" spans="2:18" ht="30" customHeight="1">
      <c r="B28" s="20" t="s">
        <v>93</v>
      </c>
      <c r="C28" s="20" t="s">
        <v>19</v>
      </c>
      <c r="E28" s="20" t="s">
        <v>21</v>
      </c>
      <c r="G28" s="20" t="s">
        <v>36</v>
      </c>
      <c r="I28" s="20">
        <v>1123456789</v>
      </c>
      <c r="K28" s="26" t="s">
        <v>106</v>
      </c>
      <c r="L28" s="27" t="s">
        <v>108</v>
      </c>
      <c r="M28" s="20" t="s">
        <v>109</v>
      </c>
      <c r="O28" s="26" t="s">
        <v>361</v>
      </c>
      <c r="P28" s="27" t="s">
        <v>108</v>
      </c>
      <c r="Q28" s="20" t="s">
        <v>68</v>
      </c>
      <c r="R28" s="63" t="s">
        <v>451</v>
      </c>
    </row>
    <row r="29" spans="2:18" ht="25.05" customHeight="1">
      <c r="B29" s="20" t="s">
        <v>111</v>
      </c>
      <c r="C29" s="20" t="s">
        <v>19</v>
      </c>
      <c r="E29" s="20" t="s">
        <v>21</v>
      </c>
      <c r="G29" s="20" t="s">
        <v>36</v>
      </c>
      <c r="I29" s="20">
        <v>1123456789</v>
      </c>
      <c r="K29" s="20" t="s">
        <v>290</v>
      </c>
      <c r="M29" s="20" t="s">
        <v>113</v>
      </c>
      <c r="O29" s="26" t="s">
        <v>115</v>
      </c>
      <c r="P29" s="20" t="s">
        <v>63</v>
      </c>
      <c r="Q29" s="20" t="s">
        <v>64</v>
      </c>
      <c r="R29" s="63" t="s">
        <v>449</v>
      </c>
    </row>
    <row r="30" spans="2:18" ht="30" customHeight="1">
      <c r="B30" s="20" t="s">
        <v>116</v>
      </c>
      <c r="C30" s="20" t="s">
        <v>19</v>
      </c>
      <c r="E30" s="20" t="s">
        <v>21</v>
      </c>
      <c r="G30" s="20" t="s">
        <v>36</v>
      </c>
      <c r="I30" s="20">
        <v>1123456789</v>
      </c>
      <c r="K30" s="26" t="s">
        <v>124</v>
      </c>
      <c r="L30" s="26" t="s">
        <v>118</v>
      </c>
      <c r="M30" s="20" t="s">
        <v>117</v>
      </c>
      <c r="O30" s="26" t="s">
        <v>361</v>
      </c>
      <c r="P30" s="26" t="s">
        <v>118</v>
      </c>
      <c r="Q30" s="20" t="s">
        <v>68</v>
      </c>
      <c r="R30" s="63" t="s">
        <v>449</v>
      </c>
    </row>
    <row r="31" spans="2:18" ht="25.05" customHeight="1">
      <c r="B31" s="20" t="s">
        <v>120</v>
      </c>
      <c r="C31" s="20" t="s">
        <v>19</v>
      </c>
      <c r="E31" s="20" t="s">
        <v>21</v>
      </c>
      <c r="G31" s="20" t="s">
        <v>36</v>
      </c>
      <c r="I31" s="20">
        <v>1123456789</v>
      </c>
      <c r="K31" s="20" t="s">
        <v>283</v>
      </c>
      <c r="O31" s="26" t="s">
        <v>126</v>
      </c>
      <c r="P31" s="20" t="s">
        <v>63</v>
      </c>
      <c r="Q31" s="20" t="s">
        <v>64</v>
      </c>
      <c r="R31" s="63" t="s">
        <v>449</v>
      </c>
    </row>
    <row r="32" spans="2:18" ht="25.05" customHeight="1">
      <c r="B32" s="20" t="s">
        <v>121</v>
      </c>
      <c r="C32" s="20" t="s">
        <v>19</v>
      </c>
      <c r="E32" s="20" t="s">
        <v>21</v>
      </c>
      <c r="G32" s="20" t="s">
        <v>36</v>
      </c>
      <c r="I32" s="20">
        <v>1123456789</v>
      </c>
      <c r="K32" s="20" t="s">
        <v>283</v>
      </c>
      <c r="M32" s="20">
        <v>17</v>
      </c>
      <c r="O32" s="26" t="s">
        <v>115</v>
      </c>
      <c r="P32" s="20" t="s">
        <v>63</v>
      </c>
      <c r="Q32" s="20" t="s">
        <v>67</v>
      </c>
      <c r="R32" s="63" t="s">
        <v>449</v>
      </c>
    </row>
    <row r="33" spans="2:18" ht="400.05" customHeight="1">
      <c r="B33" s="20" t="s">
        <v>122</v>
      </c>
      <c r="C33" s="20" t="s">
        <v>19</v>
      </c>
      <c r="E33" s="20" t="s">
        <v>21</v>
      </c>
      <c r="G33" s="20" t="s">
        <v>36</v>
      </c>
      <c r="I33" s="20">
        <v>1123456789</v>
      </c>
      <c r="K33" s="20" t="s">
        <v>283</v>
      </c>
      <c r="M33" s="26" t="s">
        <v>130</v>
      </c>
      <c r="N33" s="26" t="s">
        <v>129</v>
      </c>
      <c r="O33" s="26" t="s">
        <v>361</v>
      </c>
      <c r="P33" s="26" t="s">
        <v>129</v>
      </c>
      <c r="Q33" s="20" t="s">
        <v>68</v>
      </c>
      <c r="R33" s="63" t="s">
        <v>449</v>
      </c>
    </row>
  </sheetData>
  <phoneticPr fontId="9" type="noConversion"/>
  <dataValidations count="1">
    <dataValidation type="list" allowBlank="1" showInputMessage="1" showErrorMessage="1" sqref="R16:R33" xr:uid="{9DF2A8AC-7793-4957-A9DA-00BBF36B5384}">
      <formula1>$S$3:$S$5</formula1>
    </dataValidation>
  </dataValidations>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911A-0F3C-4362-8679-19F4090D7391}">
  <sheetPr>
    <tabColor theme="9" tint="0.79998168889431442"/>
  </sheetPr>
  <dimension ref="A1:F21"/>
  <sheetViews>
    <sheetView showGridLines="0" zoomScaleNormal="100" workbookViewId="0">
      <selection activeCell="B12" sqref="B12"/>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64" style="3" bestFit="1" customWidth="1"/>
    <col min="6" max="6" width="60.5546875" style="3" bestFit="1" customWidth="1"/>
    <col min="7" max="7" width="25.6640625" style="3" customWidth="1"/>
    <col min="8" max="16384" width="12.6640625" style="3"/>
  </cols>
  <sheetData>
    <row r="1" spans="1:6" ht="19.95" customHeight="1" thickBot="1">
      <c r="A1" s="1"/>
      <c r="B1" s="2"/>
    </row>
    <row r="2" spans="1:6" ht="19.95" customHeight="1" thickBot="1">
      <c r="A2" s="4" t="s">
        <v>122</v>
      </c>
      <c r="B2" s="2" t="s">
        <v>4</v>
      </c>
      <c r="C2" s="5" t="s">
        <v>128</v>
      </c>
      <c r="D2" s="15"/>
      <c r="E2" s="38" t="s">
        <v>5</v>
      </c>
    </row>
    <row r="3" spans="1:6" ht="53.4" customHeight="1">
      <c r="A3" s="1"/>
      <c r="B3" s="2" t="s">
        <v>6</v>
      </c>
      <c r="C3" s="58" t="s">
        <v>420</v>
      </c>
      <c r="D3" s="58"/>
    </row>
    <row r="4" spans="1:6" ht="19.95" customHeight="1">
      <c r="A4" s="1"/>
      <c r="B4" s="6" t="s">
        <v>7</v>
      </c>
      <c r="C4" s="50" t="s">
        <v>409</v>
      </c>
    </row>
    <row r="5" spans="1:6" ht="19.95" customHeight="1">
      <c r="A5" s="1"/>
      <c r="B5" s="6"/>
      <c r="C5" s="27" t="s">
        <v>416</v>
      </c>
    </row>
    <row r="6" spans="1:6" ht="56.4" customHeight="1">
      <c r="A6" s="1"/>
      <c r="B6" s="2" t="s">
        <v>8</v>
      </c>
      <c r="C6" s="59" t="s">
        <v>43</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IF(Tabla31034561619[[#This Row],[Descripcion]]&lt;&gt;"",+ROW(C12)-11,"")</f>
        <v>1</v>
      </c>
      <c r="D12" s="7" t="s">
        <v>18</v>
      </c>
      <c r="E12" s="7" t="s">
        <v>19</v>
      </c>
      <c r="F12" s="7"/>
    </row>
    <row r="13" spans="1:6" ht="19.95" customHeight="1">
      <c r="B13" s="2"/>
      <c r="C13" s="1">
        <f>IF(Tabla31034561619[[#This Row],[Descripcion]]&lt;&gt;"",+ROW(C13)-11,"")</f>
        <v>2</v>
      </c>
      <c r="D13" s="7" t="s">
        <v>20</v>
      </c>
      <c r="E13" s="7"/>
    </row>
    <row r="14" spans="1:6" ht="19.95" customHeight="1">
      <c r="B14" s="2"/>
      <c r="C14" s="1">
        <f>IF(Tabla31034561619[[#This Row],[Descripcion]]&lt;&gt;"",+ROW(C14)-11,"")</f>
        <v>3</v>
      </c>
      <c r="D14" s="7" t="s">
        <v>22</v>
      </c>
      <c r="E14" s="51" t="s">
        <v>36</v>
      </c>
    </row>
    <row r="15" spans="1:6" ht="19.95" customHeight="1">
      <c r="B15" s="2"/>
      <c r="C15" s="1">
        <f>IF(Tabla31034561619[[#This Row],[Descripcion]]&lt;&gt;"",+ROW(C15)-11,"")</f>
        <v>4</v>
      </c>
      <c r="D15" s="7" t="s">
        <v>37</v>
      </c>
    </row>
    <row r="16" spans="1:6" ht="50.4" customHeight="1">
      <c r="B16" s="2"/>
      <c r="C16" s="1">
        <f>IF(Tabla31034561619[[#This Row],[Descripcion]]&lt;&gt;"",+ROW(C16)-11,"")</f>
        <v>5</v>
      </c>
      <c r="D16" s="7" t="s">
        <v>38</v>
      </c>
      <c r="E16" s="13" t="s">
        <v>132</v>
      </c>
      <c r="F16" s="13" t="s">
        <v>118</v>
      </c>
    </row>
    <row r="17" spans="1:6" ht="409.2" customHeight="1">
      <c r="B17" s="2"/>
      <c r="C17" s="1">
        <f>IF(Tabla31034561619[[#This Row],[Descripcion]]&lt;&gt;"",+ROW(C17)-11,"")</f>
        <v>6</v>
      </c>
      <c r="D17" s="7" t="s">
        <v>39</v>
      </c>
      <c r="E17" s="13" t="s">
        <v>130</v>
      </c>
      <c r="F17" s="13" t="s">
        <v>129</v>
      </c>
    </row>
    <row r="18" spans="1:6" ht="46.8" customHeight="1">
      <c r="B18" s="2"/>
      <c r="C18" s="1">
        <f>IF(Tabla31034561619[[#This Row],[Descripcion]]&lt;&gt;"",+ROW(C18)-11,"")</f>
        <v>7</v>
      </c>
      <c r="D18" s="7" t="s">
        <v>41</v>
      </c>
      <c r="F18" s="14" t="s">
        <v>289</v>
      </c>
    </row>
    <row r="19" spans="1:6" ht="408.6" customHeight="1">
      <c r="A19" s="1"/>
      <c r="B19" s="2"/>
      <c r="C19" s="1">
        <f>IF(Tabla31034561619[[#This Row],[Descripcion]]&lt;&gt;"",+ROW(C19)-11,"")</f>
        <v>8</v>
      </c>
      <c r="D19" s="7" t="s">
        <v>131</v>
      </c>
      <c r="F19" s="13" t="s">
        <v>129</v>
      </c>
    </row>
    <row r="20" spans="1:6" ht="19.95" customHeight="1">
      <c r="A20" s="1"/>
      <c r="B20" s="2"/>
      <c r="C20" s="1">
        <f>IF(Tabla31034561619[[#This Row],[Descripcion]]&lt;&gt;"",+ROW(C20)-11,"")</f>
        <v>9</v>
      </c>
      <c r="D20" s="7" t="s">
        <v>60</v>
      </c>
      <c r="F20" s="7" t="s">
        <v>68</v>
      </c>
    </row>
    <row r="21" spans="1:6" ht="19.95" customHeight="1">
      <c r="A21" s="1"/>
      <c r="B21" s="2"/>
    </row>
  </sheetData>
  <mergeCells count="2">
    <mergeCell ref="C3:D3"/>
    <mergeCell ref="C6:D6"/>
  </mergeCells>
  <hyperlinks>
    <hyperlink ref="E2" location="Indice!A1" display="Indice - Casos de Pruebas" xr:uid="{A3C3D720-12B9-492D-84F7-F29BA30097D2}"/>
    <hyperlink ref="E14" r:id="rId1" xr:uid="{AE19858C-3ABE-49E0-BE38-8F900A065A7E}"/>
    <hyperlink ref="C4" r:id="rId2" xr:uid="{4CF02B00-DD5A-4EFF-9017-EF6E0D2B4556}"/>
  </hyperlinks>
  <pageMargins left="0.7" right="0.7" top="0.75" bottom="0.75" header="0.3" footer="0.3"/>
  <pageSetup orientation="portrait" r:id="rId3"/>
  <tableParts count="1">
    <tablePart r:id="rId4"/>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159D3-C96D-40B8-9297-DEC06B31B029}">
  <sheetPr>
    <tabColor theme="4" tint="0.79998168889431442"/>
  </sheetPr>
  <dimension ref="B1:O43"/>
  <sheetViews>
    <sheetView showGridLines="0" topLeftCell="I14" zoomScale="85" zoomScaleNormal="85" workbookViewId="0">
      <selection activeCell="N21" sqref="N21"/>
    </sheetView>
  </sheetViews>
  <sheetFormatPr baseColWidth="10" defaultRowHeight="28.8" customHeight="1"/>
  <cols>
    <col min="1" max="1" width="3.6640625" style="20" customWidth="1"/>
    <col min="2" max="2" width="8.88671875" style="20" customWidth="1"/>
    <col min="3" max="3" width="40.33203125" style="20" bestFit="1" customWidth="1"/>
    <col min="4" max="4" width="34.6640625" style="20" bestFit="1" customWidth="1"/>
    <col min="5" max="5" width="28" style="20" bestFit="1" customWidth="1"/>
    <col min="6" max="6" width="17.5546875" style="20" customWidth="1"/>
    <col min="7" max="7" width="70.33203125" style="20" customWidth="1"/>
    <col min="8" max="9" width="27.77734375" style="20" customWidth="1"/>
    <col min="10" max="10" width="29.77734375" style="20" customWidth="1"/>
    <col min="11" max="11" width="18.109375" style="20" customWidth="1"/>
    <col min="12" max="12" width="96.109375" style="20" customWidth="1"/>
    <col min="13" max="13" width="31.44140625" style="20" bestFit="1" customWidth="1"/>
    <col min="14" max="14" width="16.5546875" style="20" customWidth="1"/>
    <col min="15" max="15" width="33.6640625" style="20" bestFit="1" customWidth="1"/>
    <col min="16" max="16" width="121.44140625" style="20" customWidth="1"/>
    <col min="17" max="17" width="34.21875" style="20" bestFit="1" customWidth="1"/>
    <col min="18" max="18" width="12.5546875" style="20" customWidth="1"/>
    <col min="19" max="16384" width="11.5546875" style="20"/>
  </cols>
  <sheetData>
    <row r="1" spans="2:15" ht="17.399999999999999" customHeight="1"/>
    <row r="2" spans="2:15" ht="28.8" customHeight="1">
      <c r="B2" s="55" t="s">
        <v>291</v>
      </c>
      <c r="H2"/>
      <c r="I2"/>
      <c r="J2"/>
      <c r="K2"/>
      <c r="O2" s="20" t="s">
        <v>448</v>
      </c>
    </row>
    <row r="3" spans="2:15" ht="12.6" customHeight="1">
      <c r="H3"/>
      <c r="I3"/>
      <c r="J3"/>
      <c r="K3"/>
      <c r="O3" s="20" t="s">
        <v>449</v>
      </c>
    </row>
    <row r="4" spans="2:15" ht="19.95" customHeight="1">
      <c r="B4" s="29" t="s">
        <v>14</v>
      </c>
      <c r="C4" s="23" t="s">
        <v>15</v>
      </c>
      <c r="D4" s="23" t="s">
        <v>16</v>
      </c>
      <c r="E4" s="23" t="s">
        <v>17</v>
      </c>
      <c r="H4"/>
      <c r="I4"/>
      <c r="J4"/>
      <c r="K4"/>
      <c r="O4" s="20" t="s">
        <v>450</v>
      </c>
    </row>
    <row r="5" spans="2:15" ht="28.8" customHeight="1">
      <c r="B5" s="24">
        <f>IF(Tabla3102049[[#This Row],[Descripcion]]&lt;&gt;"",+ROW(B5)-4,"")</f>
        <v>1</v>
      </c>
      <c r="C5" s="20" t="s">
        <v>156</v>
      </c>
      <c r="D5" s="20" t="s">
        <v>292</v>
      </c>
      <c r="E5" s="20" t="s">
        <v>293</v>
      </c>
      <c r="H5"/>
      <c r="I5"/>
      <c r="J5"/>
      <c r="K5"/>
      <c r="O5" s="20" t="s">
        <v>451</v>
      </c>
    </row>
    <row r="6" spans="2:15" ht="28.8" customHeight="1">
      <c r="B6" s="24">
        <f>IF(Tabla3102049[[#This Row],[Descripcion]]&lt;&gt;"",+ROW(B6)-4,"")</f>
        <v>2</v>
      </c>
      <c r="C6" s="20" t="s">
        <v>22</v>
      </c>
      <c r="D6" s="20" t="s">
        <v>270</v>
      </c>
      <c r="F6" s="32"/>
      <c r="H6"/>
      <c r="I6"/>
      <c r="J6"/>
      <c r="K6"/>
    </row>
    <row r="7" spans="2:15" ht="28.8" customHeight="1">
      <c r="B7" s="24">
        <f>IF(Tabla3102049[[#This Row],[Descripcion]]&lt;&gt;"",+ROW(B7)-4,"")</f>
        <v>3</v>
      </c>
      <c r="C7" s="20" t="s">
        <v>37</v>
      </c>
      <c r="D7" s="20" t="s">
        <v>272</v>
      </c>
    </row>
    <row r="8" spans="2:15" ht="28.8" customHeight="1">
      <c r="B8" s="24">
        <f>IF(Tabla3102049[[#This Row],[Descripcion]]&lt;&gt;"",+ROW(B8)-4,"")</f>
        <v>4</v>
      </c>
      <c r="C8" s="20" t="s">
        <v>162</v>
      </c>
      <c r="D8" s="27"/>
      <c r="E8" s="20" t="s">
        <v>294</v>
      </c>
    </row>
    <row r="9" spans="2:15" ht="28.8" customHeight="1">
      <c r="B9" s="24">
        <f>IF(Tabla3102049[[#This Row],[Descripcion]]&lt;&gt;"",+ROW(B9)-4,"")</f>
        <v>5</v>
      </c>
      <c r="C9" s="20" t="s">
        <v>158</v>
      </c>
      <c r="D9" s="20" t="s">
        <v>295</v>
      </c>
      <c r="E9" s="20" t="s">
        <v>296</v>
      </c>
    </row>
    <row r="10" spans="2:15" ht="28.8" customHeight="1">
      <c r="B10" s="24">
        <f>IF(Tabla3102049[[#This Row],[Descripcion]]&lt;&gt;"",+ROW(B10)-4,"")</f>
        <v>6</v>
      </c>
      <c r="C10" s="20" t="s">
        <v>159</v>
      </c>
      <c r="D10" s="20" t="s">
        <v>297</v>
      </c>
    </row>
    <row r="11" spans="2:15" ht="28.8" customHeight="1">
      <c r="B11" s="24">
        <f>IF(Tabla3102049[[#This Row],[Descripcion]]&lt;&gt;"",+ROW(B11)-4,"")</f>
        <v>7</v>
      </c>
      <c r="C11" s="20" t="s">
        <v>160</v>
      </c>
      <c r="D11" s="20" t="s">
        <v>298</v>
      </c>
    </row>
    <row r="12" spans="2:15" ht="28.8" customHeight="1">
      <c r="B12" s="24">
        <f>IF(Tabla3102049[[#This Row],[Descripcion]]&lt;&gt;"",+ROW(B12)-4,"")</f>
        <v>8</v>
      </c>
      <c r="C12" s="20" t="s">
        <v>161</v>
      </c>
      <c r="D12" s="27"/>
      <c r="E12" s="28" t="s">
        <v>303</v>
      </c>
    </row>
    <row r="13" spans="2:15" ht="28.8" customHeight="1">
      <c r="B13" s="24">
        <f>IF(Tabla3102049[[#This Row],[Descripcion]]&lt;&gt;"",+ROW(B13)-4,"")</f>
        <v>9</v>
      </c>
      <c r="C13" s="20" t="s">
        <v>58</v>
      </c>
      <c r="D13" s="27"/>
      <c r="E13" s="28" t="s">
        <v>280</v>
      </c>
    </row>
    <row r="14" spans="2:15" ht="21" customHeight="1">
      <c r="B14" s="24"/>
      <c r="D14" s="27"/>
      <c r="E14" s="28"/>
    </row>
    <row r="15" spans="2:15" ht="28.8" customHeight="1">
      <c r="B15" s="55" t="s">
        <v>440</v>
      </c>
      <c r="D15" s="27"/>
      <c r="E15" s="28"/>
    </row>
    <row r="16" spans="2:15" ht="19.95" customHeight="1">
      <c r="B16" s="21" t="s">
        <v>14</v>
      </c>
      <c r="C16" s="22" t="s">
        <v>15</v>
      </c>
      <c r="D16" s="22" t="s">
        <v>17</v>
      </c>
      <c r="E16" s="22" t="s">
        <v>2</v>
      </c>
    </row>
    <row r="17" spans="2:14" ht="28.8" customHeight="1">
      <c r="B17" s="56">
        <f>IF(Tabla46[[#This Row],[Descripcion]]&lt;&gt;"",+ROW(B17)-16,"")</f>
        <v>1</v>
      </c>
      <c r="C17" s="33" t="s">
        <v>168</v>
      </c>
      <c r="D17" s="33" t="s">
        <v>441</v>
      </c>
      <c r="E17" s="33" t="s">
        <v>442</v>
      </c>
    </row>
    <row r="18" spans="2:14" ht="28.8" customHeight="1">
      <c r="B18" s="24"/>
      <c r="D18" s="27"/>
      <c r="E18" s="28"/>
    </row>
    <row r="19" spans="2:14" ht="28.8" customHeight="1">
      <c r="B19" s="23" t="s">
        <v>282</v>
      </c>
      <c r="C19" s="23" t="s">
        <v>292</v>
      </c>
      <c r="D19" s="23" t="s">
        <v>293</v>
      </c>
      <c r="E19" s="23" t="s">
        <v>270</v>
      </c>
      <c r="F19" s="23" t="s">
        <v>272</v>
      </c>
      <c r="G19" s="23" t="s">
        <v>294</v>
      </c>
      <c r="H19" s="23" t="s">
        <v>295</v>
      </c>
      <c r="I19" s="23" t="s">
        <v>296</v>
      </c>
      <c r="J19" s="23" t="s">
        <v>297</v>
      </c>
      <c r="K19" s="23" t="s">
        <v>298</v>
      </c>
      <c r="L19" s="23" t="s">
        <v>303</v>
      </c>
      <c r="M19" s="23" t="s">
        <v>280</v>
      </c>
      <c r="N19" s="23" t="s">
        <v>1</v>
      </c>
    </row>
    <row r="20" spans="2:14" ht="34.950000000000003" customHeight="1">
      <c r="B20" s="20" t="s">
        <v>139</v>
      </c>
      <c r="C20" s="20" t="s">
        <v>157</v>
      </c>
      <c r="E20" s="20" t="s">
        <v>36</v>
      </c>
      <c r="F20" s="20">
        <v>1123456789</v>
      </c>
      <c r="G20" s="20" t="s">
        <v>299</v>
      </c>
      <c r="H20" s="20" t="s">
        <v>307</v>
      </c>
      <c r="J20" s="20" t="s">
        <v>165</v>
      </c>
      <c r="K20" s="20" t="s">
        <v>165</v>
      </c>
      <c r="L20" s="25" t="s">
        <v>300</v>
      </c>
      <c r="M20" s="20" t="s">
        <v>166</v>
      </c>
      <c r="N20" s="62" t="s">
        <v>449</v>
      </c>
    </row>
    <row r="21" spans="2:14" ht="34.950000000000003" customHeight="1">
      <c r="B21" s="20" t="s">
        <v>141</v>
      </c>
      <c r="E21" s="20" t="s">
        <v>36</v>
      </c>
      <c r="F21" s="20">
        <v>1123456789</v>
      </c>
      <c r="G21" s="26" t="s">
        <v>171</v>
      </c>
      <c r="H21" s="20" t="s">
        <v>307</v>
      </c>
      <c r="J21" s="20" t="s">
        <v>165</v>
      </c>
      <c r="K21" s="20" t="s">
        <v>165</v>
      </c>
      <c r="L21" s="26" t="s">
        <v>171</v>
      </c>
      <c r="M21" s="20" t="s">
        <v>172</v>
      </c>
      <c r="N21" s="62" t="s">
        <v>450</v>
      </c>
    </row>
    <row r="22" spans="2:14" ht="34.950000000000003" customHeight="1">
      <c r="B22" s="20" t="s">
        <v>142</v>
      </c>
      <c r="C22" s="20" t="s">
        <v>174</v>
      </c>
      <c r="E22" s="20" t="s">
        <v>36</v>
      </c>
      <c r="F22" s="20">
        <v>1123456789</v>
      </c>
      <c r="G22" s="26" t="s">
        <v>175</v>
      </c>
      <c r="H22" s="20" t="s">
        <v>307</v>
      </c>
      <c r="J22" s="20" t="s">
        <v>165</v>
      </c>
      <c r="K22" s="20" t="s">
        <v>165</v>
      </c>
      <c r="L22" s="26" t="s">
        <v>175</v>
      </c>
      <c r="M22" s="20" t="s">
        <v>172</v>
      </c>
      <c r="N22" s="62"/>
    </row>
    <row r="23" spans="2:14" ht="34.950000000000003" customHeight="1">
      <c r="B23" s="20" t="s">
        <v>143</v>
      </c>
      <c r="C23" s="20" t="s">
        <v>223</v>
      </c>
      <c r="E23" s="20" t="s">
        <v>36</v>
      </c>
      <c r="F23" s="20">
        <v>1123456789</v>
      </c>
      <c r="G23" s="26" t="s">
        <v>175</v>
      </c>
      <c r="H23" s="20" t="s">
        <v>307</v>
      </c>
      <c r="J23" s="20" t="s">
        <v>165</v>
      </c>
      <c r="K23" s="20" t="s">
        <v>165</v>
      </c>
      <c r="L23" s="26" t="s">
        <v>175</v>
      </c>
      <c r="M23" s="20" t="s">
        <v>172</v>
      </c>
      <c r="N23" s="62"/>
    </row>
    <row r="24" spans="2:14" ht="34.950000000000003" customHeight="1">
      <c r="B24" s="20" t="s">
        <v>144</v>
      </c>
      <c r="C24" s="20" t="s">
        <v>182</v>
      </c>
      <c r="D24" s="20" t="s">
        <v>183</v>
      </c>
      <c r="E24" s="20" t="s">
        <v>36</v>
      </c>
      <c r="F24" s="20">
        <v>1123456789</v>
      </c>
      <c r="G24" s="30" t="s">
        <v>300</v>
      </c>
      <c r="H24" s="20" t="s">
        <v>307</v>
      </c>
      <c r="J24" s="20" t="s">
        <v>165</v>
      </c>
      <c r="K24" s="20" t="s">
        <v>165</v>
      </c>
      <c r="L24" s="30" t="s">
        <v>300</v>
      </c>
      <c r="M24" s="31" t="s">
        <v>183</v>
      </c>
      <c r="N24" s="62"/>
    </row>
    <row r="25" spans="2:14" ht="34.950000000000003" customHeight="1">
      <c r="B25" s="20" t="s">
        <v>145</v>
      </c>
      <c r="C25" s="20" t="s">
        <v>157</v>
      </c>
      <c r="E25" s="20" t="s">
        <v>36</v>
      </c>
      <c r="F25" s="20">
        <v>1123456789</v>
      </c>
      <c r="G25" s="30" t="s">
        <v>443</v>
      </c>
      <c r="H25" s="20" t="s">
        <v>307</v>
      </c>
      <c r="J25" s="20" t="s">
        <v>165</v>
      </c>
      <c r="K25" s="20" t="s">
        <v>165</v>
      </c>
      <c r="L25" s="30" t="s">
        <v>443</v>
      </c>
      <c r="M25" s="20" t="s">
        <v>172</v>
      </c>
      <c r="N25" s="62"/>
    </row>
    <row r="26" spans="2:14" ht="28.8" customHeight="1">
      <c r="B26" s="20" t="s">
        <v>146</v>
      </c>
      <c r="C26" s="20" t="s">
        <v>157</v>
      </c>
      <c r="F26" s="20">
        <v>1123456789</v>
      </c>
      <c r="G26" s="26" t="s">
        <v>189</v>
      </c>
      <c r="H26" s="20" t="s">
        <v>307</v>
      </c>
      <c r="J26" s="20" t="s">
        <v>165</v>
      </c>
      <c r="K26" s="20" t="s">
        <v>165</v>
      </c>
      <c r="L26" s="26" t="s">
        <v>189</v>
      </c>
      <c r="M26" s="20" t="s">
        <v>172</v>
      </c>
      <c r="N26" s="62"/>
    </row>
    <row r="27" spans="2:14" ht="34.950000000000003" customHeight="1">
      <c r="B27" s="20" t="s">
        <v>147</v>
      </c>
      <c r="C27" s="20" t="s">
        <v>157</v>
      </c>
      <c r="E27" s="20" t="s">
        <v>72</v>
      </c>
      <c r="F27" s="20">
        <v>1123456789</v>
      </c>
      <c r="G27" s="26" t="s">
        <v>191</v>
      </c>
      <c r="H27" s="20" t="s">
        <v>307</v>
      </c>
      <c r="J27" s="20" t="s">
        <v>165</v>
      </c>
      <c r="K27" s="20" t="s">
        <v>165</v>
      </c>
      <c r="L27" s="26" t="s">
        <v>191</v>
      </c>
      <c r="M27" s="20" t="s">
        <v>172</v>
      </c>
      <c r="N27" s="62"/>
    </row>
    <row r="28" spans="2:14" ht="34.950000000000003" customHeight="1">
      <c r="B28" s="20" t="s">
        <v>148</v>
      </c>
      <c r="C28" s="20" t="s">
        <v>157</v>
      </c>
      <c r="E28" s="20" t="s">
        <v>74</v>
      </c>
      <c r="F28" s="20">
        <v>1123456789</v>
      </c>
      <c r="G28" s="26" t="s">
        <v>191</v>
      </c>
      <c r="H28" s="20" t="s">
        <v>307</v>
      </c>
      <c r="J28" s="20" t="s">
        <v>165</v>
      </c>
      <c r="K28" s="20" t="s">
        <v>165</v>
      </c>
      <c r="L28" s="26" t="s">
        <v>191</v>
      </c>
      <c r="M28" s="20" t="s">
        <v>172</v>
      </c>
      <c r="N28" s="62"/>
    </row>
    <row r="29" spans="2:14" ht="34.950000000000003" customHeight="1">
      <c r="B29" s="20" t="s">
        <v>149</v>
      </c>
      <c r="C29" s="20" t="s">
        <v>157</v>
      </c>
      <c r="E29" s="20" t="s">
        <v>36</v>
      </c>
      <c r="G29" s="26" t="s">
        <v>196</v>
      </c>
      <c r="H29" s="20" t="s">
        <v>307</v>
      </c>
      <c r="J29" s="20" t="s">
        <v>165</v>
      </c>
      <c r="K29" s="20" t="s">
        <v>165</v>
      </c>
      <c r="L29" s="26" t="s">
        <v>196</v>
      </c>
      <c r="M29" s="20" t="s">
        <v>172</v>
      </c>
      <c r="N29" s="62"/>
    </row>
    <row r="30" spans="2:14" ht="34.950000000000003" customHeight="1">
      <c r="B30" s="20" t="s">
        <v>150</v>
      </c>
      <c r="C30" s="20" t="s">
        <v>157</v>
      </c>
      <c r="E30" s="20" t="s">
        <v>36</v>
      </c>
      <c r="F30" s="27" t="s">
        <v>200</v>
      </c>
      <c r="G30" s="26" t="s">
        <v>201</v>
      </c>
      <c r="H30" s="20" t="s">
        <v>307</v>
      </c>
      <c r="J30" s="20" t="s">
        <v>165</v>
      </c>
      <c r="K30" s="20" t="s">
        <v>165</v>
      </c>
      <c r="L30" s="26" t="s">
        <v>201</v>
      </c>
      <c r="M30" s="20" t="s">
        <v>172</v>
      </c>
      <c r="N30" s="62"/>
    </row>
    <row r="31" spans="2:14" ht="28.8" customHeight="1">
      <c r="B31" s="20" t="s">
        <v>151</v>
      </c>
      <c r="C31" s="20" t="s">
        <v>157</v>
      </c>
      <c r="E31" s="20" t="s">
        <v>36</v>
      </c>
      <c r="F31" s="20">
        <v>1123456789</v>
      </c>
      <c r="G31" s="20" t="s">
        <v>299</v>
      </c>
      <c r="J31" s="20" t="s">
        <v>165</v>
      </c>
      <c r="K31" s="20" t="s">
        <v>165</v>
      </c>
      <c r="L31" s="26" t="s">
        <v>204</v>
      </c>
      <c r="M31" s="20" t="s">
        <v>172</v>
      </c>
      <c r="N31" s="62"/>
    </row>
    <row r="32" spans="2:14" ht="28.8" customHeight="1">
      <c r="B32" s="20" t="s">
        <v>152</v>
      </c>
      <c r="C32" s="20" t="s">
        <v>157</v>
      </c>
      <c r="E32" s="20" t="s">
        <v>36</v>
      </c>
      <c r="F32" s="20">
        <v>1123456789</v>
      </c>
      <c r="G32" s="20" t="s">
        <v>299</v>
      </c>
      <c r="H32" s="20" t="s">
        <v>207</v>
      </c>
      <c r="J32" s="20" t="s">
        <v>165</v>
      </c>
      <c r="K32" s="20" t="s">
        <v>165</v>
      </c>
      <c r="L32" s="26" t="s">
        <v>208</v>
      </c>
      <c r="M32" s="20" t="s">
        <v>172</v>
      </c>
      <c r="N32" s="62"/>
    </row>
    <row r="33" spans="2:14" ht="28.8" customHeight="1">
      <c r="B33" s="20" t="s">
        <v>153</v>
      </c>
      <c r="C33" s="20" t="s">
        <v>157</v>
      </c>
      <c r="E33" s="20" t="s">
        <v>36</v>
      </c>
      <c r="F33" s="20">
        <v>1123456789</v>
      </c>
      <c r="G33" s="20" t="s">
        <v>299</v>
      </c>
      <c r="H33" s="26" t="s">
        <v>308</v>
      </c>
      <c r="I33" s="26" t="s">
        <v>309</v>
      </c>
      <c r="J33" s="20" t="s">
        <v>165</v>
      </c>
      <c r="K33" s="20" t="s">
        <v>165</v>
      </c>
      <c r="L33" s="26" t="s">
        <v>208</v>
      </c>
      <c r="M33" s="20" t="s">
        <v>172</v>
      </c>
      <c r="N33" s="62"/>
    </row>
    <row r="34" spans="2:14" ht="28.8" customHeight="1">
      <c r="B34" s="20" t="s">
        <v>154</v>
      </c>
      <c r="C34" s="20" t="s">
        <v>157</v>
      </c>
      <c r="E34" s="20" t="s">
        <v>36</v>
      </c>
      <c r="F34" s="20">
        <v>1123456789</v>
      </c>
      <c r="G34" s="20" t="s">
        <v>299</v>
      </c>
      <c r="H34" s="26" t="s">
        <v>310</v>
      </c>
      <c r="J34" s="20" t="s">
        <v>165</v>
      </c>
      <c r="K34" s="20" t="s">
        <v>165</v>
      </c>
      <c r="L34" s="26" t="s">
        <v>208</v>
      </c>
      <c r="M34" s="20" t="s">
        <v>172</v>
      </c>
      <c r="N34" s="62"/>
    </row>
    <row r="35" spans="2:14" ht="28.8" customHeight="1">
      <c r="B35" s="20" t="s">
        <v>155</v>
      </c>
      <c r="C35" s="20" t="s">
        <v>157</v>
      </c>
      <c r="E35" s="20" t="s">
        <v>36</v>
      </c>
      <c r="F35" s="20">
        <v>1123456789</v>
      </c>
      <c r="G35" s="20" t="s">
        <v>299</v>
      </c>
      <c r="H35" s="20" t="s">
        <v>307</v>
      </c>
      <c r="K35" s="20" t="s">
        <v>165</v>
      </c>
      <c r="L35" s="26" t="s">
        <v>219</v>
      </c>
      <c r="M35" s="20" t="s">
        <v>172</v>
      </c>
      <c r="N35" s="62"/>
    </row>
    <row r="36" spans="2:14" ht="28.8" customHeight="1">
      <c r="B36" s="20" t="s">
        <v>220</v>
      </c>
      <c r="C36" s="20" t="s">
        <v>157</v>
      </c>
      <c r="E36" s="20" t="s">
        <v>36</v>
      </c>
      <c r="F36" s="20">
        <v>1123456789</v>
      </c>
      <c r="G36" s="20" t="s">
        <v>299</v>
      </c>
      <c r="H36" s="20" t="s">
        <v>307</v>
      </c>
      <c r="J36" s="20" t="s">
        <v>224</v>
      </c>
      <c r="K36" s="20" t="s">
        <v>165</v>
      </c>
      <c r="L36" s="26" t="s">
        <v>313</v>
      </c>
      <c r="M36" s="20" t="s">
        <v>172</v>
      </c>
      <c r="N36" s="62"/>
    </row>
    <row r="37" spans="2:14" ht="28.8" customHeight="1">
      <c r="B37" s="20" t="s">
        <v>225</v>
      </c>
      <c r="C37" s="20" t="s">
        <v>157</v>
      </c>
      <c r="E37" s="20" t="s">
        <v>36</v>
      </c>
      <c r="F37" s="20">
        <v>1123456789</v>
      </c>
      <c r="G37" s="20" t="s">
        <v>299</v>
      </c>
      <c r="H37" s="20" t="s">
        <v>307</v>
      </c>
      <c r="J37" s="20" t="s">
        <v>311</v>
      </c>
      <c r="K37" s="20" t="s">
        <v>165</v>
      </c>
      <c r="L37" s="26" t="s">
        <v>313</v>
      </c>
      <c r="M37" s="20" t="s">
        <v>172</v>
      </c>
      <c r="N37" s="62"/>
    </row>
    <row r="38" spans="2:14" ht="28.8" customHeight="1">
      <c r="B38" s="20" t="s">
        <v>232</v>
      </c>
      <c r="C38" s="20" t="s">
        <v>157</v>
      </c>
      <c r="E38" s="20" t="s">
        <v>36</v>
      </c>
      <c r="F38" s="20">
        <v>1123456789</v>
      </c>
      <c r="G38" s="20" t="s">
        <v>299</v>
      </c>
      <c r="H38" s="20" t="s">
        <v>307</v>
      </c>
      <c r="J38" s="20" t="s">
        <v>231</v>
      </c>
      <c r="K38" s="20" t="s">
        <v>165</v>
      </c>
      <c r="L38" s="26" t="s">
        <v>313</v>
      </c>
      <c r="M38" s="20" t="s">
        <v>172</v>
      </c>
      <c r="N38" s="62"/>
    </row>
    <row r="39" spans="2:14" ht="28.8" customHeight="1">
      <c r="B39" s="20" t="s">
        <v>233</v>
      </c>
      <c r="C39" s="20" t="s">
        <v>157</v>
      </c>
      <c r="E39" s="20" t="s">
        <v>36</v>
      </c>
      <c r="F39" s="20">
        <v>1123456789</v>
      </c>
      <c r="G39" s="20" t="s">
        <v>299</v>
      </c>
      <c r="H39" s="20" t="s">
        <v>307</v>
      </c>
      <c r="J39" s="16" t="s">
        <v>325</v>
      </c>
      <c r="K39" s="20" t="s">
        <v>165</v>
      </c>
      <c r="L39" s="26" t="s">
        <v>313</v>
      </c>
      <c r="M39" s="20" t="s">
        <v>172</v>
      </c>
      <c r="N39" s="62"/>
    </row>
    <row r="40" spans="2:14" ht="28.8" customHeight="1">
      <c r="B40" s="20" t="s">
        <v>236</v>
      </c>
      <c r="C40" s="20" t="s">
        <v>157</v>
      </c>
      <c r="E40" s="20" t="s">
        <v>36</v>
      </c>
      <c r="F40" s="20">
        <v>1123456789</v>
      </c>
      <c r="G40" s="20" t="s">
        <v>299</v>
      </c>
      <c r="H40" s="20" t="s">
        <v>307</v>
      </c>
      <c r="J40" s="16" t="s">
        <v>301</v>
      </c>
      <c r="K40" s="20" t="s">
        <v>165</v>
      </c>
      <c r="L40" s="26" t="s">
        <v>313</v>
      </c>
      <c r="M40" s="20" t="s">
        <v>172</v>
      </c>
      <c r="N40" s="62"/>
    </row>
    <row r="41" spans="2:14" ht="28.8" customHeight="1">
      <c r="B41" s="20" t="s">
        <v>239</v>
      </c>
      <c r="C41" s="20" t="s">
        <v>157</v>
      </c>
      <c r="E41" s="20" t="s">
        <v>36</v>
      </c>
      <c r="F41" s="20">
        <v>1123456789</v>
      </c>
      <c r="G41" s="20" t="s">
        <v>299</v>
      </c>
      <c r="H41" s="20" t="s">
        <v>307</v>
      </c>
      <c r="J41" s="20" t="s">
        <v>242</v>
      </c>
      <c r="K41" s="20" t="s">
        <v>165</v>
      </c>
      <c r="L41" s="26" t="s">
        <v>313</v>
      </c>
      <c r="M41" s="20" t="s">
        <v>172</v>
      </c>
      <c r="N41" s="62"/>
    </row>
    <row r="42" spans="2:14" ht="28.8" customHeight="1">
      <c r="B42" s="20" t="s">
        <v>246</v>
      </c>
      <c r="C42" s="20" t="s">
        <v>157</v>
      </c>
      <c r="E42" s="20" t="s">
        <v>36</v>
      </c>
      <c r="F42" s="20">
        <v>1123456789</v>
      </c>
      <c r="G42" s="20" t="s">
        <v>299</v>
      </c>
      <c r="H42" s="20" t="s">
        <v>307</v>
      </c>
      <c r="J42" s="20" t="s">
        <v>165</v>
      </c>
      <c r="K42" s="20" t="s">
        <v>302</v>
      </c>
      <c r="L42" s="26" t="s">
        <v>245</v>
      </c>
      <c r="M42" s="20" t="s">
        <v>172</v>
      </c>
      <c r="N42" s="62"/>
    </row>
    <row r="43" spans="2:14" ht="28.8" customHeight="1">
      <c r="B43" s="20" t="s">
        <v>247</v>
      </c>
      <c r="C43" s="20" t="s">
        <v>157</v>
      </c>
      <c r="E43" s="20" t="s">
        <v>36</v>
      </c>
      <c r="F43" s="20">
        <v>1123456789</v>
      </c>
      <c r="G43" s="20" t="s">
        <v>299</v>
      </c>
      <c r="H43" s="20" t="s">
        <v>307</v>
      </c>
      <c r="J43" s="20" t="s">
        <v>165</v>
      </c>
      <c r="L43" s="26" t="s">
        <v>245</v>
      </c>
      <c r="M43" s="20" t="s">
        <v>172</v>
      </c>
      <c r="N43" s="62"/>
    </row>
  </sheetData>
  <phoneticPr fontId="9" type="noConversion"/>
  <dataValidations count="1">
    <dataValidation type="list" allowBlank="1" showInputMessage="1" showErrorMessage="1" sqref="N20:N43" xr:uid="{A8C1BDBA-40B8-4D67-83BB-DCA0F219CD29}">
      <formula1>$O$3:$O$5</formula1>
    </dataValidation>
  </dataValidations>
  <pageMargins left="0.7" right="0.7" top="0.75" bottom="0.75" header="0.3" footer="0.3"/>
  <drawing r:id="rId1"/>
  <tableParts count="3">
    <tablePart r:id="rId2"/>
    <tablePart r:id="rId3"/>
    <tablePart r:id="rId4"/>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1918A-4522-454D-B932-130199BBFC31}">
  <sheetPr>
    <tabColor theme="4" tint="0.79998168889431442"/>
  </sheetPr>
  <dimension ref="A1:F21"/>
  <sheetViews>
    <sheetView showGridLines="0" workbookViewId="0">
      <selection activeCell="C6" sqref="C6:D6"/>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139</v>
      </c>
      <c r="B2" s="2" t="s">
        <v>4</v>
      </c>
      <c r="C2" s="5" t="s">
        <v>163</v>
      </c>
      <c r="E2" s="38" t="s">
        <v>5</v>
      </c>
    </row>
    <row r="3" spans="1:6" ht="42.6" customHeight="1">
      <c r="A3" s="1"/>
      <c r="B3" s="2" t="s">
        <v>6</v>
      </c>
      <c r="C3" s="58" t="s">
        <v>433</v>
      </c>
      <c r="D3" s="58"/>
    </row>
    <row r="4" spans="1:6" ht="19.95" customHeight="1">
      <c r="A4" s="1"/>
      <c r="B4" s="6" t="s">
        <v>7</v>
      </c>
      <c r="C4" s="50" t="s">
        <v>409</v>
      </c>
    </row>
    <row r="5" spans="1:6" ht="19.95" customHeight="1">
      <c r="A5" s="1"/>
      <c r="B5" s="6"/>
      <c r="C5" s="27" t="s">
        <v>432</v>
      </c>
    </row>
    <row r="6" spans="1:6" ht="55.2" customHeight="1">
      <c r="A6" s="1"/>
      <c r="B6" s="2" t="s">
        <v>8</v>
      </c>
      <c r="C6" s="59" t="s">
        <v>180</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IF(Tabla31020[[#This Row],[Descripcion]]&lt;&gt;"",+ROW(C12)-11,"")</f>
        <v>1</v>
      </c>
      <c r="D12" s="7" t="s">
        <v>156</v>
      </c>
      <c r="E12" s="7" t="s">
        <v>157</v>
      </c>
    </row>
    <row r="13" spans="1:6" ht="19.95" customHeight="1">
      <c r="B13" s="2"/>
      <c r="C13" s="1">
        <f>IF(Tabla31020[[#This Row],[Descripcion]]&lt;&gt;"",+ROW(C13)-11,"")</f>
        <v>2</v>
      </c>
      <c r="D13" s="7" t="s">
        <v>22</v>
      </c>
      <c r="E13" s="20" t="s">
        <v>36</v>
      </c>
    </row>
    <row r="14" spans="1:6" ht="19.95" customHeight="1">
      <c r="B14" s="2"/>
      <c r="C14" s="1">
        <f>IF(Tabla31020[[#This Row],[Descripcion]]&lt;&gt;"",+ROW(C14)-11,"")</f>
        <v>3</v>
      </c>
      <c r="D14" s="7" t="s">
        <v>37</v>
      </c>
      <c r="E14" s="3">
        <v>1123456789</v>
      </c>
    </row>
    <row r="15" spans="1:6" ht="19.95" customHeight="1">
      <c r="B15" s="2"/>
      <c r="C15" s="1">
        <f>IF(Tabla31020[[#This Row],[Descripcion]]&lt;&gt;"",+ROW(C15)-11,"")</f>
        <v>4</v>
      </c>
      <c r="D15" s="7" t="s">
        <v>162</v>
      </c>
    </row>
    <row r="16" spans="1:6" ht="40.799999999999997" customHeight="1">
      <c r="B16" s="2"/>
      <c r="C16" s="1">
        <f>IF(Tabla31020[[#This Row],[Descripcion]]&lt;&gt;"",+ROW(C16)-11,"")</f>
        <v>5</v>
      </c>
      <c r="D16" s="7" t="s">
        <v>158</v>
      </c>
      <c r="E16" s="13" t="s">
        <v>164</v>
      </c>
      <c r="F16" s="7"/>
    </row>
    <row r="17" spans="1:6" ht="35.4" customHeight="1">
      <c r="B17" s="2"/>
      <c r="C17" s="1">
        <f>IF(Tabla31020[[#This Row],[Descripcion]]&lt;&gt;"",+ROW(C17)-11,"")</f>
        <v>6</v>
      </c>
      <c r="D17" s="7" t="s">
        <v>159</v>
      </c>
      <c r="E17" s="20" t="s">
        <v>165</v>
      </c>
    </row>
    <row r="18" spans="1:6" ht="35.4" customHeight="1">
      <c r="B18" s="2"/>
      <c r="C18" s="1">
        <f>IF(Tabla31020[[#This Row],[Descripcion]]&lt;&gt;"",+ROW(C18)-11,"")</f>
        <v>7</v>
      </c>
      <c r="D18" s="7" t="s">
        <v>160</v>
      </c>
      <c r="E18" s="20" t="s">
        <v>165</v>
      </c>
    </row>
    <row r="19" spans="1:6" ht="35.4" customHeight="1">
      <c r="B19" s="2"/>
      <c r="C19" s="1">
        <f>IF(Tabla31020[[#This Row],[Descripcion]]&lt;&gt;"",+ROW(C19)-11,"")</f>
        <v>8</v>
      </c>
      <c r="D19" s="7" t="s">
        <v>161</v>
      </c>
      <c r="F19" s="17" t="s">
        <v>62</v>
      </c>
    </row>
    <row r="20" spans="1:6" ht="19.95" customHeight="1">
      <c r="A20" s="1"/>
      <c r="B20" s="2"/>
      <c r="C20" s="1">
        <f>IF(Tabla31020[[#This Row],[Descripcion]]&lt;&gt;"",+ROW(C20)-11,"")</f>
        <v>9</v>
      </c>
      <c r="D20" s="7" t="s">
        <v>58</v>
      </c>
      <c r="F20" s="7" t="s">
        <v>166</v>
      </c>
    </row>
    <row r="21" spans="1:6" ht="19.95" customHeight="1">
      <c r="A21" s="1"/>
      <c r="B21" s="2"/>
    </row>
  </sheetData>
  <mergeCells count="2">
    <mergeCell ref="C3:D3"/>
    <mergeCell ref="C6:D6"/>
  </mergeCells>
  <hyperlinks>
    <hyperlink ref="E2" location="Indice!A1" display="Indice - Casos de Pruebas" xr:uid="{741F4A58-9C13-4B0E-AFF5-70EE1E519038}"/>
    <hyperlink ref="C4" r:id="rId1" xr:uid="{43C8D2B1-8BDC-47B8-A987-22A75BA9148F}"/>
  </hyperlinks>
  <pageMargins left="0.7" right="0.7" top="0.75" bottom="0.75" header="0.3" footer="0.3"/>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3583E-11FF-4935-AA96-C1FCF269B61C}">
  <sheetPr>
    <tabColor theme="4" tint="0.79998168889431442"/>
  </sheetPr>
  <dimension ref="A1:F14"/>
  <sheetViews>
    <sheetView showGridLines="0" workbookViewId="0">
      <selection activeCell="C6" sqref="C6:D6"/>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140</v>
      </c>
      <c r="B2" s="2" t="s">
        <v>4</v>
      </c>
      <c r="C2" s="5" t="s">
        <v>167</v>
      </c>
      <c r="E2" s="38" t="s">
        <v>5</v>
      </c>
    </row>
    <row r="3" spans="1:6" ht="42.6" customHeight="1">
      <c r="A3" s="1"/>
      <c r="B3" s="2" t="s">
        <v>6</v>
      </c>
      <c r="C3" s="58" t="s">
        <v>434</v>
      </c>
      <c r="D3" s="58"/>
    </row>
    <row r="4" spans="1:6" ht="19.95" customHeight="1">
      <c r="A4" s="1"/>
      <c r="B4" s="6" t="s">
        <v>7</v>
      </c>
      <c r="C4" s="50" t="s">
        <v>409</v>
      </c>
    </row>
    <row r="5" spans="1:6" ht="19.95" customHeight="1">
      <c r="A5" s="1"/>
      <c r="B5" s="6"/>
      <c r="C5" s="27" t="s">
        <v>432</v>
      </c>
    </row>
    <row r="6" spans="1:6" ht="55.2" customHeight="1">
      <c r="A6" s="1"/>
      <c r="B6" s="2" t="s">
        <v>8</v>
      </c>
      <c r="C6" s="59" t="s">
        <v>181</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IF(Tabla3102021[[#This Row],[Descripcion]]&lt;&gt;"",+ROW(C12)-11,"")</f>
        <v>1</v>
      </c>
      <c r="D12" s="7" t="s">
        <v>168</v>
      </c>
      <c r="E12" s="7" t="s">
        <v>157</v>
      </c>
    </row>
    <row r="13" spans="1:6" ht="19.95" customHeight="1">
      <c r="A13" s="1"/>
      <c r="B13" s="2"/>
      <c r="C13" s="1">
        <f>IF(Tabla3102021[[#This Row],[Descripcion]]&lt;&gt;"",+ROW(C13)-11,"")</f>
        <v>2</v>
      </c>
      <c r="D13" s="7" t="s">
        <v>58</v>
      </c>
      <c r="F13" s="7" t="s">
        <v>166</v>
      </c>
    </row>
    <row r="14" spans="1:6" ht="19.95" customHeight="1">
      <c r="A14" s="1"/>
      <c r="B14" s="2"/>
    </row>
  </sheetData>
  <mergeCells count="2">
    <mergeCell ref="C3:D3"/>
    <mergeCell ref="C6:D6"/>
  </mergeCells>
  <hyperlinks>
    <hyperlink ref="E2" location="Indice!A1" display="Indice - Casos de Pruebas" xr:uid="{A984FCE1-D1B9-4DE4-AA60-B345DC22E8DF}"/>
    <hyperlink ref="C4" r:id="rId1" xr:uid="{E97118B2-0D7C-481A-BA8B-88F612C725E5}"/>
  </hyperlinks>
  <pageMargins left="0.7" right="0.7" top="0.75" bottom="0.75" header="0.3" footer="0.3"/>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6A8F7-B614-4572-91FB-5E4EB7CDD7ED}">
  <sheetPr>
    <tabColor theme="4" tint="0.79998168889431442"/>
  </sheetPr>
  <dimension ref="A1:F21"/>
  <sheetViews>
    <sheetView showGridLines="0" workbookViewId="0">
      <selection activeCell="C6" sqref="C6:D6"/>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141</v>
      </c>
      <c r="B2" s="2" t="s">
        <v>4</v>
      </c>
      <c r="C2" s="5" t="s">
        <v>169</v>
      </c>
      <c r="E2" s="38" t="s">
        <v>5</v>
      </c>
    </row>
    <row r="3" spans="1:6" ht="42.6" customHeight="1">
      <c r="A3" s="1"/>
      <c r="B3" s="2" t="s">
        <v>6</v>
      </c>
      <c r="C3" s="58" t="s">
        <v>170</v>
      </c>
      <c r="D3" s="58"/>
    </row>
    <row r="4" spans="1:6" ht="19.95" customHeight="1">
      <c r="A4" s="1"/>
      <c r="B4" s="6" t="s">
        <v>7</v>
      </c>
      <c r="C4" s="50" t="s">
        <v>409</v>
      </c>
    </row>
    <row r="5" spans="1:6" ht="19.95" customHeight="1">
      <c r="A5" s="1"/>
      <c r="B5" s="6"/>
      <c r="C5" s="27" t="s">
        <v>432</v>
      </c>
    </row>
    <row r="6" spans="1:6" ht="55.2" customHeight="1">
      <c r="A6" s="1"/>
      <c r="B6" s="2" t="s">
        <v>8</v>
      </c>
      <c r="C6" s="59" t="s">
        <v>181</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IF(Tabla3102022[[#This Row],[Descripcion]]&lt;&gt;"",+ROW(C12)-11,"")</f>
        <v>1</v>
      </c>
      <c r="D12" s="7" t="s">
        <v>156</v>
      </c>
      <c r="E12" s="7"/>
    </row>
    <row r="13" spans="1:6" ht="19.95" customHeight="1">
      <c r="B13" s="2"/>
      <c r="C13" s="1">
        <f>IF(Tabla3102022[[#This Row],[Descripcion]]&lt;&gt;"",+ROW(C13)-11,"")</f>
        <v>2</v>
      </c>
      <c r="D13" s="7" t="s">
        <v>22</v>
      </c>
      <c r="E13" s="20" t="s">
        <v>36</v>
      </c>
    </row>
    <row r="14" spans="1:6" ht="19.95" customHeight="1">
      <c r="B14" s="2"/>
      <c r="C14" s="1">
        <f>IF(Tabla3102022[[#This Row],[Descripcion]]&lt;&gt;"",+ROW(C14)-11,"")</f>
        <v>3</v>
      </c>
      <c r="D14" s="7" t="s">
        <v>37</v>
      </c>
      <c r="E14" s="3">
        <v>1123456789</v>
      </c>
    </row>
    <row r="15" spans="1:6" ht="19.95" customHeight="1">
      <c r="B15" s="2"/>
      <c r="C15" s="1">
        <f>IF(Tabla3102022[[#This Row],[Descripcion]]&lt;&gt;"",+ROW(C15)-11,"")</f>
        <v>4</v>
      </c>
      <c r="D15" s="7" t="s">
        <v>162</v>
      </c>
    </row>
    <row r="16" spans="1:6" ht="40.799999999999997" customHeight="1">
      <c r="B16" s="2"/>
      <c r="C16" s="1">
        <f>IF(Tabla3102022[[#This Row],[Descripcion]]&lt;&gt;"",+ROW(C16)-11,"")</f>
        <v>5</v>
      </c>
      <c r="D16" s="7" t="s">
        <v>158</v>
      </c>
      <c r="E16" s="13" t="s">
        <v>164</v>
      </c>
      <c r="F16" s="7"/>
    </row>
    <row r="17" spans="1:6" ht="35.4" customHeight="1">
      <c r="B17" s="2"/>
      <c r="C17" s="1">
        <f>IF(Tabla3102022[[#This Row],[Descripcion]]&lt;&gt;"",+ROW(C17)-11,"")</f>
        <v>6</v>
      </c>
      <c r="D17" s="7" t="s">
        <v>159</v>
      </c>
      <c r="E17" s="20" t="s">
        <v>165</v>
      </c>
    </row>
    <row r="18" spans="1:6" ht="35.4" customHeight="1">
      <c r="B18" s="2"/>
      <c r="C18" s="1">
        <f>IF(Tabla3102022[[#This Row],[Descripcion]]&lt;&gt;"",+ROW(C18)-11,"")</f>
        <v>7</v>
      </c>
      <c r="D18" s="7" t="s">
        <v>160</v>
      </c>
      <c r="E18" s="20" t="s">
        <v>165</v>
      </c>
    </row>
    <row r="19" spans="1:6" ht="35.4" customHeight="1">
      <c r="B19" s="2"/>
      <c r="C19" s="1">
        <f>IF(Tabla3102022[[#This Row],[Descripcion]]&lt;&gt;"",+ROW(C19)-11,"")</f>
        <v>8</v>
      </c>
      <c r="D19" s="7" t="s">
        <v>161</v>
      </c>
      <c r="F19" s="13" t="s">
        <v>171</v>
      </c>
    </row>
    <row r="20" spans="1:6" ht="19.95" customHeight="1">
      <c r="A20" s="1"/>
      <c r="B20" s="2"/>
      <c r="C20" s="1">
        <f>IF(Tabla3102022[[#This Row],[Descripcion]]&lt;&gt;"",+ROW(C20)-11,"")</f>
        <v>9</v>
      </c>
      <c r="D20" s="7" t="s">
        <v>58</v>
      </c>
      <c r="F20" s="7" t="s">
        <v>172</v>
      </c>
    </row>
    <row r="21" spans="1:6" ht="19.95" customHeight="1">
      <c r="A21" s="1"/>
      <c r="B21" s="2"/>
    </row>
  </sheetData>
  <mergeCells count="2">
    <mergeCell ref="C3:D3"/>
    <mergeCell ref="C6:D6"/>
  </mergeCells>
  <hyperlinks>
    <hyperlink ref="E2" location="Indice!A1" display="Indice - Casos de Pruebas" xr:uid="{8F486E79-54BE-448E-B340-994BFC2AE126}"/>
    <hyperlink ref="C4" r:id="rId1" xr:uid="{84808B98-9005-456A-81E8-B01DB020655B}"/>
  </hyperlinks>
  <pageMargins left="0.7" right="0.7" top="0.75" bottom="0.75" header="0.3" footer="0.3"/>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2BAB8-ED02-47E1-848B-2ECD805D8BE8}">
  <sheetPr>
    <tabColor theme="4" tint="0.79998168889431442"/>
  </sheetPr>
  <dimension ref="A1:F21"/>
  <sheetViews>
    <sheetView showGridLines="0" workbookViewId="0">
      <selection activeCell="C6" sqref="C6:D6"/>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142</v>
      </c>
      <c r="B2" s="2" t="s">
        <v>4</v>
      </c>
      <c r="C2" s="5" t="s">
        <v>173</v>
      </c>
      <c r="E2" s="38" t="s">
        <v>5</v>
      </c>
    </row>
    <row r="3" spans="1:6" ht="42.6" customHeight="1">
      <c r="A3" s="1"/>
      <c r="B3" s="2" t="s">
        <v>6</v>
      </c>
      <c r="C3" s="58" t="s">
        <v>177</v>
      </c>
      <c r="D3" s="58"/>
    </row>
    <row r="4" spans="1:6" ht="19.95" customHeight="1">
      <c r="A4" s="1"/>
      <c r="B4" s="6" t="s">
        <v>7</v>
      </c>
      <c r="C4" s="50" t="s">
        <v>409</v>
      </c>
    </row>
    <row r="5" spans="1:6" ht="19.95" customHeight="1">
      <c r="A5" s="1"/>
      <c r="B5" s="6"/>
      <c r="C5" s="27" t="s">
        <v>432</v>
      </c>
    </row>
    <row r="6" spans="1:6" ht="55.2" customHeight="1">
      <c r="A6" s="1"/>
      <c r="B6" s="2" t="s">
        <v>8</v>
      </c>
      <c r="C6" s="59" t="s">
        <v>181</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IF(Tabla310202223[[#This Row],[Descripcion]]&lt;&gt;"",+ROW(C12)-11,"")</f>
        <v>1</v>
      </c>
      <c r="D12" s="7" t="s">
        <v>156</v>
      </c>
      <c r="E12" s="7" t="s">
        <v>174</v>
      </c>
    </row>
    <row r="13" spans="1:6" ht="19.95" customHeight="1">
      <c r="B13" s="2"/>
      <c r="C13" s="1">
        <f>IF(Tabla310202223[[#This Row],[Descripcion]]&lt;&gt;"",+ROW(C13)-11,"")</f>
        <v>2</v>
      </c>
      <c r="D13" s="7" t="s">
        <v>22</v>
      </c>
      <c r="E13" s="20" t="s">
        <v>36</v>
      </c>
    </row>
    <row r="14" spans="1:6" ht="19.95" customHeight="1">
      <c r="B14" s="2"/>
      <c r="C14" s="1">
        <f>IF(Tabla310202223[[#This Row],[Descripcion]]&lt;&gt;"",+ROW(C14)-11,"")</f>
        <v>3</v>
      </c>
      <c r="D14" s="7" t="s">
        <v>37</v>
      </c>
      <c r="E14" s="3">
        <v>1123456789</v>
      </c>
    </row>
    <row r="15" spans="1:6" ht="19.95" customHeight="1">
      <c r="B15" s="2"/>
      <c r="C15" s="1">
        <f>IF(Tabla310202223[[#This Row],[Descripcion]]&lt;&gt;"",+ROW(C15)-11,"")</f>
        <v>4</v>
      </c>
      <c r="D15" s="7" t="s">
        <v>162</v>
      </c>
    </row>
    <row r="16" spans="1:6" ht="40.799999999999997" customHeight="1">
      <c r="B16" s="2"/>
      <c r="C16" s="1">
        <f>IF(Tabla310202223[[#This Row],[Descripcion]]&lt;&gt;"",+ROW(C16)-11,"")</f>
        <v>5</v>
      </c>
      <c r="D16" s="7" t="s">
        <v>158</v>
      </c>
      <c r="E16" s="13" t="s">
        <v>164</v>
      </c>
      <c r="F16" s="7"/>
    </row>
    <row r="17" spans="1:6" ht="35.4" customHeight="1">
      <c r="B17" s="2"/>
      <c r="C17" s="1">
        <f>IF(Tabla310202223[[#This Row],[Descripcion]]&lt;&gt;"",+ROW(C17)-11,"")</f>
        <v>6</v>
      </c>
      <c r="D17" s="7" t="s">
        <v>159</v>
      </c>
      <c r="E17" s="20" t="s">
        <v>165</v>
      </c>
    </row>
    <row r="18" spans="1:6" ht="35.4" customHeight="1">
      <c r="B18" s="2"/>
      <c r="C18" s="1">
        <f>IF(Tabla310202223[[#This Row],[Descripcion]]&lt;&gt;"",+ROW(C18)-11,"")</f>
        <v>7</v>
      </c>
      <c r="D18" s="7" t="s">
        <v>160</v>
      </c>
      <c r="E18" s="20" t="s">
        <v>165</v>
      </c>
    </row>
    <row r="19" spans="1:6" ht="35.4" customHeight="1">
      <c r="B19" s="2"/>
      <c r="C19" s="1">
        <f>IF(Tabla310202223[[#This Row],[Descripcion]]&lt;&gt;"",+ROW(C19)-11,"")</f>
        <v>8</v>
      </c>
      <c r="D19" s="7" t="s">
        <v>161</v>
      </c>
      <c r="F19" s="13" t="s">
        <v>175</v>
      </c>
    </row>
    <row r="20" spans="1:6" ht="19.95" customHeight="1">
      <c r="A20" s="1"/>
      <c r="B20" s="2"/>
      <c r="C20" s="1">
        <f>IF(Tabla310202223[[#This Row],[Descripcion]]&lt;&gt;"",+ROW(C20)-11,"")</f>
        <v>9</v>
      </c>
      <c r="D20" s="7" t="s">
        <v>58</v>
      </c>
      <c r="F20" s="7" t="s">
        <v>172</v>
      </c>
    </row>
    <row r="21" spans="1:6" ht="19.95" customHeight="1">
      <c r="A21" s="1"/>
      <c r="B21" s="2"/>
    </row>
  </sheetData>
  <mergeCells count="2">
    <mergeCell ref="C3:D3"/>
    <mergeCell ref="C6:D6"/>
  </mergeCells>
  <hyperlinks>
    <hyperlink ref="E2" location="Indice!A1" display="Indice - Casos de Pruebas" xr:uid="{91C4A8A2-A8FF-4419-A13A-CCD5E06B9418}"/>
    <hyperlink ref="C4" r:id="rId1" xr:uid="{C3380CF1-80CE-4AA0-9BC8-F6803F64CE3B}"/>
  </hyperlinks>
  <pageMargins left="0.7" right="0.7" top="0.75" bottom="0.75" header="0.3" footer="0.3"/>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32CC9-208D-4A45-94C5-F1E021950C1F}">
  <sheetPr>
    <tabColor theme="4" tint="0.79998168889431442"/>
  </sheetPr>
  <dimension ref="A1:F21"/>
  <sheetViews>
    <sheetView showGridLines="0" workbookViewId="0">
      <selection activeCell="C6" sqref="C6:D6"/>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143</v>
      </c>
      <c r="B2" s="2" t="s">
        <v>4</v>
      </c>
      <c r="C2" s="5" t="s">
        <v>176</v>
      </c>
      <c r="E2" s="38" t="s">
        <v>5</v>
      </c>
    </row>
    <row r="3" spans="1:6" ht="42.6" customHeight="1">
      <c r="A3" s="1"/>
      <c r="B3" s="2" t="s">
        <v>6</v>
      </c>
      <c r="C3" s="58" t="s">
        <v>178</v>
      </c>
      <c r="D3" s="58"/>
    </row>
    <row r="4" spans="1:6" ht="19.95" customHeight="1">
      <c r="A4" s="1"/>
      <c r="B4" s="6" t="s">
        <v>7</v>
      </c>
      <c r="C4" s="50" t="s">
        <v>409</v>
      </c>
    </row>
    <row r="5" spans="1:6" ht="19.95" customHeight="1">
      <c r="A5" s="1"/>
      <c r="B5" s="6"/>
      <c r="C5" s="27" t="s">
        <v>432</v>
      </c>
    </row>
    <row r="6" spans="1:6" ht="55.2" customHeight="1">
      <c r="A6" s="1"/>
      <c r="B6" s="2" t="s">
        <v>8</v>
      </c>
      <c r="C6" s="59" t="s">
        <v>181</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IF(Tabla31020222324[[#This Row],[Descripcion]]&lt;&gt;"",+ROW(C12)-11,"")</f>
        <v>1</v>
      </c>
      <c r="D12" s="7" t="s">
        <v>156</v>
      </c>
      <c r="E12" s="7" t="s">
        <v>223</v>
      </c>
    </row>
    <row r="13" spans="1:6" ht="19.95" customHeight="1">
      <c r="B13" s="2"/>
      <c r="C13" s="1">
        <f>IF(Tabla31020222324[[#This Row],[Descripcion]]&lt;&gt;"",+ROW(C13)-11,"")</f>
        <v>2</v>
      </c>
      <c r="D13" s="7" t="s">
        <v>22</v>
      </c>
      <c r="E13" s="20" t="s">
        <v>36</v>
      </c>
    </row>
    <row r="14" spans="1:6" ht="19.95" customHeight="1">
      <c r="B14" s="2"/>
      <c r="C14" s="1">
        <f>IF(Tabla31020222324[[#This Row],[Descripcion]]&lt;&gt;"",+ROW(C14)-11,"")</f>
        <v>3</v>
      </c>
      <c r="D14" s="7" t="s">
        <v>37</v>
      </c>
      <c r="E14" s="3">
        <v>1123456789</v>
      </c>
    </row>
    <row r="15" spans="1:6" ht="19.95" customHeight="1">
      <c r="B15" s="2"/>
      <c r="C15" s="1">
        <f>IF(Tabla31020222324[[#This Row],[Descripcion]]&lt;&gt;"",+ROW(C15)-11,"")</f>
        <v>4</v>
      </c>
      <c r="D15" s="7" t="s">
        <v>162</v>
      </c>
    </row>
    <row r="16" spans="1:6" ht="40.799999999999997" customHeight="1">
      <c r="B16" s="2"/>
      <c r="C16" s="1">
        <f>IF(Tabla31020222324[[#This Row],[Descripcion]]&lt;&gt;"",+ROW(C16)-11,"")</f>
        <v>5</v>
      </c>
      <c r="D16" s="7" t="s">
        <v>158</v>
      </c>
      <c r="E16" s="13" t="s">
        <v>164</v>
      </c>
      <c r="F16" s="7"/>
    </row>
    <row r="17" spans="1:6" ht="35.4" customHeight="1">
      <c r="B17" s="2"/>
      <c r="C17" s="1">
        <f>IF(Tabla31020222324[[#This Row],[Descripcion]]&lt;&gt;"",+ROW(C17)-11,"")</f>
        <v>6</v>
      </c>
      <c r="D17" s="7" t="s">
        <v>159</v>
      </c>
      <c r="E17" s="20" t="s">
        <v>165</v>
      </c>
    </row>
    <row r="18" spans="1:6" ht="35.4" customHeight="1">
      <c r="B18" s="2"/>
      <c r="C18" s="1">
        <f>IF(Tabla31020222324[[#This Row],[Descripcion]]&lt;&gt;"",+ROW(C18)-11,"")</f>
        <v>7</v>
      </c>
      <c r="D18" s="7" t="s">
        <v>160</v>
      </c>
      <c r="E18" s="20" t="s">
        <v>165</v>
      </c>
    </row>
    <row r="19" spans="1:6" ht="35.4" customHeight="1">
      <c r="B19" s="2"/>
      <c r="C19" s="1">
        <f>IF(Tabla31020222324[[#This Row],[Descripcion]]&lt;&gt;"",+ROW(C19)-11,"")</f>
        <v>8</v>
      </c>
      <c r="D19" s="7" t="s">
        <v>161</v>
      </c>
      <c r="F19" s="13" t="s">
        <v>175</v>
      </c>
    </row>
    <row r="20" spans="1:6" ht="19.95" customHeight="1">
      <c r="A20" s="1"/>
      <c r="B20" s="2"/>
      <c r="C20" s="1">
        <f>IF(Tabla31020222324[[#This Row],[Descripcion]]&lt;&gt;"",+ROW(C20)-11,"")</f>
        <v>9</v>
      </c>
      <c r="D20" s="7" t="s">
        <v>58</v>
      </c>
      <c r="F20" s="7" t="s">
        <v>172</v>
      </c>
    </row>
    <row r="21" spans="1:6" ht="19.95" customHeight="1">
      <c r="A21" s="1"/>
      <c r="B21" s="2"/>
    </row>
  </sheetData>
  <mergeCells count="2">
    <mergeCell ref="C3:D3"/>
    <mergeCell ref="C6:D6"/>
  </mergeCells>
  <hyperlinks>
    <hyperlink ref="E2" location="Indice!A1" display="Indice - Casos de Pruebas" xr:uid="{8304A18E-F320-42B7-9217-99860F6DBFA9}"/>
    <hyperlink ref="C4" r:id="rId1" xr:uid="{03151A69-D4E2-4BC7-B7EE-F9CD9456E5F1}"/>
  </hyperlinks>
  <pageMargins left="0.7" right="0.7" top="0.75" bottom="0.75" header="0.3" footer="0.3"/>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F363E-ABC3-444B-9F74-3B004E3DA9B9}">
  <sheetPr>
    <tabColor theme="4" tint="0.79998168889431442"/>
  </sheetPr>
  <dimension ref="A1:F21"/>
  <sheetViews>
    <sheetView showGridLines="0" workbookViewId="0">
      <selection activeCell="C6" sqref="C6:D6"/>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143</v>
      </c>
      <c r="B2" s="2" t="s">
        <v>4</v>
      </c>
      <c r="C2" s="5" t="s">
        <v>179</v>
      </c>
      <c r="E2" s="38" t="s">
        <v>5</v>
      </c>
    </row>
    <row r="3" spans="1:6" ht="42.6" customHeight="1">
      <c r="A3" s="1"/>
      <c r="B3" s="2" t="s">
        <v>6</v>
      </c>
      <c r="C3" s="58" t="s">
        <v>210</v>
      </c>
      <c r="D3" s="58"/>
    </row>
    <row r="4" spans="1:6" ht="19.95" customHeight="1">
      <c r="A4" s="1"/>
      <c r="B4" s="6" t="s">
        <v>7</v>
      </c>
      <c r="C4" s="50" t="s">
        <v>409</v>
      </c>
    </row>
    <row r="5" spans="1:6" ht="19.95" customHeight="1">
      <c r="A5" s="1"/>
      <c r="B5" s="6"/>
      <c r="C5" s="27" t="s">
        <v>432</v>
      </c>
    </row>
    <row r="6" spans="1:6" ht="55.2" customHeight="1">
      <c r="A6" s="1"/>
      <c r="B6" s="2" t="s">
        <v>8</v>
      </c>
      <c r="C6" s="59" t="s">
        <v>181</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IF(Tabla3102022232425[[#This Row],[Descripcion]]&lt;&gt;"",+ROW(C12)-11,"")</f>
        <v>1</v>
      </c>
      <c r="D12" s="7" t="s">
        <v>156</v>
      </c>
      <c r="E12" s="7" t="s">
        <v>182</v>
      </c>
      <c r="F12" s="7" t="s">
        <v>183</v>
      </c>
    </row>
    <row r="13" spans="1:6" ht="19.95" customHeight="1">
      <c r="B13" s="2"/>
      <c r="C13" s="1">
        <f>IF(Tabla3102022232425[[#This Row],[Descripcion]]&lt;&gt;"",+ROW(C13)-11,"")</f>
        <v>2</v>
      </c>
      <c r="D13" s="7" t="s">
        <v>22</v>
      </c>
      <c r="E13" s="20" t="s">
        <v>36</v>
      </c>
    </row>
    <row r="14" spans="1:6" ht="19.95" customHeight="1">
      <c r="B14" s="2"/>
      <c r="C14" s="1">
        <f>IF(Tabla3102022232425[[#This Row],[Descripcion]]&lt;&gt;"",+ROW(C14)-11,"")</f>
        <v>3</v>
      </c>
      <c r="D14" s="7" t="s">
        <v>37</v>
      </c>
      <c r="E14" s="3">
        <v>1123456789</v>
      </c>
    </row>
    <row r="15" spans="1:6" ht="19.95" customHeight="1">
      <c r="B15" s="2"/>
      <c r="C15" s="1">
        <f>IF(Tabla3102022232425[[#This Row],[Descripcion]]&lt;&gt;"",+ROW(C15)-11,"")</f>
        <v>4</v>
      </c>
      <c r="D15" s="7" t="s">
        <v>162</v>
      </c>
    </row>
    <row r="16" spans="1:6" ht="40.799999999999997" customHeight="1">
      <c r="B16" s="2"/>
      <c r="C16" s="1">
        <f>IF(Tabla3102022232425[[#This Row],[Descripcion]]&lt;&gt;"",+ROW(C16)-11,"")</f>
        <v>5</v>
      </c>
      <c r="D16" s="7" t="s">
        <v>158</v>
      </c>
      <c r="E16" s="13" t="s">
        <v>164</v>
      </c>
      <c r="F16" s="7"/>
    </row>
    <row r="17" spans="1:6" ht="35.4" customHeight="1">
      <c r="B17" s="2"/>
      <c r="C17" s="1">
        <f>IF(Tabla3102022232425[[#This Row],[Descripcion]]&lt;&gt;"",+ROW(C17)-11,"")</f>
        <v>6</v>
      </c>
      <c r="D17" s="7" t="s">
        <v>159</v>
      </c>
      <c r="E17" s="20" t="s">
        <v>165</v>
      </c>
    </row>
    <row r="18" spans="1:6" ht="35.4" customHeight="1">
      <c r="B18" s="2"/>
      <c r="C18" s="1">
        <f>IF(Tabla3102022232425[[#This Row],[Descripcion]]&lt;&gt;"",+ROW(C18)-11,"")</f>
        <v>7</v>
      </c>
      <c r="D18" s="7" t="s">
        <v>160</v>
      </c>
      <c r="E18" s="20" t="s">
        <v>165</v>
      </c>
    </row>
    <row r="19" spans="1:6" ht="35.4" customHeight="1">
      <c r="B19" s="2"/>
      <c r="C19" s="1">
        <f>IF(Tabla3102022232425[[#This Row],[Descripcion]]&lt;&gt;"",+ROW(C19)-11,"")</f>
        <v>8</v>
      </c>
      <c r="D19" s="7" t="s">
        <v>161</v>
      </c>
      <c r="F19" s="17" t="s">
        <v>62</v>
      </c>
    </row>
    <row r="20" spans="1:6" ht="19.95" customHeight="1">
      <c r="A20" s="1"/>
      <c r="B20" s="2"/>
      <c r="C20" s="1">
        <f>IF(Tabla3102022232425[[#This Row],[Descripcion]]&lt;&gt;"",+ROW(C20)-11,"")</f>
        <v>9</v>
      </c>
      <c r="D20" s="7" t="s">
        <v>184</v>
      </c>
      <c r="F20" s="7" t="s">
        <v>183</v>
      </c>
    </row>
    <row r="21" spans="1:6" ht="19.95" customHeight="1">
      <c r="A21" s="1"/>
      <c r="B21" s="2"/>
    </row>
  </sheetData>
  <mergeCells count="2">
    <mergeCell ref="C3:D3"/>
    <mergeCell ref="C6:D6"/>
  </mergeCells>
  <hyperlinks>
    <hyperlink ref="E2" location="Indice!A1" display="Indice - Casos de Pruebas" xr:uid="{4C339953-CC92-492E-8937-7E1DC55A99EF}"/>
    <hyperlink ref="C4" r:id="rId1" xr:uid="{9824780A-C991-4758-9B1C-B94A99533874}"/>
  </hyperlinks>
  <pageMargins left="0.7" right="0.7" top="0.75" bottom="0.75" header="0.3" footer="0.3"/>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3EB0E-AAC4-4B91-82CB-210F68BCDD61}">
  <sheetPr>
    <tabColor theme="4" tint="0.79998168889431442"/>
  </sheetPr>
  <dimension ref="A1:F21"/>
  <sheetViews>
    <sheetView showGridLines="0" topLeftCell="A2" workbookViewId="0">
      <selection activeCell="C6" sqref="C6:D6"/>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145</v>
      </c>
      <c r="B2" s="2" t="s">
        <v>4</v>
      </c>
      <c r="C2" s="5" t="s">
        <v>185</v>
      </c>
      <c r="E2" s="38" t="s">
        <v>5</v>
      </c>
    </row>
    <row r="3" spans="1:6" ht="42.6" customHeight="1">
      <c r="A3" s="1"/>
      <c r="B3" s="2" t="s">
        <v>6</v>
      </c>
      <c r="C3" s="58" t="s">
        <v>435</v>
      </c>
      <c r="D3" s="58"/>
    </row>
    <row r="4" spans="1:6" ht="19.95" customHeight="1">
      <c r="A4" s="1"/>
      <c r="B4" s="6" t="s">
        <v>7</v>
      </c>
      <c r="C4" s="50" t="s">
        <v>409</v>
      </c>
    </row>
    <row r="5" spans="1:6" ht="19.95" customHeight="1">
      <c r="A5" s="1"/>
      <c r="B5" s="6"/>
      <c r="C5" s="27" t="s">
        <v>432</v>
      </c>
    </row>
    <row r="6" spans="1:6" ht="55.2" customHeight="1">
      <c r="A6" s="1"/>
      <c r="B6" s="2" t="s">
        <v>8</v>
      </c>
      <c r="C6" s="59" t="s">
        <v>180</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IF(Tabla3102027[[#This Row],[Descripcion]]&lt;&gt;"",+ROW(C12)-11,"")</f>
        <v>1</v>
      </c>
      <c r="D12" s="7" t="s">
        <v>156</v>
      </c>
      <c r="E12" s="7" t="s">
        <v>157</v>
      </c>
    </row>
    <row r="13" spans="1:6" ht="19.95" customHeight="1">
      <c r="B13" s="2"/>
      <c r="C13" s="1">
        <f>IF(Tabla3102027[[#This Row],[Descripcion]]&lt;&gt;"",+ROW(C13)-11,"")</f>
        <v>2</v>
      </c>
      <c r="D13" s="7" t="s">
        <v>22</v>
      </c>
      <c r="E13" s="20" t="s">
        <v>36</v>
      </c>
    </row>
    <row r="14" spans="1:6" ht="19.95" customHeight="1">
      <c r="B14" s="2"/>
      <c r="C14" s="1">
        <f>IF(Tabla3102027[[#This Row],[Descripcion]]&lt;&gt;"",+ROW(C14)-11,"")</f>
        <v>3</v>
      </c>
      <c r="D14" s="7" t="s">
        <v>37</v>
      </c>
      <c r="E14" s="3">
        <v>1123456789</v>
      </c>
    </row>
    <row r="15" spans="1:6" ht="19.95" customHeight="1">
      <c r="B15" s="2"/>
      <c r="C15" s="1">
        <f>IF(Tabla3102027[[#This Row],[Descripcion]]&lt;&gt;"",+ROW(C15)-11,"")</f>
        <v>4</v>
      </c>
      <c r="D15" s="7" t="s">
        <v>162</v>
      </c>
    </row>
    <row r="16" spans="1:6" ht="40.799999999999997" customHeight="1">
      <c r="B16" s="2"/>
      <c r="C16" s="1">
        <f>IF(Tabla3102027[[#This Row],[Descripcion]]&lt;&gt;"",+ROW(C16)-11,"")</f>
        <v>5</v>
      </c>
      <c r="D16" s="7" t="s">
        <v>158</v>
      </c>
      <c r="E16" s="13" t="s">
        <v>164</v>
      </c>
      <c r="F16" s="7"/>
    </row>
    <row r="17" spans="1:6" ht="35.4" customHeight="1">
      <c r="B17" s="2"/>
      <c r="C17" s="1">
        <f>IF(Tabla3102027[[#This Row],[Descripcion]]&lt;&gt;"",+ROW(C17)-11,"")</f>
        <v>6</v>
      </c>
      <c r="D17" s="7" t="s">
        <v>159</v>
      </c>
      <c r="E17" s="20" t="s">
        <v>165</v>
      </c>
    </row>
    <row r="18" spans="1:6" ht="35.4" customHeight="1">
      <c r="B18" s="2"/>
      <c r="C18" s="1">
        <f>IF(Tabla3102027[[#This Row],[Descripcion]]&lt;&gt;"",+ROW(C18)-11,"")</f>
        <v>7</v>
      </c>
      <c r="D18" s="7" t="s">
        <v>160</v>
      </c>
      <c r="E18" s="20" t="s">
        <v>165</v>
      </c>
    </row>
    <row r="19" spans="1:6" ht="35.4" customHeight="1">
      <c r="B19" s="2"/>
      <c r="C19" s="1">
        <f>IF(Tabla3102027[[#This Row],[Descripcion]]&lt;&gt;"",+ROW(C19)-11,"")</f>
        <v>8</v>
      </c>
      <c r="D19" s="7" t="s">
        <v>161</v>
      </c>
      <c r="F19" s="17" t="s">
        <v>186</v>
      </c>
    </row>
    <row r="20" spans="1:6" ht="19.95" customHeight="1">
      <c r="A20" s="1"/>
      <c r="B20" s="2"/>
      <c r="C20" s="1">
        <f>IF(Tabla3102027[[#This Row],[Descripcion]]&lt;&gt;"",+ROW(C20)-11,"")</f>
        <v>9</v>
      </c>
      <c r="D20" s="7" t="s">
        <v>58</v>
      </c>
      <c r="F20" s="7" t="s">
        <v>172</v>
      </c>
    </row>
    <row r="21" spans="1:6" ht="19.95" customHeight="1">
      <c r="A21" s="1"/>
      <c r="B21" s="2"/>
    </row>
  </sheetData>
  <mergeCells count="2">
    <mergeCell ref="C3:D3"/>
    <mergeCell ref="C6:D6"/>
  </mergeCells>
  <hyperlinks>
    <hyperlink ref="E2" location="Indice!A1" display="Indice - Casos de Pruebas" xr:uid="{F6FA94B9-F234-4050-BF48-11CB377AF2D0}"/>
    <hyperlink ref="C4" r:id="rId1" xr:uid="{3F7A27E4-9591-4C42-9EB9-EB9B20614386}"/>
  </hyperlinks>
  <pageMargins left="0.7" right="0.7" top="0.75" bottom="0.75" header="0.3" footer="0.3"/>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21081-D0CF-44F8-B42A-3FFB28AFDF8B}">
  <sheetPr>
    <tabColor theme="4" tint="0.79998168889431442"/>
  </sheetPr>
  <dimension ref="A1:F21"/>
  <sheetViews>
    <sheetView showGridLines="0" workbookViewId="0">
      <selection activeCell="C6" sqref="C6:D6"/>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146</v>
      </c>
      <c r="B2" s="2" t="s">
        <v>4</v>
      </c>
      <c r="C2" s="5" t="s">
        <v>187</v>
      </c>
      <c r="E2" s="38" t="s">
        <v>5</v>
      </c>
    </row>
    <row r="3" spans="1:6" ht="42.6" customHeight="1">
      <c r="A3" s="1"/>
      <c r="B3" s="2" t="s">
        <v>6</v>
      </c>
      <c r="C3" s="58" t="s">
        <v>188</v>
      </c>
      <c r="D3" s="58"/>
    </row>
    <row r="4" spans="1:6" ht="19.95" customHeight="1">
      <c r="A4" s="1"/>
      <c r="B4" s="6" t="s">
        <v>7</v>
      </c>
      <c r="C4" s="50" t="s">
        <v>409</v>
      </c>
    </row>
    <row r="5" spans="1:6" ht="19.95" customHeight="1">
      <c r="A5" s="1"/>
      <c r="B5" s="6"/>
      <c r="C5" s="27" t="s">
        <v>432</v>
      </c>
    </row>
    <row r="6" spans="1:6" ht="55.2" customHeight="1">
      <c r="A6" s="1"/>
      <c r="B6" s="2" t="s">
        <v>8</v>
      </c>
      <c r="C6" s="59" t="s">
        <v>181</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IF(Tabla310202228[[#This Row],[Descripcion]]&lt;&gt;"",+ROW(C12)-11,"")</f>
        <v>1</v>
      </c>
      <c r="D12" s="7" t="s">
        <v>156</v>
      </c>
      <c r="E12" s="7" t="s">
        <v>157</v>
      </c>
    </row>
    <row r="13" spans="1:6" ht="19.95" customHeight="1">
      <c r="B13" s="2"/>
      <c r="C13" s="1">
        <f>IF(Tabla310202228[[#This Row],[Descripcion]]&lt;&gt;"",+ROW(C13)-11,"")</f>
        <v>2</v>
      </c>
      <c r="D13" s="7" t="s">
        <v>22</v>
      </c>
      <c r="E13" s="20"/>
    </row>
    <row r="14" spans="1:6" ht="19.95" customHeight="1">
      <c r="B14" s="2"/>
      <c r="C14" s="1">
        <f>IF(Tabla310202228[[#This Row],[Descripcion]]&lt;&gt;"",+ROW(C14)-11,"")</f>
        <v>3</v>
      </c>
      <c r="D14" s="7" t="s">
        <v>37</v>
      </c>
      <c r="E14" s="3">
        <v>1123456789</v>
      </c>
    </row>
    <row r="15" spans="1:6" ht="19.95" customHeight="1">
      <c r="B15" s="2"/>
      <c r="C15" s="1">
        <f>IF(Tabla310202228[[#This Row],[Descripcion]]&lt;&gt;"",+ROW(C15)-11,"")</f>
        <v>4</v>
      </c>
      <c r="D15" s="7" t="s">
        <v>162</v>
      </c>
    </row>
    <row r="16" spans="1:6" ht="40.799999999999997" customHeight="1">
      <c r="B16" s="2"/>
      <c r="C16" s="1">
        <f>IF(Tabla310202228[[#This Row],[Descripcion]]&lt;&gt;"",+ROW(C16)-11,"")</f>
        <v>5</v>
      </c>
      <c r="D16" s="7" t="s">
        <v>158</v>
      </c>
      <c r="E16" s="13" t="s">
        <v>164</v>
      </c>
      <c r="F16" s="7"/>
    </row>
    <row r="17" spans="1:6" ht="35.4" customHeight="1">
      <c r="B17" s="2"/>
      <c r="C17" s="1">
        <f>IF(Tabla310202228[[#This Row],[Descripcion]]&lt;&gt;"",+ROW(C17)-11,"")</f>
        <v>6</v>
      </c>
      <c r="D17" s="7" t="s">
        <v>159</v>
      </c>
      <c r="E17" s="20" t="s">
        <v>165</v>
      </c>
    </row>
    <row r="18" spans="1:6" ht="35.4" customHeight="1">
      <c r="B18" s="2"/>
      <c r="C18" s="1">
        <f>IF(Tabla310202228[[#This Row],[Descripcion]]&lt;&gt;"",+ROW(C18)-11,"")</f>
        <v>7</v>
      </c>
      <c r="D18" s="7" t="s">
        <v>160</v>
      </c>
      <c r="E18" s="20" t="s">
        <v>165</v>
      </c>
    </row>
    <row r="19" spans="1:6" ht="35.4" customHeight="1">
      <c r="B19" s="2"/>
      <c r="C19" s="1">
        <f>IF(Tabla310202228[[#This Row],[Descripcion]]&lt;&gt;"",+ROW(C19)-11,"")</f>
        <v>8</v>
      </c>
      <c r="D19" s="7" t="s">
        <v>161</v>
      </c>
      <c r="F19" s="13" t="s">
        <v>189</v>
      </c>
    </row>
    <row r="20" spans="1:6" ht="19.95" customHeight="1">
      <c r="A20" s="1"/>
      <c r="B20" s="2"/>
      <c r="C20" s="1">
        <f>IF(Tabla310202228[[#This Row],[Descripcion]]&lt;&gt;"",+ROW(C20)-11,"")</f>
        <v>9</v>
      </c>
      <c r="D20" s="7" t="s">
        <v>58</v>
      </c>
      <c r="F20" s="7" t="s">
        <v>172</v>
      </c>
    </row>
    <row r="21" spans="1:6" ht="19.95" customHeight="1">
      <c r="A21" s="1"/>
      <c r="B21" s="2"/>
    </row>
  </sheetData>
  <mergeCells count="2">
    <mergeCell ref="C3:D3"/>
    <mergeCell ref="C6:D6"/>
  </mergeCells>
  <hyperlinks>
    <hyperlink ref="E2" location="Indice!A1" display="Indice - Casos de Pruebas" xr:uid="{5B2C5F6F-FF4A-4EDD-8BC2-1CB67BA10386}"/>
    <hyperlink ref="C4" r:id="rId1" xr:uid="{3FB83879-21D4-4108-BA48-A2E105CFC2A8}"/>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74A86-03A3-4ABF-98EB-764943FDA95D}">
  <sheetPr>
    <tabColor theme="9" tint="0.79998168889431442"/>
  </sheetPr>
  <dimension ref="A1:F21"/>
  <sheetViews>
    <sheetView showGridLines="0" topLeftCell="A3" workbookViewId="0">
      <selection activeCell="E22" sqref="E22"/>
    </sheetView>
  </sheetViews>
  <sheetFormatPr baseColWidth="10" defaultColWidth="12.6640625" defaultRowHeight="19.95" customHeight="1"/>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23</v>
      </c>
      <c r="B2" s="2" t="s">
        <v>4</v>
      </c>
      <c r="C2" s="5" t="s">
        <v>33</v>
      </c>
      <c r="E2" s="52" t="s">
        <v>5</v>
      </c>
    </row>
    <row r="3" spans="1:6" ht="42.6" customHeight="1">
      <c r="A3" s="1"/>
      <c r="B3" s="2" t="s">
        <v>6</v>
      </c>
      <c r="C3" s="58" t="s">
        <v>427</v>
      </c>
      <c r="D3" s="58"/>
    </row>
    <row r="4" spans="1:6" ht="19.95" customHeight="1">
      <c r="A4" s="1"/>
      <c r="B4" s="6" t="s">
        <v>7</v>
      </c>
      <c r="C4" s="50" t="s">
        <v>409</v>
      </c>
    </row>
    <row r="5" spans="1:6" ht="19.95" customHeight="1">
      <c r="A5" s="1"/>
      <c r="B5" s="6"/>
      <c r="C5" s="27" t="s">
        <v>416</v>
      </c>
    </row>
    <row r="6" spans="1:6" ht="55.2" customHeight="1">
      <c r="A6" s="1"/>
      <c r="B6" s="2" t="s">
        <v>8</v>
      </c>
      <c r="C6" s="59" t="s">
        <v>44</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IF(Tabla310[[#This Row],[Descripcion]]&lt;&gt;"",+ROW(C12)-11,"")</f>
        <v>1</v>
      </c>
      <c r="D12" s="7" t="s">
        <v>18</v>
      </c>
      <c r="E12" s="7" t="s">
        <v>19</v>
      </c>
    </row>
    <row r="13" spans="1:6" ht="19.95" customHeight="1">
      <c r="B13" s="2"/>
      <c r="C13" s="1">
        <f>IF(Tabla310[[#This Row],[Descripcion]]&lt;&gt;"",+ROW(C13)-11,"")</f>
        <v>2</v>
      </c>
      <c r="D13" s="7" t="s">
        <v>20</v>
      </c>
      <c r="E13" s="7" t="s">
        <v>21</v>
      </c>
    </row>
    <row r="14" spans="1:6" ht="19.95" customHeight="1">
      <c r="B14" s="2"/>
      <c r="C14" s="1">
        <f>IF(Tabla310[[#This Row],[Descripcion]]&lt;&gt;"",+ROW(C14)-11,"")</f>
        <v>3</v>
      </c>
      <c r="D14" s="7" t="s">
        <v>22</v>
      </c>
      <c r="E14" s="51" t="s">
        <v>36</v>
      </c>
    </row>
    <row r="15" spans="1:6" ht="19.95" customHeight="1">
      <c r="B15" s="2"/>
      <c r="C15" s="1">
        <f>IF(Tabla310[[#This Row],[Descripcion]]&lt;&gt;"",+ROW(C15)-11,"")</f>
        <v>4</v>
      </c>
      <c r="D15" s="7" t="s">
        <v>37</v>
      </c>
      <c r="E15" s="3">
        <v>1123456789</v>
      </c>
    </row>
    <row r="16" spans="1:6" ht="40.799999999999997" customHeight="1">
      <c r="B16" s="2"/>
      <c r="C16" s="1">
        <f>IF(Tabla310[[#This Row],[Descripcion]]&lt;&gt;"",+ROW(C16)-11,"")</f>
        <v>5</v>
      </c>
      <c r="D16" s="7" t="s">
        <v>38</v>
      </c>
      <c r="E16" s="13" t="s">
        <v>96</v>
      </c>
      <c r="F16" s="7"/>
    </row>
    <row r="17" spans="1:6" ht="35.4" customHeight="1">
      <c r="B17" s="2"/>
      <c r="C17" s="1">
        <f>IF(Tabla310[[#This Row],[Descripcion]]&lt;&gt;"",+ROW(C17)-11,"")</f>
        <v>6</v>
      </c>
      <c r="D17" s="7" t="s">
        <v>39</v>
      </c>
      <c r="E17" s="13" t="s">
        <v>40</v>
      </c>
    </row>
    <row r="18" spans="1:6" ht="35.4" customHeight="1">
      <c r="B18" s="2"/>
      <c r="C18" s="1">
        <f>IF(Tabla310[[#This Row],[Descripcion]]&lt;&gt;"",+ROW(C18)-11,"")</f>
        <v>7</v>
      </c>
      <c r="D18" s="7" t="s">
        <v>41</v>
      </c>
      <c r="F18" s="14" t="s">
        <v>289</v>
      </c>
    </row>
    <row r="19" spans="1:6" ht="19.95" customHeight="1">
      <c r="A19" s="1"/>
      <c r="B19" s="2"/>
      <c r="C19" s="1">
        <f>IF(Tabla310[[#This Row],[Descripcion]]&lt;&gt;"",+ROW(C19)-11,"")</f>
        <v>8</v>
      </c>
      <c r="D19" s="7" t="s">
        <v>58</v>
      </c>
      <c r="F19" s="7" t="s">
        <v>59</v>
      </c>
    </row>
    <row r="20" spans="1:6" ht="19.95" customHeight="1">
      <c r="A20" s="1"/>
      <c r="B20" s="2"/>
      <c r="C20" s="1">
        <f>IF(Tabla310[[#This Row],[Descripcion]]&lt;&gt;"",+ROW(C20)-11,"")</f>
        <v>9</v>
      </c>
      <c r="D20" s="7" t="s">
        <v>60</v>
      </c>
      <c r="F20" s="10" t="s">
        <v>61</v>
      </c>
    </row>
    <row r="21" spans="1:6" ht="19.95" customHeight="1">
      <c r="A21" s="1"/>
      <c r="B21" s="2"/>
    </row>
  </sheetData>
  <mergeCells count="2">
    <mergeCell ref="C3:D3"/>
    <mergeCell ref="C6:D6"/>
  </mergeCells>
  <hyperlinks>
    <hyperlink ref="E2" location="Indice!A1" display="Indice - Casos de Pruebas" xr:uid="{CB899C84-027D-4874-801A-0C12C662A271}"/>
    <hyperlink ref="E14" r:id="rId1" xr:uid="{0E0477E0-B2EC-48FF-976A-EDB9132F9243}"/>
    <hyperlink ref="C4" r:id="rId2" xr:uid="{C3544F7C-2B60-4ECD-9FFC-0743D650FEA9}"/>
  </hyperlinks>
  <pageMargins left="0.7" right="0.7" top="0.75" bottom="0.75" header="0.3" footer="0.3"/>
  <tableParts count="1">
    <tablePart r:id="rId3"/>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9A5F4-16C9-4CBE-B1B5-D20A5F920EDD}">
  <sheetPr>
    <tabColor theme="4" tint="0.79998168889431442"/>
  </sheetPr>
  <dimension ref="A1:F21"/>
  <sheetViews>
    <sheetView showGridLines="0" workbookViewId="0">
      <selection activeCell="C6" sqref="C6:D6"/>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147</v>
      </c>
      <c r="B2" s="2" t="s">
        <v>4</v>
      </c>
      <c r="C2" s="5" t="s">
        <v>190</v>
      </c>
      <c r="E2" s="38" t="s">
        <v>5</v>
      </c>
    </row>
    <row r="3" spans="1:6" ht="42.6" customHeight="1">
      <c r="A3" s="1"/>
      <c r="B3" s="2" t="s">
        <v>6</v>
      </c>
      <c r="C3" s="58" t="s">
        <v>193</v>
      </c>
      <c r="D3" s="58"/>
    </row>
    <row r="4" spans="1:6" ht="19.95" customHeight="1">
      <c r="A4" s="1"/>
      <c r="B4" s="6" t="s">
        <v>7</v>
      </c>
      <c r="C4" s="50" t="s">
        <v>409</v>
      </c>
    </row>
    <row r="5" spans="1:6" ht="19.95" customHeight="1">
      <c r="A5" s="1"/>
      <c r="B5" s="6"/>
      <c r="C5" s="27" t="s">
        <v>432</v>
      </c>
    </row>
    <row r="6" spans="1:6" ht="55.2" customHeight="1">
      <c r="A6" s="1"/>
      <c r="B6" s="2" t="s">
        <v>8</v>
      </c>
      <c r="C6" s="59" t="s">
        <v>181</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IF(Tabla31020222830[[#This Row],[Descripcion]]&lt;&gt;"",+ROW(C12)-11,"")</f>
        <v>1</v>
      </c>
      <c r="D12" s="7" t="s">
        <v>156</v>
      </c>
      <c r="E12" s="7" t="s">
        <v>157</v>
      </c>
    </row>
    <row r="13" spans="1:6" ht="19.95" customHeight="1">
      <c r="B13" s="2"/>
      <c r="C13" s="1">
        <f>IF(Tabla31020222830[[#This Row],[Descripcion]]&lt;&gt;"",+ROW(C13)-11,"")</f>
        <v>2</v>
      </c>
      <c r="D13" s="7" t="s">
        <v>22</v>
      </c>
      <c r="E13" s="20" t="s">
        <v>72</v>
      </c>
    </row>
    <row r="14" spans="1:6" ht="19.95" customHeight="1">
      <c r="B14" s="2"/>
      <c r="C14" s="1">
        <f>IF(Tabla31020222830[[#This Row],[Descripcion]]&lt;&gt;"",+ROW(C14)-11,"")</f>
        <v>3</v>
      </c>
      <c r="D14" s="7" t="s">
        <v>37</v>
      </c>
      <c r="E14" s="3">
        <v>1123456789</v>
      </c>
    </row>
    <row r="15" spans="1:6" ht="19.95" customHeight="1">
      <c r="B15" s="2"/>
      <c r="C15" s="1">
        <f>IF(Tabla31020222830[[#This Row],[Descripcion]]&lt;&gt;"",+ROW(C15)-11,"")</f>
        <v>4</v>
      </c>
      <c r="D15" s="7" t="s">
        <v>162</v>
      </c>
    </row>
    <row r="16" spans="1:6" ht="40.799999999999997" customHeight="1">
      <c r="B16" s="2"/>
      <c r="C16" s="1">
        <f>IF(Tabla31020222830[[#This Row],[Descripcion]]&lt;&gt;"",+ROW(C16)-11,"")</f>
        <v>5</v>
      </c>
      <c r="D16" s="7" t="s">
        <v>158</v>
      </c>
      <c r="E16" s="13" t="s">
        <v>164</v>
      </c>
      <c r="F16" s="7"/>
    </row>
    <row r="17" spans="1:6" ht="35.4" customHeight="1">
      <c r="B17" s="2"/>
      <c r="C17" s="1">
        <f>IF(Tabla31020222830[[#This Row],[Descripcion]]&lt;&gt;"",+ROW(C17)-11,"")</f>
        <v>6</v>
      </c>
      <c r="D17" s="7" t="s">
        <v>159</v>
      </c>
      <c r="E17" s="20" t="s">
        <v>165</v>
      </c>
    </row>
    <row r="18" spans="1:6" ht="35.4" customHeight="1">
      <c r="B18" s="2"/>
      <c r="C18" s="1">
        <f>IF(Tabla31020222830[[#This Row],[Descripcion]]&lt;&gt;"",+ROW(C18)-11,"")</f>
        <v>7</v>
      </c>
      <c r="D18" s="7" t="s">
        <v>160</v>
      </c>
      <c r="E18" s="20" t="s">
        <v>165</v>
      </c>
    </row>
    <row r="19" spans="1:6" ht="57.6" customHeight="1">
      <c r="B19" s="2"/>
      <c r="C19" s="1">
        <f>IF(Tabla31020222830[[#This Row],[Descripcion]]&lt;&gt;"",+ROW(C19)-11,"")</f>
        <v>8</v>
      </c>
      <c r="D19" s="7" t="s">
        <v>161</v>
      </c>
      <c r="F19" s="13" t="s">
        <v>191</v>
      </c>
    </row>
    <row r="20" spans="1:6" ht="19.95" customHeight="1">
      <c r="A20" s="1"/>
      <c r="B20" s="2"/>
      <c r="C20" s="1">
        <f>IF(Tabla31020222830[[#This Row],[Descripcion]]&lt;&gt;"",+ROW(C20)-11,"")</f>
        <v>9</v>
      </c>
      <c r="D20" s="7" t="s">
        <v>58</v>
      </c>
      <c r="F20" s="7" t="s">
        <v>172</v>
      </c>
    </row>
    <row r="21" spans="1:6" ht="19.95" customHeight="1">
      <c r="A21" s="1"/>
      <c r="B21" s="2"/>
    </row>
  </sheetData>
  <mergeCells count="2">
    <mergeCell ref="C3:D3"/>
    <mergeCell ref="C6:D6"/>
  </mergeCells>
  <hyperlinks>
    <hyperlink ref="E2" location="Indice!A1" display="Indice - Casos de Pruebas" xr:uid="{C4B36A19-3E51-4D21-8DCF-3CDA40D54E59}"/>
    <hyperlink ref="C4" r:id="rId1" xr:uid="{0328270F-1E5F-4FBE-B5BE-4AB3F601263E}"/>
  </hyperlinks>
  <pageMargins left="0.7" right="0.7" top="0.75" bottom="0.75" header="0.3" footer="0.3"/>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5D8D9-CEC1-4294-A1CB-3CE6BD755BBD}">
  <sheetPr>
    <tabColor theme="4" tint="0.79998168889431442"/>
  </sheetPr>
  <dimension ref="A1:F21"/>
  <sheetViews>
    <sheetView showGridLines="0" workbookViewId="0">
      <selection activeCell="C6" sqref="C6:D6"/>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148</v>
      </c>
      <c r="B2" s="2" t="s">
        <v>4</v>
      </c>
      <c r="C2" s="5" t="s">
        <v>192</v>
      </c>
      <c r="E2" s="38" t="s">
        <v>5</v>
      </c>
    </row>
    <row r="3" spans="1:6" ht="42.6" customHeight="1">
      <c r="A3" s="1"/>
      <c r="B3" s="2" t="s">
        <v>6</v>
      </c>
      <c r="C3" s="58" t="s">
        <v>194</v>
      </c>
      <c r="D3" s="58"/>
    </row>
    <row r="4" spans="1:6" ht="19.95" customHeight="1">
      <c r="A4" s="1"/>
      <c r="B4" s="6" t="s">
        <v>7</v>
      </c>
      <c r="C4" s="50" t="s">
        <v>409</v>
      </c>
    </row>
    <row r="5" spans="1:6" ht="19.95" customHeight="1">
      <c r="A5" s="1"/>
      <c r="B5" s="6"/>
      <c r="C5" s="27" t="s">
        <v>432</v>
      </c>
    </row>
    <row r="6" spans="1:6" ht="55.2" customHeight="1">
      <c r="A6" s="1"/>
      <c r="B6" s="2" t="s">
        <v>8</v>
      </c>
      <c r="C6" s="59" t="s">
        <v>181</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IF(Tabla3102022283031[[#This Row],[Descripcion]]&lt;&gt;"",+ROW(C12)-11,"")</f>
        <v>1</v>
      </c>
      <c r="D12" s="7" t="s">
        <v>156</v>
      </c>
      <c r="E12" s="7" t="s">
        <v>157</v>
      </c>
    </row>
    <row r="13" spans="1:6" ht="19.95" customHeight="1">
      <c r="B13" s="2"/>
      <c r="C13" s="1">
        <f>IF(Tabla3102022283031[[#This Row],[Descripcion]]&lt;&gt;"",+ROW(C13)-11,"")</f>
        <v>2</v>
      </c>
      <c r="D13" s="7" t="s">
        <v>22</v>
      </c>
      <c r="E13" s="20" t="s">
        <v>74</v>
      </c>
    </row>
    <row r="14" spans="1:6" ht="19.95" customHeight="1">
      <c r="B14" s="2"/>
      <c r="C14" s="1">
        <f>IF(Tabla3102022283031[[#This Row],[Descripcion]]&lt;&gt;"",+ROW(C14)-11,"")</f>
        <v>3</v>
      </c>
      <c r="D14" s="7" t="s">
        <v>37</v>
      </c>
      <c r="E14" s="3">
        <v>1123456789</v>
      </c>
    </row>
    <row r="15" spans="1:6" ht="19.95" customHeight="1">
      <c r="B15" s="2"/>
      <c r="C15" s="1">
        <f>IF(Tabla3102022283031[[#This Row],[Descripcion]]&lt;&gt;"",+ROW(C15)-11,"")</f>
        <v>4</v>
      </c>
      <c r="D15" s="7" t="s">
        <v>162</v>
      </c>
    </row>
    <row r="16" spans="1:6" ht="40.799999999999997" customHeight="1">
      <c r="B16" s="2"/>
      <c r="C16" s="1">
        <f>IF(Tabla3102022283031[[#This Row],[Descripcion]]&lt;&gt;"",+ROW(C16)-11,"")</f>
        <v>5</v>
      </c>
      <c r="D16" s="7" t="s">
        <v>158</v>
      </c>
      <c r="E16" s="13" t="s">
        <v>164</v>
      </c>
      <c r="F16" s="7"/>
    </row>
    <row r="17" spans="1:6" ht="35.4" customHeight="1">
      <c r="B17" s="2"/>
      <c r="C17" s="1">
        <f>IF(Tabla3102022283031[[#This Row],[Descripcion]]&lt;&gt;"",+ROW(C17)-11,"")</f>
        <v>6</v>
      </c>
      <c r="D17" s="7" t="s">
        <v>159</v>
      </c>
      <c r="E17" s="20" t="s">
        <v>165</v>
      </c>
    </row>
    <row r="18" spans="1:6" ht="35.4" customHeight="1">
      <c r="B18" s="2"/>
      <c r="C18" s="1">
        <f>IF(Tabla3102022283031[[#This Row],[Descripcion]]&lt;&gt;"",+ROW(C18)-11,"")</f>
        <v>7</v>
      </c>
      <c r="D18" s="7" t="s">
        <v>160</v>
      </c>
      <c r="E18" s="20" t="s">
        <v>165</v>
      </c>
    </row>
    <row r="19" spans="1:6" ht="57.6" customHeight="1">
      <c r="B19" s="2"/>
      <c r="C19" s="1">
        <f>IF(Tabla3102022283031[[#This Row],[Descripcion]]&lt;&gt;"",+ROW(C19)-11,"")</f>
        <v>8</v>
      </c>
      <c r="D19" s="7" t="s">
        <v>161</v>
      </c>
      <c r="F19" s="13" t="s">
        <v>191</v>
      </c>
    </row>
    <row r="20" spans="1:6" ht="19.95" customHeight="1">
      <c r="A20" s="1"/>
      <c r="B20" s="2"/>
      <c r="C20" s="1">
        <f>IF(Tabla3102022283031[[#This Row],[Descripcion]]&lt;&gt;"",+ROW(C20)-11,"")</f>
        <v>9</v>
      </c>
      <c r="D20" s="7" t="s">
        <v>58</v>
      </c>
      <c r="F20" s="7" t="s">
        <v>172</v>
      </c>
    </row>
    <row r="21" spans="1:6" ht="19.95" customHeight="1">
      <c r="A21" s="1"/>
      <c r="B21" s="2"/>
    </row>
  </sheetData>
  <mergeCells count="2">
    <mergeCell ref="C3:D3"/>
    <mergeCell ref="C6:D6"/>
  </mergeCells>
  <hyperlinks>
    <hyperlink ref="E2" location="Indice!A1" display="Indice - Casos de Pruebas" xr:uid="{3903DC67-6072-43DB-B0EC-081635B9D13C}"/>
    <hyperlink ref="C4" r:id="rId1" xr:uid="{23BA400A-60A2-4721-B63D-63ADE3DA5DFD}"/>
  </hyperlinks>
  <pageMargins left="0.7" right="0.7" top="0.75" bottom="0.75" header="0.3" footer="0.3"/>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456F8-291B-45C2-9A94-36D5BAF17B05}">
  <sheetPr>
    <tabColor theme="4" tint="0.79998168889431442"/>
  </sheetPr>
  <dimension ref="A1:F21"/>
  <sheetViews>
    <sheetView showGridLines="0" workbookViewId="0">
      <selection activeCell="C6" sqref="C6:D6"/>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149</v>
      </c>
      <c r="B2" s="2" t="s">
        <v>4</v>
      </c>
      <c r="C2" s="5" t="s">
        <v>195</v>
      </c>
      <c r="E2" s="38" t="s">
        <v>5</v>
      </c>
    </row>
    <row r="3" spans="1:6" ht="42.6" customHeight="1">
      <c r="A3" s="1"/>
      <c r="B3" s="2" t="s">
        <v>6</v>
      </c>
      <c r="C3" s="58" t="s">
        <v>198</v>
      </c>
      <c r="D3" s="58"/>
    </row>
    <row r="4" spans="1:6" ht="19.95" customHeight="1">
      <c r="A4" s="1"/>
      <c r="B4" s="6" t="s">
        <v>7</v>
      </c>
      <c r="C4" s="50" t="s">
        <v>409</v>
      </c>
    </row>
    <row r="5" spans="1:6" ht="19.95" customHeight="1">
      <c r="A5" s="1"/>
      <c r="B5" s="6"/>
      <c r="C5" s="27" t="s">
        <v>432</v>
      </c>
    </row>
    <row r="6" spans="1:6" ht="55.2" customHeight="1">
      <c r="A6" s="1"/>
      <c r="B6" s="2" t="s">
        <v>8</v>
      </c>
      <c r="C6" s="59" t="s">
        <v>181</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IF(Tabla310202228303132[[#This Row],[Descripcion]]&lt;&gt;"",+ROW(C12)-11,"")</f>
        <v>1</v>
      </c>
      <c r="D12" s="7" t="s">
        <v>156</v>
      </c>
      <c r="E12" s="7" t="s">
        <v>157</v>
      </c>
    </row>
    <row r="13" spans="1:6" ht="19.95" customHeight="1">
      <c r="B13" s="2"/>
      <c r="C13" s="1">
        <f>IF(Tabla310202228303132[[#This Row],[Descripcion]]&lt;&gt;"",+ROW(C13)-11,"")</f>
        <v>2</v>
      </c>
      <c r="D13" s="7" t="s">
        <v>22</v>
      </c>
      <c r="E13" s="20" t="s">
        <v>74</v>
      </c>
    </row>
    <row r="14" spans="1:6" ht="19.95" customHeight="1">
      <c r="B14" s="2"/>
      <c r="C14" s="1">
        <f>IF(Tabla310202228303132[[#This Row],[Descripcion]]&lt;&gt;"",+ROW(C14)-11,"")</f>
        <v>3</v>
      </c>
      <c r="D14" s="7" t="s">
        <v>37</v>
      </c>
    </row>
    <row r="15" spans="1:6" ht="19.95" customHeight="1">
      <c r="B15" s="2"/>
      <c r="C15" s="1">
        <f>IF(Tabla310202228303132[[#This Row],[Descripcion]]&lt;&gt;"",+ROW(C15)-11,"")</f>
        <v>4</v>
      </c>
      <c r="D15" s="7" t="s">
        <v>162</v>
      </c>
    </row>
    <row r="16" spans="1:6" ht="40.799999999999997" customHeight="1">
      <c r="B16" s="2"/>
      <c r="C16" s="1">
        <f>IF(Tabla310202228303132[[#This Row],[Descripcion]]&lt;&gt;"",+ROW(C16)-11,"")</f>
        <v>5</v>
      </c>
      <c r="D16" s="7" t="s">
        <v>158</v>
      </c>
      <c r="E16" s="13" t="s">
        <v>164</v>
      </c>
      <c r="F16" s="7"/>
    </row>
    <row r="17" spans="1:6" ht="35.4" customHeight="1">
      <c r="B17" s="2"/>
      <c r="C17" s="1">
        <f>IF(Tabla310202228303132[[#This Row],[Descripcion]]&lt;&gt;"",+ROW(C17)-11,"")</f>
        <v>6</v>
      </c>
      <c r="D17" s="7" t="s">
        <v>159</v>
      </c>
      <c r="E17" s="20" t="s">
        <v>165</v>
      </c>
    </row>
    <row r="18" spans="1:6" ht="35.4" customHeight="1">
      <c r="B18" s="2"/>
      <c r="C18" s="1">
        <f>IF(Tabla310202228303132[[#This Row],[Descripcion]]&lt;&gt;"",+ROW(C18)-11,"")</f>
        <v>7</v>
      </c>
      <c r="D18" s="7" t="s">
        <v>160</v>
      </c>
      <c r="E18" s="20" t="s">
        <v>165</v>
      </c>
    </row>
    <row r="19" spans="1:6" ht="57.6" customHeight="1">
      <c r="B19" s="2"/>
      <c r="C19" s="1">
        <f>IF(Tabla310202228303132[[#This Row],[Descripcion]]&lt;&gt;"",+ROW(C19)-11,"")</f>
        <v>8</v>
      </c>
      <c r="D19" s="7" t="s">
        <v>161</v>
      </c>
      <c r="F19" s="13" t="s">
        <v>196</v>
      </c>
    </row>
    <row r="20" spans="1:6" ht="19.95" customHeight="1">
      <c r="A20" s="1"/>
      <c r="B20" s="2"/>
      <c r="C20" s="1">
        <f>IF(Tabla310202228303132[[#This Row],[Descripcion]]&lt;&gt;"",+ROW(C20)-11,"")</f>
        <v>9</v>
      </c>
      <c r="D20" s="7" t="s">
        <v>58</v>
      </c>
      <c r="F20" s="7" t="s">
        <v>172</v>
      </c>
    </row>
    <row r="21" spans="1:6" ht="19.95" customHeight="1">
      <c r="A21" s="1"/>
      <c r="B21" s="2"/>
    </row>
  </sheetData>
  <mergeCells count="2">
    <mergeCell ref="C3:D3"/>
    <mergeCell ref="C6:D6"/>
  </mergeCells>
  <hyperlinks>
    <hyperlink ref="E2" location="Indice!A1" display="Indice - Casos de Pruebas" xr:uid="{22782CEC-1259-4483-A7AC-95F6D5D4A112}"/>
    <hyperlink ref="C4" r:id="rId1" xr:uid="{9E3F735E-39ED-4BE6-9EF0-D5FA919BDB82}"/>
  </hyperlinks>
  <pageMargins left="0.7" right="0.7" top="0.75" bottom="0.75" header="0.3" footer="0.3"/>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8EEF3-CC23-4B16-8381-598E42DB0FA0}">
  <sheetPr>
    <tabColor theme="4" tint="0.79998168889431442"/>
  </sheetPr>
  <dimension ref="A1:F21"/>
  <sheetViews>
    <sheetView showGridLines="0" topLeftCell="A8" workbookViewId="0">
      <selection activeCell="C6" sqref="C6:D6"/>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150</v>
      </c>
      <c r="B2" s="2" t="s">
        <v>4</v>
      </c>
      <c r="C2" s="5" t="s">
        <v>197</v>
      </c>
      <c r="E2" s="38" t="s">
        <v>5</v>
      </c>
    </row>
    <row r="3" spans="1:6" ht="42.6" customHeight="1">
      <c r="A3" s="1"/>
      <c r="B3" s="2" t="s">
        <v>6</v>
      </c>
      <c r="C3" s="58" t="s">
        <v>199</v>
      </c>
      <c r="D3" s="58"/>
    </row>
    <row r="4" spans="1:6" ht="19.95" customHeight="1">
      <c r="A4" s="1"/>
      <c r="B4" s="6" t="s">
        <v>7</v>
      </c>
      <c r="C4" s="50" t="s">
        <v>409</v>
      </c>
    </row>
    <row r="5" spans="1:6" ht="19.95" customHeight="1">
      <c r="A5" s="1"/>
      <c r="B5" s="6"/>
      <c r="C5" s="27" t="s">
        <v>432</v>
      </c>
    </row>
    <row r="6" spans="1:6" ht="55.2" customHeight="1">
      <c r="A6" s="1"/>
      <c r="B6" s="2" t="s">
        <v>8</v>
      </c>
      <c r="C6" s="59" t="s">
        <v>181</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IF(Tabla31020222830313233[[#This Row],[Descripcion]]&lt;&gt;"",+ROW(C12)-11,"")</f>
        <v>1</v>
      </c>
      <c r="D12" s="7" t="s">
        <v>156</v>
      </c>
      <c r="E12" s="7" t="s">
        <v>157</v>
      </c>
    </row>
    <row r="13" spans="1:6" ht="19.95" customHeight="1">
      <c r="B13" s="2"/>
      <c r="C13" s="1">
        <f>IF(Tabla31020222830313233[[#This Row],[Descripcion]]&lt;&gt;"",+ROW(C13)-11,"")</f>
        <v>2</v>
      </c>
      <c r="D13" s="7" t="s">
        <v>22</v>
      </c>
      <c r="E13" s="20" t="s">
        <v>74</v>
      </c>
    </row>
    <row r="14" spans="1:6" ht="19.95" customHeight="1">
      <c r="B14" s="2"/>
      <c r="C14" s="1">
        <f>IF(Tabla31020222830313233[[#This Row],[Descripcion]]&lt;&gt;"",+ROW(C14)-11,"")</f>
        <v>3</v>
      </c>
      <c r="D14" s="7" t="s">
        <v>37</v>
      </c>
      <c r="E14" s="3" t="s">
        <v>200</v>
      </c>
    </row>
    <row r="15" spans="1:6" ht="19.95" customHeight="1">
      <c r="B15" s="2"/>
      <c r="C15" s="1">
        <f>IF(Tabla31020222830313233[[#This Row],[Descripcion]]&lt;&gt;"",+ROW(C15)-11,"")</f>
        <v>4</v>
      </c>
      <c r="D15" s="7" t="s">
        <v>162</v>
      </c>
    </row>
    <row r="16" spans="1:6" ht="40.799999999999997" customHeight="1">
      <c r="B16" s="2"/>
      <c r="C16" s="1">
        <f>IF(Tabla31020222830313233[[#This Row],[Descripcion]]&lt;&gt;"",+ROW(C16)-11,"")</f>
        <v>5</v>
      </c>
      <c r="D16" s="7" t="s">
        <v>158</v>
      </c>
      <c r="E16" s="13" t="s">
        <v>164</v>
      </c>
      <c r="F16" s="7"/>
    </row>
    <row r="17" spans="1:6" ht="35.4" customHeight="1">
      <c r="B17" s="2"/>
      <c r="C17" s="1">
        <f>IF(Tabla31020222830313233[[#This Row],[Descripcion]]&lt;&gt;"",+ROW(C17)-11,"")</f>
        <v>6</v>
      </c>
      <c r="D17" s="7" t="s">
        <v>159</v>
      </c>
      <c r="E17" s="20" t="s">
        <v>165</v>
      </c>
    </row>
    <row r="18" spans="1:6" ht="35.4" customHeight="1">
      <c r="B18" s="2"/>
      <c r="C18" s="1">
        <f>IF(Tabla31020222830313233[[#This Row],[Descripcion]]&lt;&gt;"",+ROW(C18)-11,"")</f>
        <v>7</v>
      </c>
      <c r="D18" s="7" t="s">
        <v>160</v>
      </c>
      <c r="E18" s="20" t="s">
        <v>165</v>
      </c>
    </row>
    <row r="19" spans="1:6" ht="57.6" customHeight="1">
      <c r="B19" s="2"/>
      <c r="C19" s="1">
        <f>IF(Tabla31020222830313233[[#This Row],[Descripcion]]&lt;&gt;"",+ROW(C19)-11,"")</f>
        <v>8</v>
      </c>
      <c r="D19" s="7" t="s">
        <v>161</v>
      </c>
      <c r="F19" s="13" t="s">
        <v>201</v>
      </c>
    </row>
    <row r="20" spans="1:6" ht="19.95" customHeight="1">
      <c r="A20" s="1"/>
      <c r="B20" s="2"/>
      <c r="C20" s="1">
        <f>IF(Tabla31020222830313233[[#This Row],[Descripcion]]&lt;&gt;"",+ROW(C20)-11,"")</f>
        <v>9</v>
      </c>
      <c r="D20" s="7" t="s">
        <v>58</v>
      </c>
      <c r="F20" s="7" t="s">
        <v>172</v>
      </c>
    </row>
    <row r="21" spans="1:6" ht="19.95" customHeight="1">
      <c r="A21" s="1"/>
      <c r="B21" s="2"/>
    </row>
  </sheetData>
  <mergeCells count="2">
    <mergeCell ref="C3:D3"/>
    <mergeCell ref="C6:D6"/>
  </mergeCells>
  <hyperlinks>
    <hyperlink ref="E2" location="Indice!A1" display="Indice - Casos de Pruebas" xr:uid="{71AD6E5E-FCE7-4A1F-AAFA-2A10792DD044}"/>
    <hyperlink ref="C4" r:id="rId1" xr:uid="{050DB7AD-7F41-44E1-8BEC-54012028FA86}"/>
  </hyperlinks>
  <pageMargins left="0.7" right="0.7" top="0.75" bottom="0.75" header="0.3" footer="0.3"/>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11F99-D35C-461A-A3FC-2BA0DDD80BE8}">
  <sheetPr>
    <tabColor theme="4" tint="0.79998168889431442"/>
  </sheetPr>
  <dimension ref="A1:F21"/>
  <sheetViews>
    <sheetView showGridLines="0" workbookViewId="0">
      <selection activeCell="B13" sqref="B13"/>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151</v>
      </c>
      <c r="B2" s="2" t="s">
        <v>4</v>
      </c>
      <c r="C2" s="5" t="s">
        <v>202</v>
      </c>
      <c r="E2" s="38" t="s">
        <v>5</v>
      </c>
    </row>
    <row r="3" spans="1:6" ht="42.6" customHeight="1">
      <c r="A3" s="1"/>
      <c r="B3" s="2" t="s">
        <v>6</v>
      </c>
      <c r="C3" s="58" t="s">
        <v>203</v>
      </c>
      <c r="D3" s="58"/>
    </row>
    <row r="4" spans="1:6" ht="19.95" customHeight="1">
      <c r="A4" s="1"/>
      <c r="B4" s="6" t="s">
        <v>7</v>
      </c>
      <c r="C4" s="50" t="s">
        <v>409</v>
      </c>
    </row>
    <row r="5" spans="1:6" ht="19.95" customHeight="1">
      <c r="A5" s="1"/>
      <c r="B5" s="6"/>
      <c r="C5" s="27" t="s">
        <v>432</v>
      </c>
    </row>
    <row r="6" spans="1:6" ht="55.2" customHeight="1">
      <c r="A6" s="1"/>
      <c r="B6" s="2" t="s">
        <v>8</v>
      </c>
      <c r="C6" s="59" t="s">
        <v>181</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IF(Tabla310202226[[#This Row],[Descripcion]]&lt;&gt;"",+ROW(C12)-11,"")</f>
        <v>1</v>
      </c>
      <c r="D12" s="7" t="s">
        <v>156</v>
      </c>
      <c r="E12" s="7" t="s">
        <v>157</v>
      </c>
    </row>
    <row r="13" spans="1:6" ht="19.95" customHeight="1">
      <c r="B13" s="2"/>
      <c r="C13" s="1">
        <f>IF(Tabla310202226[[#This Row],[Descripcion]]&lt;&gt;"",+ROW(C13)-11,"")</f>
        <v>2</v>
      </c>
      <c r="D13" s="7" t="s">
        <v>22</v>
      </c>
      <c r="E13" s="20" t="s">
        <v>36</v>
      </c>
    </row>
    <row r="14" spans="1:6" ht="19.95" customHeight="1">
      <c r="B14" s="2"/>
      <c r="C14" s="1">
        <f>IF(Tabla310202226[[#This Row],[Descripcion]]&lt;&gt;"",+ROW(C14)-11,"")</f>
        <v>3</v>
      </c>
      <c r="D14" s="7" t="s">
        <v>37</v>
      </c>
      <c r="E14" s="3">
        <v>1123456789</v>
      </c>
    </row>
    <row r="15" spans="1:6" ht="19.95" customHeight="1">
      <c r="B15" s="2"/>
      <c r="C15" s="1">
        <f>IF(Tabla310202226[[#This Row],[Descripcion]]&lt;&gt;"",+ROW(C15)-11,"")</f>
        <v>4</v>
      </c>
      <c r="D15" s="7" t="s">
        <v>162</v>
      </c>
    </row>
    <row r="16" spans="1:6" ht="40.799999999999997" customHeight="1">
      <c r="B16" s="2"/>
      <c r="C16" s="1">
        <f>IF(Tabla310202226[[#This Row],[Descripcion]]&lt;&gt;"",+ROW(C16)-11,"")</f>
        <v>5</v>
      </c>
      <c r="D16" s="7" t="s">
        <v>158</v>
      </c>
      <c r="E16" s="13"/>
      <c r="F16" s="7"/>
    </row>
    <row r="17" spans="1:6" ht="35.4" customHeight="1">
      <c r="B17" s="2"/>
      <c r="C17" s="1">
        <f>IF(Tabla310202226[[#This Row],[Descripcion]]&lt;&gt;"",+ROW(C17)-11,"")</f>
        <v>6</v>
      </c>
      <c r="D17" s="7" t="s">
        <v>159</v>
      </c>
      <c r="E17" s="20" t="s">
        <v>165</v>
      </c>
    </row>
    <row r="18" spans="1:6" ht="35.4" customHeight="1">
      <c r="B18" s="2"/>
      <c r="C18" s="1">
        <f>IF(Tabla310202226[[#This Row],[Descripcion]]&lt;&gt;"",+ROW(C18)-11,"")</f>
        <v>7</v>
      </c>
      <c r="D18" s="7" t="s">
        <v>160</v>
      </c>
      <c r="E18" s="20" t="s">
        <v>165</v>
      </c>
    </row>
    <row r="19" spans="1:6" ht="35.4" customHeight="1">
      <c r="B19" s="2"/>
      <c r="C19" s="1">
        <f>IF(Tabla310202226[[#This Row],[Descripcion]]&lt;&gt;"",+ROW(C19)-11,"")</f>
        <v>8</v>
      </c>
      <c r="D19" s="7" t="s">
        <v>161</v>
      </c>
      <c r="F19" s="13" t="s">
        <v>204</v>
      </c>
    </row>
    <row r="20" spans="1:6" ht="19.95" customHeight="1">
      <c r="A20" s="1"/>
      <c r="B20" s="2"/>
      <c r="C20" s="1">
        <f>IF(Tabla310202226[[#This Row],[Descripcion]]&lt;&gt;"",+ROW(C20)-11,"")</f>
        <v>9</v>
      </c>
      <c r="D20" s="7" t="s">
        <v>58</v>
      </c>
      <c r="F20" s="7" t="s">
        <v>172</v>
      </c>
    </row>
    <row r="21" spans="1:6" ht="19.95" customHeight="1">
      <c r="A21" s="1"/>
      <c r="B21" s="2"/>
    </row>
  </sheetData>
  <mergeCells count="2">
    <mergeCell ref="C3:D3"/>
    <mergeCell ref="C6:D6"/>
  </mergeCells>
  <hyperlinks>
    <hyperlink ref="E2" location="Indice!A1" display="Indice - Casos de Pruebas" xr:uid="{9B3C9F05-30BB-4D91-9F9A-C47D303E6E29}"/>
    <hyperlink ref="C4" r:id="rId1" xr:uid="{D767863E-F650-4E1B-8DE0-5663B19946D6}"/>
  </hyperlinks>
  <pageMargins left="0.7" right="0.7" top="0.75" bottom="0.75" header="0.3" footer="0.3"/>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10BCD-2402-456E-B1D6-20F3F92172CE}">
  <sheetPr>
    <tabColor theme="4" tint="0.79998168889431442"/>
  </sheetPr>
  <dimension ref="A1:F21"/>
  <sheetViews>
    <sheetView showGridLines="0" workbookViewId="0">
      <selection activeCell="B13" sqref="B13"/>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152</v>
      </c>
      <c r="B2" s="2" t="s">
        <v>4</v>
      </c>
      <c r="C2" s="5" t="s">
        <v>205</v>
      </c>
      <c r="E2" s="38" t="s">
        <v>5</v>
      </c>
    </row>
    <row r="3" spans="1:6" ht="42.6" customHeight="1">
      <c r="A3" s="1"/>
      <c r="B3" s="2" t="s">
        <v>6</v>
      </c>
      <c r="C3" s="58" t="s">
        <v>206</v>
      </c>
      <c r="D3" s="58"/>
    </row>
    <row r="4" spans="1:6" ht="19.95" customHeight="1">
      <c r="A4" s="1"/>
      <c r="B4" s="6" t="s">
        <v>7</v>
      </c>
      <c r="C4" s="50" t="s">
        <v>409</v>
      </c>
    </row>
    <row r="5" spans="1:6" ht="19.95" customHeight="1">
      <c r="A5" s="1"/>
      <c r="B5" s="6"/>
      <c r="C5" s="27" t="s">
        <v>432</v>
      </c>
    </row>
    <row r="6" spans="1:6" ht="55.2" customHeight="1">
      <c r="A6" s="1"/>
      <c r="B6" s="2" t="s">
        <v>8</v>
      </c>
      <c r="C6" s="59" t="s">
        <v>181</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IF(Tabla3102022232429[[#This Row],[Descripcion]]&lt;&gt;"",+ROW(C12)-11,"")</f>
        <v>1</v>
      </c>
      <c r="D12" s="7" t="s">
        <v>156</v>
      </c>
      <c r="E12" s="7" t="s">
        <v>157</v>
      </c>
    </row>
    <row r="13" spans="1:6" ht="19.95" customHeight="1">
      <c r="B13" s="2"/>
      <c r="C13" s="1">
        <f>IF(Tabla3102022232429[[#This Row],[Descripcion]]&lt;&gt;"",+ROW(C13)-11,"")</f>
        <v>2</v>
      </c>
      <c r="D13" s="7" t="s">
        <v>22</v>
      </c>
      <c r="E13" s="20" t="s">
        <v>36</v>
      </c>
    </row>
    <row r="14" spans="1:6" ht="19.95" customHeight="1">
      <c r="B14" s="2"/>
      <c r="C14" s="1">
        <f>IF(Tabla3102022232429[[#This Row],[Descripcion]]&lt;&gt;"",+ROW(C14)-11,"")</f>
        <v>3</v>
      </c>
      <c r="D14" s="7" t="s">
        <v>37</v>
      </c>
      <c r="E14" s="3">
        <v>1123456789</v>
      </c>
    </row>
    <row r="15" spans="1:6" ht="19.95" customHeight="1">
      <c r="B15" s="2"/>
      <c r="C15" s="1">
        <f>IF(Tabla3102022232429[[#This Row],[Descripcion]]&lt;&gt;"",+ROW(C15)-11,"")</f>
        <v>4</v>
      </c>
      <c r="D15" s="7" t="s">
        <v>162</v>
      </c>
    </row>
    <row r="16" spans="1:6" ht="40.799999999999997" customHeight="1">
      <c r="B16" s="2"/>
      <c r="C16" s="1">
        <f>IF(Tabla3102022232429[[#This Row],[Descripcion]]&lt;&gt;"",+ROW(C16)-11,"")</f>
        <v>5</v>
      </c>
      <c r="D16" s="7" t="s">
        <v>158</v>
      </c>
      <c r="E16" s="13" t="s">
        <v>207</v>
      </c>
      <c r="F16" s="7"/>
    </row>
    <row r="17" spans="1:6" ht="35.4" customHeight="1">
      <c r="B17" s="2"/>
      <c r="C17" s="1">
        <f>IF(Tabla3102022232429[[#This Row],[Descripcion]]&lt;&gt;"",+ROW(C17)-11,"")</f>
        <v>6</v>
      </c>
      <c r="D17" s="7" t="s">
        <v>159</v>
      </c>
      <c r="E17" s="20" t="s">
        <v>165</v>
      </c>
    </row>
    <row r="18" spans="1:6" ht="35.4" customHeight="1">
      <c r="B18" s="2"/>
      <c r="C18" s="1">
        <f>IF(Tabla3102022232429[[#This Row],[Descripcion]]&lt;&gt;"",+ROW(C18)-11,"")</f>
        <v>7</v>
      </c>
      <c r="D18" s="7" t="s">
        <v>160</v>
      </c>
      <c r="E18" s="20" t="s">
        <v>165</v>
      </c>
    </row>
    <row r="19" spans="1:6" ht="35.4" customHeight="1">
      <c r="B19" s="2"/>
      <c r="C19" s="1">
        <f>IF(Tabla3102022232429[[#This Row],[Descripcion]]&lt;&gt;"",+ROW(C19)-11,"")</f>
        <v>8</v>
      </c>
      <c r="D19" s="7" t="s">
        <v>161</v>
      </c>
      <c r="F19" s="13" t="s">
        <v>208</v>
      </c>
    </row>
    <row r="20" spans="1:6" ht="19.95" customHeight="1">
      <c r="A20" s="1"/>
      <c r="B20" s="2"/>
      <c r="C20" s="1">
        <f>IF(Tabla3102022232429[[#This Row],[Descripcion]]&lt;&gt;"",+ROW(C20)-11,"")</f>
        <v>9</v>
      </c>
      <c r="D20" s="7" t="s">
        <v>58</v>
      </c>
      <c r="F20" s="7" t="s">
        <v>172</v>
      </c>
    </row>
    <row r="21" spans="1:6" ht="19.95" customHeight="1">
      <c r="A21" s="1"/>
      <c r="B21" s="2"/>
    </row>
  </sheetData>
  <mergeCells count="2">
    <mergeCell ref="C3:D3"/>
    <mergeCell ref="C6:D6"/>
  </mergeCells>
  <hyperlinks>
    <hyperlink ref="E2" location="Indice!A1" display="Indice - Casos de Pruebas" xr:uid="{1403A3DA-11B6-46D5-B154-477D82E31A2B}"/>
    <hyperlink ref="C4" r:id="rId1" xr:uid="{C9DEA241-F1B8-4E36-93B1-F420281E5961}"/>
  </hyperlinks>
  <pageMargins left="0.7" right="0.7" top="0.75" bottom="0.75" header="0.3" footer="0.3"/>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32BB7-E788-428A-8DC9-EE7580D4391B}">
  <sheetPr>
    <tabColor theme="4" tint="0.79998168889431442"/>
  </sheetPr>
  <dimension ref="A1:F21"/>
  <sheetViews>
    <sheetView showGridLines="0" workbookViewId="0">
      <selection activeCell="B13" sqref="B13"/>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153</v>
      </c>
      <c r="B2" s="2" t="s">
        <v>4</v>
      </c>
      <c r="C2" s="5" t="s">
        <v>209</v>
      </c>
      <c r="E2" s="38" t="s">
        <v>5</v>
      </c>
    </row>
    <row r="3" spans="1:6" ht="42.6" customHeight="1">
      <c r="A3" s="1"/>
      <c r="B3" s="2" t="s">
        <v>6</v>
      </c>
      <c r="C3" s="58" t="s">
        <v>211</v>
      </c>
      <c r="D3" s="58"/>
    </row>
    <row r="4" spans="1:6" ht="19.95" customHeight="1">
      <c r="A4" s="1"/>
      <c r="B4" s="6" t="s">
        <v>7</v>
      </c>
      <c r="C4" s="50" t="s">
        <v>409</v>
      </c>
    </row>
    <row r="5" spans="1:6" ht="19.95" customHeight="1">
      <c r="A5" s="1"/>
      <c r="B5" s="6"/>
      <c r="C5" s="27" t="s">
        <v>432</v>
      </c>
    </row>
    <row r="6" spans="1:6" ht="55.2" customHeight="1">
      <c r="A6" s="1"/>
      <c r="B6" s="2" t="s">
        <v>8</v>
      </c>
      <c r="C6" s="59" t="s">
        <v>181</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IF(Tabla310202223242535[[#This Row],[Descripcion]]&lt;&gt;"",+ROW(C12)-11,"")</f>
        <v>1</v>
      </c>
      <c r="D12" s="7" t="s">
        <v>156</v>
      </c>
      <c r="E12" s="7" t="s">
        <v>157</v>
      </c>
      <c r="F12" s="7"/>
    </row>
    <row r="13" spans="1:6" ht="19.95" customHeight="1">
      <c r="B13" s="2"/>
      <c r="C13" s="1">
        <f>IF(Tabla310202223242535[[#This Row],[Descripcion]]&lt;&gt;"",+ROW(C13)-11,"")</f>
        <v>2</v>
      </c>
      <c r="D13" s="7" t="s">
        <v>22</v>
      </c>
      <c r="E13" s="20" t="s">
        <v>36</v>
      </c>
    </row>
    <row r="14" spans="1:6" ht="19.95" customHeight="1">
      <c r="B14" s="2"/>
      <c r="C14" s="1">
        <f>IF(Tabla310202223242535[[#This Row],[Descripcion]]&lt;&gt;"",+ROW(C14)-11,"")</f>
        <v>3</v>
      </c>
      <c r="D14" s="7" t="s">
        <v>37</v>
      </c>
      <c r="E14" s="3">
        <v>1123456789</v>
      </c>
    </row>
    <row r="15" spans="1:6" ht="19.95" customHeight="1">
      <c r="B15" s="2"/>
      <c r="C15" s="1">
        <f>IF(Tabla310202223242535[[#This Row],[Descripcion]]&lt;&gt;"",+ROW(C15)-11,"")</f>
        <v>4</v>
      </c>
      <c r="D15" s="7" t="s">
        <v>162</v>
      </c>
    </row>
    <row r="16" spans="1:6" ht="40.799999999999997" customHeight="1">
      <c r="B16" s="2"/>
      <c r="C16" s="1">
        <f>IF(Tabla310202223242535[[#This Row],[Descripcion]]&lt;&gt;"",+ROW(C16)-11,"")</f>
        <v>5</v>
      </c>
      <c r="D16" s="7" t="s">
        <v>158</v>
      </c>
      <c r="E16" s="13" t="s">
        <v>212</v>
      </c>
      <c r="F16" s="13" t="s">
        <v>213</v>
      </c>
    </row>
    <row r="17" spans="1:6" ht="35.4" customHeight="1">
      <c r="B17" s="2"/>
      <c r="C17" s="1">
        <f>IF(Tabla310202223242535[[#This Row],[Descripcion]]&lt;&gt;"",+ROW(C17)-11,"")</f>
        <v>6</v>
      </c>
      <c r="D17" s="7" t="s">
        <v>159</v>
      </c>
      <c r="E17" s="20" t="s">
        <v>165</v>
      </c>
    </row>
    <row r="18" spans="1:6" ht="35.4" customHeight="1">
      <c r="B18" s="2"/>
      <c r="C18" s="1">
        <f>IF(Tabla310202223242535[[#This Row],[Descripcion]]&lt;&gt;"",+ROW(C18)-11,"")</f>
        <v>7</v>
      </c>
      <c r="D18" s="7" t="s">
        <v>160</v>
      </c>
      <c r="E18" s="20" t="s">
        <v>165</v>
      </c>
    </row>
    <row r="19" spans="1:6" ht="35.4" customHeight="1">
      <c r="B19" s="2"/>
      <c r="C19" s="1">
        <f>IF(Tabla310202223242535[[#This Row],[Descripcion]]&lt;&gt;"",+ROW(C19)-11,"")</f>
        <v>8</v>
      </c>
      <c r="D19" s="7" t="s">
        <v>161</v>
      </c>
      <c r="F19" s="13" t="s">
        <v>208</v>
      </c>
    </row>
    <row r="20" spans="1:6" ht="19.95" customHeight="1">
      <c r="A20" s="1"/>
      <c r="B20" s="2"/>
      <c r="C20" s="1">
        <f>IF(Tabla310202223242535[[#This Row],[Descripcion]]&lt;&gt;"",+ROW(C20)-11,"")</f>
        <v>9</v>
      </c>
      <c r="D20" s="7" t="s">
        <v>184</v>
      </c>
      <c r="F20" s="7" t="s">
        <v>172</v>
      </c>
    </row>
    <row r="21" spans="1:6" ht="19.95" customHeight="1">
      <c r="A21" s="1"/>
      <c r="B21" s="2"/>
    </row>
  </sheetData>
  <mergeCells count="2">
    <mergeCell ref="C3:D3"/>
    <mergeCell ref="C6:D6"/>
  </mergeCells>
  <hyperlinks>
    <hyperlink ref="E2" location="Indice!A1" display="Indice - Casos de Pruebas" xr:uid="{E67E5D6B-DE08-479C-97A7-EB92BCB8D234}"/>
    <hyperlink ref="C4" r:id="rId1" xr:uid="{832D825B-8482-4389-873E-BA311A8A22FD}"/>
  </hyperlinks>
  <pageMargins left="0.7" right="0.7" top="0.75" bottom="0.75" header="0.3" footer="0.3"/>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F0747-46BD-495E-B972-C05D89FFB8EE}">
  <sheetPr>
    <tabColor theme="4" tint="0.79998168889431442"/>
  </sheetPr>
  <dimension ref="A1:F21"/>
  <sheetViews>
    <sheetView showGridLines="0" workbookViewId="0">
      <selection activeCell="B13" sqref="B13"/>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154</v>
      </c>
      <c r="B2" s="2" t="s">
        <v>4</v>
      </c>
      <c r="C2" s="5" t="s">
        <v>214</v>
      </c>
      <c r="E2" s="38" t="s">
        <v>5</v>
      </c>
    </row>
    <row r="3" spans="1:6" ht="42.6" customHeight="1">
      <c r="A3" s="1"/>
      <c r="B3" s="2" t="s">
        <v>6</v>
      </c>
      <c r="C3" s="58" t="s">
        <v>215</v>
      </c>
      <c r="D3" s="58"/>
    </row>
    <row r="4" spans="1:6" ht="19.95" customHeight="1">
      <c r="A4" s="1"/>
      <c r="B4" s="6" t="s">
        <v>7</v>
      </c>
      <c r="C4" s="50" t="s">
        <v>409</v>
      </c>
    </row>
    <row r="5" spans="1:6" ht="19.95" customHeight="1">
      <c r="A5" s="1"/>
      <c r="B5" s="6"/>
      <c r="C5" s="27" t="s">
        <v>432</v>
      </c>
    </row>
    <row r="6" spans="1:6" ht="55.2" customHeight="1">
      <c r="A6" s="1"/>
      <c r="B6" s="2" t="s">
        <v>8</v>
      </c>
      <c r="C6" s="59" t="s">
        <v>181</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IF(Tabla31020222324253536[[#This Row],[Descripcion]]&lt;&gt;"",+ROW(C12)-11,"")</f>
        <v>1</v>
      </c>
      <c r="D12" s="7" t="s">
        <v>156</v>
      </c>
      <c r="E12" s="7" t="s">
        <v>157</v>
      </c>
      <c r="F12" s="7"/>
    </row>
    <row r="13" spans="1:6" ht="19.95" customHeight="1">
      <c r="B13" s="2"/>
      <c r="C13" s="1">
        <f>IF(Tabla31020222324253536[[#This Row],[Descripcion]]&lt;&gt;"",+ROW(C13)-11,"")</f>
        <v>2</v>
      </c>
      <c r="D13" s="7" t="s">
        <v>22</v>
      </c>
      <c r="E13" s="20" t="s">
        <v>36</v>
      </c>
    </row>
    <row r="14" spans="1:6" ht="19.95" customHeight="1">
      <c r="B14" s="2"/>
      <c r="C14" s="1">
        <f>IF(Tabla31020222324253536[[#This Row],[Descripcion]]&lt;&gt;"",+ROW(C14)-11,"")</f>
        <v>3</v>
      </c>
      <c r="D14" s="7" t="s">
        <v>37</v>
      </c>
      <c r="E14" s="3">
        <v>1123456789</v>
      </c>
    </row>
    <row r="15" spans="1:6" ht="19.95" customHeight="1">
      <c r="B15" s="2"/>
      <c r="C15" s="1">
        <f>IF(Tabla31020222324253536[[#This Row],[Descripcion]]&lt;&gt;"",+ROW(C15)-11,"")</f>
        <v>4</v>
      </c>
      <c r="D15" s="7" t="s">
        <v>162</v>
      </c>
    </row>
    <row r="16" spans="1:6" ht="40.799999999999997" customHeight="1">
      <c r="B16" s="2"/>
      <c r="C16" s="1">
        <f>IF(Tabla31020222324253536[[#This Row],[Descripcion]]&lt;&gt;"",+ROW(C16)-11,"")</f>
        <v>5</v>
      </c>
      <c r="D16" s="7" t="s">
        <v>158</v>
      </c>
      <c r="E16" s="13" t="s">
        <v>216</v>
      </c>
      <c r="F16" s="13"/>
    </row>
    <row r="17" spans="1:6" ht="35.4" customHeight="1">
      <c r="B17" s="2"/>
      <c r="C17" s="1">
        <f>IF(Tabla31020222324253536[[#This Row],[Descripcion]]&lt;&gt;"",+ROW(C17)-11,"")</f>
        <v>6</v>
      </c>
      <c r="D17" s="7" t="s">
        <v>159</v>
      </c>
      <c r="E17" s="20" t="s">
        <v>165</v>
      </c>
    </row>
    <row r="18" spans="1:6" ht="35.4" customHeight="1">
      <c r="B18" s="2"/>
      <c r="C18" s="1">
        <f>IF(Tabla31020222324253536[[#This Row],[Descripcion]]&lt;&gt;"",+ROW(C18)-11,"")</f>
        <v>7</v>
      </c>
      <c r="D18" s="7" t="s">
        <v>160</v>
      </c>
      <c r="E18" s="20" t="s">
        <v>165</v>
      </c>
    </row>
    <row r="19" spans="1:6" ht="35.4" customHeight="1">
      <c r="B19" s="2"/>
      <c r="C19" s="1">
        <f>IF(Tabla31020222324253536[[#This Row],[Descripcion]]&lt;&gt;"",+ROW(C19)-11,"")</f>
        <v>8</v>
      </c>
      <c r="D19" s="7" t="s">
        <v>161</v>
      </c>
      <c r="F19" s="13" t="s">
        <v>208</v>
      </c>
    </row>
    <row r="20" spans="1:6" ht="19.95" customHeight="1">
      <c r="A20" s="1"/>
      <c r="B20" s="2"/>
      <c r="C20" s="1">
        <f>IF(Tabla31020222324253536[[#This Row],[Descripcion]]&lt;&gt;"",+ROW(C20)-11,"")</f>
        <v>9</v>
      </c>
      <c r="D20" s="7" t="s">
        <v>184</v>
      </c>
      <c r="F20" s="7" t="s">
        <v>172</v>
      </c>
    </row>
    <row r="21" spans="1:6" ht="19.95" customHeight="1">
      <c r="A21" s="1"/>
      <c r="B21" s="2"/>
    </row>
  </sheetData>
  <mergeCells count="2">
    <mergeCell ref="C3:D3"/>
    <mergeCell ref="C6:D6"/>
  </mergeCells>
  <hyperlinks>
    <hyperlink ref="E2" location="Indice!A1" display="Indice - Casos de Pruebas" xr:uid="{FF0AFA6A-192B-4331-B6FB-482CF3D27D93}"/>
    <hyperlink ref="C4" r:id="rId1" xr:uid="{2CA2A188-A042-4EE0-A62D-725D1C941F8C}"/>
  </hyperlinks>
  <pageMargins left="0.7" right="0.7" top="0.75" bottom="0.75" header="0.3" footer="0.3"/>
  <tableParts count="1">
    <tablePart r:id="rId2"/>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61A49-567B-4241-8263-089AABE9EADC}">
  <sheetPr>
    <tabColor theme="4" tint="0.79998168889431442"/>
  </sheetPr>
  <dimension ref="A1:F21"/>
  <sheetViews>
    <sheetView showGridLines="0" topLeftCell="A3" workbookViewId="0">
      <selection activeCell="B13" sqref="B13"/>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155</v>
      </c>
      <c r="B2" s="2" t="s">
        <v>4</v>
      </c>
      <c r="C2" s="5" t="s">
        <v>217</v>
      </c>
      <c r="E2" s="38" t="s">
        <v>5</v>
      </c>
    </row>
    <row r="3" spans="1:6" ht="42.6" customHeight="1">
      <c r="A3" s="1"/>
      <c r="B3" s="2" t="s">
        <v>6</v>
      </c>
      <c r="C3" s="58" t="s">
        <v>218</v>
      </c>
      <c r="D3" s="58"/>
    </row>
    <row r="4" spans="1:6" ht="19.95" customHeight="1">
      <c r="A4" s="1"/>
      <c r="B4" s="6" t="s">
        <v>7</v>
      </c>
      <c r="C4" s="50" t="s">
        <v>409</v>
      </c>
    </row>
    <row r="5" spans="1:6" ht="19.95" customHeight="1">
      <c r="A5" s="1"/>
      <c r="B5" s="6"/>
      <c r="C5" s="27" t="s">
        <v>432</v>
      </c>
    </row>
    <row r="6" spans="1:6" ht="55.2" customHeight="1">
      <c r="A6" s="1"/>
      <c r="B6" s="2" t="s">
        <v>8</v>
      </c>
      <c r="C6" s="59" t="s">
        <v>181</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IF(Tabla31020222637[[#This Row],[Descripcion]]&lt;&gt;"",+ROW(C12)-11,"")</f>
        <v>1</v>
      </c>
      <c r="D12" s="7" t="s">
        <v>156</v>
      </c>
      <c r="E12" s="7" t="s">
        <v>157</v>
      </c>
    </row>
    <row r="13" spans="1:6" ht="19.95" customHeight="1">
      <c r="B13" s="2"/>
      <c r="C13" s="1">
        <f>IF(Tabla31020222637[[#This Row],[Descripcion]]&lt;&gt;"",+ROW(C13)-11,"")</f>
        <v>2</v>
      </c>
      <c r="D13" s="7" t="s">
        <v>22</v>
      </c>
      <c r="E13" s="20" t="s">
        <v>36</v>
      </c>
    </row>
    <row r="14" spans="1:6" ht="19.95" customHeight="1">
      <c r="B14" s="2"/>
      <c r="C14" s="1">
        <f>IF(Tabla31020222637[[#This Row],[Descripcion]]&lt;&gt;"",+ROW(C14)-11,"")</f>
        <v>3</v>
      </c>
      <c r="D14" s="7" t="s">
        <v>37</v>
      </c>
      <c r="E14" s="3">
        <v>1123456789</v>
      </c>
    </row>
    <row r="15" spans="1:6" ht="19.95" customHeight="1">
      <c r="B15" s="2"/>
      <c r="C15" s="1">
        <f>IF(Tabla31020222637[[#This Row],[Descripcion]]&lt;&gt;"",+ROW(C15)-11,"")</f>
        <v>4</v>
      </c>
      <c r="D15" s="7" t="s">
        <v>162</v>
      </c>
    </row>
    <row r="16" spans="1:6" ht="40.799999999999997" customHeight="1">
      <c r="B16" s="2"/>
      <c r="C16" s="1">
        <f>IF(Tabla31020222637[[#This Row],[Descripcion]]&lt;&gt;"",+ROW(C16)-11,"")</f>
        <v>5</v>
      </c>
      <c r="D16" s="7" t="s">
        <v>158</v>
      </c>
      <c r="E16" s="13" t="s">
        <v>164</v>
      </c>
      <c r="F16" s="7"/>
    </row>
    <row r="17" spans="1:6" ht="35.4" customHeight="1">
      <c r="B17" s="2"/>
      <c r="C17" s="1">
        <f>IF(Tabla31020222637[[#This Row],[Descripcion]]&lt;&gt;"",+ROW(C17)-11,"")</f>
        <v>6</v>
      </c>
      <c r="D17" s="7" t="s">
        <v>159</v>
      </c>
      <c r="E17" s="20"/>
    </row>
    <row r="18" spans="1:6" ht="35.4" customHeight="1">
      <c r="B18" s="2"/>
      <c r="C18" s="1">
        <f>IF(Tabla31020222637[[#This Row],[Descripcion]]&lt;&gt;"",+ROW(C18)-11,"")</f>
        <v>7</v>
      </c>
      <c r="D18" s="7" t="s">
        <v>160</v>
      </c>
      <c r="E18" s="20" t="s">
        <v>165</v>
      </c>
    </row>
    <row r="19" spans="1:6" ht="35.4" customHeight="1">
      <c r="B19" s="2"/>
      <c r="C19" s="1">
        <f>IF(Tabla31020222637[[#This Row],[Descripcion]]&lt;&gt;"",+ROW(C19)-11,"")</f>
        <v>8</v>
      </c>
      <c r="D19" s="7" t="s">
        <v>161</v>
      </c>
      <c r="F19" s="13" t="s">
        <v>219</v>
      </c>
    </row>
    <row r="20" spans="1:6" ht="19.95" customHeight="1">
      <c r="A20" s="1"/>
      <c r="B20" s="2"/>
      <c r="C20" s="1">
        <f>IF(Tabla31020222637[[#This Row],[Descripcion]]&lt;&gt;"",+ROW(C20)-11,"")</f>
        <v>9</v>
      </c>
      <c r="D20" s="7" t="s">
        <v>58</v>
      </c>
      <c r="F20" s="7" t="s">
        <v>172</v>
      </c>
    </row>
    <row r="21" spans="1:6" ht="19.95" customHeight="1">
      <c r="A21" s="1"/>
      <c r="B21" s="2"/>
    </row>
  </sheetData>
  <mergeCells count="2">
    <mergeCell ref="C3:D3"/>
    <mergeCell ref="C6:D6"/>
  </mergeCells>
  <hyperlinks>
    <hyperlink ref="E2" location="Indice!A1" display="Indice - Casos de Pruebas" xr:uid="{1C6AE7FF-9E0B-4E2C-98CB-AA4EABC91026}"/>
    <hyperlink ref="C4" r:id="rId1" xr:uid="{B0BC8BE5-2353-42F6-AD43-5FA702629FE8}"/>
  </hyperlinks>
  <pageMargins left="0.7" right="0.7" top="0.75" bottom="0.75" header="0.3" footer="0.3"/>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9C82C-EF3E-4724-8ADF-876C11EEBF02}">
  <sheetPr>
    <tabColor theme="4" tint="0.79998168889431442"/>
  </sheetPr>
  <dimension ref="A1:F21"/>
  <sheetViews>
    <sheetView showGridLines="0" workbookViewId="0">
      <selection activeCell="B13" sqref="B13"/>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220</v>
      </c>
      <c r="B2" s="2" t="s">
        <v>4</v>
      </c>
      <c r="C2" s="5" t="s">
        <v>221</v>
      </c>
      <c r="E2" s="38" t="s">
        <v>5</v>
      </c>
    </row>
    <row r="3" spans="1:6" ht="42.6" customHeight="1">
      <c r="A3" s="1"/>
      <c r="B3" s="2" t="s">
        <v>6</v>
      </c>
      <c r="C3" s="58" t="s">
        <v>222</v>
      </c>
      <c r="D3" s="58"/>
    </row>
    <row r="4" spans="1:6" ht="19.95" customHeight="1">
      <c r="A4" s="1"/>
      <c r="B4" s="6" t="s">
        <v>7</v>
      </c>
      <c r="C4" s="50" t="s">
        <v>409</v>
      </c>
    </row>
    <row r="5" spans="1:6" ht="19.95" customHeight="1">
      <c r="A5" s="1"/>
      <c r="B5" s="6"/>
      <c r="C5" s="27" t="s">
        <v>432</v>
      </c>
    </row>
    <row r="6" spans="1:6" ht="55.2" customHeight="1">
      <c r="A6" s="1"/>
      <c r="B6" s="2" t="s">
        <v>8</v>
      </c>
      <c r="C6" s="59" t="s">
        <v>181</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IF(Tabla310202223242938[[#This Row],[Descripcion]]&lt;&gt;"",+ROW(C12)-11,"")</f>
        <v>1</v>
      </c>
      <c r="D12" s="7" t="s">
        <v>156</v>
      </c>
      <c r="E12" s="7" t="s">
        <v>157</v>
      </c>
    </row>
    <row r="13" spans="1:6" ht="19.95" customHeight="1">
      <c r="B13" s="2"/>
      <c r="C13" s="1">
        <f>IF(Tabla310202223242938[[#This Row],[Descripcion]]&lt;&gt;"",+ROW(C13)-11,"")</f>
        <v>2</v>
      </c>
      <c r="D13" s="7" t="s">
        <v>22</v>
      </c>
      <c r="E13" s="20" t="s">
        <v>36</v>
      </c>
    </row>
    <row r="14" spans="1:6" ht="19.95" customHeight="1">
      <c r="B14" s="2"/>
      <c r="C14" s="1">
        <f>IF(Tabla310202223242938[[#This Row],[Descripcion]]&lt;&gt;"",+ROW(C14)-11,"")</f>
        <v>3</v>
      </c>
      <c r="D14" s="7" t="s">
        <v>37</v>
      </c>
      <c r="E14" s="3">
        <v>1123456789</v>
      </c>
    </row>
    <row r="15" spans="1:6" ht="19.95" customHeight="1">
      <c r="B15" s="2"/>
      <c r="C15" s="1">
        <f>IF(Tabla310202223242938[[#This Row],[Descripcion]]&lt;&gt;"",+ROW(C15)-11,"")</f>
        <v>4</v>
      </c>
      <c r="D15" s="7" t="s">
        <v>162</v>
      </c>
    </row>
    <row r="16" spans="1:6" ht="40.799999999999997" customHeight="1">
      <c r="B16" s="2"/>
      <c r="C16" s="1">
        <f>IF(Tabla310202223242938[[#This Row],[Descripcion]]&lt;&gt;"",+ROW(C16)-11,"")</f>
        <v>5</v>
      </c>
      <c r="D16" s="7" t="s">
        <v>158</v>
      </c>
      <c r="E16" s="13" t="s">
        <v>164</v>
      </c>
      <c r="F16" s="7"/>
    </row>
    <row r="17" spans="1:6" ht="35.4" customHeight="1">
      <c r="B17" s="2"/>
      <c r="C17" s="1">
        <f>IF(Tabla310202223242938[[#This Row],[Descripcion]]&lt;&gt;"",+ROW(C17)-11,"")</f>
        <v>6</v>
      </c>
      <c r="D17" s="7" t="s">
        <v>159</v>
      </c>
      <c r="E17" s="20" t="s">
        <v>224</v>
      </c>
    </row>
    <row r="18" spans="1:6" ht="35.4" customHeight="1">
      <c r="B18" s="2"/>
      <c r="C18" s="1">
        <f>IF(Tabla310202223242938[[#This Row],[Descripcion]]&lt;&gt;"",+ROW(C18)-11,"")</f>
        <v>7</v>
      </c>
      <c r="D18" s="7" t="s">
        <v>160</v>
      </c>
      <c r="E18" s="20" t="s">
        <v>165</v>
      </c>
    </row>
    <row r="19" spans="1:6" ht="35.4" customHeight="1">
      <c r="B19" s="2"/>
      <c r="C19" s="1">
        <f>IF(Tabla310202223242938[[#This Row],[Descripcion]]&lt;&gt;"",+ROW(C19)-11,"")</f>
        <v>8</v>
      </c>
      <c r="D19" s="7" t="s">
        <v>161</v>
      </c>
      <c r="F19" s="13" t="s">
        <v>313</v>
      </c>
    </row>
    <row r="20" spans="1:6" ht="19.95" customHeight="1">
      <c r="A20" s="1"/>
      <c r="B20" s="2"/>
      <c r="C20" s="1">
        <f>IF(Tabla310202223242938[[#This Row],[Descripcion]]&lt;&gt;"",+ROW(C20)-11,"")</f>
        <v>9</v>
      </c>
      <c r="D20" s="7" t="s">
        <v>58</v>
      </c>
      <c r="F20" s="7" t="s">
        <v>172</v>
      </c>
    </row>
    <row r="21" spans="1:6" ht="19.95" customHeight="1">
      <c r="A21" s="1"/>
      <c r="B21" s="2"/>
    </row>
  </sheetData>
  <mergeCells count="2">
    <mergeCell ref="C3:D3"/>
    <mergeCell ref="C6:D6"/>
  </mergeCells>
  <hyperlinks>
    <hyperlink ref="E2" location="Indice!A1" display="Indice - Casos de Pruebas" xr:uid="{74C5A043-E55D-4FCB-90A0-3211BA48FF21}"/>
    <hyperlink ref="C4" r:id="rId1" xr:uid="{ACA6E669-CF7C-4BA7-B9E8-66AAACF10C59}"/>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11BB5-5F72-46C7-B6C5-D5C82E4191D6}">
  <sheetPr>
    <tabColor theme="9" tint="0.79998168889431442"/>
  </sheetPr>
  <dimension ref="A1:F21"/>
  <sheetViews>
    <sheetView showGridLines="0" topLeftCell="A9" workbookViewId="0">
      <selection activeCell="E22" sqref="E22"/>
    </sheetView>
  </sheetViews>
  <sheetFormatPr baseColWidth="10" defaultColWidth="12.6640625" defaultRowHeight="19.95" customHeight="1"/>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24</v>
      </c>
      <c r="B2" s="2" t="s">
        <v>4</v>
      </c>
      <c r="C2" s="5" t="s">
        <v>46</v>
      </c>
      <c r="E2" s="52" t="s">
        <v>5</v>
      </c>
    </row>
    <row r="3" spans="1:6" ht="53.4" customHeight="1">
      <c r="A3" s="1"/>
      <c r="B3" s="2" t="s">
        <v>6</v>
      </c>
      <c r="C3" s="58" t="s">
        <v>426</v>
      </c>
      <c r="D3" s="58"/>
    </row>
    <row r="4" spans="1:6" ht="19.95" customHeight="1">
      <c r="A4" s="1"/>
      <c r="B4" s="6" t="s">
        <v>7</v>
      </c>
      <c r="C4" s="50" t="s">
        <v>409</v>
      </c>
    </row>
    <row r="5" spans="1:6" ht="19.95" customHeight="1">
      <c r="A5" s="1"/>
      <c r="B5" s="6"/>
      <c r="C5" s="27" t="s">
        <v>416</v>
      </c>
    </row>
    <row r="6" spans="1:6" ht="56.4" customHeight="1">
      <c r="A6" s="1"/>
      <c r="B6" s="2" t="s">
        <v>8</v>
      </c>
      <c r="C6" s="59" t="s">
        <v>43</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IF(Tabla3103[[#This Row],[Descripcion]]&lt;&gt;"",+ROW(C12)-11,"")</f>
        <v>1</v>
      </c>
      <c r="D12" s="7" t="s">
        <v>18</v>
      </c>
      <c r="E12" s="7"/>
    </row>
    <row r="13" spans="1:6" ht="19.95" customHeight="1">
      <c r="B13" s="2"/>
      <c r="C13" s="1">
        <f>IF(Tabla3103[[#This Row],[Descripcion]]&lt;&gt;"",+ROW(C13)-11,"")</f>
        <v>2</v>
      </c>
      <c r="D13" s="7" t="s">
        <v>20</v>
      </c>
      <c r="E13" s="7"/>
    </row>
    <row r="14" spans="1:6" ht="19.95" customHeight="1">
      <c r="B14" s="2"/>
      <c r="C14" s="1">
        <f>IF(Tabla3103[[#This Row],[Descripcion]]&lt;&gt;"",+ROW(C14)-11,"")</f>
        <v>3</v>
      </c>
      <c r="D14" s="7" t="s">
        <v>22</v>
      </c>
      <c r="E14" s="51" t="s">
        <v>36</v>
      </c>
    </row>
    <row r="15" spans="1:6" ht="19.95" customHeight="1">
      <c r="B15" s="2"/>
      <c r="C15" s="1">
        <f>IF(Tabla3103[[#This Row],[Descripcion]]&lt;&gt;"",+ROW(C15)-11,"")</f>
        <v>4</v>
      </c>
      <c r="D15" s="7" t="s">
        <v>37</v>
      </c>
    </row>
    <row r="16" spans="1:6" ht="34.799999999999997" customHeight="1">
      <c r="B16" s="2"/>
      <c r="C16" s="1">
        <f>IF(Tabla3103[[#This Row],[Descripcion]]&lt;&gt;"",+ROW(C16)-11,"")</f>
        <v>5</v>
      </c>
      <c r="D16" s="7" t="s">
        <v>38</v>
      </c>
      <c r="E16" s="13" t="s">
        <v>95</v>
      </c>
      <c r="F16" s="7"/>
    </row>
    <row r="17" spans="1:6" ht="34.799999999999997" customHeight="1">
      <c r="B17" s="2"/>
      <c r="C17" s="1">
        <f>IF(Tabla3103[[#This Row],[Descripcion]]&lt;&gt;"",+ROW(C17)-11,"")</f>
        <v>6</v>
      </c>
      <c r="D17" s="7" t="s">
        <v>39</v>
      </c>
      <c r="E17" s="13" t="s">
        <v>45</v>
      </c>
    </row>
    <row r="18" spans="1:6" ht="33" customHeight="1">
      <c r="B18" s="2"/>
      <c r="C18" s="1">
        <f>IF(Tabla3103[[#This Row],[Descripcion]]&lt;&gt;"",+ROW(C18)-11,"")</f>
        <v>7</v>
      </c>
      <c r="D18" s="7" t="s">
        <v>41</v>
      </c>
      <c r="F18" s="13" t="s">
        <v>65</v>
      </c>
    </row>
    <row r="19" spans="1:6" ht="19.95" customHeight="1">
      <c r="A19" s="1"/>
      <c r="B19" s="2"/>
      <c r="C19" s="1">
        <f>IF(Tabla3103[[#This Row],[Descripcion]]&lt;&gt;"",+ROW(C19)-11,"")</f>
        <v>8</v>
      </c>
      <c r="D19" s="7" t="s">
        <v>58</v>
      </c>
      <c r="F19" s="7" t="s">
        <v>63</v>
      </c>
    </row>
    <row r="20" spans="1:6" ht="19.95" customHeight="1">
      <c r="A20" s="1"/>
      <c r="B20" s="2"/>
      <c r="C20" s="1">
        <f>IF(Tabla3103[[#This Row],[Descripcion]]&lt;&gt;"",+ROW(C20)-11,"")</f>
        <v>9</v>
      </c>
      <c r="D20" s="7" t="s">
        <v>60</v>
      </c>
      <c r="F20" s="7" t="s">
        <v>64</v>
      </c>
    </row>
    <row r="21" spans="1:6" ht="19.95" customHeight="1">
      <c r="A21" s="1"/>
      <c r="B21" s="2"/>
    </row>
  </sheetData>
  <mergeCells count="2">
    <mergeCell ref="C3:D3"/>
    <mergeCell ref="C6:D6"/>
  </mergeCells>
  <hyperlinks>
    <hyperlink ref="E2" location="Indice!A1" display="Indice - Casos de Pruebas" xr:uid="{47768F8F-8B6C-4C44-9311-D7C9CF88F58F}"/>
    <hyperlink ref="E14" r:id="rId1" xr:uid="{5A05AA56-ABAB-45D4-A039-848014CB85F1}"/>
    <hyperlink ref="C4" r:id="rId2" xr:uid="{15AC4AAA-0A8E-4757-B3C2-99A0D872FF35}"/>
  </hyperlinks>
  <pageMargins left="0.7" right="0.7" top="0.75" bottom="0.75" header="0.3" footer="0.3"/>
  <tableParts count="1">
    <tablePart r:id="rId3"/>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9AD29-044E-4612-B1C9-2E17CB3B027C}">
  <sheetPr>
    <tabColor theme="4" tint="0.79998168889431442"/>
  </sheetPr>
  <dimension ref="A1:F21"/>
  <sheetViews>
    <sheetView showGridLines="0" topLeftCell="A6" workbookViewId="0">
      <selection activeCell="B13" sqref="B13"/>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225</v>
      </c>
      <c r="B2" s="2" t="s">
        <v>4</v>
      </c>
      <c r="C2" s="5" t="s">
        <v>226</v>
      </c>
      <c r="E2" s="38" t="s">
        <v>5</v>
      </c>
    </row>
    <row r="3" spans="1:6" ht="42.6" customHeight="1">
      <c r="A3" s="1"/>
      <c r="B3" s="2" t="s">
        <v>6</v>
      </c>
      <c r="C3" s="58" t="s">
        <v>227</v>
      </c>
      <c r="D3" s="58"/>
    </row>
    <row r="4" spans="1:6" ht="19.95" customHeight="1">
      <c r="A4" s="1"/>
      <c r="B4" s="6" t="s">
        <v>7</v>
      </c>
      <c r="C4" s="50" t="s">
        <v>409</v>
      </c>
    </row>
    <row r="5" spans="1:6" ht="19.95" customHeight="1">
      <c r="A5" s="1"/>
      <c r="B5" s="6"/>
      <c r="C5" s="27" t="s">
        <v>432</v>
      </c>
    </row>
    <row r="6" spans="1:6" ht="55.2" customHeight="1">
      <c r="A6" s="1"/>
      <c r="B6" s="2" t="s">
        <v>8</v>
      </c>
      <c r="C6" s="59" t="s">
        <v>181</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IF(Tabla31020222324293839[[#This Row],[Descripcion]]&lt;&gt;"",+ROW(C12)-11,"")</f>
        <v>1</v>
      </c>
      <c r="D12" s="7" t="s">
        <v>156</v>
      </c>
      <c r="E12" s="7" t="s">
        <v>157</v>
      </c>
    </row>
    <row r="13" spans="1:6" ht="19.95" customHeight="1">
      <c r="B13" s="2"/>
      <c r="C13" s="1">
        <f>IF(Tabla31020222324293839[[#This Row],[Descripcion]]&lt;&gt;"",+ROW(C13)-11,"")</f>
        <v>2</v>
      </c>
      <c r="D13" s="7" t="s">
        <v>22</v>
      </c>
      <c r="E13" s="20" t="s">
        <v>36</v>
      </c>
    </row>
    <row r="14" spans="1:6" ht="19.95" customHeight="1">
      <c r="B14" s="2"/>
      <c r="C14" s="1">
        <f>IF(Tabla31020222324293839[[#This Row],[Descripcion]]&lt;&gt;"",+ROW(C14)-11,"")</f>
        <v>3</v>
      </c>
      <c r="D14" s="7" t="s">
        <v>37</v>
      </c>
      <c r="E14" s="3">
        <v>1123456789</v>
      </c>
    </row>
    <row r="15" spans="1:6" ht="19.95" customHeight="1">
      <c r="B15" s="2"/>
      <c r="C15" s="1">
        <f>IF(Tabla31020222324293839[[#This Row],[Descripcion]]&lt;&gt;"",+ROW(C15)-11,"")</f>
        <v>4</v>
      </c>
      <c r="D15" s="7" t="s">
        <v>162</v>
      </c>
    </row>
    <row r="16" spans="1:6" ht="40.799999999999997" customHeight="1">
      <c r="B16" s="2"/>
      <c r="C16" s="1">
        <f>IF(Tabla31020222324293839[[#This Row],[Descripcion]]&lt;&gt;"",+ROW(C16)-11,"")</f>
        <v>5</v>
      </c>
      <c r="D16" s="7" t="s">
        <v>158</v>
      </c>
      <c r="E16" s="13" t="s">
        <v>164</v>
      </c>
      <c r="F16" s="7"/>
    </row>
    <row r="17" spans="1:6" ht="35.4" customHeight="1">
      <c r="B17" s="2"/>
      <c r="C17" s="1">
        <f>IF(Tabla31020222324293839[[#This Row],[Descripcion]]&lt;&gt;"",+ROW(C17)-11,"")</f>
        <v>6</v>
      </c>
      <c r="D17" s="7" t="s">
        <v>159</v>
      </c>
      <c r="E17" s="20" t="s">
        <v>228</v>
      </c>
    </row>
    <row r="18" spans="1:6" ht="35.4" customHeight="1">
      <c r="B18" s="2"/>
      <c r="C18" s="1">
        <f>IF(Tabla31020222324293839[[#This Row],[Descripcion]]&lt;&gt;"",+ROW(C18)-11,"")</f>
        <v>7</v>
      </c>
      <c r="D18" s="7" t="s">
        <v>160</v>
      </c>
      <c r="E18" s="20" t="s">
        <v>165</v>
      </c>
    </row>
    <row r="19" spans="1:6" ht="35.4" customHeight="1">
      <c r="B19" s="2"/>
      <c r="C19" s="1">
        <f>IF(Tabla31020222324293839[[#This Row],[Descripcion]]&lt;&gt;"",+ROW(C19)-11,"")</f>
        <v>8</v>
      </c>
      <c r="D19" s="7" t="s">
        <v>161</v>
      </c>
      <c r="F19" s="13" t="s">
        <v>313</v>
      </c>
    </row>
    <row r="20" spans="1:6" ht="19.95" customHeight="1">
      <c r="A20" s="1"/>
      <c r="B20" s="2"/>
      <c r="C20" s="1">
        <f>IF(Tabla31020222324293839[[#This Row],[Descripcion]]&lt;&gt;"",+ROW(C20)-11,"")</f>
        <v>9</v>
      </c>
      <c r="D20" s="7" t="s">
        <v>58</v>
      </c>
      <c r="F20" s="7" t="s">
        <v>172</v>
      </c>
    </row>
    <row r="21" spans="1:6" ht="19.95" customHeight="1">
      <c r="A21" s="1"/>
      <c r="B21" s="2"/>
    </row>
  </sheetData>
  <mergeCells count="2">
    <mergeCell ref="C3:D3"/>
    <mergeCell ref="C6:D6"/>
  </mergeCells>
  <hyperlinks>
    <hyperlink ref="E2" location="Indice!A1" display="Indice - Casos de Pruebas" xr:uid="{BB88B2C3-9A30-4213-976B-86066B2F24DF}"/>
    <hyperlink ref="C4" r:id="rId1" xr:uid="{C7435D0E-44FA-45E8-802B-8C332E33AAED}"/>
  </hyperlinks>
  <pageMargins left="0.7" right="0.7" top="0.75" bottom="0.75" header="0.3" footer="0.3"/>
  <tableParts count="1">
    <tablePart r:id="rId2"/>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E5DD0-3267-48E8-82FA-140D4261AE32}">
  <sheetPr>
    <tabColor theme="4" tint="0.79998168889431442"/>
  </sheetPr>
  <dimension ref="A1:F21"/>
  <sheetViews>
    <sheetView showGridLines="0" topLeftCell="A6" workbookViewId="0">
      <selection activeCell="B13" sqref="B13"/>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232</v>
      </c>
      <c r="B2" s="2" t="s">
        <v>4</v>
      </c>
      <c r="C2" s="5" t="s">
        <v>229</v>
      </c>
      <c r="E2" s="38" t="s">
        <v>5</v>
      </c>
    </row>
    <row r="3" spans="1:6" ht="42.6" customHeight="1">
      <c r="A3" s="1"/>
      <c r="B3" s="2" t="s">
        <v>6</v>
      </c>
      <c r="C3" s="58" t="s">
        <v>230</v>
      </c>
      <c r="D3" s="58"/>
    </row>
    <row r="4" spans="1:6" ht="19.95" customHeight="1">
      <c r="A4" s="1"/>
      <c r="B4" s="6" t="s">
        <v>7</v>
      </c>
      <c r="C4" s="50" t="s">
        <v>409</v>
      </c>
    </row>
    <row r="5" spans="1:6" ht="19.95" customHeight="1">
      <c r="A5" s="1"/>
      <c r="B5" s="6"/>
      <c r="C5" s="27" t="s">
        <v>432</v>
      </c>
    </row>
    <row r="6" spans="1:6" ht="55.2" customHeight="1">
      <c r="A6" s="1"/>
      <c r="B6" s="2" t="s">
        <v>8</v>
      </c>
      <c r="C6" s="59" t="s">
        <v>181</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IF(Tabla31020222324293840[[#This Row],[Descripcion]]&lt;&gt;"",+ROW(C12)-11,"")</f>
        <v>1</v>
      </c>
      <c r="D12" s="7" t="s">
        <v>156</v>
      </c>
      <c r="E12" s="7" t="s">
        <v>157</v>
      </c>
    </row>
    <row r="13" spans="1:6" ht="19.95" customHeight="1">
      <c r="B13" s="2"/>
      <c r="C13" s="1">
        <f>IF(Tabla31020222324293840[[#This Row],[Descripcion]]&lt;&gt;"",+ROW(C13)-11,"")</f>
        <v>2</v>
      </c>
      <c r="D13" s="7" t="s">
        <v>22</v>
      </c>
      <c r="E13" s="20" t="s">
        <v>36</v>
      </c>
    </row>
    <row r="14" spans="1:6" ht="19.95" customHeight="1">
      <c r="B14" s="2"/>
      <c r="C14" s="1">
        <f>IF(Tabla31020222324293840[[#This Row],[Descripcion]]&lt;&gt;"",+ROW(C14)-11,"")</f>
        <v>3</v>
      </c>
      <c r="D14" s="7" t="s">
        <v>37</v>
      </c>
      <c r="E14" s="3">
        <v>1123456789</v>
      </c>
    </row>
    <row r="15" spans="1:6" ht="19.95" customHeight="1">
      <c r="B15" s="2"/>
      <c r="C15" s="1">
        <f>IF(Tabla31020222324293840[[#This Row],[Descripcion]]&lt;&gt;"",+ROW(C15)-11,"")</f>
        <v>4</v>
      </c>
      <c r="D15" s="7" t="s">
        <v>162</v>
      </c>
    </row>
    <row r="16" spans="1:6" ht="40.799999999999997" customHeight="1">
      <c r="B16" s="2"/>
      <c r="C16" s="1">
        <f>IF(Tabla31020222324293840[[#This Row],[Descripcion]]&lt;&gt;"",+ROW(C16)-11,"")</f>
        <v>5</v>
      </c>
      <c r="D16" s="7" t="s">
        <v>158</v>
      </c>
      <c r="E16" s="13" t="s">
        <v>164</v>
      </c>
      <c r="F16" s="7"/>
    </row>
    <row r="17" spans="1:6" ht="35.4" customHeight="1">
      <c r="B17" s="2"/>
      <c r="C17" s="1">
        <f>IF(Tabla31020222324293840[[#This Row],[Descripcion]]&lt;&gt;"",+ROW(C17)-11,"")</f>
        <v>6</v>
      </c>
      <c r="D17" s="7" t="s">
        <v>159</v>
      </c>
      <c r="E17" s="20" t="s">
        <v>231</v>
      </c>
    </row>
    <row r="18" spans="1:6" ht="35.4" customHeight="1">
      <c r="B18" s="2"/>
      <c r="C18" s="1">
        <f>IF(Tabla31020222324293840[[#This Row],[Descripcion]]&lt;&gt;"",+ROW(C18)-11,"")</f>
        <v>7</v>
      </c>
      <c r="D18" s="7" t="s">
        <v>160</v>
      </c>
      <c r="E18" s="20" t="s">
        <v>165</v>
      </c>
    </row>
    <row r="19" spans="1:6" ht="35.4" customHeight="1">
      <c r="B19" s="2"/>
      <c r="C19" s="1">
        <f>IF(Tabla31020222324293840[[#This Row],[Descripcion]]&lt;&gt;"",+ROW(C19)-11,"")</f>
        <v>8</v>
      </c>
      <c r="D19" s="7" t="s">
        <v>161</v>
      </c>
      <c r="F19" s="13" t="s">
        <v>313</v>
      </c>
    </row>
    <row r="20" spans="1:6" ht="19.95" customHeight="1">
      <c r="A20" s="1"/>
      <c r="B20" s="2"/>
      <c r="C20" s="1">
        <f>IF(Tabla31020222324293840[[#This Row],[Descripcion]]&lt;&gt;"",+ROW(C20)-11,"")</f>
        <v>9</v>
      </c>
      <c r="D20" s="7" t="s">
        <v>58</v>
      </c>
      <c r="F20" s="7" t="s">
        <v>172</v>
      </c>
    </row>
    <row r="21" spans="1:6" ht="19.95" customHeight="1">
      <c r="A21" s="1"/>
      <c r="B21" s="2"/>
    </row>
  </sheetData>
  <mergeCells count="2">
    <mergeCell ref="C3:D3"/>
    <mergeCell ref="C6:D6"/>
  </mergeCells>
  <hyperlinks>
    <hyperlink ref="E2" location="Indice!A1" display="Indice - Casos de Pruebas" xr:uid="{57E09066-1B7C-40F5-913C-F834C078C0BC}"/>
    <hyperlink ref="C4" r:id="rId1" xr:uid="{7D2A736A-0824-4FD8-AAED-09125FB2C925}"/>
  </hyperlinks>
  <pageMargins left="0.7" right="0.7" top="0.75" bottom="0.75" header="0.3" footer="0.3"/>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8F5A6-8E16-4564-A7A1-96B68850E9EA}">
  <sheetPr>
    <tabColor theme="4" tint="0.79998168889431442"/>
  </sheetPr>
  <dimension ref="A1:F21"/>
  <sheetViews>
    <sheetView showGridLines="0" topLeftCell="A5" workbookViewId="0">
      <selection activeCell="B13" sqref="B13"/>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233</v>
      </c>
      <c r="B2" s="2" t="s">
        <v>4</v>
      </c>
      <c r="C2" s="5" t="s">
        <v>234</v>
      </c>
      <c r="E2" s="38" t="s">
        <v>5</v>
      </c>
    </row>
    <row r="3" spans="1:6" ht="42.6" customHeight="1">
      <c r="A3" s="1"/>
      <c r="B3" s="2" t="s">
        <v>6</v>
      </c>
      <c r="C3" s="58" t="s">
        <v>235</v>
      </c>
      <c r="D3" s="58"/>
    </row>
    <row r="4" spans="1:6" ht="19.95" customHeight="1">
      <c r="A4" s="1"/>
      <c r="B4" s="6" t="s">
        <v>7</v>
      </c>
      <c r="C4" s="50" t="s">
        <v>409</v>
      </c>
    </row>
    <row r="5" spans="1:6" ht="19.95" customHeight="1">
      <c r="A5" s="1"/>
      <c r="B5" s="6"/>
      <c r="C5" s="27" t="s">
        <v>432</v>
      </c>
    </row>
    <row r="6" spans="1:6" ht="55.2" customHeight="1">
      <c r="A6" s="1"/>
      <c r="B6" s="2" t="s">
        <v>8</v>
      </c>
      <c r="C6" s="59" t="s">
        <v>181</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IF(Tabla3102022232429384041[[#This Row],[Descripcion]]&lt;&gt;"",+ROW(C12)-11,"")</f>
        <v>1</v>
      </c>
      <c r="D12" s="7" t="s">
        <v>156</v>
      </c>
      <c r="E12" s="7" t="s">
        <v>157</v>
      </c>
    </row>
    <row r="13" spans="1:6" ht="19.95" customHeight="1">
      <c r="B13" s="2"/>
      <c r="C13" s="1">
        <f>IF(Tabla3102022232429384041[[#This Row],[Descripcion]]&lt;&gt;"",+ROW(C13)-11,"")</f>
        <v>2</v>
      </c>
      <c r="D13" s="7" t="s">
        <v>22</v>
      </c>
      <c r="E13" s="20" t="s">
        <v>36</v>
      </c>
    </row>
    <row r="14" spans="1:6" ht="19.95" customHeight="1">
      <c r="B14" s="2"/>
      <c r="C14" s="1">
        <f>IF(Tabla3102022232429384041[[#This Row],[Descripcion]]&lt;&gt;"",+ROW(C14)-11,"")</f>
        <v>3</v>
      </c>
      <c r="D14" s="7" t="s">
        <v>37</v>
      </c>
      <c r="E14" s="3">
        <v>1123456789</v>
      </c>
    </row>
    <row r="15" spans="1:6" ht="19.95" customHeight="1">
      <c r="B15" s="2"/>
      <c r="C15" s="1">
        <f>IF(Tabla3102022232429384041[[#This Row],[Descripcion]]&lt;&gt;"",+ROW(C15)-11,"")</f>
        <v>4</v>
      </c>
      <c r="D15" s="7" t="s">
        <v>162</v>
      </c>
    </row>
    <row r="16" spans="1:6" ht="40.799999999999997" customHeight="1">
      <c r="B16" s="2"/>
      <c r="C16" s="1">
        <f>IF(Tabla3102022232429384041[[#This Row],[Descripcion]]&lt;&gt;"",+ROW(C16)-11,"")</f>
        <v>5</v>
      </c>
      <c r="D16" s="7" t="s">
        <v>158</v>
      </c>
      <c r="E16" s="13" t="s">
        <v>164</v>
      </c>
      <c r="F16" s="7"/>
    </row>
    <row r="17" spans="1:6" ht="35.4" customHeight="1">
      <c r="B17" s="2"/>
      <c r="C17" s="1">
        <f>IF(Tabla3102022232429384041[[#This Row],[Descripcion]]&lt;&gt;"",+ROW(C17)-11,"")</f>
        <v>6</v>
      </c>
      <c r="D17" s="7" t="s">
        <v>159</v>
      </c>
      <c r="E17" s="20" t="s">
        <v>325</v>
      </c>
    </row>
    <row r="18" spans="1:6" ht="35.4" customHeight="1">
      <c r="B18" s="2"/>
      <c r="C18" s="1">
        <f>IF(Tabla3102022232429384041[[#This Row],[Descripcion]]&lt;&gt;"",+ROW(C18)-11,"")</f>
        <v>7</v>
      </c>
      <c r="D18" s="7" t="s">
        <v>160</v>
      </c>
      <c r="E18" s="20" t="s">
        <v>165</v>
      </c>
    </row>
    <row r="19" spans="1:6" ht="35.4" customHeight="1">
      <c r="B19" s="2"/>
      <c r="C19" s="1">
        <f>IF(Tabla3102022232429384041[[#This Row],[Descripcion]]&lt;&gt;"",+ROW(C19)-11,"")</f>
        <v>8</v>
      </c>
      <c r="D19" s="7" t="s">
        <v>161</v>
      </c>
      <c r="F19" s="13" t="s">
        <v>313</v>
      </c>
    </row>
    <row r="20" spans="1:6" ht="19.95" customHeight="1">
      <c r="A20" s="1"/>
      <c r="B20" s="2"/>
      <c r="C20" s="1">
        <f>IF(Tabla3102022232429384041[[#This Row],[Descripcion]]&lt;&gt;"",+ROW(C20)-11,"")</f>
        <v>9</v>
      </c>
      <c r="D20" s="7" t="s">
        <v>58</v>
      </c>
      <c r="F20" s="7" t="s">
        <v>172</v>
      </c>
    </row>
    <row r="21" spans="1:6" ht="19.95" customHeight="1">
      <c r="A21" s="1"/>
      <c r="B21" s="2"/>
    </row>
  </sheetData>
  <mergeCells count="2">
    <mergeCell ref="C3:D3"/>
    <mergeCell ref="C6:D6"/>
  </mergeCells>
  <hyperlinks>
    <hyperlink ref="E2" location="Indice!A1" display="Indice - Casos de Pruebas" xr:uid="{2EB2B2C3-BF84-4FC0-8314-729E8A98D825}"/>
    <hyperlink ref="C4" r:id="rId1" xr:uid="{EF414F60-E893-4D90-8D48-4DD5AD0B9BA9}"/>
  </hyperlinks>
  <pageMargins left="0.7" right="0.7" top="0.75" bottom="0.75" header="0.3" footer="0.3"/>
  <tableParts count="1">
    <tablePart r:id="rId2"/>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DE4F9-3B05-44BD-8CD2-5BEC20027E70}">
  <sheetPr>
    <tabColor theme="4" tint="0.79998168889431442"/>
  </sheetPr>
  <dimension ref="A1:F21"/>
  <sheetViews>
    <sheetView showGridLines="0" topLeftCell="A3" workbookViewId="0">
      <selection activeCell="B13" sqref="B13"/>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236</v>
      </c>
      <c r="B2" s="2" t="s">
        <v>4</v>
      </c>
      <c r="C2" s="5" t="s">
        <v>237</v>
      </c>
      <c r="E2" s="38" t="s">
        <v>5</v>
      </c>
    </row>
    <row r="3" spans="1:6" ht="42.6" customHeight="1">
      <c r="A3" s="1"/>
      <c r="B3" s="2" t="s">
        <v>6</v>
      </c>
      <c r="C3" s="58" t="s">
        <v>238</v>
      </c>
      <c r="D3" s="58"/>
    </row>
    <row r="4" spans="1:6" ht="19.95" customHeight="1">
      <c r="A4" s="1"/>
      <c r="B4" s="6" t="s">
        <v>7</v>
      </c>
      <c r="C4" s="50" t="s">
        <v>409</v>
      </c>
    </row>
    <row r="5" spans="1:6" ht="19.95" customHeight="1">
      <c r="A5" s="1"/>
      <c r="B5" s="6"/>
      <c r="C5" s="27" t="s">
        <v>432</v>
      </c>
    </row>
    <row r="6" spans="1:6" ht="55.2" customHeight="1">
      <c r="A6" s="1"/>
      <c r="B6" s="2" t="s">
        <v>8</v>
      </c>
      <c r="C6" s="59" t="s">
        <v>181</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IF(Tabla310202223242938404142[[#This Row],[Descripcion]]&lt;&gt;"",+ROW(C12)-11,"")</f>
        <v>1</v>
      </c>
      <c r="D12" s="7" t="s">
        <v>156</v>
      </c>
      <c r="E12" s="7" t="s">
        <v>157</v>
      </c>
    </row>
    <row r="13" spans="1:6" ht="19.95" customHeight="1">
      <c r="B13" s="2"/>
      <c r="C13" s="1">
        <f>IF(Tabla310202223242938404142[[#This Row],[Descripcion]]&lt;&gt;"",+ROW(C13)-11,"")</f>
        <v>2</v>
      </c>
      <c r="D13" s="7" t="s">
        <v>22</v>
      </c>
      <c r="E13" s="20" t="s">
        <v>36</v>
      </c>
    </row>
    <row r="14" spans="1:6" ht="19.95" customHeight="1">
      <c r="B14" s="2"/>
      <c r="C14" s="1">
        <f>IF(Tabla310202223242938404142[[#This Row],[Descripcion]]&lt;&gt;"",+ROW(C14)-11,"")</f>
        <v>3</v>
      </c>
      <c r="D14" s="7" t="s">
        <v>37</v>
      </c>
      <c r="E14" s="3">
        <v>1123456789</v>
      </c>
    </row>
    <row r="15" spans="1:6" ht="19.95" customHeight="1">
      <c r="B15" s="2"/>
      <c r="C15" s="1">
        <f>IF(Tabla310202223242938404142[[#This Row],[Descripcion]]&lt;&gt;"",+ROW(C15)-11,"")</f>
        <v>4</v>
      </c>
      <c r="D15" s="7" t="s">
        <v>162</v>
      </c>
    </row>
    <row r="16" spans="1:6" ht="40.799999999999997" customHeight="1">
      <c r="B16" s="2"/>
      <c r="C16" s="1">
        <f>IF(Tabla310202223242938404142[[#This Row],[Descripcion]]&lt;&gt;"",+ROW(C16)-11,"")</f>
        <v>5</v>
      </c>
      <c r="D16" s="7" t="s">
        <v>158</v>
      </c>
      <c r="E16" s="13" t="s">
        <v>164</v>
      </c>
      <c r="F16" s="7"/>
    </row>
    <row r="17" spans="1:6" ht="35.4" customHeight="1">
      <c r="B17" s="2"/>
      <c r="C17" s="1">
        <f>IF(Tabla310202223242938404142[[#This Row],[Descripcion]]&lt;&gt;"",+ROW(C17)-11,"")</f>
        <v>6</v>
      </c>
      <c r="D17" s="7" t="s">
        <v>159</v>
      </c>
      <c r="E17" s="20" t="s">
        <v>301</v>
      </c>
    </row>
    <row r="18" spans="1:6" ht="35.4" customHeight="1">
      <c r="B18" s="2"/>
      <c r="C18" s="1">
        <f>IF(Tabla310202223242938404142[[#This Row],[Descripcion]]&lt;&gt;"",+ROW(C18)-11,"")</f>
        <v>7</v>
      </c>
      <c r="D18" s="7" t="s">
        <v>160</v>
      </c>
      <c r="E18" s="20" t="s">
        <v>165</v>
      </c>
    </row>
    <row r="19" spans="1:6" ht="35.4" customHeight="1">
      <c r="B19" s="2"/>
      <c r="C19" s="1">
        <f>IF(Tabla310202223242938404142[[#This Row],[Descripcion]]&lt;&gt;"",+ROW(C19)-11,"")</f>
        <v>8</v>
      </c>
      <c r="D19" s="7" t="s">
        <v>161</v>
      </c>
      <c r="F19" s="13" t="s">
        <v>313</v>
      </c>
    </row>
    <row r="20" spans="1:6" ht="19.95" customHeight="1">
      <c r="A20" s="1"/>
      <c r="B20" s="2"/>
      <c r="C20" s="1">
        <f>IF(Tabla310202223242938404142[[#This Row],[Descripcion]]&lt;&gt;"",+ROW(C20)-11,"")</f>
        <v>9</v>
      </c>
      <c r="D20" s="7" t="s">
        <v>58</v>
      </c>
      <c r="F20" s="7" t="s">
        <v>172</v>
      </c>
    </row>
    <row r="21" spans="1:6" ht="19.95" customHeight="1">
      <c r="A21" s="1"/>
      <c r="B21" s="2"/>
    </row>
  </sheetData>
  <mergeCells count="2">
    <mergeCell ref="C3:D3"/>
    <mergeCell ref="C6:D6"/>
  </mergeCells>
  <hyperlinks>
    <hyperlink ref="E2" location="Indice!A1" display="Indice - Casos de Pruebas" xr:uid="{64F5D704-16EF-4CBC-83BB-EF1AE7BCB616}"/>
    <hyperlink ref="C4" r:id="rId1" xr:uid="{1AA7B8B8-B8F7-485E-BCE6-3F7CF292482C}"/>
  </hyperlinks>
  <pageMargins left="0.7" right="0.7" top="0.75" bottom="0.75" header="0.3" footer="0.3"/>
  <tableParts count="1">
    <tablePart r:id="rId2"/>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3F1F8-921D-4D09-A445-AF1EE4C51F44}">
  <sheetPr>
    <tabColor theme="4" tint="0.79998168889431442"/>
  </sheetPr>
  <dimension ref="A1:F21"/>
  <sheetViews>
    <sheetView showGridLines="0" topLeftCell="A3" workbookViewId="0">
      <selection activeCell="B13" sqref="B13"/>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239</v>
      </c>
      <c r="B2" s="2" t="s">
        <v>4</v>
      </c>
      <c r="C2" s="5" t="s">
        <v>240</v>
      </c>
      <c r="E2" s="38" t="s">
        <v>5</v>
      </c>
    </row>
    <row r="3" spans="1:6" ht="42.6" customHeight="1">
      <c r="A3" s="1"/>
      <c r="B3" s="2" t="s">
        <v>6</v>
      </c>
      <c r="C3" s="58" t="s">
        <v>241</v>
      </c>
      <c r="D3" s="58"/>
    </row>
    <row r="4" spans="1:6" ht="19.95" customHeight="1">
      <c r="A4" s="1"/>
      <c r="B4" s="6" t="s">
        <v>7</v>
      </c>
      <c r="C4" s="50" t="s">
        <v>409</v>
      </c>
    </row>
    <row r="5" spans="1:6" ht="19.95" customHeight="1">
      <c r="A5" s="1"/>
      <c r="B5" s="6"/>
      <c r="C5" s="27" t="s">
        <v>432</v>
      </c>
    </row>
    <row r="6" spans="1:6" ht="55.2" customHeight="1">
      <c r="A6" s="1"/>
      <c r="B6" s="2" t="s">
        <v>8</v>
      </c>
      <c r="C6" s="59" t="s">
        <v>181</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IF(Tabla31020222324293840414243[[#This Row],[Descripcion]]&lt;&gt;"",+ROW(C12)-11,"")</f>
        <v>1</v>
      </c>
      <c r="D12" s="7" t="s">
        <v>156</v>
      </c>
      <c r="E12" s="7" t="s">
        <v>157</v>
      </c>
    </row>
    <row r="13" spans="1:6" ht="19.95" customHeight="1">
      <c r="B13" s="2"/>
      <c r="C13" s="1">
        <f>IF(Tabla31020222324293840414243[[#This Row],[Descripcion]]&lt;&gt;"",+ROW(C13)-11,"")</f>
        <v>2</v>
      </c>
      <c r="D13" s="7" t="s">
        <v>22</v>
      </c>
      <c r="E13" s="20" t="s">
        <v>36</v>
      </c>
    </row>
    <row r="14" spans="1:6" ht="19.95" customHeight="1">
      <c r="B14" s="2"/>
      <c r="C14" s="1">
        <f>IF(Tabla31020222324293840414243[[#This Row],[Descripcion]]&lt;&gt;"",+ROW(C14)-11,"")</f>
        <v>3</v>
      </c>
      <c r="D14" s="7" t="s">
        <v>37</v>
      </c>
      <c r="E14" s="3">
        <v>1123456789</v>
      </c>
    </row>
    <row r="15" spans="1:6" ht="19.95" customHeight="1">
      <c r="B15" s="2"/>
      <c r="C15" s="1">
        <f>IF(Tabla31020222324293840414243[[#This Row],[Descripcion]]&lt;&gt;"",+ROW(C15)-11,"")</f>
        <v>4</v>
      </c>
      <c r="D15" s="7" t="s">
        <v>162</v>
      </c>
    </row>
    <row r="16" spans="1:6" ht="40.799999999999997" customHeight="1">
      <c r="B16" s="2"/>
      <c r="C16" s="1">
        <f>IF(Tabla31020222324293840414243[[#This Row],[Descripcion]]&lt;&gt;"",+ROW(C16)-11,"")</f>
        <v>5</v>
      </c>
      <c r="D16" s="7" t="s">
        <v>158</v>
      </c>
      <c r="E16" s="13" t="s">
        <v>164</v>
      </c>
      <c r="F16" s="7"/>
    </row>
    <row r="17" spans="1:6" ht="35.4" customHeight="1">
      <c r="B17" s="2"/>
      <c r="C17" s="1">
        <f>IF(Tabla31020222324293840414243[[#This Row],[Descripcion]]&lt;&gt;"",+ROW(C17)-11,"")</f>
        <v>6</v>
      </c>
      <c r="D17" s="7" t="s">
        <v>159</v>
      </c>
      <c r="E17" s="20" t="s">
        <v>242</v>
      </c>
    </row>
    <row r="18" spans="1:6" ht="35.4" customHeight="1">
      <c r="B18" s="2"/>
      <c r="C18" s="1">
        <f>IF(Tabla31020222324293840414243[[#This Row],[Descripcion]]&lt;&gt;"",+ROW(C18)-11,"")</f>
        <v>7</v>
      </c>
      <c r="D18" s="7" t="s">
        <v>160</v>
      </c>
      <c r="E18" s="20" t="s">
        <v>242</v>
      </c>
    </row>
    <row r="19" spans="1:6" ht="35.4" customHeight="1">
      <c r="B19" s="2"/>
      <c r="C19" s="1">
        <f>IF(Tabla31020222324293840414243[[#This Row],[Descripcion]]&lt;&gt;"",+ROW(C19)-11,"")</f>
        <v>8</v>
      </c>
      <c r="D19" s="7" t="s">
        <v>161</v>
      </c>
      <c r="F19" s="13" t="s">
        <v>313</v>
      </c>
    </row>
    <row r="20" spans="1:6" ht="19.95" customHeight="1">
      <c r="A20" s="1"/>
      <c r="B20" s="2"/>
      <c r="C20" s="1">
        <f>IF(Tabla31020222324293840414243[[#This Row],[Descripcion]]&lt;&gt;"",+ROW(C20)-11,"")</f>
        <v>9</v>
      </c>
      <c r="D20" s="7" t="s">
        <v>58</v>
      </c>
      <c r="F20" s="7" t="s">
        <v>172</v>
      </c>
    </row>
    <row r="21" spans="1:6" ht="19.95" customHeight="1">
      <c r="A21" s="1"/>
      <c r="B21" s="2"/>
    </row>
  </sheetData>
  <mergeCells count="2">
    <mergeCell ref="C3:D3"/>
    <mergeCell ref="C6:D6"/>
  </mergeCells>
  <phoneticPr fontId="9" type="noConversion"/>
  <hyperlinks>
    <hyperlink ref="E2" location="Indice!A1" display="Indice - Casos de Pruebas" xr:uid="{9B695C6E-0670-420E-A6C2-B81E61F5C97E}"/>
    <hyperlink ref="C4" r:id="rId1" xr:uid="{927E3F96-48AF-4623-828B-E078AA62E689}"/>
  </hyperlinks>
  <pageMargins left="0.7" right="0.7" top="0.75" bottom="0.75" header="0.3" footer="0.3"/>
  <tableParts count="1">
    <tablePart r:id="rId2"/>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D41F9-EC47-4815-B88E-8131717C8B56}">
  <sheetPr>
    <tabColor theme="4" tint="0.79998168889431442"/>
  </sheetPr>
  <dimension ref="A1:F21"/>
  <sheetViews>
    <sheetView showGridLines="0" workbookViewId="0">
      <selection activeCell="B13" sqref="B13"/>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246</v>
      </c>
      <c r="B2" s="2" t="s">
        <v>4</v>
      </c>
      <c r="C2" s="5" t="s">
        <v>243</v>
      </c>
      <c r="E2" s="38" t="s">
        <v>5</v>
      </c>
    </row>
    <row r="3" spans="1:6" ht="42.6" customHeight="1">
      <c r="A3" s="1"/>
      <c r="B3" s="2" t="s">
        <v>6</v>
      </c>
      <c r="C3" s="58" t="s">
        <v>244</v>
      </c>
      <c r="D3" s="58"/>
    </row>
    <row r="4" spans="1:6" ht="19.95" customHeight="1">
      <c r="A4" s="1"/>
      <c r="B4" s="6" t="s">
        <v>7</v>
      </c>
      <c r="C4" s="50" t="s">
        <v>409</v>
      </c>
    </row>
    <row r="5" spans="1:6" ht="19.95" customHeight="1">
      <c r="A5" s="1"/>
      <c r="B5" s="6"/>
      <c r="C5" s="27" t="s">
        <v>432</v>
      </c>
    </row>
    <row r="6" spans="1:6" ht="55.2" customHeight="1">
      <c r="A6" s="1"/>
      <c r="B6" s="2" t="s">
        <v>8</v>
      </c>
      <c r="C6" s="59" t="s">
        <v>181</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IF(Tabla3102022232429384041424344[[#This Row],[Descripcion]]&lt;&gt;"",+ROW(C12)-11,"")</f>
        <v>1</v>
      </c>
      <c r="D12" s="7" t="s">
        <v>156</v>
      </c>
      <c r="E12" s="7" t="s">
        <v>157</v>
      </c>
    </row>
    <row r="13" spans="1:6" ht="19.95" customHeight="1">
      <c r="B13" s="2"/>
      <c r="C13" s="1">
        <f>IF(Tabla3102022232429384041424344[[#This Row],[Descripcion]]&lt;&gt;"",+ROW(C13)-11,"")</f>
        <v>2</v>
      </c>
      <c r="D13" s="7" t="s">
        <v>22</v>
      </c>
      <c r="E13" s="20" t="s">
        <v>36</v>
      </c>
    </row>
    <row r="14" spans="1:6" ht="19.95" customHeight="1">
      <c r="B14" s="2"/>
      <c r="C14" s="1">
        <f>IF(Tabla3102022232429384041424344[[#This Row],[Descripcion]]&lt;&gt;"",+ROW(C14)-11,"")</f>
        <v>3</v>
      </c>
      <c r="D14" s="7" t="s">
        <v>37</v>
      </c>
      <c r="E14" s="3">
        <v>1123456789</v>
      </c>
    </row>
    <row r="15" spans="1:6" ht="19.95" customHeight="1">
      <c r="B15" s="2"/>
      <c r="C15" s="1">
        <f>IF(Tabla3102022232429384041424344[[#This Row],[Descripcion]]&lt;&gt;"",+ROW(C15)-11,"")</f>
        <v>4</v>
      </c>
      <c r="D15" s="7" t="s">
        <v>162</v>
      </c>
    </row>
    <row r="16" spans="1:6" ht="40.799999999999997" customHeight="1">
      <c r="B16" s="2"/>
      <c r="C16" s="1">
        <f>IF(Tabla3102022232429384041424344[[#This Row],[Descripcion]]&lt;&gt;"",+ROW(C16)-11,"")</f>
        <v>5</v>
      </c>
      <c r="D16" s="7" t="s">
        <v>158</v>
      </c>
      <c r="E16" s="13" t="s">
        <v>164</v>
      </c>
      <c r="F16" s="7"/>
    </row>
    <row r="17" spans="1:6" ht="35.4" customHeight="1">
      <c r="B17" s="2"/>
      <c r="C17" s="1">
        <f>IF(Tabla3102022232429384041424344[[#This Row],[Descripcion]]&lt;&gt;"",+ROW(C17)-11,"")</f>
        <v>6</v>
      </c>
      <c r="D17" s="7" t="s">
        <v>159</v>
      </c>
      <c r="E17" s="20" t="s">
        <v>242</v>
      </c>
    </row>
    <row r="18" spans="1:6" ht="35.4" customHeight="1">
      <c r="B18" s="2"/>
      <c r="C18" s="1">
        <f>IF(Tabla3102022232429384041424344[[#This Row],[Descripcion]]&lt;&gt;"",+ROW(C18)-11,"")</f>
        <v>7</v>
      </c>
      <c r="D18" s="7" t="s">
        <v>160</v>
      </c>
      <c r="E18" s="20" t="s">
        <v>250</v>
      </c>
    </row>
    <row r="19" spans="1:6" ht="35.4" customHeight="1">
      <c r="B19" s="2"/>
      <c r="C19" s="1">
        <f>IF(Tabla3102022232429384041424344[[#This Row],[Descripcion]]&lt;&gt;"",+ROW(C19)-11,"")</f>
        <v>8</v>
      </c>
      <c r="D19" s="7" t="s">
        <v>161</v>
      </c>
      <c r="F19" s="13" t="s">
        <v>245</v>
      </c>
    </row>
    <row r="20" spans="1:6" ht="19.95" customHeight="1">
      <c r="A20" s="1"/>
      <c r="B20" s="2"/>
      <c r="C20" s="1">
        <f>IF(Tabla3102022232429384041424344[[#This Row],[Descripcion]]&lt;&gt;"",+ROW(C20)-11,"")</f>
        <v>9</v>
      </c>
      <c r="D20" s="7" t="s">
        <v>58</v>
      </c>
      <c r="F20" s="7" t="s">
        <v>172</v>
      </c>
    </row>
    <row r="21" spans="1:6" ht="19.95" customHeight="1">
      <c r="A21" s="1"/>
      <c r="B21" s="2"/>
    </row>
  </sheetData>
  <mergeCells count="2">
    <mergeCell ref="C3:D3"/>
    <mergeCell ref="C6:D6"/>
  </mergeCells>
  <phoneticPr fontId="9" type="noConversion"/>
  <hyperlinks>
    <hyperlink ref="E2" location="Indice!A1" display="Indice - Casos de Pruebas" xr:uid="{828BD156-D7A9-47F2-B204-FF2075ABF26C}"/>
    <hyperlink ref="C4" r:id="rId1" xr:uid="{30E62106-7CCA-44B2-915B-CCE3D1B63C0F}"/>
  </hyperlinks>
  <pageMargins left="0.7" right="0.7" top="0.75" bottom="0.75" header="0.3" footer="0.3"/>
  <tableParts count="1">
    <tablePart r:id="rId2"/>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B860D-637C-419D-963E-DA158B51CEED}">
  <sheetPr>
    <tabColor theme="4" tint="0.79998168889431442"/>
  </sheetPr>
  <dimension ref="A1:F21"/>
  <sheetViews>
    <sheetView showGridLines="0" workbookViewId="0">
      <selection activeCell="B13" sqref="B13"/>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247</v>
      </c>
      <c r="B2" s="2" t="s">
        <v>4</v>
      </c>
      <c r="C2" s="5" t="s">
        <v>248</v>
      </c>
      <c r="E2" s="38" t="s">
        <v>5</v>
      </c>
    </row>
    <row r="3" spans="1:6" ht="42.6" customHeight="1">
      <c r="A3" s="1"/>
      <c r="B3" s="2" t="s">
        <v>6</v>
      </c>
      <c r="C3" s="58" t="s">
        <v>249</v>
      </c>
      <c r="D3" s="58"/>
    </row>
    <row r="4" spans="1:6" ht="19.95" customHeight="1">
      <c r="A4" s="1"/>
      <c r="B4" s="6" t="s">
        <v>7</v>
      </c>
      <c r="C4" s="50" t="s">
        <v>409</v>
      </c>
    </row>
    <row r="5" spans="1:6" ht="19.95" customHeight="1">
      <c r="A5" s="1"/>
      <c r="B5" s="6"/>
      <c r="C5" s="27" t="s">
        <v>432</v>
      </c>
    </row>
    <row r="6" spans="1:6" ht="55.2" customHeight="1">
      <c r="A6" s="1"/>
      <c r="B6" s="2" t="s">
        <v>8</v>
      </c>
      <c r="C6" s="59" t="s">
        <v>181</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IF(Tabla310202223242938404142434446[[#This Row],[Descripcion]]&lt;&gt;"",+ROW(C12)-11,"")</f>
        <v>1</v>
      </c>
      <c r="D12" s="7" t="s">
        <v>156</v>
      </c>
      <c r="E12" s="7" t="s">
        <v>157</v>
      </c>
    </row>
    <row r="13" spans="1:6" ht="19.95" customHeight="1">
      <c r="B13" s="2"/>
      <c r="C13" s="1">
        <f>IF(Tabla310202223242938404142434446[[#This Row],[Descripcion]]&lt;&gt;"",+ROW(C13)-11,"")</f>
        <v>2</v>
      </c>
      <c r="D13" s="7" t="s">
        <v>22</v>
      </c>
      <c r="E13" s="20" t="s">
        <v>36</v>
      </c>
    </row>
    <row r="14" spans="1:6" ht="19.95" customHeight="1">
      <c r="B14" s="2"/>
      <c r="C14" s="1">
        <f>IF(Tabla310202223242938404142434446[[#This Row],[Descripcion]]&lt;&gt;"",+ROW(C14)-11,"")</f>
        <v>3</v>
      </c>
      <c r="D14" s="7" t="s">
        <v>37</v>
      </c>
      <c r="E14" s="3">
        <v>1123456789</v>
      </c>
    </row>
    <row r="15" spans="1:6" ht="19.95" customHeight="1">
      <c r="B15" s="2"/>
      <c r="C15" s="1">
        <f>IF(Tabla310202223242938404142434446[[#This Row],[Descripcion]]&lt;&gt;"",+ROW(C15)-11,"")</f>
        <v>4</v>
      </c>
      <c r="D15" s="7" t="s">
        <v>162</v>
      </c>
    </row>
    <row r="16" spans="1:6" ht="40.799999999999997" customHeight="1">
      <c r="B16" s="2"/>
      <c r="C16" s="1">
        <f>IF(Tabla310202223242938404142434446[[#This Row],[Descripcion]]&lt;&gt;"",+ROW(C16)-11,"")</f>
        <v>5</v>
      </c>
      <c r="D16" s="7" t="s">
        <v>158</v>
      </c>
      <c r="E16" s="13" t="s">
        <v>164</v>
      </c>
      <c r="F16" s="7"/>
    </row>
    <row r="17" spans="1:6" ht="35.4" customHeight="1">
      <c r="B17" s="2"/>
      <c r="C17" s="1">
        <f>IF(Tabla310202223242938404142434446[[#This Row],[Descripcion]]&lt;&gt;"",+ROW(C17)-11,"")</f>
        <v>6</v>
      </c>
      <c r="D17" s="7" t="s">
        <v>159</v>
      </c>
      <c r="E17" s="20" t="s">
        <v>242</v>
      </c>
    </row>
    <row r="18" spans="1:6" ht="35.4" customHeight="1">
      <c r="B18" s="2"/>
      <c r="C18" s="1">
        <f>IF(Tabla310202223242938404142434446[[#This Row],[Descripcion]]&lt;&gt;"",+ROW(C18)-11,"")</f>
        <v>7</v>
      </c>
      <c r="D18" s="7" t="s">
        <v>160</v>
      </c>
      <c r="E18" s="20"/>
    </row>
    <row r="19" spans="1:6" ht="35.4" customHeight="1">
      <c r="B19" s="2"/>
      <c r="C19" s="1">
        <f>IF(Tabla310202223242938404142434446[[#This Row],[Descripcion]]&lt;&gt;"",+ROW(C19)-11,"")</f>
        <v>8</v>
      </c>
      <c r="D19" s="7" t="s">
        <v>161</v>
      </c>
      <c r="F19" s="13" t="s">
        <v>245</v>
      </c>
    </row>
    <row r="20" spans="1:6" ht="19.95" customHeight="1">
      <c r="A20" s="1"/>
      <c r="B20" s="2"/>
      <c r="C20" s="1">
        <f>IF(Tabla310202223242938404142434446[[#This Row],[Descripcion]]&lt;&gt;"",+ROW(C20)-11,"")</f>
        <v>9</v>
      </c>
      <c r="D20" s="7" t="s">
        <v>58</v>
      </c>
      <c r="F20" s="7" t="s">
        <v>172</v>
      </c>
    </row>
    <row r="21" spans="1:6" ht="19.95" customHeight="1">
      <c r="A21" s="1"/>
      <c r="B21" s="2"/>
    </row>
  </sheetData>
  <mergeCells count="2">
    <mergeCell ref="C3:D3"/>
    <mergeCell ref="C6:D6"/>
  </mergeCells>
  <hyperlinks>
    <hyperlink ref="E2" location="Indice!A1" display="Indice - Casos de Pruebas" xr:uid="{92F97CE3-B628-4278-A46E-D534F8E4AA21}"/>
    <hyperlink ref="C4" r:id="rId1" xr:uid="{C7DA08BE-0FF3-417D-A2E4-3EAA3F2D5ED7}"/>
  </hyperlinks>
  <pageMargins left="0.7" right="0.7" top="0.75" bottom="0.75" header="0.3" footer="0.3"/>
  <tableParts count="1">
    <tablePart r:id="rId2"/>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DCBC1-A9AC-4228-B31E-8B36B10CD63F}">
  <sheetPr>
    <tabColor rgb="FFCBA9E5"/>
  </sheetPr>
  <dimension ref="B2:H24"/>
  <sheetViews>
    <sheetView showGridLines="0" tabSelected="1" topLeftCell="D11" workbookViewId="0">
      <selection activeCell="G13" sqref="G13"/>
    </sheetView>
  </sheetViews>
  <sheetFormatPr baseColWidth="10" defaultRowHeight="25.05" customHeight="1"/>
  <cols>
    <col min="1" max="1" width="4.109375" style="20" customWidth="1"/>
    <col min="2" max="2" width="5.88671875" style="20" customWidth="1"/>
    <col min="3" max="3" width="37.88671875" style="20" bestFit="1" customWidth="1"/>
    <col min="4" max="4" width="25.21875" style="20" customWidth="1"/>
    <col min="5" max="5" width="28.33203125" style="20" bestFit="1" customWidth="1"/>
    <col min="6" max="6" width="76.109375" style="20" bestFit="1" customWidth="1"/>
    <col min="7" max="7" width="22.21875" style="20" customWidth="1"/>
    <col min="8" max="8" width="23.77734375" style="20" customWidth="1"/>
    <col min="9" max="9" width="22.21875" style="20" customWidth="1"/>
    <col min="10" max="10" width="14.5546875" style="20" customWidth="1"/>
    <col min="11" max="11" width="81.77734375" style="20" customWidth="1"/>
    <col min="12" max="16384" width="11.5546875" style="20"/>
  </cols>
  <sheetData>
    <row r="2" spans="2:8" ht="25.05" customHeight="1">
      <c r="B2" s="57" t="s">
        <v>314</v>
      </c>
      <c r="H2" s="48" t="s">
        <v>448</v>
      </c>
    </row>
    <row r="3" spans="2:8" ht="25.05" customHeight="1">
      <c r="B3" s="29" t="s">
        <v>14</v>
      </c>
      <c r="C3" s="23" t="s">
        <v>15</v>
      </c>
      <c r="D3" s="23" t="s">
        <v>16</v>
      </c>
      <c r="E3" s="23" t="s">
        <v>17</v>
      </c>
      <c r="H3" s="20" t="s">
        <v>449</v>
      </c>
    </row>
    <row r="4" spans="2:8" ht="31.2" customHeight="1">
      <c r="B4" s="24">
        <f>IF(Tabla310204952[[#This Row],[Descripcion]]&lt;&gt;"",+ROW(B4)-3,"")</f>
        <v>1</v>
      </c>
      <c r="C4" s="20" t="s">
        <v>306</v>
      </c>
      <c r="D4" s="20" t="s">
        <v>295</v>
      </c>
      <c r="E4" s="20" t="s">
        <v>296</v>
      </c>
      <c r="H4" s="20" t="s">
        <v>450</v>
      </c>
    </row>
    <row r="5" spans="2:8" ht="25.05" customHeight="1">
      <c r="B5" s="24">
        <f>IF(Tabla310204952[[#This Row],[Descripcion]]&lt;&gt;"",+ROW(B5)-3,"")</f>
        <v>2</v>
      </c>
      <c r="C5" s="20" t="s">
        <v>159</v>
      </c>
      <c r="D5" s="20" t="s">
        <v>297</v>
      </c>
      <c r="H5" s="20" t="s">
        <v>451</v>
      </c>
    </row>
    <row r="6" spans="2:8" ht="25.05" customHeight="1">
      <c r="B6" s="24">
        <f>IF(Tabla310204952[[#This Row],[Descripcion]]&lt;&gt;"",+ROW(B6)-3,"")</f>
        <v>3</v>
      </c>
      <c r="C6" s="20" t="s">
        <v>304</v>
      </c>
      <c r="D6" s="27"/>
      <c r="E6" s="28" t="s">
        <v>305</v>
      </c>
    </row>
    <row r="8" spans="2:8" ht="25.05" customHeight="1">
      <c r="B8" s="57" t="s">
        <v>447</v>
      </c>
    </row>
    <row r="9" spans="2:8" ht="25.05" customHeight="1">
      <c r="B9" s="29" t="s">
        <v>14</v>
      </c>
      <c r="C9" s="23" t="s">
        <v>15</v>
      </c>
      <c r="D9" s="23" t="s">
        <v>17</v>
      </c>
      <c r="E9" s="23" t="s">
        <v>444</v>
      </c>
    </row>
    <row r="10" spans="2:8" ht="51.6" customHeight="1">
      <c r="B10" s="24">
        <f>IF(Tabla31020495254[[#This Row],[Descripcion]]&lt;&gt;"",+ROW(B10)-9,"")</f>
        <v>1</v>
      </c>
      <c r="C10" s="20" t="s">
        <v>168</v>
      </c>
      <c r="D10" s="25" t="s">
        <v>407</v>
      </c>
      <c r="E10" s="25"/>
    </row>
    <row r="12" spans="2:8" ht="25.05" customHeight="1">
      <c r="B12" s="23" t="s">
        <v>282</v>
      </c>
      <c r="C12" s="23" t="s">
        <v>295</v>
      </c>
      <c r="D12" s="23" t="s">
        <v>296</v>
      </c>
      <c r="E12" s="23" t="s">
        <v>297</v>
      </c>
      <c r="F12" s="23" t="s">
        <v>305</v>
      </c>
      <c r="G12" s="23" t="s">
        <v>1</v>
      </c>
    </row>
    <row r="13" spans="2:8" ht="30" customHeight="1">
      <c r="B13" s="20" t="s">
        <v>251</v>
      </c>
      <c r="C13" s="20" t="s">
        <v>307</v>
      </c>
      <c r="E13" s="33" t="s">
        <v>165</v>
      </c>
      <c r="F13" s="25" t="s">
        <v>445</v>
      </c>
    </row>
    <row r="14" spans="2:8" ht="25.05" customHeight="1">
      <c r="B14" s="20" t="s">
        <v>252</v>
      </c>
      <c r="E14" s="33" t="s">
        <v>165</v>
      </c>
      <c r="F14" s="26" t="s">
        <v>204</v>
      </c>
    </row>
    <row r="15" spans="2:8" ht="25.05" customHeight="1">
      <c r="B15" s="20" t="s">
        <v>253</v>
      </c>
      <c r="C15" s="20" t="s">
        <v>207</v>
      </c>
      <c r="E15" s="33" t="s">
        <v>165</v>
      </c>
      <c r="F15" s="26" t="s">
        <v>208</v>
      </c>
    </row>
    <row r="16" spans="2:8" ht="25.05" customHeight="1">
      <c r="B16" s="20" t="s">
        <v>254</v>
      </c>
      <c r="C16" s="26" t="s">
        <v>308</v>
      </c>
      <c r="D16" s="26" t="s">
        <v>309</v>
      </c>
      <c r="E16" s="33" t="s">
        <v>165</v>
      </c>
      <c r="F16" s="26" t="s">
        <v>208</v>
      </c>
    </row>
    <row r="17" spans="2:6" ht="25.05" customHeight="1">
      <c r="B17" s="20" t="s">
        <v>255</v>
      </c>
      <c r="C17" s="20" t="s">
        <v>307</v>
      </c>
      <c r="F17" s="26" t="s">
        <v>219</v>
      </c>
    </row>
    <row r="18" spans="2:6" ht="25.05" customHeight="1">
      <c r="B18" s="20" t="s">
        <v>256</v>
      </c>
      <c r="C18" s="20" t="s">
        <v>307</v>
      </c>
      <c r="E18" s="20" t="s">
        <v>224</v>
      </c>
      <c r="F18" s="26" t="s">
        <v>313</v>
      </c>
    </row>
    <row r="19" spans="2:6" ht="25.05" customHeight="1">
      <c r="B19" s="20" t="s">
        <v>257</v>
      </c>
      <c r="C19" s="20" t="s">
        <v>307</v>
      </c>
      <c r="E19" s="20" t="s">
        <v>311</v>
      </c>
      <c r="F19" s="26" t="s">
        <v>313</v>
      </c>
    </row>
    <row r="20" spans="2:6" ht="25.05" customHeight="1">
      <c r="B20" s="20" t="s">
        <v>258</v>
      </c>
      <c r="C20" s="20" t="s">
        <v>307</v>
      </c>
      <c r="E20" s="20" t="s">
        <v>231</v>
      </c>
      <c r="F20" s="26" t="s">
        <v>313</v>
      </c>
    </row>
    <row r="21" spans="2:6" ht="25.05" customHeight="1">
      <c r="B21" s="20" t="s">
        <v>259</v>
      </c>
      <c r="C21" s="20" t="s">
        <v>307</v>
      </c>
      <c r="E21" s="16" t="s">
        <v>325</v>
      </c>
      <c r="F21" s="26" t="s">
        <v>313</v>
      </c>
    </row>
    <row r="22" spans="2:6" ht="25.05" customHeight="1">
      <c r="B22" s="20" t="s">
        <v>260</v>
      </c>
      <c r="C22" s="20" t="s">
        <v>307</v>
      </c>
      <c r="E22" s="16" t="s">
        <v>301</v>
      </c>
      <c r="F22" s="26" t="s">
        <v>313</v>
      </c>
    </row>
    <row r="23" spans="2:6" ht="25.05" customHeight="1">
      <c r="B23" s="20" t="s">
        <v>261</v>
      </c>
      <c r="C23" s="20" t="s">
        <v>307</v>
      </c>
      <c r="E23" s="20" t="s">
        <v>242</v>
      </c>
      <c r="F23" s="26" t="s">
        <v>313</v>
      </c>
    </row>
    <row r="24" spans="2:6" ht="25.05" customHeight="1">
      <c r="B24" s="20" t="s">
        <v>262</v>
      </c>
      <c r="C24" s="20" t="s">
        <v>446</v>
      </c>
      <c r="E24" s="20" t="s">
        <v>242</v>
      </c>
      <c r="F24" s="26" t="s">
        <v>331</v>
      </c>
    </row>
  </sheetData>
  <phoneticPr fontId="9" type="noConversion"/>
  <dataValidations count="1">
    <dataValidation type="list" allowBlank="1" showInputMessage="1" showErrorMessage="1" sqref="G13:G24" xr:uid="{53F9EAF0-0049-41E3-890D-F161556AB33B}">
      <formula1>$H$3:$H$5</formula1>
    </dataValidation>
  </dataValidations>
  <pageMargins left="0.7" right="0.7" top="0.75" bottom="0.75" header="0.3" footer="0.3"/>
  <tableParts count="3">
    <tablePart r:id="rId1"/>
    <tablePart r:id="rId2"/>
    <tablePart r:id="rId3"/>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50A85-4C52-4122-80D0-9C101C82A363}">
  <sheetPr>
    <tabColor rgb="FFCBA9E5"/>
  </sheetPr>
  <dimension ref="A1:F21"/>
  <sheetViews>
    <sheetView showGridLines="0" workbookViewId="0">
      <selection activeCell="B13" sqref="B13"/>
    </sheetView>
  </sheetViews>
  <sheetFormatPr baseColWidth="10" defaultColWidth="12.6640625" defaultRowHeight="14.4"/>
  <cols>
    <col min="1" max="1" width="12.6640625" style="27"/>
    <col min="2" max="2" width="20.21875" style="37" customWidth="1"/>
    <col min="3" max="3" width="13.5546875" style="27" customWidth="1"/>
    <col min="4" max="4" width="66.77734375" style="27" bestFit="1" customWidth="1"/>
    <col min="5" max="5" width="26.33203125" style="27" customWidth="1"/>
    <col min="6" max="6" width="50.109375" style="27" customWidth="1"/>
    <col min="7" max="7" width="25.6640625" style="27" customWidth="1"/>
    <col min="8" max="16384" width="12.6640625" style="27"/>
  </cols>
  <sheetData>
    <row r="1" spans="1:6" ht="19.95" customHeight="1" thickBot="1">
      <c r="A1" s="24"/>
      <c r="B1" s="34"/>
    </row>
    <row r="2" spans="1:6" ht="19.95" customHeight="1" thickBot="1">
      <c r="A2" s="29" t="s">
        <v>251</v>
      </c>
      <c r="B2" s="34" t="s">
        <v>4</v>
      </c>
      <c r="C2" s="35" t="s">
        <v>264</v>
      </c>
      <c r="E2" s="38" t="s">
        <v>5</v>
      </c>
    </row>
    <row r="3" spans="1:6" ht="42.6" customHeight="1">
      <c r="A3" s="24"/>
      <c r="B3" s="34" t="s">
        <v>6</v>
      </c>
      <c r="C3" s="60" t="s">
        <v>315</v>
      </c>
      <c r="D3" s="60"/>
    </row>
    <row r="4" spans="1:6" ht="19.95" customHeight="1">
      <c r="A4" s="24"/>
      <c r="B4" s="36" t="s">
        <v>7</v>
      </c>
      <c r="C4" s="50" t="s">
        <v>409</v>
      </c>
    </row>
    <row r="5" spans="1:6" ht="19.95" customHeight="1">
      <c r="A5" s="24"/>
      <c r="B5" s="36"/>
      <c r="C5" s="27" t="s">
        <v>410</v>
      </c>
    </row>
    <row r="6" spans="1:6" ht="55.2" customHeight="1">
      <c r="A6" s="24"/>
      <c r="B6" s="34" t="s">
        <v>8</v>
      </c>
      <c r="C6" s="61" t="s">
        <v>316</v>
      </c>
      <c r="D6" s="61"/>
    </row>
    <row r="7" spans="1:6" ht="19.95" customHeight="1">
      <c r="A7" s="24"/>
      <c r="B7" s="34"/>
      <c r="C7" s="48" t="s">
        <v>9</v>
      </c>
      <c r="D7" s="20" t="s">
        <v>34</v>
      </c>
    </row>
    <row r="8" spans="1:6" ht="19.95" customHeight="1">
      <c r="A8" s="24"/>
      <c r="B8" s="34"/>
      <c r="C8" s="48" t="s">
        <v>10</v>
      </c>
      <c r="D8" s="20" t="s">
        <v>11</v>
      </c>
    </row>
    <row r="9" spans="1:6" ht="19.95" customHeight="1">
      <c r="A9" s="24"/>
      <c r="B9" s="34"/>
      <c r="C9" s="48" t="s">
        <v>12</v>
      </c>
      <c r="D9" s="20" t="s">
        <v>35</v>
      </c>
    </row>
    <row r="10" spans="1:6" ht="19.95" customHeight="1">
      <c r="A10" s="24"/>
      <c r="B10" s="34"/>
      <c r="C10" s="20"/>
      <c r="D10" s="20"/>
    </row>
    <row r="11" spans="1:6" ht="19.95" customHeight="1">
      <c r="B11" s="34" t="s">
        <v>13</v>
      </c>
      <c r="C11" s="29" t="s">
        <v>14</v>
      </c>
      <c r="D11" s="23" t="s">
        <v>15</v>
      </c>
      <c r="E11" s="23" t="s">
        <v>16</v>
      </c>
      <c r="F11" s="23" t="s">
        <v>17</v>
      </c>
    </row>
    <row r="12" spans="1:6" ht="19.95" customHeight="1">
      <c r="B12" s="34"/>
      <c r="C12" s="24">
        <f>IF(Tabla3102048[[#This Row],[Descripcion]]&lt;&gt;"",+ROW(C12)-11,"")</f>
        <v>1</v>
      </c>
      <c r="D12" s="20" t="s">
        <v>306</v>
      </c>
      <c r="E12" s="20" t="s">
        <v>307</v>
      </c>
    </row>
    <row r="13" spans="1:6" ht="19.95" customHeight="1">
      <c r="B13" s="34"/>
      <c r="C13" s="24">
        <f>IF(Tabla3102048[[#This Row],[Descripcion]]&lt;&gt;"",+ROW(C13)-11,"")</f>
        <v>2</v>
      </c>
      <c r="D13" s="20" t="s">
        <v>159</v>
      </c>
      <c r="E13" s="20" t="s">
        <v>165</v>
      </c>
    </row>
    <row r="14" spans="1:6" ht="43.2" customHeight="1">
      <c r="B14" s="34"/>
      <c r="C14" s="24">
        <f>IF(Tabla3102048[[#This Row],[Descripcion]]&lt;&gt;"",+ROW(C14)-11,"")</f>
        <v>3</v>
      </c>
      <c r="D14" s="20" t="s">
        <v>304</v>
      </c>
      <c r="F14" s="25" t="s">
        <v>312</v>
      </c>
    </row>
    <row r="15" spans="1:6" ht="19.95" customHeight="1">
      <c r="B15" s="34"/>
    </row>
    <row r="16" spans="1:6" ht="40.799999999999997" customHeight="1">
      <c r="B16" s="34"/>
    </row>
    <row r="17" spans="1:2" ht="35.4" customHeight="1">
      <c r="B17" s="34"/>
    </row>
    <row r="18" spans="1:2" ht="35.4" customHeight="1">
      <c r="B18" s="34"/>
    </row>
    <row r="19" spans="1:2" ht="35.4" customHeight="1">
      <c r="B19" s="34"/>
    </row>
    <row r="20" spans="1:2" ht="19.95" customHeight="1">
      <c r="A20" s="24"/>
      <c r="B20" s="34"/>
    </row>
    <row r="21" spans="1:2" ht="19.95" customHeight="1">
      <c r="A21" s="24"/>
      <c r="B21" s="34"/>
    </row>
  </sheetData>
  <mergeCells count="2">
    <mergeCell ref="C3:D3"/>
    <mergeCell ref="C6:D6"/>
  </mergeCells>
  <hyperlinks>
    <hyperlink ref="E2" location="Indice!A1" display="Indice - Casos de Pruebas" xr:uid="{C8BCBE95-E8CB-44EE-95DC-6D53970327DF}"/>
    <hyperlink ref="C4" r:id="rId1" xr:uid="{D8A82C3F-1BE9-4B67-AD66-4CA2EBD05CEA}"/>
  </hyperlinks>
  <pageMargins left="0.7" right="0.7" top="0.75" bottom="0.75" header="0.3" footer="0.3"/>
  <tableParts count="1">
    <tablePart r:id="rId2"/>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9CE65-D5D5-496A-8689-97AB0CDAD6EA}">
  <sheetPr>
    <tabColor rgb="FFCBA9E5"/>
  </sheetPr>
  <dimension ref="A1:F21"/>
  <sheetViews>
    <sheetView showGridLines="0" workbookViewId="0">
      <selection activeCell="B13" sqref="B13"/>
    </sheetView>
  </sheetViews>
  <sheetFormatPr baseColWidth="10" defaultColWidth="12.6640625" defaultRowHeight="14.4"/>
  <cols>
    <col min="1" max="1" width="12.6640625" style="27"/>
    <col min="2" max="2" width="20.21875" style="37" customWidth="1"/>
    <col min="3" max="3" width="13.5546875" style="27" customWidth="1"/>
    <col min="4" max="4" width="66.77734375" style="27" bestFit="1" customWidth="1"/>
    <col min="5" max="5" width="26.33203125" style="27" customWidth="1"/>
    <col min="6" max="6" width="50.109375" style="27" customWidth="1"/>
    <col min="7" max="7" width="25.6640625" style="27" customWidth="1"/>
    <col min="8" max="16384" width="12.6640625" style="27"/>
  </cols>
  <sheetData>
    <row r="1" spans="1:6" ht="19.95" customHeight="1" thickBot="1">
      <c r="A1" s="24"/>
      <c r="B1" s="34"/>
    </row>
    <row r="2" spans="1:6" ht="19.95" customHeight="1" thickBot="1">
      <c r="A2" s="29" t="s">
        <v>252</v>
      </c>
      <c r="B2" s="34" t="s">
        <v>4</v>
      </c>
      <c r="C2" s="35" t="s">
        <v>317</v>
      </c>
      <c r="E2" s="38" t="s">
        <v>5</v>
      </c>
    </row>
    <row r="3" spans="1:6" ht="42.6" customHeight="1">
      <c r="A3" s="24"/>
      <c r="B3" s="34" t="s">
        <v>6</v>
      </c>
      <c r="C3" s="60" t="s">
        <v>339</v>
      </c>
      <c r="D3" s="60"/>
    </row>
    <row r="4" spans="1:6" ht="19.95" customHeight="1">
      <c r="A4" s="24"/>
      <c r="B4" s="36" t="s">
        <v>7</v>
      </c>
      <c r="C4" s="50" t="s">
        <v>409</v>
      </c>
    </row>
    <row r="5" spans="1:6" ht="19.95" customHeight="1">
      <c r="A5" s="24"/>
      <c r="B5" s="36"/>
      <c r="C5" s="27" t="s">
        <v>410</v>
      </c>
    </row>
    <row r="6" spans="1:6" ht="55.2" customHeight="1">
      <c r="A6" s="24"/>
      <c r="B6" s="34" t="s">
        <v>8</v>
      </c>
      <c r="C6" s="61" t="s">
        <v>316</v>
      </c>
      <c r="D6" s="61"/>
    </row>
    <row r="7" spans="1:6" ht="19.95" customHeight="1">
      <c r="A7" s="24"/>
      <c r="B7" s="34"/>
      <c r="C7" s="48" t="s">
        <v>9</v>
      </c>
      <c r="D7" s="20" t="s">
        <v>34</v>
      </c>
    </row>
    <row r="8" spans="1:6" ht="19.95" customHeight="1">
      <c r="A8" s="24"/>
      <c r="B8" s="34"/>
      <c r="C8" s="48" t="s">
        <v>10</v>
      </c>
      <c r="D8" s="20" t="s">
        <v>11</v>
      </c>
    </row>
    <row r="9" spans="1:6" ht="19.95" customHeight="1">
      <c r="A9" s="24"/>
      <c r="B9" s="34"/>
      <c r="C9" s="48" t="s">
        <v>12</v>
      </c>
      <c r="D9" s="20" t="s">
        <v>35</v>
      </c>
    </row>
    <row r="10" spans="1:6" ht="19.95" customHeight="1">
      <c r="A10" s="24"/>
      <c r="B10" s="34"/>
      <c r="C10" s="20"/>
      <c r="D10" s="20"/>
    </row>
    <row r="11" spans="1:6" ht="19.95" customHeight="1">
      <c r="B11" s="34" t="s">
        <v>13</v>
      </c>
      <c r="C11" s="29" t="s">
        <v>14</v>
      </c>
      <c r="D11" s="23" t="s">
        <v>15</v>
      </c>
      <c r="E11" s="23" t="s">
        <v>16</v>
      </c>
      <c r="F11" s="23" t="s">
        <v>17</v>
      </c>
    </row>
    <row r="12" spans="1:6" ht="19.95" customHeight="1">
      <c r="B12" s="34"/>
      <c r="C12" s="24">
        <f>IF(Tabla310204855[[#This Row],[Descripcion]]&lt;&gt;"",+ROW(C12)-11,"")</f>
        <v>1</v>
      </c>
      <c r="D12" s="20" t="s">
        <v>306</v>
      </c>
      <c r="E12" s="20"/>
    </row>
    <row r="13" spans="1:6" ht="19.95" customHeight="1">
      <c r="B13" s="34"/>
      <c r="C13" s="24">
        <f>IF(Tabla310204855[[#This Row],[Descripcion]]&lt;&gt;"",+ROW(C13)-11,"")</f>
        <v>2</v>
      </c>
      <c r="D13" s="20" t="s">
        <v>159</v>
      </c>
      <c r="E13" s="20" t="s">
        <v>165</v>
      </c>
    </row>
    <row r="14" spans="1:6" ht="43.2" customHeight="1">
      <c r="B14" s="34"/>
      <c r="C14" s="24">
        <f>IF(Tabla310204855[[#This Row],[Descripcion]]&lt;&gt;"",+ROW(C14)-11,"")</f>
        <v>3</v>
      </c>
      <c r="D14" s="20" t="s">
        <v>304</v>
      </c>
      <c r="F14" s="26" t="s">
        <v>204</v>
      </c>
    </row>
    <row r="15" spans="1:6" ht="19.95" customHeight="1">
      <c r="B15" s="34"/>
    </row>
    <row r="16" spans="1:6" ht="40.799999999999997" customHeight="1">
      <c r="B16" s="34"/>
    </row>
    <row r="17" spans="1:2" ht="35.4" customHeight="1">
      <c r="B17" s="34"/>
    </row>
    <row r="18" spans="1:2" ht="35.4" customHeight="1">
      <c r="B18" s="34"/>
    </row>
    <row r="19" spans="1:2" ht="35.4" customHeight="1">
      <c r="B19" s="34"/>
    </row>
    <row r="20" spans="1:2" ht="19.95" customHeight="1">
      <c r="A20" s="24"/>
      <c r="B20" s="34"/>
    </row>
    <row r="21" spans="1:2" ht="19.95" customHeight="1">
      <c r="A21" s="24"/>
      <c r="B21" s="34"/>
    </row>
  </sheetData>
  <mergeCells count="2">
    <mergeCell ref="C3:D3"/>
    <mergeCell ref="C6:D6"/>
  </mergeCells>
  <hyperlinks>
    <hyperlink ref="E2" location="Indice!A1" display="Indice - Casos de Pruebas" xr:uid="{250527E9-790B-4E58-BFC4-D95A46E09201}"/>
    <hyperlink ref="C4" r:id="rId1" xr:uid="{21821680-374D-48CB-A733-80975CF55F7A}"/>
  </hyperlinks>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9794C-13BA-4EF6-B57E-E0DB81F3FA25}">
  <sheetPr>
    <tabColor theme="9" tint="0.79998168889431442"/>
  </sheetPr>
  <dimension ref="A1:F21"/>
  <sheetViews>
    <sheetView showGridLines="0" topLeftCell="A4" workbookViewId="0">
      <selection activeCell="E22" sqref="E22"/>
    </sheetView>
  </sheetViews>
  <sheetFormatPr baseColWidth="10" defaultColWidth="12.6640625" defaultRowHeight="19.95" customHeight="1"/>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25</v>
      </c>
      <c r="B2" s="2" t="s">
        <v>4</v>
      </c>
      <c r="C2" s="5" t="s">
        <v>42</v>
      </c>
      <c r="D2" s="15"/>
      <c r="E2" s="38" t="s">
        <v>5</v>
      </c>
    </row>
    <row r="3" spans="1:6" ht="53.4" customHeight="1">
      <c r="A3" s="1"/>
      <c r="B3" s="2" t="s">
        <v>6</v>
      </c>
      <c r="C3" s="58" t="s">
        <v>425</v>
      </c>
      <c r="D3" s="58"/>
    </row>
    <row r="4" spans="1:6" ht="19.95" customHeight="1">
      <c r="A4" s="1"/>
      <c r="B4" s="6" t="s">
        <v>7</v>
      </c>
      <c r="C4" s="50" t="s">
        <v>409</v>
      </c>
    </row>
    <row r="5" spans="1:6" ht="19.95" customHeight="1">
      <c r="A5" s="1"/>
      <c r="B5" s="6"/>
      <c r="C5" s="27" t="s">
        <v>416</v>
      </c>
    </row>
    <row r="6" spans="1:6" ht="56.4" customHeight="1">
      <c r="A6" s="1"/>
      <c r="B6" s="2" t="s">
        <v>8</v>
      </c>
      <c r="C6" s="59" t="s">
        <v>43</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IF(Tabla31034[[#This Row],[Descripcion]]&lt;&gt;"",+ROW(C12)-11,"")</f>
        <v>1</v>
      </c>
      <c r="D12" s="7" t="s">
        <v>18</v>
      </c>
      <c r="E12" s="7" t="s">
        <v>47</v>
      </c>
    </row>
    <row r="13" spans="1:6" ht="19.95" customHeight="1">
      <c r="B13" s="2"/>
      <c r="C13" s="1">
        <f>IF(Tabla31034[[#This Row],[Descripcion]]&lt;&gt;"",+ROW(C13)-11,"")</f>
        <v>2</v>
      </c>
      <c r="D13" s="7" t="s">
        <v>20</v>
      </c>
      <c r="E13" s="7"/>
    </row>
    <row r="14" spans="1:6" ht="19.95" customHeight="1">
      <c r="B14" s="2"/>
      <c r="C14" s="1">
        <f>IF(Tabla31034[[#This Row],[Descripcion]]&lt;&gt;"",+ROW(C14)-11,"")</f>
        <v>3</v>
      </c>
      <c r="D14" s="7" t="s">
        <v>22</v>
      </c>
      <c r="E14" s="51" t="s">
        <v>36</v>
      </c>
    </row>
    <row r="15" spans="1:6" ht="19.95" customHeight="1">
      <c r="B15" s="2"/>
      <c r="C15" s="1">
        <f>IF(Tabla31034[[#This Row],[Descripcion]]&lt;&gt;"",+ROW(C15)-11,"")</f>
        <v>4</v>
      </c>
      <c r="D15" s="7" t="s">
        <v>37</v>
      </c>
    </row>
    <row r="16" spans="1:6" ht="34.799999999999997" customHeight="1">
      <c r="B16" s="2"/>
      <c r="C16" s="1">
        <f>IF(Tabla31034[[#This Row],[Descripcion]]&lt;&gt;"",+ROW(C16)-11,"")</f>
        <v>5</v>
      </c>
      <c r="D16" s="7" t="s">
        <v>38</v>
      </c>
      <c r="E16" s="13" t="s">
        <v>97</v>
      </c>
      <c r="F16" s="7"/>
    </row>
    <row r="17" spans="1:6" ht="36.6" customHeight="1">
      <c r="B17" s="2"/>
      <c r="C17" s="1">
        <f>IF(Tabla31034[[#This Row],[Descripcion]]&lt;&gt;"",+ROW(C17)-11,"")</f>
        <v>6</v>
      </c>
      <c r="D17" s="7" t="s">
        <v>39</v>
      </c>
      <c r="E17" s="13" t="s">
        <v>48</v>
      </c>
    </row>
    <row r="18" spans="1:6" ht="43.2" customHeight="1">
      <c r="B18" s="2"/>
      <c r="C18" s="1">
        <f>IF(Tabla31034[[#This Row],[Descripcion]]&lt;&gt;"",+ROW(C18)-11,"")</f>
        <v>7</v>
      </c>
      <c r="D18" s="7" t="s">
        <v>41</v>
      </c>
      <c r="F18" s="13" t="s">
        <v>66</v>
      </c>
    </row>
    <row r="19" spans="1:6" ht="19.95" customHeight="1">
      <c r="A19" s="1"/>
      <c r="B19" s="2"/>
      <c r="C19" s="1">
        <f>IF(Tabla31034[[#This Row],[Descripcion]]&lt;&gt;"",+ROW(C19)-11,"")</f>
        <v>8</v>
      </c>
      <c r="D19" s="7" t="s">
        <v>58</v>
      </c>
      <c r="F19" s="7" t="s">
        <v>63</v>
      </c>
    </row>
    <row r="20" spans="1:6" ht="19.95" customHeight="1">
      <c r="A20" s="1"/>
      <c r="B20" s="2"/>
      <c r="C20" s="1">
        <f>IF(Tabla31034[[#This Row],[Descripcion]]&lt;&gt;"",+ROW(C20)-11,"")</f>
        <v>9</v>
      </c>
      <c r="D20" s="7" t="s">
        <v>60</v>
      </c>
      <c r="F20" s="7" t="s">
        <v>64</v>
      </c>
    </row>
    <row r="21" spans="1:6" ht="19.95" customHeight="1">
      <c r="A21" s="1"/>
      <c r="B21" s="2"/>
    </row>
  </sheetData>
  <mergeCells count="2">
    <mergeCell ref="C3:D3"/>
    <mergeCell ref="C6:D6"/>
  </mergeCells>
  <hyperlinks>
    <hyperlink ref="E2" location="Indice!A1" display="Indice - Casos de Pruebas" xr:uid="{47E832A6-BD65-4BAE-9C31-999D1F6CE2BD}"/>
    <hyperlink ref="E14" r:id="rId1" xr:uid="{9A4CD052-13A2-477F-9936-177513ACDA00}"/>
    <hyperlink ref="C4" r:id="rId2" xr:uid="{17AB91D8-8A9D-4B2F-BE28-940BCFF18CE9}"/>
  </hyperlinks>
  <pageMargins left="0.7" right="0.7" top="0.75" bottom="0.75" header="0.3" footer="0.3"/>
  <tableParts count="1">
    <tablePart r:id="rId3"/>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93A00-0C0C-45D0-B418-F4F7BDE864C4}">
  <sheetPr>
    <tabColor rgb="FFCBA9E5"/>
  </sheetPr>
  <dimension ref="A1:F21"/>
  <sheetViews>
    <sheetView showGridLines="0" workbookViewId="0">
      <selection activeCell="B13" sqref="B13"/>
    </sheetView>
  </sheetViews>
  <sheetFormatPr baseColWidth="10" defaultColWidth="12.6640625" defaultRowHeight="14.4"/>
  <cols>
    <col min="1" max="1" width="12.6640625" style="27"/>
    <col min="2" max="2" width="20.21875" style="37" customWidth="1"/>
    <col min="3" max="3" width="13.5546875" style="27" customWidth="1"/>
    <col min="4" max="4" width="66.77734375" style="27" bestFit="1" customWidth="1"/>
    <col min="5" max="5" width="26.33203125" style="27" customWidth="1"/>
    <col min="6" max="6" width="50.109375" style="27" customWidth="1"/>
    <col min="7" max="7" width="25.6640625" style="27" customWidth="1"/>
    <col min="8" max="16384" width="12.6640625" style="27"/>
  </cols>
  <sheetData>
    <row r="1" spans="1:6" ht="19.95" customHeight="1" thickBot="1">
      <c r="A1" s="24"/>
      <c r="B1" s="34"/>
    </row>
    <row r="2" spans="1:6" ht="19.95" customHeight="1" thickBot="1">
      <c r="A2" s="29" t="s">
        <v>253</v>
      </c>
      <c r="B2" s="34" t="s">
        <v>4</v>
      </c>
      <c r="C2" s="35" t="s">
        <v>318</v>
      </c>
      <c r="E2" s="38" t="s">
        <v>5</v>
      </c>
    </row>
    <row r="3" spans="1:6" ht="42.6" customHeight="1">
      <c r="A3" s="24"/>
      <c r="B3" s="34" t="s">
        <v>6</v>
      </c>
      <c r="C3" s="60" t="s">
        <v>338</v>
      </c>
      <c r="D3" s="60"/>
    </row>
    <row r="4" spans="1:6" ht="19.95" customHeight="1">
      <c r="A4" s="24"/>
      <c r="B4" s="36" t="s">
        <v>7</v>
      </c>
      <c r="C4" s="50" t="s">
        <v>409</v>
      </c>
    </row>
    <row r="5" spans="1:6" ht="19.95" customHeight="1">
      <c r="A5" s="24"/>
      <c r="B5" s="36"/>
      <c r="C5" s="27" t="s">
        <v>410</v>
      </c>
    </row>
    <row r="6" spans="1:6" ht="55.2" customHeight="1">
      <c r="A6" s="24"/>
      <c r="B6" s="34" t="s">
        <v>8</v>
      </c>
      <c r="C6" s="61" t="s">
        <v>316</v>
      </c>
      <c r="D6" s="61"/>
    </row>
    <row r="7" spans="1:6" ht="19.95" customHeight="1">
      <c r="A7" s="24"/>
      <c r="B7" s="34"/>
      <c r="C7" s="48" t="s">
        <v>9</v>
      </c>
      <c r="D7" s="20" t="s">
        <v>34</v>
      </c>
    </row>
    <row r="8" spans="1:6" ht="19.95" customHeight="1">
      <c r="A8" s="24"/>
      <c r="B8" s="34"/>
      <c r="C8" s="48" t="s">
        <v>10</v>
      </c>
      <c r="D8" s="20" t="s">
        <v>11</v>
      </c>
    </row>
    <row r="9" spans="1:6" ht="19.95" customHeight="1">
      <c r="A9" s="24"/>
      <c r="B9" s="34"/>
      <c r="C9" s="48" t="s">
        <v>12</v>
      </c>
      <c r="D9" s="20" t="s">
        <v>35</v>
      </c>
    </row>
    <row r="10" spans="1:6" ht="19.95" customHeight="1">
      <c r="A10" s="24"/>
      <c r="B10" s="34"/>
      <c r="C10" s="20"/>
      <c r="D10" s="20"/>
    </row>
    <row r="11" spans="1:6" ht="19.95" customHeight="1">
      <c r="B11" s="34" t="s">
        <v>13</v>
      </c>
      <c r="C11" s="29" t="s">
        <v>14</v>
      </c>
      <c r="D11" s="23" t="s">
        <v>15</v>
      </c>
      <c r="E11" s="23" t="s">
        <v>16</v>
      </c>
      <c r="F11" s="23" t="s">
        <v>17</v>
      </c>
    </row>
    <row r="12" spans="1:6" ht="19.95" customHeight="1">
      <c r="B12" s="34"/>
      <c r="C12" s="24">
        <f>IF(Tabla31020485556[[#This Row],[Descripcion]]&lt;&gt;"",+ROW(C12)-11,"")</f>
        <v>1</v>
      </c>
      <c r="D12" s="20" t="s">
        <v>306</v>
      </c>
      <c r="E12" s="20" t="s">
        <v>207</v>
      </c>
    </row>
    <row r="13" spans="1:6" ht="19.95" customHeight="1">
      <c r="B13" s="34"/>
      <c r="C13" s="24">
        <f>IF(Tabla31020485556[[#This Row],[Descripcion]]&lt;&gt;"",+ROW(C13)-11,"")</f>
        <v>2</v>
      </c>
      <c r="D13" s="20" t="s">
        <v>159</v>
      </c>
      <c r="E13" s="20" t="s">
        <v>165</v>
      </c>
    </row>
    <row r="14" spans="1:6" ht="43.2" customHeight="1">
      <c r="B14" s="34"/>
      <c r="C14" s="24">
        <f>IF(Tabla31020485556[[#This Row],[Descripcion]]&lt;&gt;"",+ROW(C14)-11,"")</f>
        <v>3</v>
      </c>
      <c r="D14" s="20" t="s">
        <v>304</v>
      </c>
      <c r="F14" s="26" t="s">
        <v>208</v>
      </c>
    </row>
    <row r="15" spans="1:6" ht="19.95" customHeight="1">
      <c r="B15" s="34"/>
    </row>
    <row r="16" spans="1:6" ht="40.799999999999997" customHeight="1">
      <c r="B16" s="34"/>
    </row>
    <row r="17" spans="1:2" ht="35.4" customHeight="1">
      <c r="B17" s="34"/>
    </row>
    <row r="18" spans="1:2" ht="35.4" customHeight="1">
      <c r="B18" s="34"/>
    </row>
    <row r="19" spans="1:2" ht="35.4" customHeight="1">
      <c r="B19" s="34"/>
    </row>
    <row r="20" spans="1:2" ht="19.95" customHeight="1">
      <c r="A20" s="24"/>
      <c r="B20" s="34"/>
    </row>
    <row r="21" spans="1:2" ht="19.95" customHeight="1">
      <c r="A21" s="24"/>
      <c r="B21" s="34"/>
    </row>
  </sheetData>
  <mergeCells count="2">
    <mergeCell ref="C3:D3"/>
    <mergeCell ref="C6:D6"/>
  </mergeCells>
  <hyperlinks>
    <hyperlink ref="E2" location="Indice!A1" display="Indice - Casos de Pruebas" xr:uid="{B9B37839-67DB-4DD8-9E5F-3BCCE86695BB}"/>
    <hyperlink ref="C4" r:id="rId1" xr:uid="{41B98BED-B18A-4DEA-A34A-530D3353F874}"/>
  </hyperlinks>
  <pageMargins left="0.7" right="0.7" top="0.75" bottom="0.75" header="0.3" footer="0.3"/>
  <tableParts count="1">
    <tablePart r:id="rId2"/>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81BF-87B5-42FF-BDF0-AE2BC4EB58BD}">
  <sheetPr>
    <tabColor rgb="FFCBA9E5"/>
  </sheetPr>
  <dimension ref="A1:F21"/>
  <sheetViews>
    <sheetView showGridLines="0" workbookViewId="0">
      <selection activeCell="B13" sqref="B13"/>
    </sheetView>
  </sheetViews>
  <sheetFormatPr baseColWidth="10" defaultColWidth="12.6640625" defaultRowHeight="14.4"/>
  <cols>
    <col min="1" max="1" width="12.6640625" style="27"/>
    <col min="2" max="2" width="20.21875" style="37" customWidth="1"/>
    <col min="3" max="3" width="13.5546875" style="27" customWidth="1"/>
    <col min="4" max="4" width="66.77734375" style="27" bestFit="1" customWidth="1"/>
    <col min="5" max="5" width="26.33203125" style="27" customWidth="1"/>
    <col min="6" max="6" width="50.109375" style="27" customWidth="1"/>
    <col min="7" max="7" width="25.6640625" style="27" customWidth="1"/>
    <col min="8" max="16384" width="12.6640625" style="27"/>
  </cols>
  <sheetData>
    <row r="1" spans="1:6" ht="19.95" customHeight="1" thickBot="1">
      <c r="A1" s="24"/>
      <c r="B1" s="34"/>
    </row>
    <row r="2" spans="1:6" ht="19.95" customHeight="1" thickBot="1">
      <c r="A2" s="29" t="s">
        <v>254</v>
      </c>
      <c r="B2" s="34" t="s">
        <v>4</v>
      </c>
      <c r="C2" s="35" t="s">
        <v>319</v>
      </c>
      <c r="E2" s="38" t="s">
        <v>5</v>
      </c>
    </row>
    <row r="3" spans="1:6" ht="42.6" customHeight="1">
      <c r="A3" s="24"/>
      <c r="B3" s="34" t="s">
        <v>6</v>
      </c>
      <c r="C3" s="60" t="s">
        <v>337</v>
      </c>
      <c r="D3" s="60"/>
    </row>
    <row r="4" spans="1:6" ht="19.95" customHeight="1">
      <c r="A4" s="24"/>
      <c r="B4" s="36" t="s">
        <v>7</v>
      </c>
      <c r="C4" s="50" t="s">
        <v>409</v>
      </c>
    </row>
    <row r="5" spans="1:6" ht="19.95" customHeight="1">
      <c r="A5" s="24"/>
      <c r="B5" s="36"/>
      <c r="C5" s="27" t="s">
        <v>410</v>
      </c>
    </row>
    <row r="6" spans="1:6" ht="55.2" customHeight="1">
      <c r="A6" s="24"/>
      <c r="B6" s="34" t="s">
        <v>8</v>
      </c>
      <c r="C6" s="61" t="s">
        <v>316</v>
      </c>
      <c r="D6" s="61"/>
    </row>
    <row r="7" spans="1:6" ht="19.95" customHeight="1">
      <c r="A7" s="24"/>
      <c r="B7" s="34"/>
      <c r="C7" s="48" t="s">
        <v>9</v>
      </c>
      <c r="D7" s="20" t="s">
        <v>34</v>
      </c>
    </row>
    <row r="8" spans="1:6" ht="19.95" customHeight="1">
      <c r="A8" s="24"/>
      <c r="B8" s="34"/>
      <c r="C8" s="48" t="s">
        <v>10</v>
      </c>
      <c r="D8" s="20" t="s">
        <v>11</v>
      </c>
    </row>
    <row r="9" spans="1:6" ht="19.95" customHeight="1">
      <c r="A9" s="24"/>
      <c r="B9" s="34"/>
      <c r="C9" s="48" t="s">
        <v>12</v>
      </c>
      <c r="D9" s="20" t="s">
        <v>35</v>
      </c>
    </row>
    <row r="10" spans="1:6" ht="19.95" customHeight="1">
      <c r="A10" s="24"/>
      <c r="B10" s="34"/>
      <c r="C10" s="20"/>
      <c r="D10" s="20"/>
    </row>
    <row r="11" spans="1:6" ht="19.95" customHeight="1">
      <c r="B11" s="34" t="s">
        <v>13</v>
      </c>
      <c r="C11" s="29" t="s">
        <v>14</v>
      </c>
      <c r="D11" s="23" t="s">
        <v>15</v>
      </c>
      <c r="E11" s="23" t="s">
        <v>16</v>
      </c>
      <c r="F11" s="23" t="s">
        <v>17</v>
      </c>
    </row>
    <row r="12" spans="1:6" ht="19.95" customHeight="1">
      <c r="B12" s="34"/>
      <c r="C12" s="24">
        <f>IF(Tabla3102048555657[[#This Row],[Descripcion]]&lt;&gt;"",+ROW(C12)-11,"")</f>
        <v>1</v>
      </c>
      <c r="D12" s="20" t="s">
        <v>306</v>
      </c>
      <c r="E12" s="26" t="s">
        <v>308</v>
      </c>
      <c r="F12" s="26" t="s">
        <v>309</v>
      </c>
    </row>
    <row r="13" spans="1:6" ht="19.95" customHeight="1">
      <c r="B13" s="34"/>
      <c r="C13" s="24">
        <f>IF(Tabla3102048555657[[#This Row],[Descripcion]]&lt;&gt;"",+ROW(C13)-11,"")</f>
        <v>2</v>
      </c>
      <c r="D13" s="20" t="s">
        <v>159</v>
      </c>
      <c r="E13" s="20" t="s">
        <v>165</v>
      </c>
    </row>
    <row r="14" spans="1:6" ht="43.2" customHeight="1">
      <c r="B14" s="34"/>
      <c r="C14" s="24">
        <f>IF(Tabla3102048555657[[#This Row],[Descripcion]]&lt;&gt;"",+ROW(C14)-11,"")</f>
        <v>3</v>
      </c>
      <c r="D14" s="20" t="s">
        <v>304</v>
      </c>
      <c r="F14" s="26" t="s">
        <v>208</v>
      </c>
    </row>
    <row r="15" spans="1:6" ht="19.95" customHeight="1">
      <c r="B15" s="34"/>
    </row>
    <row r="16" spans="1:6" ht="40.799999999999997" customHeight="1">
      <c r="B16" s="34"/>
    </row>
    <row r="17" spans="1:2" ht="35.4" customHeight="1">
      <c r="B17" s="34"/>
    </row>
    <row r="18" spans="1:2" ht="35.4" customHeight="1">
      <c r="B18" s="34"/>
    </row>
    <row r="19" spans="1:2" ht="35.4" customHeight="1">
      <c r="B19" s="34"/>
    </row>
    <row r="20" spans="1:2" ht="19.95" customHeight="1">
      <c r="A20" s="24"/>
      <c r="B20" s="34"/>
    </row>
    <row r="21" spans="1:2" ht="19.95" customHeight="1">
      <c r="A21" s="24"/>
      <c r="B21" s="34"/>
    </row>
  </sheetData>
  <mergeCells count="2">
    <mergeCell ref="C3:D3"/>
    <mergeCell ref="C6:D6"/>
  </mergeCells>
  <hyperlinks>
    <hyperlink ref="E2" location="Indice!A1" display="Indice - Casos de Pruebas" xr:uid="{E33415B0-5CA5-48C6-8234-A9DFDE4197F1}"/>
    <hyperlink ref="C4" r:id="rId1" xr:uid="{961BD9B7-7B56-421D-A24C-27E0A3CE3652}"/>
  </hyperlinks>
  <pageMargins left="0.7" right="0.7" top="0.75" bottom="0.75" header="0.3" footer="0.3"/>
  <tableParts count="1">
    <tablePart r:id="rId2"/>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E87AF-D70D-45FB-860A-B4FC03BC9557}">
  <sheetPr>
    <tabColor rgb="FFCBA9E5"/>
  </sheetPr>
  <dimension ref="A1:F21"/>
  <sheetViews>
    <sheetView showGridLines="0" workbookViewId="0">
      <selection activeCell="B13" sqref="B13"/>
    </sheetView>
  </sheetViews>
  <sheetFormatPr baseColWidth="10" defaultColWidth="12.6640625" defaultRowHeight="14.4"/>
  <cols>
    <col min="1" max="1" width="12.6640625" style="27"/>
    <col min="2" max="2" width="20.21875" style="37" customWidth="1"/>
    <col min="3" max="3" width="13.5546875" style="27" customWidth="1"/>
    <col min="4" max="4" width="66.77734375" style="27" bestFit="1" customWidth="1"/>
    <col min="5" max="5" width="26.33203125" style="27" customWidth="1"/>
    <col min="6" max="6" width="50.109375" style="27" customWidth="1"/>
    <col min="7" max="7" width="25.6640625" style="27" customWidth="1"/>
    <col min="8" max="16384" width="12.6640625" style="27"/>
  </cols>
  <sheetData>
    <row r="1" spans="1:6" ht="19.95" customHeight="1" thickBot="1">
      <c r="A1" s="24"/>
      <c r="B1" s="34"/>
    </row>
    <row r="2" spans="1:6" ht="19.95" customHeight="1" thickBot="1">
      <c r="A2" s="29" t="s">
        <v>255</v>
      </c>
      <c r="B2" s="34" t="s">
        <v>4</v>
      </c>
      <c r="C2" s="35" t="s">
        <v>321</v>
      </c>
      <c r="E2" s="38" t="s">
        <v>5</v>
      </c>
    </row>
    <row r="3" spans="1:6" ht="42.6" customHeight="1">
      <c r="A3" s="24"/>
      <c r="B3" s="34" t="s">
        <v>6</v>
      </c>
      <c r="C3" s="60" t="s">
        <v>336</v>
      </c>
      <c r="D3" s="60"/>
    </row>
    <row r="4" spans="1:6" ht="19.95" customHeight="1">
      <c r="A4" s="24"/>
      <c r="B4" s="36" t="s">
        <v>7</v>
      </c>
      <c r="C4" s="50" t="s">
        <v>409</v>
      </c>
    </row>
    <row r="5" spans="1:6" ht="19.95" customHeight="1">
      <c r="A5" s="24"/>
      <c r="B5" s="36"/>
      <c r="C5" s="27" t="s">
        <v>410</v>
      </c>
    </row>
    <row r="6" spans="1:6" ht="55.2" customHeight="1">
      <c r="A6" s="24"/>
      <c r="B6" s="34" t="s">
        <v>8</v>
      </c>
      <c r="C6" s="61" t="s">
        <v>316</v>
      </c>
      <c r="D6" s="61"/>
    </row>
    <row r="7" spans="1:6" ht="19.95" customHeight="1">
      <c r="A7" s="24"/>
      <c r="B7" s="34"/>
      <c r="C7" s="48" t="s">
        <v>9</v>
      </c>
      <c r="D7" s="20" t="s">
        <v>34</v>
      </c>
    </row>
    <row r="8" spans="1:6" ht="19.95" customHeight="1">
      <c r="A8" s="24"/>
      <c r="B8" s="34"/>
      <c r="C8" s="48" t="s">
        <v>10</v>
      </c>
      <c r="D8" s="20" t="s">
        <v>11</v>
      </c>
    </row>
    <row r="9" spans="1:6" ht="19.95" customHeight="1">
      <c r="A9" s="24"/>
      <c r="B9" s="34"/>
      <c r="C9" s="48" t="s">
        <v>12</v>
      </c>
      <c r="D9" s="20" t="s">
        <v>35</v>
      </c>
    </row>
    <row r="10" spans="1:6" ht="19.95" customHeight="1">
      <c r="A10" s="24"/>
      <c r="B10" s="34"/>
      <c r="C10" s="20"/>
      <c r="D10" s="20"/>
    </row>
    <row r="11" spans="1:6" ht="19.95" customHeight="1">
      <c r="B11" s="34" t="s">
        <v>13</v>
      </c>
      <c r="C11" s="29" t="s">
        <v>14</v>
      </c>
      <c r="D11" s="23" t="s">
        <v>15</v>
      </c>
      <c r="E11" s="23" t="s">
        <v>16</v>
      </c>
      <c r="F11" s="23" t="s">
        <v>17</v>
      </c>
    </row>
    <row r="12" spans="1:6" ht="19.95" customHeight="1">
      <c r="B12" s="34"/>
      <c r="C12" s="24">
        <f>IF(Tabla310204855565758[[#This Row],[Descripcion]]&lt;&gt;"",+ROW(C12)-11,"")</f>
        <v>1</v>
      </c>
      <c r="D12" s="20" t="s">
        <v>306</v>
      </c>
      <c r="E12" s="26" t="s">
        <v>320</v>
      </c>
      <c r="F12" s="26"/>
    </row>
    <row r="13" spans="1:6" ht="19.95" customHeight="1">
      <c r="B13" s="34"/>
      <c r="C13" s="24">
        <f>IF(Tabla310204855565758[[#This Row],[Descripcion]]&lt;&gt;"",+ROW(C13)-11,"")</f>
        <v>2</v>
      </c>
      <c r="D13" s="20" t="s">
        <v>159</v>
      </c>
      <c r="E13" s="20"/>
      <c r="F13" s="26"/>
    </row>
    <row r="14" spans="1:6" ht="43.2" customHeight="1">
      <c r="B14" s="34"/>
      <c r="C14" s="24">
        <f>IF(Tabla310204855565758[[#This Row],[Descripcion]]&lt;&gt;"",+ROW(C14)-11,"")</f>
        <v>3</v>
      </c>
      <c r="D14" s="20" t="s">
        <v>304</v>
      </c>
      <c r="F14" s="26" t="s">
        <v>219</v>
      </c>
    </row>
    <row r="15" spans="1:6" ht="19.95" customHeight="1">
      <c r="B15" s="34"/>
    </row>
    <row r="16" spans="1:6" ht="40.799999999999997" customHeight="1">
      <c r="B16" s="34"/>
    </row>
    <row r="17" spans="1:2" ht="35.4" customHeight="1">
      <c r="B17" s="34"/>
    </row>
    <row r="18" spans="1:2" ht="35.4" customHeight="1">
      <c r="B18" s="34"/>
    </row>
    <row r="19" spans="1:2" ht="35.4" customHeight="1">
      <c r="B19" s="34"/>
    </row>
    <row r="20" spans="1:2" ht="19.95" customHeight="1">
      <c r="A20" s="24"/>
      <c r="B20" s="34"/>
    </row>
    <row r="21" spans="1:2" ht="19.95" customHeight="1">
      <c r="A21" s="24"/>
      <c r="B21" s="34"/>
    </row>
  </sheetData>
  <mergeCells count="2">
    <mergeCell ref="C3:D3"/>
    <mergeCell ref="C6:D6"/>
  </mergeCells>
  <hyperlinks>
    <hyperlink ref="E2" location="Indice!A1" display="Indice - Casos de Pruebas" xr:uid="{F8039C1D-6C41-4D6B-B5A8-0058F31FD253}"/>
    <hyperlink ref="C4" r:id="rId1" xr:uid="{4764C39C-B248-4E35-9883-171F092FFB27}"/>
  </hyperlinks>
  <pageMargins left="0.7" right="0.7" top="0.75" bottom="0.75" header="0.3" footer="0.3"/>
  <tableParts count="1">
    <tablePart r:id="rId2"/>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F5A6F-9507-4CEF-8D0C-73106D998D44}">
  <sheetPr>
    <tabColor rgb="FFCBA9E5"/>
  </sheetPr>
  <dimension ref="A1:F21"/>
  <sheetViews>
    <sheetView showGridLines="0" workbookViewId="0">
      <selection activeCell="B13" sqref="B13"/>
    </sheetView>
  </sheetViews>
  <sheetFormatPr baseColWidth="10" defaultColWidth="12.6640625" defaultRowHeight="14.4"/>
  <cols>
    <col min="1" max="1" width="12.6640625" style="27"/>
    <col min="2" max="2" width="20.21875" style="37" customWidth="1"/>
    <col min="3" max="3" width="13.5546875" style="27" customWidth="1"/>
    <col min="4" max="4" width="66.77734375" style="27" bestFit="1" customWidth="1"/>
    <col min="5" max="5" width="26.33203125" style="27" customWidth="1"/>
    <col min="6" max="6" width="50.109375" style="27" customWidth="1"/>
    <col min="7" max="7" width="25.6640625" style="27" customWidth="1"/>
    <col min="8" max="16384" width="12.6640625" style="27"/>
  </cols>
  <sheetData>
    <row r="1" spans="1:6" ht="19.95" customHeight="1" thickBot="1">
      <c r="A1" s="24"/>
      <c r="B1" s="34"/>
    </row>
    <row r="2" spans="1:6" ht="19.95" customHeight="1" thickBot="1">
      <c r="A2" s="29" t="s">
        <v>256</v>
      </c>
      <c r="B2" s="34" t="s">
        <v>4</v>
      </c>
      <c r="C2" s="35" t="s">
        <v>323</v>
      </c>
      <c r="E2" s="38" t="s">
        <v>5</v>
      </c>
    </row>
    <row r="3" spans="1:6" ht="42.6" customHeight="1">
      <c r="A3" s="24"/>
      <c r="B3" s="34" t="s">
        <v>6</v>
      </c>
      <c r="C3" s="60" t="s">
        <v>335</v>
      </c>
      <c r="D3" s="60"/>
    </row>
    <row r="4" spans="1:6" ht="19.95" customHeight="1">
      <c r="A4" s="24"/>
      <c r="B4" s="36" t="s">
        <v>7</v>
      </c>
      <c r="C4" s="50" t="s">
        <v>409</v>
      </c>
    </row>
    <row r="5" spans="1:6" ht="19.95" customHeight="1">
      <c r="A5" s="24"/>
      <c r="B5" s="36"/>
      <c r="C5" s="27" t="s">
        <v>410</v>
      </c>
    </row>
    <row r="6" spans="1:6" ht="55.2" customHeight="1">
      <c r="A6" s="24"/>
      <c r="B6" s="34" t="s">
        <v>8</v>
      </c>
      <c r="C6" s="61" t="s">
        <v>316</v>
      </c>
      <c r="D6" s="61"/>
    </row>
    <row r="7" spans="1:6" ht="19.95" customHeight="1">
      <c r="A7" s="24"/>
      <c r="B7" s="34"/>
      <c r="C7" s="48" t="s">
        <v>9</v>
      </c>
      <c r="D7" s="20" t="s">
        <v>34</v>
      </c>
    </row>
    <row r="8" spans="1:6" ht="19.95" customHeight="1">
      <c r="A8" s="24"/>
      <c r="B8" s="34"/>
      <c r="C8" s="48" t="s">
        <v>10</v>
      </c>
      <c r="D8" s="20" t="s">
        <v>11</v>
      </c>
    </row>
    <row r="9" spans="1:6" ht="19.95" customHeight="1">
      <c r="A9" s="24"/>
      <c r="B9" s="34"/>
      <c r="C9" s="48" t="s">
        <v>12</v>
      </c>
      <c r="D9" s="20" t="s">
        <v>35</v>
      </c>
    </row>
    <row r="10" spans="1:6" ht="19.95" customHeight="1">
      <c r="A10" s="24"/>
      <c r="B10" s="34"/>
      <c r="C10" s="20"/>
      <c r="D10" s="20"/>
    </row>
    <row r="11" spans="1:6" ht="19.95" customHeight="1">
      <c r="B11" s="34" t="s">
        <v>13</v>
      </c>
      <c r="C11" s="29" t="s">
        <v>14</v>
      </c>
      <c r="D11" s="23" t="s">
        <v>15</v>
      </c>
      <c r="E11" s="23" t="s">
        <v>16</v>
      </c>
      <c r="F11" s="23" t="s">
        <v>17</v>
      </c>
    </row>
    <row r="12" spans="1:6" ht="19.95" customHeight="1">
      <c r="B12" s="34"/>
      <c r="C12" s="24">
        <f>IF(Tabla31020485556575859[[#This Row],[Descripcion]]&lt;&gt;"",+ROW(C12)-11,"")</f>
        <v>1</v>
      </c>
      <c r="D12" s="20" t="s">
        <v>306</v>
      </c>
      <c r="E12" s="26" t="s">
        <v>320</v>
      </c>
      <c r="F12" s="26"/>
    </row>
    <row r="13" spans="1:6" ht="19.95" customHeight="1">
      <c r="B13" s="34"/>
      <c r="C13" s="24">
        <f>IF(Tabla31020485556575859[[#This Row],[Descripcion]]&lt;&gt;"",+ROW(C13)-11,"")</f>
        <v>2</v>
      </c>
      <c r="D13" s="20" t="s">
        <v>159</v>
      </c>
      <c r="E13" s="20" t="s">
        <v>224</v>
      </c>
      <c r="F13" s="20"/>
    </row>
    <row r="14" spans="1:6" ht="43.2" customHeight="1">
      <c r="B14" s="34"/>
      <c r="C14" s="24">
        <f>IF(Tabla31020485556575859[[#This Row],[Descripcion]]&lt;&gt;"",+ROW(C14)-11,"")</f>
        <v>3</v>
      </c>
      <c r="D14" s="20" t="s">
        <v>304</v>
      </c>
      <c r="F14" s="26" t="s">
        <v>313</v>
      </c>
    </row>
    <row r="15" spans="1:6" ht="19.95" customHeight="1">
      <c r="B15" s="34"/>
    </row>
    <row r="16" spans="1:6" ht="40.799999999999997" customHeight="1">
      <c r="B16" s="34"/>
    </row>
    <row r="17" spans="1:2" ht="35.4" customHeight="1">
      <c r="B17" s="34"/>
    </row>
    <row r="18" spans="1:2" ht="35.4" customHeight="1">
      <c r="B18" s="34"/>
    </row>
    <row r="19" spans="1:2" ht="35.4" customHeight="1">
      <c r="B19" s="34"/>
    </row>
    <row r="20" spans="1:2" ht="19.95" customHeight="1">
      <c r="A20" s="24"/>
      <c r="B20" s="34"/>
    </row>
    <row r="21" spans="1:2" ht="19.95" customHeight="1">
      <c r="A21" s="24"/>
      <c r="B21" s="34"/>
    </row>
  </sheetData>
  <mergeCells count="2">
    <mergeCell ref="C3:D3"/>
    <mergeCell ref="C6:D6"/>
  </mergeCells>
  <hyperlinks>
    <hyperlink ref="E2" location="Indice!A1" display="Indice - Casos de Pruebas" xr:uid="{575EA050-6155-45A0-9B78-886AAA4B9A24}"/>
    <hyperlink ref="C4" r:id="rId1" xr:uid="{3522EA62-459B-4778-9B8A-DFF5CDAE98BC}"/>
  </hyperlinks>
  <pageMargins left="0.7" right="0.7" top="0.75" bottom="0.75" header="0.3" footer="0.3"/>
  <tableParts count="1">
    <tablePart r:id="rId2"/>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694D5-EC0B-48F7-A830-942375D2389C}">
  <sheetPr>
    <tabColor rgb="FFCBA9E5"/>
  </sheetPr>
  <dimension ref="A1:F21"/>
  <sheetViews>
    <sheetView showGridLines="0" workbookViewId="0">
      <selection activeCell="B13" sqref="B13"/>
    </sheetView>
  </sheetViews>
  <sheetFormatPr baseColWidth="10" defaultColWidth="12.6640625" defaultRowHeight="14.4"/>
  <cols>
    <col min="1" max="1" width="12.6640625" style="27"/>
    <col min="2" max="2" width="20.21875" style="37" customWidth="1"/>
    <col min="3" max="3" width="13.5546875" style="27" customWidth="1"/>
    <col min="4" max="4" width="66.77734375" style="27" bestFit="1" customWidth="1"/>
    <col min="5" max="5" width="26.33203125" style="27" customWidth="1"/>
    <col min="6" max="6" width="50.109375" style="27" customWidth="1"/>
    <col min="7" max="7" width="25.6640625" style="27" customWidth="1"/>
    <col min="8" max="16384" width="12.6640625" style="27"/>
  </cols>
  <sheetData>
    <row r="1" spans="1:6" ht="19.95" customHeight="1" thickBot="1">
      <c r="A1" s="24"/>
      <c r="B1" s="34"/>
    </row>
    <row r="2" spans="1:6" ht="19.95" customHeight="1" thickBot="1">
      <c r="A2" s="29" t="s">
        <v>257</v>
      </c>
      <c r="B2" s="34" t="s">
        <v>4</v>
      </c>
      <c r="C2" s="35" t="s">
        <v>322</v>
      </c>
      <c r="E2" s="38" t="s">
        <v>5</v>
      </c>
    </row>
    <row r="3" spans="1:6" ht="42.6" customHeight="1">
      <c r="A3" s="24"/>
      <c r="B3" s="34" t="s">
        <v>6</v>
      </c>
      <c r="C3" s="60" t="s">
        <v>334</v>
      </c>
      <c r="D3" s="60"/>
    </row>
    <row r="4" spans="1:6" ht="19.95" customHeight="1">
      <c r="A4" s="24"/>
      <c r="B4" s="36" t="s">
        <v>7</v>
      </c>
      <c r="C4" s="50" t="s">
        <v>409</v>
      </c>
    </row>
    <row r="5" spans="1:6" ht="19.95" customHeight="1">
      <c r="A5" s="24"/>
      <c r="B5" s="36"/>
      <c r="C5" s="27" t="s">
        <v>410</v>
      </c>
    </row>
    <row r="6" spans="1:6" ht="55.2" customHeight="1">
      <c r="A6" s="24"/>
      <c r="B6" s="34" t="s">
        <v>8</v>
      </c>
      <c r="C6" s="61" t="s">
        <v>316</v>
      </c>
      <c r="D6" s="61"/>
    </row>
    <row r="7" spans="1:6" ht="19.95" customHeight="1">
      <c r="A7" s="24"/>
      <c r="B7" s="34"/>
      <c r="C7" s="48" t="s">
        <v>9</v>
      </c>
      <c r="D7" s="20" t="s">
        <v>34</v>
      </c>
    </row>
    <row r="8" spans="1:6" ht="19.95" customHeight="1">
      <c r="A8" s="24"/>
      <c r="B8" s="34"/>
      <c r="C8" s="48" t="s">
        <v>10</v>
      </c>
      <c r="D8" s="20" t="s">
        <v>11</v>
      </c>
    </row>
    <row r="9" spans="1:6" ht="19.95" customHeight="1">
      <c r="A9" s="24"/>
      <c r="B9" s="34"/>
      <c r="C9" s="48" t="s">
        <v>12</v>
      </c>
      <c r="D9" s="20" t="s">
        <v>35</v>
      </c>
    </row>
    <row r="10" spans="1:6" ht="19.95" customHeight="1">
      <c r="A10" s="24"/>
      <c r="B10" s="34"/>
      <c r="C10" s="20"/>
      <c r="D10" s="20"/>
    </row>
    <row r="11" spans="1:6" ht="19.95" customHeight="1">
      <c r="B11" s="34" t="s">
        <v>13</v>
      </c>
      <c r="C11" s="29" t="s">
        <v>14</v>
      </c>
      <c r="D11" s="23" t="s">
        <v>15</v>
      </c>
      <c r="E11" s="23" t="s">
        <v>16</v>
      </c>
      <c r="F11" s="23" t="s">
        <v>17</v>
      </c>
    </row>
    <row r="12" spans="1:6" ht="19.95" customHeight="1">
      <c r="B12" s="34"/>
      <c r="C12" s="24">
        <f>IF(Tabla3102048555657585960[[#This Row],[Descripcion]]&lt;&gt;"",+ROW(C12)-11,"")</f>
        <v>1</v>
      </c>
      <c r="D12" s="20" t="s">
        <v>306</v>
      </c>
      <c r="E12" s="26" t="s">
        <v>320</v>
      </c>
      <c r="F12" s="26"/>
    </row>
    <row r="13" spans="1:6" ht="19.95" customHeight="1">
      <c r="B13" s="34"/>
      <c r="C13" s="24">
        <f>IF(Tabla3102048555657585960[[#This Row],[Descripcion]]&lt;&gt;"",+ROW(C13)-11,"")</f>
        <v>2</v>
      </c>
      <c r="D13" s="20" t="s">
        <v>159</v>
      </c>
      <c r="E13" s="20" t="s">
        <v>311</v>
      </c>
      <c r="F13" s="20"/>
    </row>
    <row r="14" spans="1:6" ht="43.2" customHeight="1">
      <c r="B14" s="34"/>
      <c r="C14" s="24">
        <f>IF(Tabla3102048555657585960[[#This Row],[Descripcion]]&lt;&gt;"",+ROW(C14)-11,"")</f>
        <v>3</v>
      </c>
      <c r="D14" s="20" t="s">
        <v>304</v>
      </c>
      <c r="F14" s="26" t="s">
        <v>313</v>
      </c>
    </row>
    <row r="15" spans="1:6" ht="19.95" customHeight="1">
      <c r="B15" s="34"/>
    </row>
    <row r="16" spans="1:6" ht="40.799999999999997" customHeight="1">
      <c r="B16" s="34"/>
    </row>
    <row r="17" spans="1:2" ht="35.4" customHeight="1">
      <c r="B17" s="34"/>
    </row>
    <row r="18" spans="1:2" ht="35.4" customHeight="1">
      <c r="B18" s="34"/>
    </row>
    <row r="19" spans="1:2" ht="35.4" customHeight="1">
      <c r="B19" s="34"/>
    </row>
    <row r="20" spans="1:2" ht="19.95" customHeight="1">
      <c r="A20" s="24"/>
      <c r="B20" s="34"/>
    </row>
    <row r="21" spans="1:2" ht="19.95" customHeight="1">
      <c r="A21" s="24"/>
      <c r="B21" s="34"/>
    </row>
  </sheetData>
  <mergeCells count="2">
    <mergeCell ref="C3:D3"/>
    <mergeCell ref="C6:D6"/>
  </mergeCells>
  <hyperlinks>
    <hyperlink ref="E2" location="Indice!A1" display="Indice - Casos de Pruebas" xr:uid="{3378E51B-9B97-4AA5-A986-62EC76AED36B}"/>
    <hyperlink ref="C4" r:id="rId1" xr:uid="{CF4676AA-DBD8-4195-AB9D-841B397567D9}"/>
  </hyperlinks>
  <pageMargins left="0.7" right="0.7" top="0.75" bottom="0.75" header="0.3" footer="0.3"/>
  <tableParts count="1">
    <tablePart r:id="rId2"/>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C29B-38C4-48F2-9400-E8C108761CE6}">
  <sheetPr>
    <tabColor rgb="FFCBA9E5"/>
  </sheetPr>
  <dimension ref="A1:F21"/>
  <sheetViews>
    <sheetView showGridLines="0" topLeftCell="A2" workbookViewId="0">
      <selection activeCell="B13" sqref="B13"/>
    </sheetView>
  </sheetViews>
  <sheetFormatPr baseColWidth="10" defaultColWidth="12.6640625" defaultRowHeight="14.4"/>
  <cols>
    <col min="1" max="1" width="12.6640625" style="27"/>
    <col min="2" max="2" width="20.21875" style="37" customWidth="1"/>
    <col min="3" max="3" width="13.5546875" style="27" customWidth="1"/>
    <col min="4" max="4" width="66.77734375" style="27" bestFit="1" customWidth="1"/>
    <col min="5" max="5" width="26.33203125" style="27" customWidth="1"/>
    <col min="6" max="6" width="50.109375" style="27" customWidth="1"/>
    <col min="7" max="7" width="25.6640625" style="27" customWidth="1"/>
    <col min="8" max="16384" width="12.6640625" style="27"/>
  </cols>
  <sheetData>
    <row r="1" spans="1:6" ht="19.95" customHeight="1" thickBot="1">
      <c r="A1" s="24"/>
      <c r="B1" s="34"/>
    </row>
    <row r="2" spans="1:6" ht="19.95" customHeight="1" thickBot="1">
      <c r="A2" s="29" t="s">
        <v>258</v>
      </c>
      <c r="B2" s="34" t="s">
        <v>4</v>
      </c>
      <c r="C2" s="35" t="s">
        <v>324</v>
      </c>
      <c r="E2" s="38" t="s">
        <v>5</v>
      </c>
    </row>
    <row r="3" spans="1:6" ht="42.6" customHeight="1">
      <c r="A3" s="24"/>
      <c r="B3" s="34" t="s">
        <v>6</v>
      </c>
      <c r="C3" s="60" t="s">
        <v>415</v>
      </c>
      <c r="D3" s="60"/>
    </row>
    <row r="4" spans="1:6" ht="19.95" customHeight="1">
      <c r="A4" s="24"/>
      <c r="B4" s="36" t="s">
        <v>7</v>
      </c>
      <c r="C4" s="50" t="s">
        <v>409</v>
      </c>
    </row>
    <row r="5" spans="1:6" ht="19.95" customHeight="1">
      <c r="A5" s="24"/>
      <c r="B5" s="36"/>
      <c r="C5" s="27" t="s">
        <v>410</v>
      </c>
    </row>
    <row r="6" spans="1:6" ht="55.2" customHeight="1">
      <c r="A6" s="24"/>
      <c r="B6" s="34" t="s">
        <v>8</v>
      </c>
      <c r="C6" s="61" t="s">
        <v>316</v>
      </c>
      <c r="D6" s="61"/>
    </row>
    <row r="7" spans="1:6" ht="19.95" customHeight="1">
      <c r="A7" s="24"/>
      <c r="B7" s="34"/>
      <c r="C7" s="48" t="s">
        <v>9</v>
      </c>
      <c r="D7" s="20" t="s">
        <v>34</v>
      </c>
    </row>
    <row r="8" spans="1:6" ht="19.95" customHeight="1">
      <c r="A8" s="24"/>
      <c r="B8" s="34"/>
      <c r="C8" s="48" t="s">
        <v>10</v>
      </c>
      <c r="D8" s="20" t="s">
        <v>11</v>
      </c>
    </row>
    <row r="9" spans="1:6" ht="19.95" customHeight="1">
      <c r="A9" s="24"/>
      <c r="B9" s="34"/>
      <c r="C9" s="48" t="s">
        <v>12</v>
      </c>
      <c r="D9" s="20" t="s">
        <v>35</v>
      </c>
    </row>
    <row r="10" spans="1:6" ht="19.95" customHeight="1">
      <c r="A10" s="24"/>
      <c r="B10" s="34"/>
      <c r="C10" s="20"/>
      <c r="D10" s="20"/>
    </row>
    <row r="11" spans="1:6" ht="19.95" customHeight="1">
      <c r="B11" s="34" t="s">
        <v>13</v>
      </c>
      <c r="C11" s="29" t="s">
        <v>14</v>
      </c>
      <c r="D11" s="23" t="s">
        <v>15</v>
      </c>
      <c r="E11" s="23" t="s">
        <v>16</v>
      </c>
      <c r="F11" s="23" t="s">
        <v>17</v>
      </c>
    </row>
    <row r="12" spans="1:6" ht="19.95" customHeight="1">
      <c r="B12" s="34"/>
      <c r="C12" s="24">
        <f>IF(Tabla310204855565758596061[[#This Row],[Descripcion]]&lt;&gt;"",+ROW(C12)-11,"")</f>
        <v>1</v>
      </c>
      <c r="D12" s="20" t="s">
        <v>306</v>
      </c>
      <c r="E12" s="26" t="s">
        <v>320</v>
      </c>
      <c r="F12" s="26"/>
    </row>
    <row r="13" spans="1:6" ht="19.95" customHeight="1">
      <c r="B13" s="34"/>
      <c r="C13" s="24">
        <f>IF(Tabla310204855565758596061[[#This Row],[Descripcion]]&lt;&gt;"",+ROW(C13)-11,"")</f>
        <v>2</v>
      </c>
      <c r="D13" s="20" t="s">
        <v>159</v>
      </c>
      <c r="E13" s="20" t="s">
        <v>231</v>
      </c>
      <c r="F13" s="20"/>
    </row>
    <row r="14" spans="1:6" ht="43.2" customHeight="1">
      <c r="B14" s="34"/>
      <c r="C14" s="24">
        <f>IF(Tabla310204855565758596061[[#This Row],[Descripcion]]&lt;&gt;"",+ROW(C14)-11,"")</f>
        <v>3</v>
      </c>
      <c r="D14" s="20" t="s">
        <v>304</v>
      </c>
      <c r="F14" s="26" t="s">
        <v>313</v>
      </c>
    </row>
    <row r="15" spans="1:6" ht="19.95" customHeight="1">
      <c r="B15" s="34"/>
    </row>
    <row r="16" spans="1:6" ht="40.799999999999997" customHeight="1">
      <c r="B16" s="34"/>
    </row>
    <row r="17" spans="1:2" ht="35.4" customHeight="1">
      <c r="B17" s="34"/>
    </row>
    <row r="18" spans="1:2" ht="35.4" customHeight="1">
      <c r="B18" s="34"/>
    </row>
    <row r="19" spans="1:2" ht="35.4" customHeight="1">
      <c r="B19" s="34"/>
    </row>
    <row r="20" spans="1:2" ht="19.95" customHeight="1">
      <c r="A20" s="24"/>
      <c r="B20" s="34"/>
    </row>
    <row r="21" spans="1:2" ht="19.95" customHeight="1">
      <c r="A21" s="24"/>
      <c r="B21" s="34"/>
    </row>
  </sheetData>
  <mergeCells count="2">
    <mergeCell ref="C3:D3"/>
    <mergeCell ref="C6:D6"/>
  </mergeCells>
  <hyperlinks>
    <hyperlink ref="E2" location="Indice!A1" display="Indice - Casos de Pruebas" xr:uid="{35EEF383-BAF9-42F1-876A-68E42AF47F70}"/>
    <hyperlink ref="C4" r:id="rId1" xr:uid="{94E1FBD9-6B6F-48DC-BE5F-2CAC0FC25FEB}"/>
  </hyperlinks>
  <pageMargins left="0.7" right="0.7" top="0.75" bottom="0.75" header="0.3" footer="0.3"/>
  <tableParts count="1">
    <tablePart r:id="rId2"/>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6A9AB-7621-4B0A-B7D7-5FDD002A9C77}">
  <sheetPr>
    <tabColor rgb="FFCBA9E5"/>
  </sheetPr>
  <dimension ref="A1:F21"/>
  <sheetViews>
    <sheetView showGridLines="0" workbookViewId="0">
      <selection activeCell="B13" sqref="B13"/>
    </sheetView>
  </sheetViews>
  <sheetFormatPr baseColWidth="10" defaultColWidth="12.6640625" defaultRowHeight="14.4"/>
  <cols>
    <col min="1" max="1" width="12.6640625" style="27"/>
    <col min="2" max="2" width="20.21875" style="37" customWidth="1"/>
    <col min="3" max="3" width="13.5546875" style="27" customWidth="1"/>
    <col min="4" max="4" width="66.77734375" style="27" bestFit="1" customWidth="1"/>
    <col min="5" max="5" width="26.33203125" style="27" customWidth="1"/>
    <col min="6" max="6" width="50.109375" style="27" customWidth="1"/>
    <col min="7" max="7" width="25.6640625" style="27" customWidth="1"/>
    <col min="8" max="16384" width="12.6640625" style="27"/>
  </cols>
  <sheetData>
    <row r="1" spans="1:6" ht="19.95" customHeight="1" thickBot="1">
      <c r="A1" s="24"/>
      <c r="B1" s="34"/>
    </row>
    <row r="2" spans="1:6" ht="19.95" customHeight="1" thickBot="1">
      <c r="A2" s="29" t="s">
        <v>259</v>
      </c>
      <c r="B2" s="34" t="s">
        <v>4</v>
      </c>
      <c r="C2" s="35" t="s">
        <v>326</v>
      </c>
      <c r="E2" s="38" t="s">
        <v>5</v>
      </c>
    </row>
    <row r="3" spans="1:6" ht="42.6" customHeight="1">
      <c r="A3" s="24"/>
      <c r="B3" s="34" t="s">
        <v>6</v>
      </c>
      <c r="C3" s="60" t="s">
        <v>414</v>
      </c>
      <c r="D3" s="60"/>
    </row>
    <row r="4" spans="1:6" ht="19.95" customHeight="1">
      <c r="A4" s="24"/>
      <c r="B4" s="36" t="s">
        <v>7</v>
      </c>
      <c r="C4" s="50" t="s">
        <v>409</v>
      </c>
    </row>
    <row r="5" spans="1:6" ht="19.95" customHeight="1">
      <c r="A5" s="24"/>
      <c r="B5" s="36"/>
      <c r="C5" s="27" t="s">
        <v>410</v>
      </c>
    </row>
    <row r="6" spans="1:6" ht="55.2" customHeight="1">
      <c r="A6" s="24"/>
      <c r="B6" s="34" t="s">
        <v>8</v>
      </c>
      <c r="C6" s="61" t="s">
        <v>316</v>
      </c>
      <c r="D6" s="61"/>
    </row>
    <row r="7" spans="1:6" ht="19.95" customHeight="1">
      <c r="A7" s="24"/>
      <c r="B7" s="34"/>
      <c r="C7" s="48" t="s">
        <v>9</v>
      </c>
      <c r="D7" s="20" t="s">
        <v>34</v>
      </c>
    </row>
    <row r="8" spans="1:6" ht="19.95" customHeight="1">
      <c r="A8" s="24"/>
      <c r="B8" s="34"/>
      <c r="C8" s="48" t="s">
        <v>10</v>
      </c>
      <c r="D8" s="20" t="s">
        <v>11</v>
      </c>
    </row>
    <row r="9" spans="1:6" ht="19.95" customHeight="1">
      <c r="A9" s="24"/>
      <c r="B9" s="34"/>
      <c r="C9" s="48" t="s">
        <v>12</v>
      </c>
      <c r="D9" s="20" t="s">
        <v>35</v>
      </c>
    </row>
    <row r="10" spans="1:6" ht="19.95" customHeight="1">
      <c r="A10" s="24"/>
      <c r="B10" s="34"/>
      <c r="C10" s="20"/>
      <c r="D10" s="20"/>
    </row>
    <row r="11" spans="1:6" ht="19.95" customHeight="1">
      <c r="B11" s="34" t="s">
        <v>13</v>
      </c>
      <c r="C11" s="29" t="s">
        <v>14</v>
      </c>
      <c r="D11" s="23" t="s">
        <v>15</v>
      </c>
      <c r="E11" s="23" t="s">
        <v>16</v>
      </c>
      <c r="F11" s="23" t="s">
        <v>17</v>
      </c>
    </row>
    <row r="12" spans="1:6" ht="19.95" customHeight="1">
      <c r="B12" s="34"/>
      <c r="C12" s="24">
        <f>IF(Tabla31020485556575859606162[[#This Row],[Descripcion]]&lt;&gt;"",+ROW(C12)-11,"")</f>
        <v>1</v>
      </c>
      <c r="D12" s="20" t="s">
        <v>306</v>
      </c>
      <c r="E12" s="26" t="s">
        <v>320</v>
      </c>
      <c r="F12" s="26"/>
    </row>
    <row r="13" spans="1:6" ht="19.95" customHeight="1">
      <c r="B13" s="34"/>
      <c r="C13" s="24">
        <f>IF(Tabla31020485556575859606162[[#This Row],[Descripcion]]&lt;&gt;"",+ROW(C13)-11,"")</f>
        <v>2</v>
      </c>
      <c r="D13" s="20" t="s">
        <v>159</v>
      </c>
      <c r="E13" s="20" t="s">
        <v>325</v>
      </c>
      <c r="F13" s="20"/>
    </row>
    <row r="14" spans="1:6" ht="43.2" customHeight="1">
      <c r="B14" s="34"/>
      <c r="C14" s="24">
        <f>IF(Tabla31020485556575859606162[[#This Row],[Descripcion]]&lt;&gt;"",+ROW(C14)-11,"")</f>
        <v>3</v>
      </c>
      <c r="D14" s="20" t="s">
        <v>304</v>
      </c>
      <c r="F14" s="26" t="s">
        <v>313</v>
      </c>
    </row>
    <row r="15" spans="1:6" ht="19.95" customHeight="1">
      <c r="B15" s="34"/>
    </row>
    <row r="16" spans="1:6" ht="40.799999999999997" customHeight="1">
      <c r="B16" s="34"/>
    </row>
    <row r="17" spans="1:2" ht="35.4" customHeight="1">
      <c r="B17" s="34"/>
    </row>
    <row r="18" spans="1:2" ht="35.4" customHeight="1">
      <c r="B18" s="34"/>
    </row>
    <row r="19" spans="1:2" ht="35.4" customHeight="1">
      <c r="B19" s="34"/>
    </row>
    <row r="20" spans="1:2" ht="19.95" customHeight="1">
      <c r="A20" s="24"/>
      <c r="B20" s="34"/>
    </row>
    <row r="21" spans="1:2" ht="19.95" customHeight="1">
      <c r="A21" s="24"/>
      <c r="B21" s="34"/>
    </row>
  </sheetData>
  <mergeCells count="2">
    <mergeCell ref="C3:D3"/>
    <mergeCell ref="C6:D6"/>
  </mergeCells>
  <hyperlinks>
    <hyperlink ref="E2" location="Indice!A1" display="Indice - Casos de Pruebas" xr:uid="{1A4F5B24-3D96-47A6-BDE5-0ED059E8B982}"/>
    <hyperlink ref="C4" r:id="rId1" xr:uid="{ED416137-109E-4C74-B8A3-4C52960BE508}"/>
  </hyperlinks>
  <pageMargins left="0.7" right="0.7" top="0.75" bottom="0.75" header="0.3" footer="0.3"/>
  <tableParts count="1">
    <tablePart r:id="rId2"/>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CD0ED-5A38-4DCE-A50E-79B5E09C9C81}">
  <sheetPr>
    <tabColor rgb="FFCBA9E5"/>
  </sheetPr>
  <dimension ref="A1:F21"/>
  <sheetViews>
    <sheetView showGridLines="0" workbookViewId="0">
      <selection activeCell="B13" sqref="B13"/>
    </sheetView>
  </sheetViews>
  <sheetFormatPr baseColWidth="10" defaultColWidth="12.6640625" defaultRowHeight="14.4"/>
  <cols>
    <col min="1" max="1" width="12.6640625" style="27"/>
    <col min="2" max="2" width="20.21875" style="37" customWidth="1"/>
    <col min="3" max="3" width="13.5546875" style="27" customWidth="1"/>
    <col min="4" max="4" width="66.77734375" style="27" bestFit="1" customWidth="1"/>
    <col min="5" max="5" width="26.33203125" style="27" customWidth="1"/>
    <col min="6" max="6" width="50.109375" style="27" customWidth="1"/>
    <col min="7" max="7" width="25.6640625" style="27" customWidth="1"/>
    <col min="8" max="16384" width="12.6640625" style="27"/>
  </cols>
  <sheetData>
    <row r="1" spans="1:6" ht="19.95" customHeight="1" thickBot="1">
      <c r="A1" s="24"/>
      <c r="B1" s="34"/>
    </row>
    <row r="2" spans="1:6" ht="19.95" customHeight="1" thickBot="1">
      <c r="A2" s="29" t="s">
        <v>260</v>
      </c>
      <c r="B2" s="34" t="s">
        <v>4</v>
      </c>
      <c r="C2" s="35" t="s">
        <v>327</v>
      </c>
      <c r="E2" s="38" t="s">
        <v>5</v>
      </c>
    </row>
    <row r="3" spans="1:6" ht="42.6" customHeight="1">
      <c r="A3" s="24"/>
      <c r="B3" s="34" t="s">
        <v>6</v>
      </c>
      <c r="C3" s="60" t="s">
        <v>413</v>
      </c>
      <c r="D3" s="60"/>
    </row>
    <row r="4" spans="1:6" ht="19.95" customHeight="1">
      <c r="A4" s="24"/>
      <c r="B4" s="36" t="s">
        <v>7</v>
      </c>
      <c r="C4" s="50" t="s">
        <v>409</v>
      </c>
    </row>
    <row r="5" spans="1:6" ht="19.95" customHeight="1">
      <c r="A5" s="24"/>
      <c r="B5" s="36"/>
      <c r="C5" s="27" t="s">
        <v>410</v>
      </c>
    </row>
    <row r="6" spans="1:6" ht="55.2" customHeight="1">
      <c r="A6" s="24"/>
      <c r="B6" s="34" t="s">
        <v>8</v>
      </c>
      <c r="C6" s="61" t="s">
        <v>316</v>
      </c>
      <c r="D6" s="61"/>
    </row>
    <row r="7" spans="1:6" ht="19.95" customHeight="1">
      <c r="A7" s="24"/>
      <c r="B7" s="34"/>
      <c r="C7" s="48" t="s">
        <v>9</v>
      </c>
      <c r="D7" s="20" t="s">
        <v>34</v>
      </c>
    </row>
    <row r="8" spans="1:6" ht="19.95" customHeight="1">
      <c r="A8" s="24"/>
      <c r="B8" s="34"/>
      <c r="C8" s="48" t="s">
        <v>10</v>
      </c>
      <c r="D8" s="20" t="s">
        <v>11</v>
      </c>
    </row>
    <row r="9" spans="1:6" ht="19.95" customHeight="1">
      <c r="A9" s="24"/>
      <c r="B9" s="34"/>
      <c r="C9" s="48" t="s">
        <v>12</v>
      </c>
      <c r="D9" s="20" t="s">
        <v>35</v>
      </c>
    </row>
    <row r="10" spans="1:6" ht="19.95" customHeight="1">
      <c r="A10" s="24"/>
      <c r="B10" s="34"/>
      <c r="C10" s="20"/>
      <c r="D10" s="20"/>
    </row>
    <row r="11" spans="1:6" ht="19.95" customHeight="1">
      <c r="B11" s="34" t="s">
        <v>13</v>
      </c>
      <c r="C11" s="29" t="s">
        <v>14</v>
      </c>
      <c r="D11" s="23" t="s">
        <v>15</v>
      </c>
      <c r="E11" s="23" t="s">
        <v>16</v>
      </c>
      <c r="F11" s="23" t="s">
        <v>17</v>
      </c>
    </row>
    <row r="12" spans="1:6" ht="19.95" customHeight="1">
      <c r="B12" s="34"/>
      <c r="C12" s="24">
        <f>IF(Tabla3102048555657585960616263[[#This Row],[Descripcion]]&lt;&gt;"",+ROW(C12)-11,"")</f>
        <v>1</v>
      </c>
      <c r="D12" s="20" t="s">
        <v>306</v>
      </c>
      <c r="E12" s="26" t="s">
        <v>320</v>
      </c>
      <c r="F12" s="26"/>
    </row>
    <row r="13" spans="1:6" ht="19.95" customHeight="1">
      <c r="B13" s="34"/>
      <c r="C13" s="24">
        <f>IF(Tabla3102048555657585960616263[[#This Row],[Descripcion]]&lt;&gt;"",+ROW(C13)-11,"")</f>
        <v>2</v>
      </c>
      <c r="D13" s="20" t="s">
        <v>159</v>
      </c>
      <c r="E13" s="20" t="s">
        <v>301</v>
      </c>
      <c r="F13" s="20"/>
    </row>
    <row r="14" spans="1:6" ht="43.2" customHeight="1">
      <c r="B14" s="34"/>
      <c r="C14" s="24">
        <f>IF(Tabla3102048555657585960616263[[#This Row],[Descripcion]]&lt;&gt;"",+ROW(C14)-11,"")</f>
        <v>3</v>
      </c>
      <c r="D14" s="20" t="s">
        <v>304</v>
      </c>
      <c r="F14" s="26" t="s">
        <v>313</v>
      </c>
    </row>
    <row r="15" spans="1:6" ht="19.95" customHeight="1">
      <c r="B15" s="34"/>
    </row>
    <row r="16" spans="1:6" ht="40.799999999999997" customHeight="1">
      <c r="B16" s="34"/>
    </row>
    <row r="17" spans="1:2" ht="35.4" customHeight="1">
      <c r="B17" s="34"/>
    </row>
    <row r="18" spans="1:2" ht="35.4" customHeight="1">
      <c r="B18" s="34"/>
    </row>
    <row r="19" spans="1:2" ht="35.4" customHeight="1">
      <c r="B19" s="34"/>
    </row>
    <row r="20" spans="1:2" ht="19.95" customHeight="1">
      <c r="A20" s="24"/>
      <c r="B20" s="34"/>
    </row>
    <row r="21" spans="1:2" ht="19.95" customHeight="1">
      <c r="A21" s="24"/>
      <c r="B21" s="34"/>
    </row>
  </sheetData>
  <mergeCells count="2">
    <mergeCell ref="C3:D3"/>
    <mergeCell ref="C6:D6"/>
  </mergeCells>
  <hyperlinks>
    <hyperlink ref="E2" location="Indice!A1" display="Indice - Casos de Pruebas" xr:uid="{57CC1C0C-C185-44B6-BD37-FD9C95FC4376}"/>
    <hyperlink ref="C4" r:id="rId1" xr:uid="{8199F3F8-9CD9-44F0-9297-991409BEB66A}"/>
  </hyperlinks>
  <pageMargins left="0.7" right="0.7" top="0.75" bottom="0.75" header="0.3" footer="0.3"/>
  <tableParts count="1">
    <tablePart r:id="rId2"/>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9FB98-9C6E-4DB9-AFA7-7ADC08E0D273}">
  <sheetPr>
    <tabColor rgb="FFCBA9E5"/>
  </sheetPr>
  <dimension ref="A1:F21"/>
  <sheetViews>
    <sheetView showGridLines="0" workbookViewId="0">
      <selection activeCell="B13" sqref="B13"/>
    </sheetView>
  </sheetViews>
  <sheetFormatPr baseColWidth="10" defaultColWidth="12.6640625" defaultRowHeight="14.4"/>
  <cols>
    <col min="1" max="1" width="12.6640625" style="27"/>
    <col min="2" max="2" width="20.21875" style="37" customWidth="1"/>
    <col min="3" max="3" width="13.5546875" style="27" customWidth="1"/>
    <col min="4" max="4" width="66.77734375" style="27" bestFit="1" customWidth="1"/>
    <col min="5" max="5" width="26.33203125" style="27" customWidth="1"/>
    <col min="6" max="6" width="50.109375" style="27" customWidth="1"/>
    <col min="7" max="7" width="25.6640625" style="27" customWidth="1"/>
    <col min="8" max="16384" width="12.6640625" style="27"/>
  </cols>
  <sheetData>
    <row r="1" spans="1:6" ht="19.95" customHeight="1" thickBot="1">
      <c r="A1" s="24"/>
      <c r="B1" s="34"/>
    </row>
    <row r="2" spans="1:6" ht="19.95" customHeight="1" thickBot="1">
      <c r="A2" s="29" t="s">
        <v>261</v>
      </c>
      <c r="B2" s="34" t="s">
        <v>4</v>
      </c>
      <c r="C2" s="35" t="s">
        <v>328</v>
      </c>
      <c r="E2" s="38" t="s">
        <v>5</v>
      </c>
    </row>
    <row r="3" spans="1:6" ht="42.6" customHeight="1">
      <c r="A3" s="24"/>
      <c r="B3" s="34" t="s">
        <v>6</v>
      </c>
      <c r="C3" s="60" t="s">
        <v>412</v>
      </c>
      <c r="D3" s="60"/>
    </row>
    <row r="4" spans="1:6" ht="19.95" customHeight="1">
      <c r="A4" s="24"/>
      <c r="B4" s="36" t="s">
        <v>7</v>
      </c>
      <c r="C4" s="50" t="s">
        <v>409</v>
      </c>
    </row>
    <row r="5" spans="1:6" ht="19.95" customHeight="1">
      <c r="A5" s="24"/>
      <c r="B5" s="36"/>
      <c r="C5" s="27" t="s">
        <v>410</v>
      </c>
    </row>
    <row r="6" spans="1:6" ht="55.2" customHeight="1">
      <c r="A6" s="24"/>
      <c r="B6" s="34" t="s">
        <v>8</v>
      </c>
      <c r="C6" s="61" t="s">
        <v>316</v>
      </c>
      <c r="D6" s="61"/>
    </row>
    <row r="7" spans="1:6" ht="19.95" customHeight="1">
      <c r="A7" s="24"/>
      <c r="B7" s="34"/>
      <c r="C7" s="48" t="s">
        <v>9</v>
      </c>
      <c r="D7" s="20" t="s">
        <v>34</v>
      </c>
    </row>
    <row r="8" spans="1:6" ht="19.95" customHeight="1">
      <c r="A8" s="24"/>
      <c r="B8" s="34"/>
      <c r="C8" s="48" t="s">
        <v>10</v>
      </c>
      <c r="D8" s="20" t="s">
        <v>11</v>
      </c>
    </row>
    <row r="9" spans="1:6" ht="19.95" customHeight="1">
      <c r="A9" s="24"/>
      <c r="B9" s="34"/>
      <c r="C9" s="48" t="s">
        <v>12</v>
      </c>
      <c r="D9" s="20" t="s">
        <v>35</v>
      </c>
    </row>
    <row r="10" spans="1:6" ht="19.95" customHeight="1">
      <c r="A10" s="24"/>
      <c r="B10" s="34"/>
      <c r="C10" s="20"/>
      <c r="D10" s="20"/>
    </row>
    <row r="11" spans="1:6" ht="19.95" customHeight="1">
      <c r="B11" s="34" t="s">
        <v>13</v>
      </c>
      <c r="C11" s="29" t="s">
        <v>14</v>
      </c>
      <c r="D11" s="23" t="s">
        <v>15</v>
      </c>
      <c r="E11" s="23" t="s">
        <v>16</v>
      </c>
      <c r="F11" s="23" t="s">
        <v>17</v>
      </c>
    </row>
    <row r="12" spans="1:6" ht="19.95" customHeight="1">
      <c r="B12" s="34"/>
      <c r="C12" s="24">
        <f>IF(Tabla310204855565758596061626364[[#This Row],[Descripcion]]&lt;&gt;"",+ROW(C12)-11,"")</f>
        <v>1</v>
      </c>
      <c r="D12" s="20" t="s">
        <v>306</v>
      </c>
      <c r="E12" s="26" t="s">
        <v>320</v>
      </c>
      <c r="F12" s="26"/>
    </row>
    <row r="13" spans="1:6" ht="19.95" customHeight="1">
      <c r="B13" s="34"/>
      <c r="C13" s="24">
        <f>IF(Tabla310204855565758596061626364[[#This Row],[Descripcion]]&lt;&gt;"",+ROW(C13)-11,"")</f>
        <v>2</v>
      </c>
      <c r="D13" s="20" t="s">
        <v>159</v>
      </c>
      <c r="E13" s="20" t="s">
        <v>242</v>
      </c>
      <c r="F13" s="20"/>
    </row>
    <row r="14" spans="1:6" ht="43.2" customHeight="1">
      <c r="B14" s="34"/>
      <c r="C14" s="24">
        <f>IF(Tabla310204855565758596061626364[[#This Row],[Descripcion]]&lt;&gt;"",+ROW(C14)-11,"")</f>
        <v>3</v>
      </c>
      <c r="D14" s="20" t="s">
        <v>304</v>
      </c>
      <c r="F14" s="26" t="s">
        <v>313</v>
      </c>
    </row>
    <row r="15" spans="1:6" ht="19.95" customHeight="1">
      <c r="B15" s="34"/>
    </row>
    <row r="16" spans="1:6" ht="40.799999999999997" customHeight="1">
      <c r="B16" s="34"/>
    </row>
    <row r="17" spans="1:2" ht="35.4" customHeight="1">
      <c r="B17" s="34"/>
    </row>
    <row r="18" spans="1:2" ht="35.4" customHeight="1">
      <c r="B18" s="34"/>
    </row>
    <row r="19" spans="1:2" ht="35.4" customHeight="1">
      <c r="B19" s="34"/>
    </row>
    <row r="20" spans="1:2" ht="19.95" customHeight="1">
      <c r="A20" s="24"/>
      <c r="B20" s="34"/>
    </row>
    <row r="21" spans="1:2" ht="19.95" customHeight="1">
      <c r="A21" s="24"/>
      <c r="B21" s="34"/>
    </row>
  </sheetData>
  <mergeCells count="2">
    <mergeCell ref="C3:D3"/>
    <mergeCell ref="C6:D6"/>
  </mergeCells>
  <hyperlinks>
    <hyperlink ref="E2" location="Indice!A1" display="Indice - Casos de Pruebas" xr:uid="{3D7C66E6-C184-4619-A9A9-2FEDF7EB283A}"/>
    <hyperlink ref="C4" r:id="rId1" xr:uid="{24BD2570-5D3E-4361-8F10-7A9D6D3559EB}"/>
  </hyperlinks>
  <pageMargins left="0.7" right="0.7" top="0.75" bottom="0.75" header="0.3" footer="0.3"/>
  <tableParts count="1">
    <tablePart r:id="rId2"/>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446C5-CF73-4E52-A00D-0130016908E4}">
  <sheetPr>
    <tabColor rgb="FFCBA9E5"/>
  </sheetPr>
  <dimension ref="A1:F21"/>
  <sheetViews>
    <sheetView showGridLines="0" workbookViewId="0">
      <selection activeCell="B13" sqref="B13"/>
    </sheetView>
  </sheetViews>
  <sheetFormatPr baseColWidth="10" defaultColWidth="12.6640625" defaultRowHeight="14.4"/>
  <cols>
    <col min="1" max="1" width="12.6640625" style="27"/>
    <col min="2" max="2" width="20.21875" style="37" customWidth="1"/>
    <col min="3" max="3" width="13.5546875" style="27" customWidth="1"/>
    <col min="4" max="4" width="66.77734375" style="27" bestFit="1" customWidth="1"/>
    <col min="5" max="5" width="26.33203125" style="27" customWidth="1"/>
    <col min="6" max="6" width="50.109375" style="27" customWidth="1"/>
    <col min="7" max="7" width="25.6640625" style="27" customWidth="1"/>
    <col min="8" max="16384" width="12.6640625" style="27"/>
  </cols>
  <sheetData>
    <row r="1" spans="1:6" ht="19.95" customHeight="1" thickBot="1">
      <c r="A1" s="24"/>
      <c r="B1" s="34"/>
    </row>
    <row r="2" spans="1:6" ht="19.95" customHeight="1" thickBot="1">
      <c r="A2" s="29" t="s">
        <v>262</v>
      </c>
      <c r="B2" s="34" t="s">
        <v>4</v>
      </c>
      <c r="C2" s="35" t="s">
        <v>329</v>
      </c>
      <c r="E2" s="38" t="s">
        <v>5</v>
      </c>
    </row>
    <row r="3" spans="1:6" ht="42.6" customHeight="1">
      <c r="A3" s="24"/>
      <c r="B3" s="34" t="s">
        <v>6</v>
      </c>
      <c r="C3" s="60" t="s">
        <v>411</v>
      </c>
      <c r="D3" s="60"/>
    </row>
    <row r="4" spans="1:6" ht="19.95" customHeight="1">
      <c r="A4" s="24"/>
      <c r="B4" s="36" t="s">
        <v>7</v>
      </c>
      <c r="C4" s="50" t="s">
        <v>409</v>
      </c>
    </row>
    <row r="5" spans="1:6" ht="19.95" customHeight="1">
      <c r="A5" s="24"/>
      <c r="B5" s="36"/>
      <c r="C5" s="27" t="s">
        <v>410</v>
      </c>
    </row>
    <row r="6" spans="1:6" ht="55.2" customHeight="1">
      <c r="A6" s="24"/>
      <c r="B6" s="34" t="s">
        <v>8</v>
      </c>
      <c r="C6" s="61" t="s">
        <v>330</v>
      </c>
      <c r="D6" s="61"/>
    </row>
    <row r="7" spans="1:6" ht="19.95" customHeight="1">
      <c r="A7" s="24"/>
      <c r="B7" s="34"/>
      <c r="C7" s="48" t="s">
        <v>9</v>
      </c>
      <c r="D7" s="20" t="s">
        <v>34</v>
      </c>
    </row>
    <row r="8" spans="1:6" ht="19.95" customHeight="1">
      <c r="A8" s="24"/>
      <c r="B8" s="34"/>
      <c r="C8" s="48" t="s">
        <v>10</v>
      </c>
      <c r="D8" s="20" t="s">
        <v>11</v>
      </c>
    </row>
    <row r="9" spans="1:6" ht="19.95" customHeight="1">
      <c r="A9" s="24"/>
      <c r="B9" s="34"/>
      <c r="C9" s="48" t="s">
        <v>12</v>
      </c>
      <c r="D9" s="20" t="s">
        <v>35</v>
      </c>
    </row>
    <row r="10" spans="1:6" ht="19.95" customHeight="1">
      <c r="A10" s="24"/>
      <c r="B10" s="34"/>
      <c r="C10" s="20"/>
      <c r="D10" s="20"/>
    </row>
    <row r="11" spans="1:6" ht="19.95" customHeight="1">
      <c r="B11" s="34" t="s">
        <v>13</v>
      </c>
      <c r="C11" s="29" t="s">
        <v>14</v>
      </c>
      <c r="D11" s="23" t="s">
        <v>15</v>
      </c>
      <c r="E11" s="23" t="s">
        <v>16</v>
      </c>
      <c r="F11" s="23" t="s">
        <v>17</v>
      </c>
    </row>
    <row r="12" spans="1:6" ht="19.95" customHeight="1">
      <c r="B12" s="34"/>
      <c r="C12" s="24">
        <f>IF(Tabla31020485556575859606162636465[[#This Row],[Descripcion]]&lt;&gt;"",+ROW(C12)-11,"")</f>
        <v>1</v>
      </c>
      <c r="D12" s="20" t="s">
        <v>306</v>
      </c>
      <c r="E12" s="26" t="s">
        <v>446</v>
      </c>
      <c r="F12" s="26"/>
    </row>
    <row r="13" spans="1:6" ht="19.95" customHeight="1">
      <c r="B13" s="34"/>
      <c r="C13" s="24">
        <f>IF(Tabla31020485556575859606162636465[[#This Row],[Descripcion]]&lt;&gt;"",+ROW(C13)-11,"")</f>
        <v>2</v>
      </c>
      <c r="D13" s="20" t="s">
        <v>159</v>
      </c>
      <c r="E13" s="20" t="s">
        <v>242</v>
      </c>
      <c r="F13" s="20"/>
    </row>
    <row r="14" spans="1:6" ht="43.2" customHeight="1">
      <c r="B14" s="34"/>
      <c r="C14" s="24">
        <f>IF(Tabla31020485556575859606162636465[[#This Row],[Descripcion]]&lt;&gt;"",+ROW(C14)-11,"")</f>
        <v>3</v>
      </c>
      <c r="D14" s="20" t="s">
        <v>304</v>
      </c>
      <c r="F14" s="26" t="s">
        <v>331</v>
      </c>
    </row>
    <row r="15" spans="1:6" ht="19.95" customHeight="1">
      <c r="B15" s="34"/>
    </row>
    <row r="16" spans="1:6" ht="40.799999999999997" customHeight="1">
      <c r="B16" s="34"/>
    </row>
    <row r="17" spans="1:2" ht="35.4" customHeight="1">
      <c r="B17" s="34"/>
    </row>
    <row r="18" spans="1:2" ht="35.4" customHeight="1">
      <c r="B18" s="34"/>
    </row>
    <row r="19" spans="1:2" ht="35.4" customHeight="1">
      <c r="B19" s="34"/>
    </row>
    <row r="20" spans="1:2" ht="19.95" customHeight="1">
      <c r="A20" s="24"/>
      <c r="B20" s="34"/>
    </row>
    <row r="21" spans="1:2" ht="19.95" customHeight="1">
      <c r="A21" s="24"/>
      <c r="B21" s="34"/>
    </row>
  </sheetData>
  <mergeCells count="2">
    <mergeCell ref="C3:D3"/>
    <mergeCell ref="C6:D6"/>
  </mergeCells>
  <hyperlinks>
    <hyperlink ref="E2" location="Indice!A1" display="Indice - Casos de Pruebas" xr:uid="{331E5E3B-2528-4480-83B8-8154D586A469}"/>
    <hyperlink ref="C4" r:id="rId1" xr:uid="{1F88D381-8721-450F-ADE3-5228ACD78F52}"/>
  </hyperlinks>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E59B0-32A6-4011-B4E6-7A9EB725F962}">
  <sheetPr>
    <tabColor theme="9" tint="0.79998168889431442"/>
  </sheetPr>
  <dimension ref="A1:F21"/>
  <sheetViews>
    <sheetView showGridLines="0" topLeftCell="A12" workbookViewId="0">
      <selection activeCell="E22" sqref="E22"/>
    </sheetView>
  </sheetViews>
  <sheetFormatPr baseColWidth="10" defaultColWidth="12.6640625" defaultRowHeight="19.95" customHeight="1"/>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26</v>
      </c>
      <c r="B2" s="2" t="s">
        <v>4</v>
      </c>
      <c r="C2" s="5" t="s">
        <v>49</v>
      </c>
      <c r="D2" s="15"/>
      <c r="E2" s="38" t="s">
        <v>5</v>
      </c>
    </row>
    <row r="3" spans="1:6" ht="53.4" customHeight="1">
      <c r="A3" s="1"/>
      <c r="B3" s="2" t="s">
        <v>6</v>
      </c>
      <c r="C3" s="58" t="s">
        <v>424</v>
      </c>
      <c r="D3" s="58"/>
    </row>
    <row r="4" spans="1:6" ht="19.95" customHeight="1">
      <c r="A4" s="1"/>
      <c r="B4" s="6" t="s">
        <v>7</v>
      </c>
      <c r="C4" s="50" t="s">
        <v>409</v>
      </c>
    </row>
    <row r="5" spans="1:6" ht="19.95" customHeight="1">
      <c r="A5" s="1"/>
      <c r="B5" s="6"/>
      <c r="C5" s="27" t="s">
        <v>416</v>
      </c>
    </row>
    <row r="6" spans="1:6" ht="56.4" customHeight="1">
      <c r="A6" s="1"/>
      <c r="B6" s="2" t="s">
        <v>8</v>
      </c>
      <c r="C6" s="59" t="s">
        <v>43</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IF(Tabla310345[[#This Row],[Descripcion]]&lt;&gt;"",+ROW(C12)-11,"")</f>
        <v>1</v>
      </c>
      <c r="D12" s="7" t="s">
        <v>18</v>
      </c>
      <c r="E12" s="7" t="s">
        <v>50</v>
      </c>
    </row>
    <row r="13" spans="1:6" ht="19.95" customHeight="1">
      <c r="B13" s="2"/>
      <c r="C13" s="1">
        <f>IF(Tabla310345[[#This Row],[Descripcion]]&lt;&gt;"",+ROW(C13)-11,"")</f>
        <v>2</v>
      </c>
      <c r="D13" s="7" t="s">
        <v>20</v>
      </c>
      <c r="E13" s="7"/>
    </row>
    <row r="14" spans="1:6" ht="19.95" customHeight="1">
      <c r="B14" s="2"/>
      <c r="C14" s="1">
        <f>IF(Tabla310345[[#This Row],[Descripcion]]&lt;&gt;"",+ROW(C14)-11,"")</f>
        <v>3</v>
      </c>
      <c r="D14" s="7" t="s">
        <v>22</v>
      </c>
      <c r="E14" s="51" t="s">
        <v>36</v>
      </c>
    </row>
    <row r="15" spans="1:6" ht="19.95" customHeight="1">
      <c r="B15" s="2"/>
      <c r="C15" s="1">
        <f>IF(Tabla310345[[#This Row],[Descripcion]]&lt;&gt;"",+ROW(C15)-11,"")</f>
        <v>4</v>
      </c>
      <c r="D15" s="7" t="s">
        <v>37</v>
      </c>
    </row>
    <row r="16" spans="1:6" ht="40.049999999999997" customHeight="1">
      <c r="B16" s="2"/>
      <c r="C16" s="1">
        <f>IF(Tabla310345[[#This Row],[Descripcion]]&lt;&gt;"",+ROW(C16)-11,"")</f>
        <v>5</v>
      </c>
      <c r="D16" s="7" t="s">
        <v>38</v>
      </c>
      <c r="E16" s="13" t="s">
        <v>98</v>
      </c>
      <c r="F16" s="7"/>
    </row>
    <row r="17" spans="1:6" ht="40.049999999999997" customHeight="1">
      <c r="B17" s="2"/>
      <c r="C17" s="1">
        <f>IF(Tabla310345[[#This Row],[Descripcion]]&lt;&gt;"",+ROW(C17)-11,"")</f>
        <v>6</v>
      </c>
      <c r="D17" s="7" t="s">
        <v>39</v>
      </c>
      <c r="E17" s="13" t="s">
        <v>51</v>
      </c>
    </row>
    <row r="18" spans="1:6" ht="43.2" customHeight="1">
      <c r="B18" s="2"/>
      <c r="C18" s="1">
        <f>IF(Tabla310345[[#This Row],[Descripcion]]&lt;&gt;"",+ROW(C18)-11,"")</f>
        <v>7</v>
      </c>
      <c r="D18" s="7" t="s">
        <v>41</v>
      </c>
      <c r="F18" s="13" t="s">
        <v>66</v>
      </c>
    </row>
    <row r="19" spans="1:6" ht="19.95" customHeight="1">
      <c r="A19" s="1"/>
      <c r="B19" s="2"/>
      <c r="C19" s="1">
        <f>IF(Tabla310345[[#This Row],[Descripcion]]&lt;&gt;"",+ROW(C19)-11,"")</f>
        <v>8</v>
      </c>
      <c r="D19" s="7" t="s">
        <v>58</v>
      </c>
      <c r="F19" s="7" t="s">
        <v>63</v>
      </c>
    </row>
    <row r="20" spans="1:6" ht="19.95" customHeight="1">
      <c r="A20" s="1"/>
      <c r="B20" s="2"/>
      <c r="C20" s="1">
        <f>IF(Tabla310345[[#This Row],[Descripcion]]&lt;&gt;"",+ROW(C20)-11,"")</f>
        <v>9</v>
      </c>
      <c r="D20" s="7" t="s">
        <v>60</v>
      </c>
      <c r="F20" s="7" t="s">
        <v>67</v>
      </c>
    </row>
    <row r="21" spans="1:6" ht="19.95" customHeight="1">
      <c r="A21" s="1"/>
      <c r="B21" s="2"/>
    </row>
  </sheetData>
  <mergeCells count="2">
    <mergeCell ref="C3:D3"/>
    <mergeCell ref="C6:D6"/>
  </mergeCells>
  <hyperlinks>
    <hyperlink ref="E2" location="Indice!A1" display="Indice - Casos de Pruebas" xr:uid="{A3205BAE-7AFC-4A25-90BA-DE8387B6E47B}"/>
    <hyperlink ref="E14" r:id="rId1" xr:uid="{82A331C1-0029-4618-A298-219363810413}"/>
    <hyperlink ref="C4" r:id="rId2" xr:uid="{D48DA1EE-28F7-446D-A0F1-52795954E3AD}"/>
  </hyperlinks>
  <pageMargins left="0.7" right="0.7" top="0.75" bottom="0.75" header="0.3" footer="0.3"/>
  <tableParts count="1">
    <tablePart r:id="rId3"/>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0B2E7-7621-422E-A615-BEFBBFCDA12C}">
  <sheetPr>
    <tabColor rgb="FFCBA9E5"/>
  </sheetPr>
  <dimension ref="A1:F21"/>
  <sheetViews>
    <sheetView showGridLines="0" topLeftCell="A4" workbookViewId="0">
      <selection activeCell="B13" sqref="B13"/>
    </sheetView>
  </sheetViews>
  <sheetFormatPr baseColWidth="10" defaultColWidth="12.6640625" defaultRowHeight="14.4"/>
  <cols>
    <col min="1" max="1" width="12.6640625" style="27"/>
    <col min="2" max="2" width="20.21875" style="37" customWidth="1"/>
    <col min="3" max="3" width="13.5546875" style="27" customWidth="1"/>
    <col min="4" max="4" width="66.77734375" style="27" bestFit="1" customWidth="1"/>
    <col min="5" max="5" width="26.33203125" style="27" customWidth="1"/>
    <col min="6" max="6" width="50.109375" style="27" customWidth="1"/>
    <col min="7" max="7" width="25.6640625" style="27" customWidth="1"/>
    <col min="8" max="16384" width="12.6640625" style="27"/>
  </cols>
  <sheetData>
    <row r="1" spans="1:6" ht="19.95" customHeight="1" thickBot="1">
      <c r="A1" s="24"/>
      <c r="B1" s="34"/>
    </row>
    <row r="2" spans="1:6" ht="19.95" customHeight="1" thickBot="1">
      <c r="A2" s="29" t="s">
        <v>263</v>
      </c>
      <c r="B2" s="46" t="s">
        <v>4</v>
      </c>
      <c r="C2" s="35" t="s">
        <v>332</v>
      </c>
      <c r="E2" s="38" t="s">
        <v>5</v>
      </c>
    </row>
    <row r="3" spans="1:6" ht="42.6" customHeight="1">
      <c r="A3" s="24"/>
      <c r="B3" s="46" t="s">
        <v>6</v>
      </c>
      <c r="C3" s="60" t="s">
        <v>408</v>
      </c>
      <c r="D3" s="60"/>
    </row>
    <row r="4" spans="1:6" ht="19.95" customHeight="1">
      <c r="A4" s="24"/>
      <c r="B4" s="47" t="s">
        <v>7</v>
      </c>
      <c r="C4" s="50" t="s">
        <v>409</v>
      </c>
    </row>
    <row r="5" spans="1:6" ht="19.95" customHeight="1">
      <c r="A5" s="24"/>
      <c r="B5" s="47"/>
      <c r="C5" s="27" t="s">
        <v>410</v>
      </c>
    </row>
    <row r="6" spans="1:6" ht="55.2" customHeight="1">
      <c r="A6" s="24"/>
      <c r="B6" s="46" t="s">
        <v>8</v>
      </c>
      <c r="C6" s="61" t="s">
        <v>333</v>
      </c>
      <c r="D6" s="61"/>
    </row>
    <row r="7" spans="1:6" ht="19.95" customHeight="1">
      <c r="A7" s="24"/>
      <c r="B7" s="46"/>
      <c r="C7" s="48" t="s">
        <v>9</v>
      </c>
      <c r="D7" s="20" t="s">
        <v>34</v>
      </c>
    </row>
    <row r="8" spans="1:6" ht="19.95" customHeight="1">
      <c r="A8" s="24"/>
      <c r="B8" s="46"/>
      <c r="C8" s="48" t="s">
        <v>10</v>
      </c>
      <c r="D8" s="20" t="s">
        <v>11</v>
      </c>
    </row>
    <row r="9" spans="1:6" ht="19.95" customHeight="1">
      <c r="A9" s="24"/>
      <c r="B9" s="46"/>
      <c r="C9" s="48" t="s">
        <v>12</v>
      </c>
      <c r="D9" s="20" t="s">
        <v>35</v>
      </c>
    </row>
    <row r="10" spans="1:6" ht="19.95" customHeight="1">
      <c r="A10" s="24"/>
      <c r="B10" s="46"/>
      <c r="C10" s="20"/>
      <c r="D10" s="20"/>
    </row>
    <row r="11" spans="1:6" ht="19.95" customHeight="1">
      <c r="B11" s="46" t="s">
        <v>13</v>
      </c>
      <c r="C11" s="29" t="s">
        <v>14</v>
      </c>
      <c r="D11" s="23" t="s">
        <v>15</v>
      </c>
      <c r="E11" s="23" t="s">
        <v>16</v>
      </c>
      <c r="F11" s="23" t="s">
        <v>17</v>
      </c>
    </row>
    <row r="12" spans="1:6" ht="45.6" customHeight="1">
      <c r="B12" s="34"/>
      <c r="C12" s="24">
        <f>IF(TablaI13[[#This Row],[Descripcion]]&lt;&gt;"",+ROW(C12)-11,"")</f>
        <v>1</v>
      </c>
      <c r="D12" s="20" t="s">
        <v>168</v>
      </c>
      <c r="E12" s="20"/>
      <c r="F12" s="25" t="s">
        <v>407</v>
      </c>
    </row>
    <row r="13" spans="1:6" ht="19.95" customHeight="1">
      <c r="B13" s="34"/>
    </row>
    <row r="14" spans="1:6" ht="43.2" customHeight="1">
      <c r="B14" s="34"/>
    </row>
    <row r="15" spans="1:6" ht="19.95" customHeight="1">
      <c r="B15" s="34"/>
    </row>
    <row r="16" spans="1:6" ht="40.799999999999997" customHeight="1">
      <c r="B16" s="34"/>
    </row>
    <row r="17" spans="1:2" ht="35.4" customHeight="1">
      <c r="B17" s="34"/>
    </row>
    <row r="18" spans="1:2" ht="35.4" customHeight="1">
      <c r="B18" s="34"/>
    </row>
    <row r="19" spans="1:2" ht="35.4" customHeight="1">
      <c r="B19" s="34"/>
    </row>
    <row r="20" spans="1:2" ht="19.95" customHeight="1">
      <c r="A20" s="24"/>
      <c r="B20" s="34"/>
    </row>
    <row r="21" spans="1:2" ht="19.95" customHeight="1">
      <c r="A21" s="24"/>
      <c r="B21" s="34"/>
    </row>
  </sheetData>
  <mergeCells count="2">
    <mergeCell ref="C3:D3"/>
    <mergeCell ref="C6:D6"/>
  </mergeCells>
  <hyperlinks>
    <hyperlink ref="E2" location="Indice!A1" display="Indice - Casos de Pruebas" xr:uid="{00A369DF-A6FB-4573-9B20-2DF22CDE884C}"/>
    <hyperlink ref="C4" r:id="rId1" xr:uid="{19FA62BA-DB75-4F9C-9EE4-D8D0FA757FA6}"/>
  </hyperlinks>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6C90C-D25B-4E68-8965-71092BFA99E6}">
  <sheetPr>
    <tabColor theme="9" tint="0.79998168889431442"/>
  </sheetPr>
  <dimension ref="A1:F21"/>
  <sheetViews>
    <sheetView showGridLines="0" topLeftCell="A9" workbookViewId="0">
      <selection activeCell="B12" sqref="B12"/>
    </sheetView>
  </sheetViews>
  <sheetFormatPr baseColWidth="10" defaultColWidth="12.6640625" defaultRowHeight="19.95" customHeight="1"/>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27</v>
      </c>
      <c r="B2" s="2" t="s">
        <v>4</v>
      </c>
      <c r="C2" s="5" t="s">
        <v>52</v>
      </c>
      <c r="D2" s="15"/>
      <c r="E2" s="38" t="s">
        <v>5</v>
      </c>
    </row>
    <row r="3" spans="1:6" ht="53.4" customHeight="1">
      <c r="A3" s="1"/>
      <c r="B3" s="2" t="s">
        <v>6</v>
      </c>
      <c r="C3" s="58" t="s">
        <v>423</v>
      </c>
      <c r="D3" s="58"/>
    </row>
    <row r="4" spans="1:6" ht="19.95" customHeight="1">
      <c r="A4" s="1"/>
      <c r="B4" s="6" t="s">
        <v>7</v>
      </c>
      <c r="C4" s="50" t="s">
        <v>409</v>
      </c>
    </row>
    <row r="5" spans="1:6" ht="19.95" customHeight="1">
      <c r="A5" s="1"/>
      <c r="B5" s="6"/>
      <c r="C5" s="27" t="s">
        <v>416</v>
      </c>
    </row>
    <row r="6" spans="1:6" ht="56.4" customHeight="1">
      <c r="A6" s="1"/>
      <c r="B6" s="2" t="s">
        <v>8</v>
      </c>
      <c r="C6" s="59" t="s">
        <v>43</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IF(Tabla3103456[[#This Row],[Descripcion]]&lt;&gt;"",+ROW(C12)-11,"")</f>
        <v>1</v>
      </c>
      <c r="D12" s="7" t="s">
        <v>18</v>
      </c>
      <c r="E12" s="7" t="s">
        <v>53</v>
      </c>
      <c r="F12" s="7" t="s">
        <v>54</v>
      </c>
    </row>
    <row r="13" spans="1:6" ht="19.95" customHeight="1">
      <c r="B13" s="2"/>
      <c r="C13" s="1">
        <f>IF(Tabla3103456[[#This Row],[Descripcion]]&lt;&gt;"",+ROW(C13)-11,"")</f>
        <v>2</v>
      </c>
      <c r="D13" s="7" t="s">
        <v>20</v>
      </c>
      <c r="E13" s="7"/>
    </row>
    <row r="14" spans="1:6" ht="19.95" customHeight="1">
      <c r="B14" s="2"/>
      <c r="C14" s="1">
        <f>IF(Tabla3103456[[#This Row],[Descripcion]]&lt;&gt;"",+ROW(C14)-11,"")</f>
        <v>3</v>
      </c>
      <c r="D14" s="7" t="s">
        <v>22</v>
      </c>
      <c r="E14" s="51" t="s">
        <v>36</v>
      </c>
    </row>
    <row r="15" spans="1:6" ht="19.95" customHeight="1">
      <c r="B15" s="2"/>
      <c r="C15" s="1">
        <f>IF(Tabla3103456[[#This Row],[Descripcion]]&lt;&gt;"",+ROW(C15)-11,"")</f>
        <v>4</v>
      </c>
      <c r="D15" s="7" t="s">
        <v>37</v>
      </c>
    </row>
    <row r="16" spans="1:6" ht="40.049999999999997" customHeight="1">
      <c r="B16" s="2"/>
      <c r="C16" s="1">
        <f>IF(Tabla3103456[[#This Row],[Descripcion]]&lt;&gt;"",+ROW(C16)-11,"")</f>
        <v>5</v>
      </c>
      <c r="D16" s="7" t="s">
        <v>38</v>
      </c>
      <c r="E16" s="13" t="s">
        <v>99</v>
      </c>
      <c r="F16" s="7"/>
    </row>
    <row r="17" spans="1:6" ht="40.049999999999997" customHeight="1">
      <c r="B17" s="2"/>
      <c r="C17" s="1">
        <f>IF(Tabla3103456[[#This Row],[Descripcion]]&lt;&gt;"",+ROW(C17)-11,"")</f>
        <v>6</v>
      </c>
      <c r="D17" s="7" t="s">
        <v>39</v>
      </c>
      <c r="E17" s="13" t="s">
        <v>55</v>
      </c>
    </row>
    <row r="18" spans="1:6" ht="46.8" customHeight="1">
      <c r="B18" s="2"/>
      <c r="C18" s="1">
        <f>IF(Tabla3103456[[#This Row],[Descripcion]]&lt;&gt;"",+ROW(C18)-11,"")</f>
        <v>7</v>
      </c>
      <c r="D18" s="7" t="s">
        <v>41</v>
      </c>
      <c r="F18" s="14" t="s">
        <v>289</v>
      </c>
    </row>
    <row r="19" spans="1:6" ht="19.95" customHeight="1">
      <c r="A19" s="1"/>
      <c r="B19" s="2"/>
      <c r="C19" s="1">
        <f>IF(Tabla3103456[[#This Row],[Descripcion]]&lt;&gt;"",+ROW(C19)-11,"")</f>
        <v>8</v>
      </c>
      <c r="D19" s="7" t="s">
        <v>57</v>
      </c>
      <c r="F19" s="7" t="s">
        <v>54</v>
      </c>
    </row>
    <row r="20" spans="1:6" ht="19.95" customHeight="1">
      <c r="A20" s="1"/>
      <c r="B20" s="2"/>
      <c r="C20" s="1">
        <f>IF(Tabla3103456[[#This Row],[Descripcion]]&lt;&gt;"",+ROW(C20)-11,"")</f>
        <v>9</v>
      </c>
      <c r="D20" s="7" t="s">
        <v>60</v>
      </c>
      <c r="F20" s="7" t="s">
        <v>68</v>
      </c>
    </row>
    <row r="21" spans="1:6" ht="19.95" customHeight="1">
      <c r="A21" s="1"/>
      <c r="B21" s="2"/>
    </row>
  </sheetData>
  <mergeCells count="2">
    <mergeCell ref="C3:D3"/>
    <mergeCell ref="C6:D6"/>
  </mergeCells>
  <hyperlinks>
    <hyperlink ref="E2" location="Indice!A1" display="Indice - Casos de Pruebas" xr:uid="{E728ABF6-E893-4012-AC89-D88BD3FC4829}"/>
    <hyperlink ref="E14" r:id="rId1" xr:uid="{11BC1466-2042-4F1C-9ED5-973DF9371FCD}"/>
    <hyperlink ref="C4" r:id="rId2" xr:uid="{75209225-6A4B-4CDC-B34E-198840986079}"/>
  </hyperlinks>
  <pageMargins left="0.7" right="0.7" top="0.75" bottom="0.75" header="0.3" footer="0.3"/>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C72E2-F9B9-4FF0-B7EB-9BE88643CDBD}">
  <sheetPr>
    <tabColor theme="9" tint="0.79998168889431442"/>
  </sheetPr>
  <dimension ref="A1:F26"/>
  <sheetViews>
    <sheetView showGridLines="0" topLeftCell="A6" workbookViewId="0">
      <selection activeCell="B12" sqref="B12"/>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28</v>
      </c>
      <c r="B2" s="2" t="s">
        <v>4</v>
      </c>
      <c r="C2" s="5" t="s">
        <v>77</v>
      </c>
      <c r="D2" s="15"/>
      <c r="E2" s="38" t="s">
        <v>5</v>
      </c>
    </row>
    <row r="3" spans="1:6" ht="53.4" customHeight="1">
      <c r="A3" s="1"/>
      <c r="B3" s="2" t="s">
        <v>6</v>
      </c>
      <c r="C3" s="58" t="s">
        <v>422</v>
      </c>
      <c r="D3" s="58"/>
    </row>
    <row r="4" spans="1:6" ht="19.95" customHeight="1">
      <c r="A4" s="1"/>
      <c r="B4" s="6" t="s">
        <v>7</v>
      </c>
      <c r="C4" s="50" t="s">
        <v>409</v>
      </c>
    </row>
    <row r="5" spans="1:6" ht="19.95" customHeight="1">
      <c r="A5" s="1"/>
      <c r="B5" s="6"/>
      <c r="C5" s="27" t="s">
        <v>416</v>
      </c>
    </row>
    <row r="6" spans="1:6" ht="56.4" customHeight="1">
      <c r="A6" s="1"/>
      <c r="B6" s="2" t="s">
        <v>8</v>
      </c>
      <c r="C6" s="59" t="s">
        <v>43</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IF(Tabla310349[[#This Row],[Descripcion]]&lt;&gt;"",+ROW(C12)-11,"")</f>
        <v>1</v>
      </c>
      <c r="D12" s="7" t="s">
        <v>18</v>
      </c>
      <c r="E12" s="7" t="s">
        <v>19</v>
      </c>
    </row>
    <row r="13" spans="1:6" ht="19.95" customHeight="1">
      <c r="B13" s="2"/>
      <c r="C13" s="1">
        <f>IF(Tabla310349[[#This Row],[Descripcion]]&lt;&gt;"",+ROW(C13)-11,"")</f>
        <v>2</v>
      </c>
      <c r="D13" s="7" t="s">
        <v>20</v>
      </c>
      <c r="E13" s="7" t="s">
        <v>78</v>
      </c>
    </row>
    <row r="14" spans="1:6" ht="19.95" customHeight="1">
      <c r="B14" s="2"/>
      <c r="C14" s="1">
        <f>IF(Tabla310349[[#This Row],[Descripcion]]&lt;&gt;"",+ROW(C14)-11,"")</f>
        <v>3</v>
      </c>
      <c r="D14" s="7" t="s">
        <v>22</v>
      </c>
      <c r="E14" s="51" t="s">
        <v>36</v>
      </c>
    </row>
    <row r="15" spans="1:6" ht="19.95" customHeight="1">
      <c r="B15" s="2"/>
      <c r="C15" s="1">
        <f>IF(Tabla310349[[#This Row],[Descripcion]]&lt;&gt;"",+ROW(C15)-11,"")</f>
        <v>4</v>
      </c>
      <c r="D15" s="7" t="s">
        <v>37</v>
      </c>
    </row>
    <row r="16" spans="1:6" ht="40.049999999999997" customHeight="1">
      <c r="B16" s="2"/>
      <c r="C16" s="1">
        <f>IF(Tabla310349[[#This Row],[Descripcion]]&lt;&gt;"",+ROW(C16)-11,"")</f>
        <v>5</v>
      </c>
      <c r="D16" s="7" t="s">
        <v>38</v>
      </c>
      <c r="E16" s="13" t="s">
        <v>100</v>
      </c>
      <c r="F16" s="7"/>
    </row>
    <row r="17" spans="1:6" ht="40.049999999999997" customHeight="1">
      <c r="B17" s="2"/>
      <c r="C17" s="1">
        <f>IF(Tabla310349[[#This Row],[Descripcion]]&lt;&gt;"",+ROW(C17)-11,"")</f>
        <v>6</v>
      </c>
      <c r="D17" s="7" t="s">
        <v>39</v>
      </c>
      <c r="E17" s="13" t="s">
        <v>70</v>
      </c>
    </row>
    <row r="18" spans="1:6" ht="43.2" customHeight="1">
      <c r="B18" s="2"/>
      <c r="C18" s="1">
        <f>IF(Tabla310349[[#This Row],[Descripcion]]&lt;&gt;"",+ROW(C18)-11,"")</f>
        <v>7</v>
      </c>
      <c r="D18" s="7" t="s">
        <v>41</v>
      </c>
      <c r="F18" s="13" t="s">
        <v>79</v>
      </c>
    </row>
    <row r="19" spans="1:6" ht="19.95" customHeight="1">
      <c r="A19" s="1"/>
      <c r="B19" s="2"/>
      <c r="C19" s="1">
        <f>IF(Tabla310349[[#This Row],[Descripcion]]&lt;&gt;"",+ROW(C19)-11,"")</f>
        <v>8</v>
      </c>
      <c r="D19" s="7" t="s">
        <v>58</v>
      </c>
      <c r="F19" s="7" t="s">
        <v>63</v>
      </c>
    </row>
    <row r="20" spans="1:6" ht="19.95" customHeight="1">
      <c r="A20" s="1"/>
      <c r="B20" s="2"/>
      <c r="C20" s="1">
        <f>IF(Tabla310349[[#This Row],[Descripcion]]&lt;&gt;"",+ROW(C20)-11,"")</f>
        <v>9</v>
      </c>
      <c r="D20" s="7" t="s">
        <v>60</v>
      </c>
      <c r="F20" s="7" t="s">
        <v>64</v>
      </c>
    </row>
    <row r="21" spans="1:6" ht="19.95" customHeight="1">
      <c r="A21" s="1"/>
      <c r="B21" s="2"/>
    </row>
    <row r="22" spans="1:6" ht="19.95" customHeight="1"/>
    <row r="23" spans="1:6" ht="19.95" customHeight="1"/>
    <row r="24" spans="1:6" ht="19.95" customHeight="1"/>
    <row r="25" spans="1:6" ht="19.95" customHeight="1"/>
    <row r="26" spans="1:6" ht="19.95" customHeight="1"/>
  </sheetData>
  <mergeCells count="2">
    <mergeCell ref="C3:D3"/>
    <mergeCell ref="C6:D6"/>
  </mergeCells>
  <hyperlinks>
    <hyperlink ref="E2" location="Indice!A1" display="Indice - Casos de Pruebas" xr:uid="{8C65D253-B9FB-4383-A6FD-74560BBAA188}"/>
    <hyperlink ref="E14" r:id="rId1" xr:uid="{AF1D6437-DEF4-4B66-8AFF-9A6C05649E0F}"/>
    <hyperlink ref="C4" r:id="rId2" xr:uid="{3156B7E7-9761-42E6-A45E-2DD077E1B71D}"/>
  </hyperlinks>
  <pageMargins left="0.7" right="0.7" top="0.75" bottom="0.75" header="0.3" footer="0.3"/>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8DB1-759D-46E3-8548-FE4E6439EE7F}">
  <sheetPr>
    <tabColor theme="9" tint="0.79998168889431442"/>
  </sheetPr>
  <dimension ref="A1:F26"/>
  <sheetViews>
    <sheetView showGridLines="0" topLeftCell="A7" workbookViewId="0">
      <selection activeCell="B12" sqref="B12"/>
    </sheetView>
  </sheetViews>
  <sheetFormatPr baseColWidth="10" defaultColWidth="12.6640625" defaultRowHeight="13.8"/>
  <cols>
    <col min="1" max="1" width="12.6640625" style="3"/>
    <col min="2" max="2" width="20.21875" style="11" customWidth="1"/>
    <col min="3" max="3" width="13.5546875" style="3" customWidth="1"/>
    <col min="4" max="4" width="66.77734375" style="3" bestFit="1" customWidth="1"/>
    <col min="5" max="5" width="26.33203125" style="3" customWidth="1"/>
    <col min="6" max="6" width="42.33203125" style="3" customWidth="1"/>
    <col min="7" max="7" width="25.6640625" style="3" customWidth="1"/>
    <col min="8" max="16384" width="12.6640625" style="3"/>
  </cols>
  <sheetData>
    <row r="1" spans="1:6" ht="19.95" customHeight="1" thickBot="1">
      <c r="A1" s="1"/>
      <c r="B1" s="2"/>
    </row>
    <row r="2" spans="1:6" ht="19.95" customHeight="1" thickBot="1">
      <c r="A2" s="4" t="s">
        <v>29</v>
      </c>
      <c r="B2" s="2" t="s">
        <v>4</v>
      </c>
      <c r="C2" s="5" t="s">
        <v>80</v>
      </c>
      <c r="D2" s="15"/>
      <c r="E2" s="38" t="s">
        <v>5</v>
      </c>
    </row>
    <row r="3" spans="1:6" ht="53.4" customHeight="1">
      <c r="A3" s="1"/>
      <c r="B3" s="2" t="s">
        <v>6</v>
      </c>
      <c r="C3" s="58" t="s">
        <v>421</v>
      </c>
      <c r="D3" s="58"/>
    </row>
    <row r="4" spans="1:6" ht="19.95" customHeight="1">
      <c r="A4" s="1"/>
      <c r="B4" s="6" t="s">
        <v>7</v>
      </c>
      <c r="C4" s="50" t="s">
        <v>409</v>
      </c>
    </row>
    <row r="5" spans="1:6" ht="19.95" customHeight="1">
      <c r="A5" s="1"/>
      <c r="B5" s="6"/>
      <c r="C5" s="27" t="s">
        <v>416</v>
      </c>
    </row>
    <row r="6" spans="1:6" ht="56.4" customHeight="1">
      <c r="A6" s="1"/>
      <c r="B6" s="2" t="s">
        <v>8</v>
      </c>
      <c r="C6" s="59" t="s">
        <v>43</v>
      </c>
      <c r="D6" s="59"/>
    </row>
    <row r="7" spans="1:6" ht="19.95" customHeight="1">
      <c r="A7" s="1"/>
      <c r="B7" s="2"/>
      <c r="C7" s="49" t="s">
        <v>9</v>
      </c>
      <c r="D7" s="7" t="s">
        <v>34</v>
      </c>
    </row>
    <row r="8" spans="1:6" ht="19.95" customHeight="1">
      <c r="A8" s="1"/>
      <c r="B8" s="2"/>
      <c r="C8" s="49" t="s">
        <v>10</v>
      </c>
      <c r="D8" s="7" t="s">
        <v>11</v>
      </c>
    </row>
    <row r="9" spans="1:6" ht="19.95" customHeight="1">
      <c r="A9" s="1"/>
      <c r="B9" s="2"/>
      <c r="C9" s="49" t="s">
        <v>12</v>
      </c>
      <c r="D9" s="7" t="s">
        <v>35</v>
      </c>
    </row>
    <row r="10" spans="1:6" ht="19.95" customHeight="1">
      <c r="A10" s="1"/>
      <c r="B10" s="2"/>
      <c r="C10" s="7"/>
      <c r="D10" s="7"/>
    </row>
    <row r="11" spans="1:6" ht="19.95" customHeight="1">
      <c r="B11" s="2" t="s">
        <v>13</v>
      </c>
      <c r="C11" s="8" t="s">
        <v>14</v>
      </c>
      <c r="D11" s="9" t="s">
        <v>15</v>
      </c>
      <c r="E11" s="9" t="s">
        <v>16</v>
      </c>
      <c r="F11" s="9" t="s">
        <v>17</v>
      </c>
    </row>
    <row r="12" spans="1:6" ht="19.95" customHeight="1">
      <c r="B12" s="2"/>
      <c r="C12" s="1">
        <f>IF(Tabla31034510[[#This Row],[Descripcion]]&lt;&gt;"",+ROW(C12)-11,"")</f>
        <v>1</v>
      </c>
      <c r="D12" s="7" t="s">
        <v>18</v>
      </c>
      <c r="E12" s="7" t="s">
        <v>19</v>
      </c>
    </row>
    <row r="13" spans="1:6" ht="19.95" customHeight="1">
      <c r="B13" s="2"/>
      <c r="C13" s="1">
        <f>IF(Tabla31034510[[#This Row],[Descripcion]]&lt;&gt;"",+ROW(C13)-11,"")</f>
        <v>2</v>
      </c>
      <c r="D13" s="7" t="s">
        <v>20</v>
      </c>
      <c r="E13" s="7" t="s">
        <v>81</v>
      </c>
    </row>
    <row r="14" spans="1:6" ht="19.95" customHeight="1">
      <c r="B14" s="2"/>
      <c r="C14" s="1">
        <f>IF(Tabla31034510[[#This Row],[Descripcion]]&lt;&gt;"",+ROW(C14)-11,"")</f>
        <v>3</v>
      </c>
      <c r="D14" s="7" t="s">
        <v>22</v>
      </c>
      <c r="E14" s="51" t="s">
        <v>36</v>
      </c>
    </row>
    <row r="15" spans="1:6" ht="19.95" customHeight="1">
      <c r="B15" s="2"/>
      <c r="C15" s="1">
        <f>IF(Tabla31034510[[#This Row],[Descripcion]]&lt;&gt;"",+ROW(C15)-11,"")</f>
        <v>4</v>
      </c>
      <c r="D15" s="7" t="s">
        <v>37</v>
      </c>
    </row>
    <row r="16" spans="1:6" ht="40.049999999999997" customHeight="1">
      <c r="B16" s="2"/>
      <c r="C16" s="1">
        <f>IF(Tabla31034510[[#This Row],[Descripcion]]&lt;&gt;"",+ROW(C16)-11,"")</f>
        <v>5</v>
      </c>
      <c r="D16" s="7" t="s">
        <v>38</v>
      </c>
      <c r="E16" s="13" t="s">
        <v>101</v>
      </c>
      <c r="F16" s="7"/>
    </row>
    <row r="17" spans="1:6" ht="40.049999999999997" customHeight="1">
      <c r="B17" s="2"/>
      <c r="C17" s="1">
        <f>IF(Tabla31034510[[#This Row],[Descripcion]]&lt;&gt;"",+ROW(C17)-11,"")</f>
        <v>6</v>
      </c>
      <c r="D17" s="7" t="s">
        <v>39</v>
      </c>
      <c r="E17" s="13" t="s">
        <v>75</v>
      </c>
    </row>
    <row r="18" spans="1:6" ht="51.6" customHeight="1">
      <c r="B18" s="2"/>
      <c r="C18" s="1">
        <f>IF(Tabla31034510[[#This Row],[Descripcion]]&lt;&gt;"",+ROW(C18)-11,"")</f>
        <v>7</v>
      </c>
      <c r="D18" s="7" t="s">
        <v>41</v>
      </c>
      <c r="F18" s="13" t="s">
        <v>79</v>
      </c>
    </row>
    <row r="19" spans="1:6" ht="19.95" customHeight="1">
      <c r="A19" s="1"/>
      <c r="B19" s="2"/>
      <c r="C19" s="1">
        <f>IF(Tabla31034510[[#This Row],[Descripcion]]&lt;&gt;"",+ROW(C19)-11,"")</f>
        <v>8</v>
      </c>
      <c r="D19" s="7" t="s">
        <v>58</v>
      </c>
      <c r="F19" s="7" t="s">
        <v>63</v>
      </c>
    </row>
    <row r="20" spans="1:6" ht="19.95" customHeight="1">
      <c r="A20" s="1"/>
      <c r="B20" s="2"/>
      <c r="C20" s="1">
        <f>IF(Tabla31034510[[#This Row],[Descripcion]]&lt;&gt;"",+ROW(C20)-11,"")</f>
        <v>9</v>
      </c>
      <c r="D20" s="7" t="s">
        <v>60</v>
      </c>
      <c r="F20" s="7" t="s">
        <v>67</v>
      </c>
    </row>
    <row r="21" spans="1:6" ht="19.95" customHeight="1">
      <c r="A21" s="1"/>
      <c r="B21" s="2"/>
    </row>
    <row r="22" spans="1:6" ht="19.95" customHeight="1"/>
    <row r="23" spans="1:6" ht="19.95" customHeight="1"/>
    <row r="24" spans="1:6" ht="19.95" customHeight="1"/>
    <row r="25" spans="1:6" ht="19.95" customHeight="1"/>
    <row r="26" spans="1:6" ht="19.95" customHeight="1"/>
  </sheetData>
  <mergeCells count="2">
    <mergeCell ref="C3:D3"/>
    <mergeCell ref="C6:D6"/>
  </mergeCells>
  <hyperlinks>
    <hyperlink ref="E2" location="Indice!A1" display="Indice - Casos de Pruebas" xr:uid="{1FCF9BA1-A0F9-486B-AE18-96A747DD6583}"/>
    <hyperlink ref="E14" r:id="rId1" xr:uid="{ED4D8148-845E-407E-A396-A33B1719750A}"/>
    <hyperlink ref="C4" r:id="rId2" xr:uid="{654A322C-7944-4B75-A169-B76569922659}"/>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60</vt:i4>
      </vt:variant>
    </vt:vector>
  </HeadingPairs>
  <TitlesOfParts>
    <vt:vector size="60" baseType="lpstr">
      <vt:lpstr>Indice</vt:lpstr>
      <vt:lpstr>Contacto</vt:lpstr>
      <vt:lpstr>C 01</vt:lpstr>
      <vt:lpstr>C 02</vt:lpstr>
      <vt:lpstr>C 03</vt:lpstr>
      <vt:lpstr>C 04</vt:lpstr>
      <vt:lpstr>C 05</vt:lpstr>
      <vt:lpstr>C 06</vt:lpstr>
      <vt:lpstr>C 07</vt:lpstr>
      <vt:lpstr>C 08</vt:lpstr>
      <vt:lpstr>C 09</vt:lpstr>
      <vt:lpstr>C 10</vt:lpstr>
      <vt:lpstr>C 11</vt:lpstr>
      <vt:lpstr>C 12</vt:lpstr>
      <vt:lpstr>C 13</vt:lpstr>
      <vt:lpstr>C 14</vt:lpstr>
      <vt:lpstr>C 15</vt:lpstr>
      <vt:lpstr>C 16</vt:lpstr>
      <vt:lpstr>C 17</vt:lpstr>
      <vt:lpstr>C 18</vt:lpstr>
      <vt:lpstr>Registro</vt:lpstr>
      <vt:lpstr>R 01</vt:lpstr>
      <vt:lpstr>R 02</vt:lpstr>
      <vt:lpstr>R 03</vt:lpstr>
      <vt:lpstr>R 04</vt:lpstr>
      <vt:lpstr>R 05</vt:lpstr>
      <vt:lpstr>R 06</vt:lpstr>
      <vt:lpstr>R 07</vt:lpstr>
      <vt:lpstr>R 08</vt:lpstr>
      <vt:lpstr>R 09</vt:lpstr>
      <vt:lpstr>R 10</vt:lpstr>
      <vt:lpstr>R 11</vt:lpstr>
      <vt:lpstr>R 12</vt:lpstr>
      <vt:lpstr>R 13</vt:lpstr>
      <vt:lpstr>R 14</vt:lpstr>
      <vt:lpstr>R 15</vt:lpstr>
      <vt:lpstr>R 16</vt:lpstr>
      <vt:lpstr>R 17</vt:lpstr>
      <vt:lpstr>R 18</vt:lpstr>
      <vt:lpstr>R 19</vt:lpstr>
      <vt:lpstr>R 20</vt:lpstr>
      <vt:lpstr>R 21</vt:lpstr>
      <vt:lpstr>R 22</vt:lpstr>
      <vt:lpstr>R 23</vt:lpstr>
      <vt:lpstr>R 24</vt:lpstr>
      <vt:lpstr>R 25</vt:lpstr>
      <vt:lpstr>Inicio de sesión</vt:lpstr>
      <vt:lpstr>I 01</vt:lpstr>
      <vt:lpstr>I 02</vt:lpstr>
      <vt:lpstr>I 03</vt:lpstr>
      <vt:lpstr>I 04</vt:lpstr>
      <vt:lpstr>I 05</vt:lpstr>
      <vt:lpstr>I 06</vt:lpstr>
      <vt:lpstr>I 07</vt:lpstr>
      <vt:lpstr>I 08</vt:lpstr>
      <vt:lpstr>I 09</vt:lpstr>
      <vt:lpstr>I 10</vt:lpstr>
      <vt:lpstr>I 11</vt:lpstr>
      <vt:lpstr>I 12</vt:lpstr>
      <vt:lpstr>I 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Cintia Redondas</dc:creator>
  <cp:lastModifiedBy>Cintia Redondas</cp:lastModifiedBy>
  <dcterms:created xsi:type="dcterms:W3CDTF">2023-08-22T20:08:23Z</dcterms:created>
  <dcterms:modified xsi:type="dcterms:W3CDTF">2023-09-16T22:19:08Z</dcterms:modified>
</cp:coreProperties>
</file>