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projetaidmulticrit/"/>
    </mc:Choice>
  </mc:AlternateContent>
  <xr:revisionPtr revIDLastSave="0" documentId="13_ncr:1_{D51F1740-BE63-324B-8232-6D92BD65B96F}" xr6:coauthVersionLast="47" xr6:coauthVersionMax="47" xr10:uidLastSave="{00000000-0000-0000-0000-000000000000}"/>
  <bookViews>
    <workbookView xWindow="0" yWindow="760" windowWidth="34560" windowHeight="21580" activeTab="1" xr2:uid="{E16892A5-2733-6247-BC2F-556276338AEC}"/>
  </bookViews>
  <sheets>
    <sheet name="Dominance" sheetId="2" r:id="rId1"/>
    <sheet name="Additive" sheetId="1" r:id="rId2"/>
    <sheet name="Additive (corrigé)" sheetId="7" r:id="rId3"/>
    <sheet name="Concordance" sheetId="3" r:id="rId4"/>
    <sheet name="Discordance" sheetId="4" r:id="rId5"/>
    <sheet name="Surclassem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7" l="1"/>
  <c r="H6" i="7"/>
  <c r="H17" i="7"/>
  <c r="H8" i="7"/>
  <c r="K3" i="7"/>
  <c r="K4" i="7"/>
  <c r="K5" i="7"/>
  <c r="K6" i="7"/>
  <c r="K7" i="7"/>
  <c r="K8" i="7"/>
  <c r="K9" i="7"/>
  <c r="K10" i="7"/>
  <c r="K2" i="7"/>
  <c r="O29" i="7"/>
  <c r="O30" i="7"/>
  <c r="O31" i="7"/>
  <c r="O32" i="7"/>
  <c r="O33" i="7"/>
  <c r="O34" i="7"/>
  <c r="O35" i="7"/>
  <c r="O28" i="7"/>
  <c r="K12" i="7"/>
  <c r="K11" i="7"/>
  <c r="F23" i="7"/>
  <c r="L18" i="7"/>
  <c r="H18" i="7"/>
  <c r="L17" i="7"/>
  <c r="L16" i="7"/>
  <c r="I16" i="7"/>
  <c r="L15" i="7"/>
  <c r="I15" i="7"/>
  <c r="L14" i="7"/>
  <c r="J14" i="7"/>
  <c r="L13" i="7"/>
  <c r="J13" i="7"/>
  <c r="L12" i="7"/>
  <c r="L11" i="7"/>
  <c r="L10" i="7"/>
  <c r="J10" i="7"/>
  <c r="I10" i="7"/>
  <c r="H10" i="7"/>
  <c r="L9" i="7"/>
  <c r="J9" i="7"/>
  <c r="H9" i="7"/>
  <c r="L8" i="7"/>
  <c r="J8" i="7"/>
  <c r="I8" i="7"/>
  <c r="L7" i="7"/>
  <c r="J7" i="7"/>
  <c r="I7" i="7"/>
  <c r="H7" i="7"/>
  <c r="L6" i="7"/>
  <c r="J6" i="7"/>
  <c r="I6" i="7"/>
  <c r="L5" i="7"/>
  <c r="J5" i="7"/>
  <c r="H5" i="7"/>
  <c r="L4" i="7"/>
  <c r="J4" i="7"/>
  <c r="I4" i="7"/>
  <c r="H4" i="7"/>
  <c r="L3" i="7"/>
  <c r="J3" i="7"/>
  <c r="I3" i="7"/>
  <c r="L2" i="7"/>
  <c r="J2" i="7"/>
  <c r="I2" i="7"/>
  <c r="H2" i="7"/>
  <c r="O34" i="1"/>
  <c r="O27" i="1"/>
  <c r="O28" i="1"/>
  <c r="O29" i="1"/>
  <c r="O30" i="1"/>
  <c r="O31" i="1"/>
  <c r="O32" i="1"/>
  <c r="O33" i="1"/>
  <c r="K2" i="1"/>
  <c r="K5" i="1"/>
  <c r="K3" i="1"/>
  <c r="K4" i="1"/>
  <c r="K6" i="1"/>
  <c r="K7" i="1"/>
  <c r="K8" i="1"/>
  <c r="K9" i="1"/>
  <c r="K10" i="1"/>
  <c r="X19" i="6"/>
  <c r="L11" i="1"/>
  <c r="L6" i="1"/>
  <c r="L9" i="1"/>
  <c r="D18" i="6" a="1"/>
  <c r="D18" i="6" s="1"/>
  <c r="O19" i="3" a="1"/>
  <c r="O19" i="3" s="1"/>
  <c r="O26" i="1"/>
  <c r="I19" i="2" a="1"/>
  <c r="I19" i="2" s="1"/>
  <c r="J18" i="2" s="1" a="1"/>
  <c r="J18" i="2" s="1"/>
  <c r="N19" i="4" a="1"/>
  <c r="N19" i="4" s="1"/>
  <c r="B18" i="6" a="1"/>
  <c r="B18" i="6" s="1"/>
  <c r="M19" i="6" a="1"/>
  <c r="M19" i="6" s="1"/>
  <c r="N18" i="6" a="1"/>
  <c r="N18" i="6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M19" i="3" a="1"/>
  <c r="M19" i="3" s="1"/>
  <c r="N1" i="3" a="1"/>
  <c r="N1" i="3" s="1"/>
  <c r="N18" i="3" s="1" a="1"/>
  <c r="N18" i="3" s="1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H3" i="3"/>
  <c r="H4" i="3"/>
  <c r="H5" i="3"/>
  <c r="H6" i="3"/>
  <c r="H7" i="3"/>
  <c r="H8" i="3"/>
  <c r="H9" i="3"/>
  <c r="H10" i="3"/>
  <c r="H2" i="3"/>
  <c r="H18" i="1"/>
  <c r="H17" i="1"/>
  <c r="J14" i="1"/>
  <c r="J13" i="1"/>
  <c r="I16" i="1"/>
  <c r="I15" i="1"/>
  <c r="L18" i="1"/>
  <c r="L17" i="1"/>
  <c r="L16" i="1"/>
  <c r="L15" i="1"/>
  <c r="L14" i="1"/>
  <c r="L13" i="1"/>
  <c r="L12" i="1"/>
  <c r="L3" i="1"/>
  <c r="L4" i="1"/>
  <c r="L5" i="1"/>
  <c r="L7" i="1"/>
  <c r="L8" i="1"/>
  <c r="L10" i="1"/>
  <c r="L2" i="1"/>
  <c r="H2" i="1"/>
  <c r="J3" i="1"/>
  <c r="J4" i="1"/>
  <c r="J5" i="1"/>
  <c r="J6" i="1"/>
  <c r="J7" i="1"/>
  <c r="J8" i="1"/>
  <c r="J9" i="1"/>
  <c r="J10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I2" i="1"/>
  <c r="J2" i="1"/>
  <c r="I5" i="7" l="1"/>
  <c r="H3" i="7"/>
  <c r="K20" i="7"/>
  <c r="I20" i="7"/>
  <c r="H20" i="7"/>
  <c r="J20" i="7"/>
  <c r="J20" i="1"/>
  <c r="H20" i="1"/>
  <c r="I20" i="1"/>
  <c r="S22" i="3" a="1"/>
  <c r="S22" i="3" s="1"/>
  <c r="S22" i="6" s="1"/>
  <c r="S21" i="3" a="1"/>
  <c r="S21" i="3" s="1"/>
  <c r="S21" i="6" s="1"/>
  <c r="R19" i="3" a="1"/>
  <c r="R19" i="3" s="1"/>
  <c r="R19" i="6" s="1"/>
  <c r="Q26" i="3" a="1"/>
  <c r="Q26" i="3" s="1"/>
  <c r="Q26" i="6" s="1"/>
  <c r="M2" i="3" a="1"/>
  <c r="T21" i="3" a="1"/>
  <c r="T21" i="3" s="1"/>
  <c r="T21" i="6" s="1"/>
  <c r="T20" i="3" a="1"/>
  <c r="T20" i="3" s="1"/>
  <c r="T20" i="6" s="1"/>
  <c r="U23" i="3" a="1"/>
  <c r="U23" i="3" s="1"/>
  <c r="U23" i="6" s="1"/>
  <c r="K19" i="7" l="1"/>
  <c r="L19" i="7"/>
  <c r="J19" i="7"/>
  <c r="I19" i="7"/>
  <c r="H19" i="7"/>
  <c r="M2" i="3"/>
  <c r="U20" i="3" a="1"/>
  <c r="U20" i="3" s="1"/>
  <c r="U20" i="6" s="1"/>
  <c r="U24" i="3" a="1"/>
  <c r="U24" i="3" s="1"/>
  <c r="U24" i="6" s="1"/>
  <c r="U25" i="3" a="1"/>
  <c r="U25" i="3" s="1"/>
  <c r="U25" i="6" s="1"/>
  <c r="U26" i="3" a="1"/>
  <c r="U26" i="3" s="1"/>
  <c r="U26" i="6" s="1"/>
  <c r="U27" i="3" a="1"/>
  <c r="U27" i="3" s="1"/>
  <c r="U27" i="6" s="1"/>
  <c r="S19" i="3" a="1"/>
  <c r="S19" i="3" s="1"/>
  <c r="S19" i="6" s="1"/>
  <c r="V27" i="3" a="1"/>
  <c r="V27" i="3" s="1"/>
  <c r="V27" i="6" s="1"/>
  <c r="U22" i="3" a="1"/>
  <c r="U22" i="3" s="1"/>
  <c r="U22" i="6" s="1"/>
  <c r="U21" i="3" a="1"/>
  <c r="U21" i="3" s="1"/>
  <c r="U21" i="6" s="1"/>
  <c r="V20" i="3" a="1"/>
  <c r="V20" i="3" s="1"/>
  <c r="V20" i="6" s="1"/>
  <c r="V21" i="3" a="1"/>
  <c r="V21" i="3" s="1"/>
  <c r="V21" i="6" s="1"/>
  <c r="V22" i="3" a="1"/>
  <c r="V22" i="3" s="1"/>
  <c r="V22" i="6" s="1"/>
  <c r="V23" i="3" a="1"/>
  <c r="V23" i="3" s="1"/>
  <c r="V23" i="6" s="1"/>
  <c r="V24" i="3" a="1"/>
  <c r="V24" i="3" s="1"/>
  <c r="V24" i="6" s="1"/>
  <c r="V25" i="3" a="1"/>
  <c r="V25" i="3" s="1"/>
  <c r="V25" i="6" s="1"/>
  <c r="V26" i="3" a="1"/>
  <c r="V26" i="3" s="1"/>
  <c r="V26" i="6" s="1"/>
  <c r="T19" i="3" a="1"/>
  <c r="T19" i="3" s="1"/>
  <c r="T19" i="6" s="1"/>
  <c r="U19" i="3" a="1"/>
  <c r="U19" i="3" s="1"/>
  <c r="U19" i="6" s="1"/>
  <c r="P19" i="3" a="1"/>
  <c r="P19" i="3" s="1"/>
  <c r="P19" i="6" s="1"/>
  <c r="N20" i="3" a="1"/>
  <c r="N20" i="3" s="1"/>
  <c r="N20" i="6" s="1"/>
  <c r="N21" i="3" a="1"/>
  <c r="N21" i="3" s="1"/>
  <c r="N21" i="6" s="1"/>
  <c r="N22" i="3" a="1"/>
  <c r="N22" i="3" s="1"/>
  <c r="N22" i="6" s="1"/>
  <c r="N23" i="3" a="1"/>
  <c r="N23" i="3" s="1"/>
  <c r="N23" i="6" s="1"/>
  <c r="N24" i="3" a="1"/>
  <c r="N24" i="3" s="1"/>
  <c r="N24" i="6" s="1"/>
  <c r="N25" i="3" a="1"/>
  <c r="N25" i="3" s="1"/>
  <c r="N25" i="6" s="1"/>
  <c r="N26" i="3" a="1"/>
  <c r="N26" i="3" s="1"/>
  <c r="N26" i="6" s="1"/>
  <c r="N27" i="3" a="1"/>
  <c r="N27" i="3" s="1"/>
  <c r="N27" i="6" s="1"/>
  <c r="O19" i="6"/>
  <c r="O20" i="3" a="1"/>
  <c r="O20" i="3" s="1"/>
  <c r="O20" i="6" s="1"/>
  <c r="O21" i="3" a="1"/>
  <c r="O21" i="3" s="1"/>
  <c r="O21" i="6" s="1"/>
  <c r="O22" i="3" a="1"/>
  <c r="O22" i="3" s="1"/>
  <c r="O22" i="6" s="1"/>
  <c r="O23" i="3" a="1"/>
  <c r="O23" i="3" s="1"/>
  <c r="O23" i="6" s="1"/>
  <c r="O24" i="3" a="1"/>
  <c r="O24" i="3" s="1"/>
  <c r="O24" i="6" s="1"/>
  <c r="O25" i="3" a="1"/>
  <c r="O25" i="3" s="1"/>
  <c r="O25" i="6" s="1"/>
  <c r="O26" i="3" a="1"/>
  <c r="O26" i="3" s="1"/>
  <c r="O26" i="6" s="1"/>
  <c r="O27" i="3" a="1"/>
  <c r="O27" i="3" s="1"/>
  <c r="O27" i="6" s="1"/>
  <c r="V19" i="3" a="1"/>
  <c r="V19" i="3" s="1"/>
  <c r="V19" i="6" s="1"/>
  <c r="P20" i="3" a="1"/>
  <c r="P20" i="3" s="1"/>
  <c r="P20" i="6" s="1"/>
  <c r="P22" i="3" a="1"/>
  <c r="P22" i="3" s="1"/>
  <c r="P22" i="6" s="1"/>
  <c r="P24" i="3" a="1"/>
  <c r="P24" i="3" s="1"/>
  <c r="P24" i="6" s="1"/>
  <c r="P25" i="3" a="1"/>
  <c r="P25" i="3" s="1"/>
  <c r="P25" i="6" s="1"/>
  <c r="P26" i="3" a="1"/>
  <c r="P26" i="3" s="1"/>
  <c r="P26" i="6" s="1"/>
  <c r="P27" i="3" a="1"/>
  <c r="P27" i="3" s="1"/>
  <c r="P27" i="6" s="1"/>
  <c r="R21" i="3" a="1"/>
  <c r="R21" i="3" s="1"/>
  <c r="R21" i="6" s="1"/>
  <c r="R22" i="3" a="1"/>
  <c r="R22" i="3" s="1"/>
  <c r="R22" i="6" s="1"/>
  <c r="R24" i="3" a="1"/>
  <c r="R24" i="3" s="1"/>
  <c r="R24" i="6" s="1"/>
  <c r="R26" i="3" a="1"/>
  <c r="R26" i="3" s="1"/>
  <c r="R26" i="6" s="1"/>
  <c r="Q20" i="3" a="1"/>
  <c r="Q20" i="3" s="1"/>
  <c r="Q20" i="6" s="1"/>
  <c r="Q22" i="3" a="1"/>
  <c r="Q22" i="3" s="1"/>
  <c r="Q22" i="6" s="1"/>
  <c r="Q25" i="3" a="1"/>
  <c r="Q25" i="3" s="1"/>
  <c r="Q25" i="6" s="1"/>
  <c r="Q27" i="3" a="1"/>
  <c r="Q27" i="3" s="1"/>
  <c r="Q27" i="6" s="1"/>
  <c r="Q19" i="3" a="1"/>
  <c r="Q19" i="3" s="1"/>
  <c r="Q19" i="6" s="1"/>
  <c r="R20" i="3" a="1"/>
  <c r="R20" i="3" s="1"/>
  <c r="R20" i="6" s="1"/>
  <c r="R23" i="3" a="1"/>
  <c r="R23" i="3" s="1"/>
  <c r="R23" i="6" s="1"/>
  <c r="R25" i="3" a="1"/>
  <c r="R25" i="3" s="1"/>
  <c r="R25" i="6" s="1"/>
  <c r="R27" i="3" a="1"/>
  <c r="R27" i="3" s="1"/>
  <c r="R27" i="6" s="1"/>
  <c r="S20" i="3" a="1"/>
  <c r="S20" i="3" s="1"/>
  <c r="S20" i="6" s="1"/>
  <c r="T22" i="3" a="1"/>
  <c r="T22" i="3" s="1"/>
  <c r="T22" i="6" s="1"/>
  <c r="S23" i="3" a="1"/>
  <c r="S23" i="3" s="1"/>
  <c r="S23" i="6" s="1"/>
  <c r="T23" i="3" a="1"/>
  <c r="T23" i="3" s="1"/>
  <c r="T23" i="6" s="1"/>
  <c r="T24" i="3" a="1"/>
  <c r="T24" i="3" s="1"/>
  <c r="T24" i="6" s="1"/>
  <c r="P23" i="3" a="1"/>
  <c r="P23" i="3" s="1"/>
  <c r="P23" i="6" s="1"/>
  <c r="P21" i="3" a="1"/>
  <c r="P21" i="3" s="1"/>
  <c r="P21" i="6" s="1"/>
  <c r="T26" i="3" a="1"/>
  <c r="T26" i="3" s="1"/>
  <c r="T26" i="6" s="1"/>
  <c r="Q21" i="3" a="1"/>
  <c r="Q21" i="3" s="1"/>
  <c r="Q21" i="6" s="1"/>
  <c r="S24" i="3" a="1"/>
  <c r="S24" i="3" s="1"/>
  <c r="S24" i="6" s="1"/>
  <c r="T25" i="3" a="1"/>
  <c r="T25" i="3" s="1"/>
  <c r="T25" i="6" s="1"/>
  <c r="S25" i="3" a="1"/>
  <c r="S25" i="3" s="1"/>
  <c r="S25" i="6" s="1"/>
  <c r="T27" i="3" a="1"/>
  <c r="T27" i="3" s="1"/>
  <c r="T27" i="6" s="1"/>
  <c r="Q23" i="3" a="1"/>
  <c r="Q23" i="3" s="1"/>
  <c r="Q23" i="6" s="1"/>
  <c r="S26" i="3" a="1"/>
  <c r="S26" i="3" s="1"/>
  <c r="S26" i="6" s="1"/>
  <c r="N19" i="3" a="1"/>
  <c r="N19" i="3" s="1"/>
  <c r="N19" i="6" s="1"/>
  <c r="Q24" i="3" a="1"/>
  <c r="Q24" i="3" s="1"/>
  <c r="Q24" i="6" s="1"/>
  <c r="S27" i="3" a="1"/>
  <c r="S27" i="3" s="1"/>
  <c r="S27" i="6" s="1"/>
  <c r="M8" i="7" l="1" a="1"/>
  <c r="M8" i="7" s="1"/>
  <c r="M9" i="7" a="1"/>
  <c r="M9" i="7" s="1"/>
  <c r="M7" i="7" a="1"/>
  <c r="M7" i="7" s="1"/>
  <c r="M6" i="7" a="1"/>
  <c r="M6" i="7" s="1"/>
  <c r="M5" i="7" a="1"/>
  <c r="M5" i="7" s="1"/>
  <c r="M10" i="7" a="1"/>
  <c r="M10" i="7" s="1"/>
  <c r="M4" i="7" a="1"/>
  <c r="M4" i="7" s="1"/>
  <c r="M3" i="7" a="1"/>
  <c r="M3" i="7" s="1"/>
  <c r="M2" i="7" a="1"/>
  <c r="M2" i="7" s="1"/>
  <c r="X27" i="6"/>
  <c r="X26" i="6"/>
  <c r="X25" i="6"/>
  <c r="X24" i="6"/>
  <c r="X23" i="6"/>
  <c r="X22" i="6"/>
  <c r="X21" i="6"/>
  <c r="X20" i="6"/>
  <c r="U29" i="6"/>
  <c r="N29" i="6"/>
  <c r="O29" i="6"/>
  <c r="V29" i="6"/>
  <c r="T29" i="6"/>
  <c r="S29" i="6"/>
  <c r="Q29" i="6"/>
  <c r="P29" i="6"/>
  <c r="R29" i="6"/>
  <c r="N3" i="7" l="1"/>
  <c r="N9" i="7"/>
  <c r="N4" i="7"/>
  <c r="N10" i="7"/>
  <c r="N8" i="7"/>
  <c r="N6" i="7"/>
  <c r="N2" i="7"/>
  <c r="N7" i="7"/>
  <c r="N5" i="7"/>
  <c r="R30" i="6"/>
  <c r="N30" i="6"/>
  <c r="U30" i="6"/>
  <c r="P30" i="6"/>
  <c r="Q30" i="6"/>
  <c r="S30" i="6"/>
  <c r="T30" i="6"/>
  <c r="V30" i="6"/>
  <c r="O30" i="6"/>
  <c r="Y23" i="6"/>
  <c r="Y24" i="6"/>
  <c r="Y21" i="6"/>
  <c r="Y25" i="6"/>
  <c r="Y20" i="6"/>
  <c r="Y26" i="6"/>
  <c r="Y22" i="6"/>
  <c r="Y19" i="6"/>
  <c r="Y27" i="6"/>
  <c r="AA19" i="6" a="1"/>
  <c r="C18" i="6" l="1" a="1"/>
  <c r="C18" i="6" s="1"/>
  <c r="AB21" i="6"/>
  <c r="AA19" i="6"/>
  <c r="AB19" i="6" s="1"/>
  <c r="AB25" i="6" l="1"/>
  <c r="AB24" i="6"/>
  <c r="AB26" i="6"/>
  <c r="AB23" i="6"/>
  <c r="AB22" i="6"/>
  <c r="AB20" i="6"/>
  <c r="E18" i="6" s="1" a="1"/>
  <c r="E18" i="6" s="1"/>
  <c r="AB27" i="6"/>
  <c r="O35" i="1" l="1"/>
  <c r="K19" i="2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23" i="1"/>
  <c r="K12" i="1" l="1"/>
  <c r="K11" i="1" l="1"/>
  <c r="K20" i="1" l="1"/>
  <c r="L19" i="1" s="1"/>
  <c r="J19" i="1" l="1"/>
  <c r="H19" i="1"/>
  <c r="K19" i="1"/>
  <c r="I19" i="1"/>
  <c r="M10" i="1" l="1" a="1"/>
  <c r="M10" i="1" s="1"/>
  <c r="M8" i="1" a="1"/>
  <c r="M8" i="1" s="1"/>
  <c r="M7" i="1" a="1"/>
  <c r="M7" i="1" s="1"/>
  <c r="M3" i="1" a="1"/>
  <c r="M3" i="1" s="1"/>
  <c r="M9" i="1" a="1"/>
  <c r="M9" i="1" s="1"/>
  <c r="M4" i="1" a="1"/>
  <c r="M4" i="1" s="1"/>
  <c r="M2" i="1" a="1"/>
  <c r="M2" i="1" s="1"/>
  <c r="M5" i="1" a="1"/>
  <c r="M5" i="1" s="1"/>
  <c r="M6" i="1" a="1"/>
  <c r="M6" i="1" s="1"/>
  <c r="N2" i="1" l="1"/>
  <c r="N4" i="1"/>
  <c r="N10" i="1"/>
  <c r="N8" i="1"/>
  <c r="N6" i="1"/>
  <c r="N3" i="1"/>
  <c r="N9" i="1"/>
  <c r="N7" i="1"/>
  <c r="N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<sst xmlns="http://schemas.openxmlformats.org/spreadsheetml/2006/main" count="218" uniqueCount="42">
  <si>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</si>
  <si>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</si>
  <si>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</si>
  <si>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</si>
  <si>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</si>
  <si>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</si>
  <si>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</si>
  <si>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</si>
  <si>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</si>
  <si>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</si>
  <si>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</si>
  <si>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</si>
  <si>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</si>
  <si>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</si>
  <si>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</si>
  <si>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</si>
  <si>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</si>
  <si>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</si>
  <si>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</si>
  <si>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</si>
  <si>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</si>
  <si>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</si>
  <si>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</si>
  <si>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</si>
  <si>
    <t>jugement d'indifférence pour Bruit et Vibration</t>
  </si>
  <si>
    <t>utilités</t>
  </si>
  <si>
    <t>Min/Max</t>
  </si>
  <si>
    <t>seuil</t>
  </si>
  <si>
    <t>Nb min de veto</t>
  </si>
  <si>
    <t>Seuils de veto</t>
  </si>
  <si>
    <t>OutFlow</t>
  </si>
  <si>
    <t>Rang</t>
  </si>
  <si>
    <t>NetFlow</t>
  </si>
  <si>
    <t>InFlow</t>
  </si>
  <si>
    <t>Rang +</t>
  </si>
  <si>
    <t>Rang -</t>
  </si>
  <si>
    <t>Rang +-</t>
  </si>
  <si>
    <t>Sens du Mieux</t>
  </si>
  <si>
    <t>=&gt; PQ ? Car on veut avoir 0,3 et 0,3 absolument et soit mousse et température ou capacité du reservoir'</t>
  </si>
  <si>
    <t>Utilité Additive</t>
  </si>
  <si>
    <t>Poids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</si>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</sst>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Damascus Regular"/>
    </font>
    <font>
      <b/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1" fillId="0" borderId="2" xfId="0" applyFont="1" applyBorder="1"/>
    <xf numFmtId="0" fontId="0" fillId="6" borderId="2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1" fillId="7" borderId="3" xfId="0" applyFont="1" applyFill="1" applyBorder="1"/>
    <xf numFmtId="0" fontId="1" fillId="7" borderId="0" xfId="0" applyFont="1" applyFill="1"/>
    <xf numFmtId="0" fontId="0" fillId="7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9" xfId="0" applyBorder="1"/>
    <xf numFmtId="0" fontId="0" fillId="0" borderId="10" xfId="0" applyBorder="1"/>
    <xf numFmtId="0" fontId="6" fillId="0" borderId="9" xfId="0" applyFont="1" applyBorder="1"/>
    <xf numFmtId="0" fontId="4" fillId="0" borderId="3" xfId="0" applyFont="1" applyBorder="1"/>
    <xf numFmtId="0" fontId="4" fillId="0" borderId="4" xfId="0" applyFont="1" applyBorder="1"/>
    <xf numFmtId="0" fontId="0" fillId="6" borderId="3" xfId="0" applyFill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1" xfId="0" applyFont="1" applyBorder="1"/>
    <xf numFmtId="0" fontId="0" fillId="0" borderId="11" xfId="0" applyBorder="1"/>
    <xf numFmtId="0" fontId="0" fillId="7" borderId="3" xfId="0" applyFill="1" applyBorder="1"/>
    <xf numFmtId="0" fontId="0" fillId="0" borderId="12" xfId="0" applyBorder="1"/>
    <xf numFmtId="0" fontId="4" fillId="6" borderId="4" xfId="0" applyFont="1" applyFill="1" applyBorder="1"/>
    <xf numFmtId="0" fontId="4" fillId="0" borderId="8" xfId="0" applyFont="1" applyBorder="1"/>
    <xf numFmtId="0" fontId="0" fillId="0" borderId="3" xfId="0" quotePrefix="1" applyBorder="1"/>
    <xf numFmtId="0" fontId="4" fillId="0" borderId="0" xfId="0" quotePrefix="1" applyFont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0" xfId="0" applyFont="1"/>
    <xf numFmtId="0" fontId="8" fillId="0" borderId="2" xfId="0" applyFont="1" applyBorder="1"/>
    <xf numFmtId="0" fontId="8" fillId="0" borderId="4" xfId="0" applyFont="1" applyBorder="1"/>
    <xf numFmtId="0" fontId="7" fillId="3" borderId="15" xfId="0" applyFont="1" applyFill="1" applyBorder="1"/>
    <xf numFmtId="0" fontId="7" fillId="3" borderId="16" xfId="0" applyFont="1" applyFill="1" applyBorder="1"/>
    <xf numFmtId="0" fontId="7" fillId="3" borderId="14" xfId="0" applyFont="1" applyFill="1" applyBorder="1"/>
    <xf numFmtId="0" fontId="7" fillId="3" borderId="13" xfId="0" applyFont="1" applyFill="1" applyBorder="1"/>
    <xf numFmtId="0" fontId="7" fillId="3" borderId="18" xfId="0" applyFont="1" applyFill="1" applyBorder="1"/>
    <xf numFmtId="0" fontId="7" fillId="8" borderId="22" xfId="0" applyFont="1" applyFill="1" applyBorder="1"/>
    <xf numFmtId="0" fontId="7" fillId="8" borderId="23" xfId="0" applyFont="1" applyFill="1" applyBorder="1"/>
    <xf numFmtId="0" fontId="7" fillId="8" borderId="19" xfId="0" applyFont="1" applyFill="1" applyBorder="1"/>
    <xf numFmtId="0" fontId="7" fillId="8" borderId="20" xfId="0" applyFont="1" applyFill="1" applyBorder="1"/>
    <xf numFmtId="0" fontId="7" fillId="8" borderId="14" xfId="0" applyFont="1" applyFill="1" applyBorder="1"/>
    <xf numFmtId="0" fontId="7" fillId="8" borderId="13" xfId="0" applyFont="1" applyFill="1" applyBorder="1"/>
    <xf numFmtId="0" fontId="7" fillId="8" borderId="18" xfId="0" applyFont="1" applyFill="1" applyBorder="1"/>
    <xf numFmtId="0" fontId="0" fillId="8" borderId="0" xfId="0" applyFill="1"/>
  </cellXfs>
  <cellStyles count="1">
    <cellStyle name="Normal" xfId="0" builtinId="0"/>
  </cellStyles>
  <dxfs count="6">
    <dxf>
      <font>
        <color theme="5"/>
      </font>
    </dxf>
    <dxf>
      <font>
        <color theme="5"/>
      </font>
    </dxf>
    <dxf>
      <font>
        <b val="0"/>
        <i val="0"/>
        <color theme="5"/>
      </font>
    </dxf>
    <dxf>
      <font>
        <color rgb="FF9C0006"/>
      </font>
    </dxf>
    <dxf>
      <font>
        <color rgb="FF9C0006"/>
      </font>
    </dxf>
    <dxf>
      <font>
        <b val="0"/>
        <i val="0"/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Température</a:t>
            </a:r>
          </a:p>
        </c:rich>
      </c:tx>
      <c:layout>
        <c:manualLayout>
          <c:xMode val="edge"/>
          <c:yMode val="edge"/>
          <c:x val="0.3311388888888888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Additive!$H$26:$H$30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9-1D46-BF58-38406ADCC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5599"/>
        <c:axId val="176349311"/>
      </c:lineChart>
      <c:catAx>
        <c:axId val="32874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349311"/>
        <c:crosses val="autoZero"/>
        <c:auto val="1"/>
        <c:lblAlgn val="ctr"/>
        <c:lblOffset val="100"/>
        <c:noMultiLvlLbl val="0"/>
      </c:catAx>
      <c:valAx>
        <c:axId val="1763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Mousse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Additive!$I$26:$I$30</c:f>
              <c:numCache>
                <c:formatCode>General</c:formatCode>
                <c:ptCount val="5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A-E442-A617-96C4D87A7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63407"/>
        <c:axId val="1988228016"/>
      </c:lineChart>
      <c:catAx>
        <c:axId val="29076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228016"/>
        <c:crosses val="autoZero"/>
        <c:auto val="1"/>
        <c:lblAlgn val="ctr"/>
        <c:lblOffset val="100"/>
        <c:noMultiLvlLbl val="0"/>
      </c:catAx>
      <c:valAx>
        <c:axId val="19882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6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Additive!$J$26:$J$30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6-CC41-AD08-DD0BE1AA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52656"/>
        <c:axId val="305939871"/>
      </c:lineChart>
      <c:catAx>
        <c:axId val="86955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939871"/>
        <c:crosses val="autoZero"/>
        <c:auto val="1"/>
        <c:lblAlgn val="ctr"/>
        <c:lblOffset val="100"/>
        <c:noMultiLvlLbl val="0"/>
      </c:catAx>
      <c:valAx>
        <c:axId val="3059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95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Capacité</a:t>
            </a:r>
          </a:p>
        </c:rich>
      </c:tx>
      <c:layout>
        <c:manualLayout>
          <c:xMode val="edge"/>
          <c:yMode val="edge"/>
          <c:x val="0.353361111111111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Additive!$K$26:$K$35</c:f>
              <c:numCache>
                <c:formatCode>General</c:formatCode>
                <c:ptCount val="10"/>
                <c:pt idx="0">
                  <c:v>0</c:v>
                </c:pt>
                <c:pt idx="1">
                  <c:v>11.111111111111111</c:v>
                </c:pt>
                <c:pt idx="2">
                  <c:v>22.222222222222221</c:v>
                </c:pt>
                <c:pt idx="3">
                  <c:v>33.333333333333336</c:v>
                </c:pt>
                <c:pt idx="4">
                  <c:v>44.444444444444443</c:v>
                </c:pt>
                <c:pt idx="5">
                  <c:v>55.555555555555557</c:v>
                </c:pt>
                <c:pt idx="6">
                  <c:v>66.666666666666671</c:v>
                </c:pt>
                <c:pt idx="7">
                  <c:v>77.777777777777771</c:v>
                </c:pt>
                <c:pt idx="8">
                  <c:v>88.888888888888886</c:v>
                </c:pt>
                <c:pt idx="9">
                  <c:v>100</c:v>
                </c:pt>
              </c:numCache>
            </c:numRef>
          </c:cat>
          <c:val>
            <c:numRef>
              <c:f>Additive!$F$26:$F$35</c:f>
              <c:numCache>
                <c:formatCode>General</c:formatCode>
                <c:ptCount val="10"/>
                <c:pt idx="0">
                  <c:v>1.5</c:v>
                </c:pt>
                <c:pt idx="1">
                  <c:v>1.6</c:v>
                </c:pt>
                <c:pt idx="2">
                  <c:v>1.65</c:v>
                </c:pt>
                <c:pt idx="3">
                  <c:v>1.7</c:v>
                </c:pt>
                <c:pt idx="4">
                  <c:v>1.8</c:v>
                </c:pt>
                <c:pt idx="5">
                  <c:v>1.9</c:v>
                </c:pt>
                <c:pt idx="6">
                  <c:v>2</c:v>
                </c:pt>
                <c:pt idx="7">
                  <c:v>2.1</c:v>
                </c:pt>
                <c:pt idx="8">
                  <c:v>2.2999999999999998</c:v>
                </c:pt>
                <c:pt idx="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0-7841-B7E0-9849080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11871"/>
        <c:axId val="361013583"/>
      </c:lineChart>
      <c:catAx>
        <c:axId val="3610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3583"/>
        <c:crosses val="autoZero"/>
        <c:auto val="1"/>
        <c:lblAlgn val="ctr"/>
        <c:lblOffset val="100"/>
        <c:noMultiLvlLbl val="0"/>
      </c:catAx>
      <c:valAx>
        <c:axId val="3610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Utilité</a:t>
            </a:r>
            <a:r>
              <a:rPr lang="fr-FR" baseline="0"/>
              <a:t>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Additive!$B$2:$B$10</c:f>
              <c:strCache>
                <c:ptCount val="9"/>
                <c:pt idx="0">
                  <c:v>BEKO CEG3190B</c:v>
                </c:pt>
                <c:pt idx="1">
                  <c:v>MELITTA LATTICIA OT F300-100</c:v>
                </c:pt>
                <c:pt idx="2">
                  <c:v>KRUPS EVIDENCE ECO BLACK EA897B</c:v>
                </c:pt>
                <c:pt idx="3">
                  <c:v>PHILIPS EP3246/70</c:v>
                </c:pt>
                <c:pt idx="4">
                  <c:v>DELONGHI MAGNIFICA EVO ECAM290.21</c:v>
                </c:pt>
                <c:pt idx="5">
                  <c:v>SAECO XELSIS DELUXE SM8785/00</c:v>
                </c:pt>
                <c:pt idx="6">
                  <c:v>DELONGHI MAGNIFICA START ECAM220.31.SB</c:v>
                </c:pt>
                <c:pt idx="7">
                  <c:v>DELONGHI MAGNIFICA ECAMI3.123.B</c:v>
                </c:pt>
                <c:pt idx="8">
                  <c:v>QILIVE Q.5404 (600094159)</c:v>
                </c:pt>
              </c:strCache>
            </c:strRef>
          </c:cat>
          <c:val>
            <c:numRef>
              <c:f>Additive!$M$2:$M$10</c:f>
              <c:numCache>
                <c:formatCode>General</c:formatCode>
                <c:ptCount val="9"/>
                <c:pt idx="0">
                  <c:v>80.943165541912734</c:v>
                </c:pt>
                <c:pt idx="1">
                  <c:v>58.206898468528273</c:v>
                </c:pt>
                <c:pt idx="2">
                  <c:v>63.019483297095071</c:v>
                </c:pt>
                <c:pt idx="3">
                  <c:v>54.517203308102289</c:v>
                </c:pt>
                <c:pt idx="4">
                  <c:v>59.941071576942505</c:v>
                </c:pt>
                <c:pt idx="5">
                  <c:v>41.71687419363937</c:v>
                </c:pt>
                <c:pt idx="6">
                  <c:v>59.061525371184644</c:v>
                </c:pt>
                <c:pt idx="7">
                  <c:v>67.899497655980042</c:v>
                </c:pt>
                <c:pt idx="8">
                  <c:v>36.841258738511456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B-3E49-B6BC-386520BF8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386559"/>
        <c:axId val="307084655"/>
      </c:barChart>
      <c:catAx>
        <c:axId val="4163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084655"/>
        <c:crosses val="autoZero"/>
        <c:auto val="1"/>
        <c:lblAlgn val="ctr"/>
        <c:lblOffset val="100"/>
        <c:noMultiLvlLbl val="0"/>
      </c:catAx>
      <c:valAx>
        <c:axId val="307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38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Température</a:t>
            </a:r>
          </a:p>
        </c:rich>
      </c:tx>
      <c:layout>
        <c:manualLayout>
          <c:xMode val="edge"/>
          <c:yMode val="edge"/>
          <c:x val="0.3311388888888888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'Additive (corrigé)'!$H$26:$H$30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C-0C48-AA11-3931AD896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5599"/>
        <c:axId val="176349311"/>
      </c:lineChart>
      <c:catAx>
        <c:axId val="32874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349311"/>
        <c:crosses val="autoZero"/>
        <c:auto val="1"/>
        <c:lblAlgn val="ctr"/>
        <c:lblOffset val="100"/>
        <c:noMultiLvlLbl val="0"/>
      </c:catAx>
      <c:valAx>
        <c:axId val="1763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Mousse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'Additive (corrigé)'!$I$26:$I$30</c:f>
              <c:numCache>
                <c:formatCode>General</c:formatCode>
                <c:ptCount val="5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2-074C-98D3-2F4F954AB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63407"/>
        <c:axId val="1988228016"/>
      </c:lineChart>
      <c:catAx>
        <c:axId val="29076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228016"/>
        <c:crosses val="autoZero"/>
        <c:auto val="1"/>
        <c:lblAlgn val="ctr"/>
        <c:lblOffset val="100"/>
        <c:noMultiLvlLbl val="0"/>
      </c:catAx>
      <c:valAx>
        <c:axId val="19882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6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'Additive (corrigé)'!$J$26:$J$30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B-1346-9B32-57271FD94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52656"/>
        <c:axId val="305939871"/>
      </c:lineChart>
      <c:catAx>
        <c:axId val="86955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939871"/>
        <c:crosses val="autoZero"/>
        <c:auto val="1"/>
        <c:lblAlgn val="ctr"/>
        <c:lblOffset val="100"/>
        <c:noMultiLvlLbl val="0"/>
      </c:catAx>
      <c:valAx>
        <c:axId val="3059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95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Capacité</a:t>
            </a:r>
          </a:p>
        </c:rich>
      </c:tx>
      <c:layout>
        <c:manualLayout>
          <c:xMode val="edge"/>
          <c:yMode val="edge"/>
          <c:x val="0.353361111111111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'Additive (corrigé)'!$K$26:$K$35</c:f>
              <c:numCache>
                <c:formatCode>General</c:formatCode>
                <c:ptCount val="10"/>
                <c:pt idx="0">
                  <c:v>0</c:v>
                </c:pt>
                <c:pt idx="1">
                  <c:v>14.2857143</c:v>
                </c:pt>
                <c:pt idx="2">
                  <c:v>28.571428600000001</c:v>
                </c:pt>
                <c:pt idx="3">
                  <c:v>42.857142899999999</c:v>
                </c:pt>
                <c:pt idx="4">
                  <c:v>57.142857100000001</c:v>
                </c:pt>
                <c:pt idx="5">
                  <c:v>71.428571399999996</c:v>
                </c:pt>
                <c:pt idx="6">
                  <c:v>85.714285700000005</c:v>
                </c:pt>
                <c:pt idx="7">
                  <c:v>100</c:v>
                </c:pt>
                <c:pt idx="8">
                  <c:v>100</c:v>
                </c:pt>
              </c:numCache>
            </c:numRef>
          </c:cat>
          <c:val>
            <c:numRef>
              <c:f>'Additive (corrigé)'!$F$26:$F$35</c:f>
              <c:numCache>
                <c:formatCode>General</c:formatCode>
                <c:ptCount val="10"/>
                <c:pt idx="0">
                  <c:v>1.5</c:v>
                </c:pt>
                <c:pt idx="1">
                  <c:v>1.6</c:v>
                </c:pt>
                <c:pt idx="2">
                  <c:v>1.65</c:v>
                </c:pt>
                <c:pt idx="3">
                  <c:v>1.8</c:v>
                </c:pt>
                <c:pt idx="4">
                  <c:v>1.9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D-3441-AE3F-7D37032D4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11871"/>
        <c:axId val="361013583"/>
      </c:lineChart>
      <c:catAx>
        <c:axId val="3610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3583"/>
        <c:crosses val="autoZero"/>
        <c:auto val="1"/>
        <c:lblAlgn val="ctr"/>
        <c:lblOffset val="100"/>
        <c:noMultiLvlLbl val="0"/>
      </c:catAx>
      <c:valAx>
        <c:axId val="3610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Utilité</a:t>
            </a:r>
            <a:r>
              <a:rPr lang="fr-FR" baseline="0"/>
              <a:t>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'Additive (corrigé)'!$B$2:$B$10</c:f>
              <c:strCache>
                <c:ptCount val="9"/>
                <c:pt idx="0">
                  <c:v>BEKO CEG3190B</c:v>
                </c:pt>
                <c:pt idx="1">
                  <c:v>MELITTA LATTICIA OT F300-100</c:v>
                </c:pt>
                <c:pt idx="2">
                  <c:v>KRUPS EVIDENCE ECO BLACK EA897B</c:v>
                </c:pt>
                <c:pt idx="3">
                  <c:v>PHILIPS EP3246/70</c:v>
                </c:pt>
                <c:pt idx="4">
                  <c:v>DELONGHI MAGNIFICA EVO ECAM290.21</c:v>
                </c:pt>
                <c:pt idx="5">
                  <c:v>SAECO XELSIS DELUXE SM8785/00</c:v>
                </c:pt>
                <c:pt idx="6">
                  <c:v>DELONGHI MAGNIFICA START ECAM220.31.SB</c:v>
                </c:pt>
                <c:pt idx="7">
                  <c:v>DELONGHI MAGNIFICA ECAMI3.123.B</c:v>
                </c:pt>
                <c:pt idx="8">
                  <c:v>QILIVE Q.5404 (600094159)</c:v>
                </c:pt>
              </c:strCache>
            </c:strRef>
          </c:cat>
          <c:val>
            <c:numRef>
              <c:f>'Additive (corrigé)'!$M$2:$M$10</c:f>
              <c:numCache>
                <c:formatCode>General</c:formatCode>
                <c:ptCount val="9"/>
                <c:pt idx="0">
                  <c:v>83.894737473352805</c:v>
                </c:pt>
                <c:pt idx="1">
                  <c:v>60.3293982075202</c:v>
                </c:pt>
                <c:pt idx="2">
                  <c:v>61.670998167069783</c:v>
                </c:pt>
                <c:pt idx="3">
                  <c:v>54.681921983484756</c:v>
                </c:pt>
                <c:pt idx="4">
                  <c:v>60.303570228373076</c:v>
                </c:pt>
                <c:pt idx="5">
                  <c:v>42.022577881752447</c:v>
                </c:pt>
                <c:pt idx="6">
                  <c:v>59.391951594066867</c:v>
                </c:pt>
                <c:pt idx="7">
                  <c:v>68.552198288962288</c:v>
                </c:pt>
                <c:pt idx="8">
                  <c:v>36.361428593693915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E-F24C-8219-F7FB6A8C1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386559"/>
        <c:axId val="307084655"/>
      </c:barChart>
      <c:catAx>
        <c:axId val="4163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084655"/>
        <c:crosses val="autoZero"/>
        <c:auto val="1"/>
        <c:lblAlgn val="ctr"/>
        <c:lblOffset val="100"/>
        <c:noMultiLvlLbl val="0"/>
      </c:catAx>
      <c:valAx>
        <c:axId val="307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38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216839</xdr:colOff>
      <xdr:row>12</xdr:row>
      <xdr:rowOff>89650</xdr:rowOff>
    </xdr:from>
    <xdr:to>
      <xdr:col>20</xdr:col>
      <xdr:colOff>615948</xdr:colOff>
      <xdr:row>25</xdr:row>
      <xdr:rowOff>146628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EAF43C-48E3-5F16-3960-25E7C08BD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194690</xdr:colOff>
      <xdr:row>27</xdr:row>
      <xdr:rowOff>150173</xdr:rowOff>
    </xdr:from>
    <xdr:to>
      <xdr:col>20</xdr:col>
      <xdr:colOff>605177</xdr:colOff>
      <xdr:row>40</xdr:row>
      <xdr:rowOff>205698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90F21F2-DFC4-C5F3-0956-6532524D3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161037</xdr:colOff>
      <xdr:row>41</xdr:row>
      <xdr:rowOff>166557</xdr:rowOff>
    </xdr:from>
    <xdr:to>
      <xdr:col>20</xdr:col>
      <xdr:colOff>603964</xdr:colOff>
      <xdr:row>55</xdr:row>
      <xdr:rowOff>13886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A01326A-B41C-A75D-27CA-39B56282E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155712</xdr:colOff>
      <xdr:row>55</xdr:row>
      <xdr:rowOff>136297</xdr:rowOff>
    </xdr:from>
    <xdr:to>
      <xdr:col>21</xdr:col>
      <xdr:colOff>34618</xdr:colOff>
      <xdr:row>70</xdr:row>
      <xdr:rowOff>134525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F61C6EC-FB2B-DB59-DB98-8E12A4C67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722443</xdr:colOff>
      <xdr:row>26</xdr:row>
      <xdr:rowOff>44136</xdr:rowOff>
    </xdr:from>
    <xdr:to>
      <xdr:col>27</xdr:col>
      <xdr:colOff>20821</xdr:colOff>
      <xdr:row>39</xdr:row>
      <xdr:rowOff>80779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DD5AD623-2F13-D0E9-F9AD-F0914558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216839</xdr:colOff>
      <xdr:row>12</xdr:row>
      <xdr:rowOff>89650</xdr:rowOff>
    </xdr:from>
    <xdr:to>
      <xdr:col>20</xdr:col>
      <xdr:colOff>615948</xdr:colOff>
      <xdr:row>25</xdr:row>
      <xdr:rowOff>146628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018474-08C0-B749-8704-DC503449D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194690</xdr:colOff>
      <xdr:row>27</xdr:row>
      <xdr:rowOff>150173</xdr:rowOff>
    </xdr:from>
    <xdr:to>
      <xdr:col>20</xdr:col>
      <xdr:colOff>605177</xdr:colOff>
      <xdr:row>40</xdr:row>
      <xdr:rowOff>205698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4154905-7CEA-3649-B248-278FC9503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161037</xdr:colOff>
      <xdr:row>41</xdr:row>
      <xdr:rowOff>166557</xdr:rowOff>
    </xdr:from>
    <xdr:to>
      <xdr:col>20</xdr:col>
      <xdr:colOff>603964</xdr:colOff>
      <xdr:row>55</xdr:row>
      <xdr:rowOff>13886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51DEFE5-471B-7E4C-83AF-9EDA55367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155712</xdr:colOff>
      <xdr:row>55</xdr:row>
      <xdr:rowOff>136297</xdr:rowOff>
    </xdr:from>
    <xdr:to>
      <xdr:col>21</xdr:col>
      <xdr:colOff>34618</xdr:colOff>
      <xdr:row>70</xdr:row>
      <xdr:rowOff>134525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C47C592-FCA0-D140-A6B5-159E75A23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722443</xdr:colOff>
      <xdr:row>26</xdr:row>
      <xdr:rowOff>44136</xdr:rowOff>
    </xdr:from>
    <xdr:to>
      <xdr:col>27</xdr:col>
      <xdr:colOff>20821</xdr:colOff>
      <xdr:row>39</xdr:row>
      <xdr:rowOff>80779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C4A83B7-C5DB-B24C-9589-E25971808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topLeftCell="D1" zoomScale="56" workbookViewId="0">
      <selection activeCell="E10" sqref="E10"/>
    </sheetView>
  </sheetViews>
  <sheetFormatPr baseColWidth="10" defaultRowHeight="16"/>
  <cols>
    <col min="9" max="9" width="24" customWidth="1"/>
    <col min="10" max="10" width="14.83203125" bestFit="1" customWidth="1"/>
    <col min="11" max="18" width="15.1640625" customWidth="1"/>
  </cols>
  <sheetData>
    <row r="1" spans="1:24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t="s">
        <v>23</v>
      </c>
    </row>
    <row r="2" spans="1:2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>
      <c r="I19" t="str" cm="1">
        <f t="array" ref="I19:I27">B2:B10</f>
        <v>BEKO CEG3190B</v>
      </c>
      <c r="J19" s="3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>
      <c r="I20" t="str">
        <v>MELITTA LATTICIA OT F300-100</v>
      </c>
      <c r="J20" cm="1">
        <f t="array" ref="J20">IF(SUM(IF($I3:$M3&gt;=TRANSPOSE(P$2:P$6),1,0))&gt;=$I$12,1,0)</f>
        <v>0</v>
      </c>
      <c r="K20" s="3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>
      <c r="I26" t="str">
        <v>DELONGHI MAGNIFICA ECAMI3.123.B</v>
      </c>
      <c r="J26" cm="1">
        <f t="array" ref="J26">IF(SUM(IF($I9:$M9&gt;=TRANSPOSE(P$2:P$6),1,0))&gt;=$I$12,1,0)</f>
        <v>0</v>
      </c>
      <c r="K26" s="3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I18:R27">
    <cfRule type="cellIs" dxfId="5" priority="1" operator="equal">
      <formula>1</formula>
    </cfRule>
    <cfRule type="cellIs" dxfId="4" priority="2" operator="equal">
      <formula>1</formula>
    </cfRule>
  </conditionalFormatting>
  <conditionalFormatting sqref="K20">
    <cfRule type="cellIs" dxfId="3" priority="3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O72"/>
  <sheetViews>
    <sheetView tabSelected="1" topLeftCell="A11" zoomScale="110" zoomScaleNormal="91" workbookViewId="0">
      <selection activeCell="B33" sqref="B33"/>
    </sheetView>
  </sheetViews>
  <sheetFormatPr baseColWidth="10" defaultRowHeight="16"/>
  <cols>
    <col min="2" max="2" width="43.1640625" customWidth="1"/>
    <col min="3" max="3" width="17.83203125" customWidth="1"/>
    <col min="4" max="5" width="13.6640625" customWidth="1"/>
    <col min="6" max="6" width="11.33203125" bestFit="1" customWidth="1"/>
    <col min="7" max="7" width="10.83203125" style="9" bestFit="1" customWidth="1"/>
    <col min="8" max="10" width="11.33203125" bestFit="1" customWidth="1"/>
    <col min="11" max="11" width="15.83203125" bestFit="1" customWidth="1"/>
    <col min="12" max="12" width="11.33203125" bestFit="1" customWidth="1"/>
    <col min="13" max="13" width="10.83203125" style="28" bestFit="1" customWidth="1"/>
    <col min="14" max="15" width="11.33203125" bestFit="1" customWidth="1"/>
  </cols>
  <sheetData>
    <row r="1" spans="1:14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  <c r="M1" s="28" t="s">
        <v>39</v>
      </c>
      <c r="N1" t="s">
        <v>31</v>
      </c>
    </row>
    <row r="2" spans="1:1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 ca="1">_xlfn.FORECAST.LINEAR(C5,OFFSET(H$26:H$30,MATCH(C5,C$26:C$30,1)-1,0,2),OFFSET(C$26:C$30,MATCH(C5,C$26:C$30,1)-1,0,2))</f>
        <v>80</v>
      </c>
      <c r="I2">
        <f t="shared" ref="I2:I10" ca="1" si="0">_xlfn.FORECAST.LINEAR(D2,OFFSET(I$26:I$30,MATCH(D2,D$26:D$30,1)-1,0,2),OFFSET(D$26:D$30,MATCH(D2,D$26:D$30,1)-1,0,2))</f>
        <v>80</v>
      </c>
      <c r="J2">
        <f t="shared" ref="J2:J10" ca="1" si="1">_xlfn.FORECAST.LINEAR(E2,OFFSET(J$26:J$30,MATCH(E2,E$26:E$30,1)-1,0,2),OFFSET(E$26:E$30,MATCH(E2,E$26:E$30,1)-1,0,2))</f>
        <v>100</v>
      </c>
      <c r="K2">
        <f t="shared" ref="K2:K12" ca="1" si="2">_xlfn.FORECAST.LINEAR(F2,OFFSET(K$26:K$35,MATCH(F2,F$26:F$35,1)-1,0,2),OFFSET(F$26:F$35,MATCH(F2,F$26:F$35,1)-1,0,2))</f>
        <v>-2.8421709430404007E-14</v>
      </c>
      <c r="L2">
        <f t="shared" ref="L2:L10" ca="1" si="3">_xlfn.FORECAST.LINEAR(G2,OFFSET(L$26:L$27,MATCH(G2,G$26:G$27,1)-1,0,2),OFFSET(G$26:G$27,MATCH(G2,G$26:G$27,1)-1,0,2))</f>
        <v>100</v>
      </c>
      <c r="M2" s="28" cm="1">
        <f t="array" aca="1" ref="M2" ca="1">MMULT(H2:L2,TRANSPOSE(H$19:L$19))</f>
        <v>80.943165541912734</v>
      </c>
      <c r="N2">
        <f ca="1">RANK(M2,M$2:M$10)</f>
        <v>1</v>
      </c>
    </row>
    <row r="3" spans="1:1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ca="1" si="4">_xlfn.FORECAST.LINEAR(C3,OFFSET(H$26:H$30,MATCH(C3,C$26:C$30,1)-1,0,2),OFFSET(C$26:C$30,MATCH(C3,C$26:C$30,1)-1,0,2))</f>
        <v>100</v>
      </c>
      <c r="I3">
        <f t="shared" ca="1" si="0"/>
        <v>80</v>
      </c>
      <c r="J3">
        <f t="shared" ca="1" si="1"/>
        <v>60</v>
      </c>
      <c r="K3">
        <f t="shared" ca="1" si="2"/>
        <v>-2.8421709430404007E-14</v>
      </c>
      <c r="L3">
        <f t="shared" ca="1" si="3"/>
        <v>72.375127420998979</v>
      </c>
      <c r="M3" s="28" cm="1">
        <f t="array" aca="1" ref="M3" ca="1">MMULT(H3:L3,TRANSPOSE(H$19:L$19))</f>
        <v>58.206898468528273</v>
      </c>
      <c r="N3">
        <f t="shared" ref="N3:N10" ca="1" si="5">RANK(M3,M$2:M$10)</f>
        <v>6</v>
      </c>
    </row>
    <row r="4" spans="1:1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ca="1" si="4"/>
        <v>100</v>
      </c>
      <c r="I4">
        <f t="shared" ca="1" si="0"/>
        <v>80</v>
      </c>
      <c r="J4">
        <f t="shared" ca="1" si="1"/>
        <v>40</v>
      </c>
      <c r="K4">
        <f t="shared" ca="1" si="2"/>
        <v>88.888888888888886</v>
      </c>
      <c r="L4">
        <f t="shared" ca="1" si="3"/>
        <v>77.573904179408771</v>
      </c>
      <c r="M4" s="28" cm="1">
        <f t="array" aca="1" ref="M4" ca="1">MMULT(H4:L4,TRANSPOSE(H$19:L$19))</f>
        <v>63.019483297095071</v>
      </c>
      <c r="N4">
        <f t="shared" ca="1" si="5"/>
        <v>3</v>
      </c>
    </row>
    <row r="5" spans="1:1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ca="1" si="4"/>
        <v>80</v>
      </c>
      <c r="I5">
        <f t="shared" ca="1" si="0"/>
        <v>100</v>
      </c>
      <c r="J5">
        <f t="shared" ca="1" si="1"/>
        <v>40</v>
      </c>
      <c r="K5">
        <f t="shared" ca="1" si="2"/>
        <v>44.444444444444429</v>
      </c>
      <c r="L5">
        <f t="shared" ca="1" si="3"/>
        <v>77.573904179408771</v>
      </c>
      <c r="M5" s="28" cm="1">
        <f t="array" aca="1" ref="M5" ca="1">MMULT(H5:L5,TRANSPOSE(H$19:L$19))</f>
        <v>54.517203308102289</v>
      </c>
      <c r="N5">
        <f t="shared" ca="1" si="5"/>
        <v>7</v>
      </c>
    </row>
    <row r="6" spans="1:1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ca="1" si="4"/>
        <v>100</v>
      </c>
      <c r="I6">
        <f t="shared" ca="1" si="0"/>
        <v>100</v>
      </c>
      <c r="J6">
        <f t="shared" ca="1" si="1"/>
        <v>40</v>
      </c>
      <c r="K6">
        <f t="shared" ca="1" si="2"/>
        <v>44.444444444444429</v>
      </c>
      <c r="L6">
        <f ca="1">_xlfn.FORECAST.LINEAR(G6,OFFSET(L$26:L$27,MATCH(G6,G$26:G$27,1)-1,0,2),OFFSET(G$26:G$27,MATCH(G6,G$26:G$27,1)-1,0,2))</f>
        <v>95.412844036697251</v>
      </c>
      <c r="M6" s="28" cm="1">
        <f t="array" aca="1" ref="M6" ca="1">MMULT(H6:L6,TRANSPOSE(H$19:L$19))</f>
        <v>59.941071576942505</v>
      </c>
      <c r="N6">
        <f t="shared" ca="1" si="5"/>
        <v>4</v>
      </c>
    </row>
    <row r="7" spans="1:1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ca="1" si="4"/>
        <v>100</v>
      </c>
      <c r="I7">
        <f t="shared" ca="1" si="0"/>
        <v>100</v>
      </c>
      <c r="J7">
        <f t="shared" ca="1" si="1"/>
        <v>40</v>
      </c>
      <c r="K7">
        <f t="shared" ca="1" si="2"/>
        <v>33.333333333333343</v>
      </c>
      <c r="L7">
        <f t="shared" ca="1" si="3"/>
        <v>0</v>
      </c>
      <c r="M7" s="28" cm="1">
        <f t="array" aca="1" ref="M7" ca="1">MMULT(H7:L7,TRANSPOSE(H$19:L$19))</f>
        <v>41.71687419363937</v>
      </c>
      <c r="N7">
        <f t="shared" ca="1" si="5"/>
        <v>8</v>
      </c>
    </row>
    <row r="8" spans="1:1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ca="1" si="4"/>
        <v>100</v>
      </c>
      <c r="I8">
        <f t="shared" ca="1" si="0"/>
        <v>90</v>
      </c>
      <c r="J8">
        <f t="shared" ca="1" si="1"/>
        <v>40</v>
      </c>
      <c r="K8">
        <f t="shared" ca="1" si="2"/>
        <v>44.444444444444429</v>
      </c>
      <c r="L8">
        <f t="shared" ca="1" si="3"/>
        <v>92.864424057084619</v>
      </c>
      <c r="M8" s="28" cm="1">
        <f t="array" aca="1" ref="M8" ca="1">MMULT(H8:L8,TRANSPOSE(H$19:L$19))</f>
        <v>59.061525371184644</v>
      </c>
      <c r="N8">
        <f t="shared" ca="1" si="5"/>
        <v>5</v>
      </c>
    </row>
    <row r="9" spans="1:1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ca="1" si="4"/>
        <v>100</v>
      </c>
      <c r="I9">
        <f t="shared" ca="1" si="0"/>
        <v>100</v>
      </c>
      <c r="J9">
        <f t="shared" ca="1" si="1"/>
        <v>60</v>
      </c>
      <c r="K9">
        <f t="shared" ca="1" si="2"/>
        <v>44.444444444444429</v>
      </c>
      <c r="L9">
        <f ca="1">_xlfn.FORECAST.LINEAR(G9,OFFSET(L$26:L$27,MATCH(G9,G$26:G$27,1)-1,0,2),OFFSET(G$26:G$27,MATCH(G9,G$26:G$27,1)-1,0,2))</f>
        <v>82.670744138634049</v>
      </c>
      <c r="M9" s="28" cm="1">
        <f t="array" aca="1" ref="M9" ca="1">MMULT(H9:L9,TRANSPOSE(H$19:L$19))</f>
        <v>67.899497655980042</v>
      </c>
      <c r="N9">
        <f t="shared" ca="1" si="5"/>
        <v>2</v>
      </c>
    </row>
    <row r="10" spans="1:14" ht="17" thickBot="1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ca="1" si="4"/>
        <v>80</v>
      </c>
      <c r="I10">
        <f t="shared" ca="1" si="0"/>
        <v>80</v>
      </c>
      <c r="J10">
        <f t="shared" ca="1" si="1"/>
        <v>0</v>
      </c>
      <c r="K10">
        <f t="shared" ca="1" si="2"/>
        <v>44.444444444444429</v>
      </c>
      <c r="L10">
        <f t="shared" ca="1" si="3"/>
        <v>97.961264016309883</v>
      </c>
      <c r="M10" s="28" cm="1">
        <f t="array" aca="1" ref="M10" ca="1">MMULT(H10:L10,TRANSPOSE(H$19:L$19))</f>
        <v>36.841258738511456</v>
      </c>
      <c r="N10">
        <f t="shared" ca="1" si="5"/>
        <v>9</v>
      </c>
    </row>
    <row r="11" spans="1:14" s="14" customFormat="1">
      <c r="A11" s="12"/>
      <c r="B11" s="12"/>
      <c r="C11" s="15"/>
      <c r="D11" s="15"/>
      <c r="E11" s="15"/>
      <c r="F11" s="12">
        <v>1.5</v>
      </c>
      <c r="G11" s="13">
        <v>550</v>
      </c>
      <c r="H11" s="39"/>
      <c r="I11" s="39"/>
      <c r="J11" s="39"/>
      <c r="K11" s="14">
        <f t="shared" ca="1" si="2"/>
        <v>-2.8421709430404007E-14</v>
      </c>
      <c r="L11" s="14">
        <f t="shared" ref="L11:L18" ca="1" si="6">_xlfn.FORECAST.LINEAR(G11,OFFSET(L$26:L$27,MATCH(G11,G$26:G$27,1)-1,0,2),OFFSET(G$26:G$27,MATCH(G11,G$26:G$27,1)-1,0,2))</f>
        <v>77.471967380224271</v>
      </c>
      <c r="M11" s="29"/>
    </row>
    <row r="12" spans="1:14">
      <c r="A12" s="1"/>
      <c r="B12" s="1"/>
      <c r="C12" s="16"/>
      <c r="D12" s="16"/>
      <c r="E12" s="16"/>
      <c r="F12" s="1">
        <v>1.6</v>
      </c>
      <c r="G12" s="10">
        <v>650</v>
      </c>
      <c r="H12" s="17"/>
      <c r="I12" s="17"/>
      <c r="J12" s="17"/>
      <c r="K12">
        <f t="shared" ca="1" si="2"/>
        <v>11.111111111111086</v>
      </c>
      <c r="L12">
        <f t="shared" ca="1" si="6"/>
        <v>67.278287461773701</v>
      </c>
    </row>
    <row r="13" spans="1:14">
      <c r="A13" s="1"/>
      <c r="B13" s="1"/>
      <c r="C13" s="16"/>
      <c r="D13" s="16"/>
      <c r="E13" s="1">
        <v>2</v>
      </c>
      <c r="F13" s="16"/>
      <c r="G13" s="10">
        <v>400</v>
      </c>
      <c r="H13" s="17"/>
      <c r="I13" s="17"/>
      <c r="J13">
        <f ca="1">_xlfn.FORECAST.LINEAR(E13,OFFSET(J$26:J$30,MATCH(E13,E$26:E$30,1)-1,0,2),OFFSET(E$26:E$30,MATCH(E13,E$26:E$30,1)-1,0,2))</f>
        <v>10</v>
      </c>
      <c r="K13" s="17"/>
      <c r="L13">
        <f t="shared" ca="1" si="6"/>
        <v>92.762487257900105</v>
      </c>
    </row>
    <row r="14" spans="1:14">
      <c r="A14" s="1"/>
      <c r="B14" s="1"/>
      <c r="C14" s="16"/>
      <c r="D14" s="16"/>
      <c r="E14" s="1">
        <v>3</v>
      </c>
      <c r="F14" s="16"/>
      <c r="G14" s="10">
        <v>500</v>
      </c>
      <c r="H14" s="17"/>
      <c r="I14" s="17"/>
      <c r="J14">
        <f ca="1">_xlfn.FORECAST.LINEAR(E14,OFFSET(J$26:J$30,MATCH(E14,E$26:E$30,1)-1,0,2),OFFSET(E$26:E$30,MATCH(E14,E$26:E$30,1)-1,0,2))</f>
        <v>40</v>
      </c>
      <c r="K14" s="17"/>
      <c r="L14">
        <f t="shared" ca="1" si="6"/>
        <v>82.568807339449535</v>
      </c>
    </row>
    <row r="15" spans="1:14">
      <c r="A15" s="1"/>
      <c r="B15" s="1"/>
      <c r="C15" s="16"/>
      <c r="D15" s="1">
        <v>2</v>
      </c>
      <c r="E15" s="16"/>
      <c r="F15" s="16"/>
      <c r="G15" s="10">
        <v>400</v>
      </c>
      <c r="H15" s="17"/>
      <c r="I15">
        <f ca="1">_xlfn.FORECAST.LINEAR(D15,OFFSET(I$26:I$30,MATCH(D15,D$26:D$30,1)-1,0,2),OFFSET(D$26:D$30,MATCH(D15,D$26:D$30,1)-1,0,2))</f>
        <v>40</v>
      </c>
      <c r="J15" s="17"/>
      <c r="K15" s="17"/>
      <c r="L15">
        <f t="shared" ca="1" si="6"/>
        <v>92.762487257900105</v>
      </c>
    </row>
    <row r="16" spans="1:14">
      <c r="A16" s="1"/>
      <c r="B16" s="1"/>
      <c r="C16" s="16"/>
      <c r="D16" s="1">
        <v>3</v>
      </c>
      <c r="E16" s="16"/>
      <c r="F16" s="16"/>
      <c r="G16" s="10">
        <v>500</v>
      </c>
      <c r="H16" s="17"/>
      <c r="I16">
        <f ca="1">_xlfn.FORECAST.LINEAR(D16,OFFSET(I$26:I$30,MATCH(D16,D$26:D$30,1)-1,0,2),OFFSET(D$26:D$30,MATCH(D16,D$26:D$30,1)-1,0,2))</f>
        <v>80</v>
      </c>
      <c r="J16" s="17"/>
      <c r="K16" s="17"/>
      <c r="L16">
        <f t="shared" ca="1" si="6"/>
        <v>82.568807339449535</v>
      </c>
    </row>
    <row r="17" spans="1:15">
      <c r="A17" s="1"/>
      <c r="B17" s="1"/>
      <c r="C17" s="1">
        <v>2</v>
      </c>
      <c r="D17" s="16"/>
      <c r="E17" s="16"/>
      <c r="F17" s="16"/>
      <c r="G17" s="10">
        <v>400</v>
      </c>
      <c r="H17">
        <f ca="1">_xlfn.FORECAST.LINEAR(C17,OFFSET(H$26:H$30,MATCH(C17,C$26:C$30,1)-1,0,2),OFFSET(C$26:C$30,MATCH(C17,C$26:C$30,1)-1,0,2))</f>
        <v>30</v>
      </c>
      <c r="I17" s="17"/>
      <c r="J17" s="17"/>
      <c r="K17" s="17"/>
      <c r="L17">
        <f t="shared" ca="1" si="6"/>
        <v>92.762487257900105</v>
      </c>
    </row>
    <row r="18" spans="1:15" ht="17" thickBot="1">
      <c r="A18" s="1"/>
      <c r="B18" s="1"/>
      <c r="C18" s="1">
        <v>3</v>
      </c>
      <c r="D18" s="16"/>
      <c r="E18" s="16"/>
      <c r="F18" s="16"/>
      <c r="G18" s="10">
        <v>600</v>
      </c>
      <c r="H18">
        <f ca="1">_xlfn.FORECAST.LINEAR(C18,OFFSET(H$26:H$30,MATCH(C18,C$26:C$30,1)-1,0,2),OFFSET(C$26:C$30,MATCH(C18,C$26:C$30,1)-1,0,2))</f>
        <v>60</v>
      </c>
      <c r="I18" s="17"/>
      <c r="J18" s="17"/>
      <c r="K18" s="17"/>
      <c r="L18">
        <f t="shared" ca="1" si="6"/>
        <v>72.375127420998979</v>
      </c>
    </row>
    <row r="19" spans="1:15" s="14" customFormat="1">
      <c r="A19" s="12"/>
      <c r="B19" s="12"/>
      <c r="C19" s="12"/>
      <c r="D19" s="12"/>
      <c r="E19" s="12"/>
      <c r="F19" s="12"/>
      <c r="G19" s="59" t="s">
        <v>40</v>
      </c>
      <c r="H19" s="14">
        <f ca="1">H20/SUM($H20:$L20)</f>
        <v>0.11727282743438314</v>
      </c>
      <c r="I19" s="14">
        <f t="shared" ref="I19:K19" ca="1" si="7">I20/SUM($H20:$L20)</f>
        <v>4.3977310287893707E-2</v>
      </c>
      <c r="J19" s="14">
        <f t="shared" ca="1" si="7"/>
        <v>0.50786457967161114</v>
      </c>
      <c r="K19" s="14">
        <f t="shared" ca="1" si="7"/>
        <v>0.1583183170364173</v>
      </c>
      <c r="L19" s="14">
        <f ca="1">L20/SUM($H20:$L20)</f>
        <v>0.17256696556969475</v>
      </c>
      <c r="M19" s="29"/>
    </row>
    <row r="20" spans="1:15">
      <c r="G20" s="58" t="s">
        <v>41</v>
      </c>
      <c r="H20">
        <f ca="1">(L17-L18)/(H18-H17)</f>
        <v>0.67957866123003752</v>
      </c>
      <c r="I20">
        <f ca="1">(L15-L16)/(I16-I15)</f>
        <v>0.25484199796126428</v>
      </c>
      <c r="J20">
        <f ca="1">(J13-J14)/(L14-L13)</f>
        <v>2.9429999999999974</v>
      </c>
      <c r="K20">
        <f ca="1">(L11-L12)/(K12-K11)</f>
        <v>0.91743119266055106</v>
      </c>
      <c r="L20">
        <v>1</v>
      </c>
    </row>
    <row r="21" spans="1:15" s="20" customFormat="1" ht="17" thickBot="1">
      <c r="G21" s="21"/>
      <c r="M21" s="40"/>
    </row>
    <row r="22" spans="1:15">
      <c r="C22" t="s">
        <v>14</v>
      </c>
      <c r="H22" t="s">
        <v>25</v>
      </c>
    </row>
    <row r="23" spans="1:15">
      <c r="F23">
        <f>AVERAGE(G2:G10)</f>
        <v>550.88888888888891</v>
      </c>
      <c r="G23" s="9">
        <v>650</v>
      </c>
    </row>
    <row r="24" spans="1:15">
      <c r="C24" t="s">
        <v>11</v>
      </c>
      <c r="D24" t="s">
        <v>12</v>
      </c>
      <c r="E24" t="s">
        <v>13</v>
      </c>
      <c r="F24" t="s">
        <v>10</v>
      </c>
      <c r="G24" s="9" t="s">
        <v>9</v>
      </c>
      <c r="H24" t="s">
        <v>11</v>
      </c>
      <c r="I24" t="s">
        <v>12</v>
      </c>
      <c r="J24" t="s">
        <v>13</v>
      </c>
      <c r="K24" t="s">
        <v>10</v>
      </c>
      <c r="L24" t="s">
        <v>9</v>
      </c>
    </row>
    <row r="25" spans="1:15">
      <c r="C25" s="4">
        <v>0</v>
      </c>
      <c r="D25" s="5">
        <v>0</v>
      </c>
      <c r="E25" s="6">
        <v>0</v>
      </c>
      <c r="F25" s="7">
        <v>1.4</v>
      </c>
      <c r="G25" s="11">
        <v>328</v>
      </c>
      <c r="H25" s="4">
        <v>0</v>
      </c>
      <c r="I25" s="5">
        <v>0</v>
      </c>
      <c r="J25" s="6">
        <v>0</v>
      </c>
      <c r="K25" s="7">
        <v>0</v>
      </c>
      <c r="L25" s="8">
        <v>100</v>
      </c>
      <c r="N25">
        <v>10</v>
      </c>
      <c r="O25">
        <v>100</v>
      </c>
    </row>
    <row r="26" spans="1:15">
      <c r="C26" s="4">
        <v>1</v>
      </c>
      <c r="D26" s="5">
        <v>1</v>
      </c>
      <c r="E26" s="6">
        <v>1</v>
      </c>
      <c r="F26" s="7">
        <v>1.5</v>
      </c>
      <c r="G26" s="11">
        <v>329</v>
      </c>
      <c r="H26" s="4">
        <v>0</v>
      </c>
      <c r="I26" s="5">
        <v>0</v>
      </c>
      <c r="J26" s="6">
        <v>0</v>
      </c>
      <c r="K26" s="7">
        <v>0</v>
      </c>
      <c r="L26" s="8">
        <v>100</v>
      </c>
      <c r="N26">
        <v>9</v>
      </c>
      <c r="O26">
        <f t="shared" ref="O26:O35" si="8">(N25-1)*100/$N$26</f>
        <v>100</v>
      </c>
    </row>
    <row r="27" spans="1:15">
      <c r="C27" s="4">
        <v>2</v>
      </c>
      <c r="D27" s="5">
        <v>2</v>
      </c>
      <c r="E27" s="6">
        <v>2</v>
      </c>
      <c r="F27" s="7">
        <v>1.6</v>
      </c>
      <c r="G27" s="11">
        <v>1310</v>
      </c>
      <c r="H27" s="4">
        <v>30</v>
      </c>
      <c r="I27" s="5">
        <v>40</v>
      </c>
      <c r="J27" s="6">
        <v>10</v>
      </c>
      <c r="K27" s="7">
        <v>11.111111111111111</v>
      </c>
      <c r="L27" s="8">
        <v>0</v>
      </c>
      <c r="N27">
        <v>8</v>
      </c>
      <c r="O27">
        <f t="shared" si="8"/>
        <v>88.888888888888886</v>
      </c>
    </row>
    <row r="28" spans="1:15">
      <c r="C28" s="4">
        <v>3</v>
      </c>
      <c r="D28" s="5">
        <v>3</v>
      </c>
      <c r="E28" s="6">
        <v>3</v>
      </c>
      <c r="F28" s="7">
        <v>1.65</v>
      </c>
      <c r="G28" s="11">
        <v>1311</v>
      </c>
      <c r="H28" s="4">
        <v>60</v>
      </c>
      <c r="I28" s="5">
        <v>80</v>
      </c>
      <c r="J28" s="6">
        <v>40</v>
      </c>
      <c r="K28" s="7">
        <v>22.222222222222221</v>
      </c>
      <c r="L28" s="8">
        <v>0</v>
      </c>
      <c r="N28">
        <v>7</v>
      </c>
      <c r="O28">
        <f t="shared" si="8"/>
        <v>77.777777777777771</v>
      </c>
    </row>
    <row r="29" spans="1:15">
      <c r="C29" s="4">
        <v>4</v>
      </c>
      <c r="D29" s="5">
        <v>4</v>
      </c>
      <c r="E29" s="6">
        <v>4</v>
      </c>
      <c r="F29" s="7">
        <v>1.7</v>
      </c>
      <c r="H29" s="4">
        <v>80</v>
      </c>
      <c r="I29" s="5">
        <v>90</v>
      </c>
      <c r="J29" s="6">
        <v>60</v>
      </c>
      <c r="K29" s="7">
        <v>33.333333333333336</v>
      </c>
      <c r="N29">
        <v>6</v>
      </c>
      <c r="O29">
        <f t="shared" si="8"/>
        <v>66.666666666666671</v>
      </c>
    </row>
    <row r="30" spans="1:15">
      <c r="C30" s="4">
        <v>5</v>
      </c>
      <c r="D30" s="5">
        <v>5</v>
      </c>
      <c r="E30" s="6">
        <v>5</v>
      </c>
      <c r="F30" s="7">
        <v>1.8</v>
      </c>
      <c r="H30" s="4">
        <v>100</v>
      </c>
      <c r="I30" s="5">
        <v>100</v>
      </c>
      <c r="J30" s="6">
        <v>100</v>
      </c>
      <c r="K30" s="7">
        <v>44.444444444444443</v>
      </c>
      <c r="N30">
        <v>5</v>
      </c>
      <c r="O30">
        <f t="shared" si="8"/>
        <v>55.555555555555557</v>
      </c>
    </row>
    <row r="31" spans="1:15">
      <c r="C31" s="4">
        <v>6</v>
      </c>
      <c r="D31" s="5">
        <v>6</v>
      </c>
      <c r="E31" s="6">
        <v>6</v>
      </c>
      <c r="F31" s="7">
        <v>1.9</v>
      </c>
      <c r="H31" s="4">
        <v>100</v>
      </c>
      <c r="I31" s="5">
        <v>100</v>
      </c>
      <c r="J31" s="6">
        <v>100</v>
      </c>
      <c r="K31" s="7">
        <v>55.555555555555557</v>
      </c>
      <c r="N31">
        <v>4</v>
      </c>
      <c r="O31">
        <f t="shared" si="8"/>
        <v>44.444444444444443</v>
      </c>
    </row>
    <row r="32" spans="1:15">
      <c r="F32" s="7">
        <v>2</v>
      </c>
      <c r="K32" s="7">
        <v>66.666666666666671</v>
      </c>
      <c r="N32">
        <v>3</v>
      </c>
      <c r="O32">
        <f t="shared" si="8"/>
        <v>33.333333333333336</v>
      </c>
    </row>
    <row r="33" spans="3:15">
      <c r="F33" s="7">
        <v>2.1</v>
      </c>
      <c r="K33" s="7">
        <v>77.777777777777771</v>
      </c>
      <c r="N33">
        <v>2</v>
      </c>
      <c r="O33">
        <f t="shared" si="8"/>
        <v>22.222222222222221</v>
      </c>
    </row>
    <row r="34" spans="3:15">
      <c r="F34" s="7">
        <v>2.2999999999999998</v>
      </c>
      <c r="K34" s="7">
        <v>88.888888888888886</v>
      </c>
      <c r="N34">
        <v>1</v>
      </c>
      <c r="O34">
        <f t="shared" si="8"/>
        <v>11.111111111111111</v>
      </c>
    </row>
    <row r="35" spans="3:15">
      <c r="F35" s="7">
        <v>2.4</v>
      </c>
      <c r="K35" s="7">
        <v>100</v>
      </c>
      <c r="N35">
        <v>0</v>
      </c>
      <c r="O35">
        <f t="shared" si="8"/>
        <v>0</v>
      </c>
    </row>
    <row r="36" spans="3:15">
      <c r="F36" s="7">
        <v>2.5</v>
      </c>
      <c r="K36" s="7">
        <v>100</v>
      </c>
    </row>
    <row r="37" spans="3:15" ht="18">
      <c r="C37" s="47" t="s">
        <v>15</v>
      </c>
      <c r="D37" s="48"/>
      <c r="E37" s="48"/>
      <c r="F37" s="48"/>
      <c r="G37" s="48"/>
      <c r="H37" s="48"/>
      <c r="I37" s="48"/>
      <c r="J37" s="48"/>
      <c r="K37" s="49"/>
    </row>
    <row r="38" spans="3:15" ht="18">
      <c r="C38" s="46">
        <v>550</v>
      </c>
      <c r="D38" s="46">
        <v>1.5</v>
      </c>
      <c r="E38" s="46">
        <v>650</v>
      </c>
      <c r="F38" s="46">
        <v>1.6</v>
      </c>
      <c r="G38" s="46"/>
      <c r="H38" s="46">
        <v>650</v>
      </c>
      <c r="I38" s="46">
        <v>2.5</v>
      </c>
      <c r="J38" s="46">
        <v>550</v>
      </c>
      <c r="K38" s="46">
        <v>2.2999999999999998</v>
      </c>
    </row>
    <row r="39" spans="3:15" ht="18">
      <c r="C39" s="45">
        <v>550</v>
      </c>
      <c r="D39" s="45">
        <v>1.6</v>
      </c>
      <c r="E39" s="45">
        <v>650</v>
      </c>
      <c r="F39" s="45">
        <v>1.65</v>
      </c>
      <c r="G39" s="45"/>
      <c r="H39" s="45">
        <v>650</v>
      </c>
      <c r="I39" s="45">
        <v>2.2999999999999998</v>
      </c>
      <c r="J39" s="45">
        <v>550</v>
      </c>
      <c r="K39" s="45">
        <v>2.1</v>
      </c>
      <c r="N39" s="57"/>
      <c r="O39" s="57"/>
    </row>
    <row r="40" spans="3:15" ht="18">
      <c r="C40" s="45">
        <v>550</v>
      </c>
      <c r="D40" s="45">
        <v>1.65</v>
      </c>
      <c r="E40" s="45">
        <v>650</v>
      </c>
      <c r="F40" s="45">
        <v>1.8</v>
      </c>
      <c r="G40" s="45"/>
      <c r="H40" s="45">
        <v>650</v>
      </c>
      <c r="I40" s="45">
        <v>2.1</v>
      </c>
      <c r="J40" s="45">
        <v>550</v>
      </c>
      <c r="K40" s="45">
        <v>2</v>
      </c>
      <c r="N40" s="57"/>
      <c r="O40" s="57"/>
    </row>
    <row r="41" spans="3:15" ht="18">
      <c r="C41" s="45">
        <v>550</v>
      </c>
      <c r="D41" s="45">
        <v>1.8</v>
      </c>
      <c r="E41" s="45">
        <v>650</v>
      </c>
      <c r="F41" s="45">
        <v>1.9</v>
      </c>
      <c r="G41" s="45"/>
      <c r="H41" s="45">
        <v>650</v>
      </c>
      <c r="I41" s="45">
        <v>2</v>
      </c>
      <c r="J41" s="45">
        <v>550</v>
      </c>
      <c r="K41" s="45">
        <v>1.8</v>
      </c>
      <c r="N41" s="57"/>
      <c r="O41" s="57"/>
    </row>
    <row r="42" spans="3:15" ht="18">
      <c r="C42" s="45">
        <v>550</v>
      </c>
      <c r="D42" s="45">
        <v>1.9</v>
      </c>
      <c r="E42" s="45">
        <v>650</v>
      </c>
      <c r="F42" s="45">
        <v>2.1</v>
      </c>
      <c r="G42" s="45"/>
      <c r="H42" s="45">
        <v>650</v>
      </c>
      <c r="I42" s="45">
        <v>1.8</v>
      </c>
      <c r="J42" s="45">
        <v>550</v>
      </c>
      <c r="K42" s="45">
        <v>1.7</v>
      </c>
      <c r="N42" s="57"/>
      <c r="O42" s="57"/>
    </row>
    <row r="43" spans="3:15" ht="18">
      <c r="C43" s="45">
        <v>550</v>
      </c>
      <c r="D43" s="45">
        <v>2.1</v>
      </c>
      <c r="E43" s="45">
        <v>650</v>
      </c>
      <c r="F43" s="45">
        <v>2.2999999999999998</v>
      </c>
      <c r="G43" s="45"/>
      <c r="H43" s="45">
        <v>650</v>
      </c>
      <c r="I43" s="45">
        <v>1.7</v>
      </c>
      <c r="J43" s="45">
        <v>550</v>
      </c>
      <c r="K43" s="45">
        <v>1.6</v>
      </c>
      <c r="N43" s="57"/>
      <c r="O43" s="57"/>
    </row>
    <row r="44" spans="3:15" ht="18">
      <c r="C44" s="50">
        <v>550</v>
      </c>
      <c r="D44" s="50">
        <v>2.2999999999999998</v>
      </c>
      <c r="E44" s="50">
        <v>650</v>
      </c>
      <c r="F44" s="50">
        <v>2.4</v>
      </c>
      <c r="G44" s="50"/>
      <c r="H44" s="50">
        <v>650</v>
      </c>
      <c r="I44" s="50">
        <v>1.6</v>
      </c>
      <c r="J44" s="50">
        <v>550</v>
      </c>
      <c r="K44" s="50">
        <v>1.5</v>
      </c>
      <c r="N44" s="57"/>
      <c r="O44" s="57"/>
    </row>
    <row r="45" spans="3:15" ht="18">
      <c r="C45" s="54"/>
      <c r="D45" s="55"/>
      <c r="E45" s="55"/>
      <c r="F45" s="55"/>
      <c r="G45" s="55"/>
      <c r="H45" s="55"/>
      <c r="I45" s="55"/>
      <c r="J45" s="55"/>
      <c r="K45" s="56"/>
      <c r="N45" s="57"/>
      <c r="O45" s="57"/>
    </row>
    <row r="46" spans="3:15" ht="18">
      <c r="C46" s="51"/>
      <c r="D46" s="52"/>
      <c r="E46" s="52"/>
      <c r="F46" s="52"/>
      <c r="G46" s="52"/>
      <c r="H46" s="52"/>
      <c r="I46" s="52"/>
      <c r="J46" s="52"/>
      <c r="K46" s="53"/>
      <c r="N46" s="57"/>
      <c r="O46" s="57"/>
    </row>
    <row r="47" spans="3:15" ht="18">
      <c r="C47" s="51" t="s">
        <v>16</v>
      </c>
      <c r="D47" s="52"/>
      <c r="E47" s="52"/>
      <c r="F47" s="52"/>
      <c r="G47" s="52"/>
      <c r="H47" s="52"/>
      <c r="I47" s="52"/>
      <c r="J47" s="52"/>
      <c r="K47" s="53"/>
      <c r="N47" s="57"/>
      <c r="O47" s="57"/>
    </row>
    <row r="48" spans="3:15" ht="18">
      <c r="C48" s="46">
        <v>1</v>
      </c>
      <c r="D48" s="46">
        <v>300</v>
      </c>
      <c r="E48" s="46">
        <v>2</v>
      </c>
      <c r="F48" s="46">
        <v>400</v>
      </c>
      <c r="G48" s="46">
        <v>2</v>
      </c>
      <c r="H48" s="46">
        <v>450</v>
      </c>
      <c r="I48" s="46">
        <v>1</v>
      </c>
      <c r="J48" s="46">
        <v>300</v>
      </c>
      <c r="K48" s="46"/>
      <c r="N48" s="57"/>
      <c r="O48" s="57"/>
    </row>
    <row r="49" spans="3:15" ht="18">
      <c r="C49" s="45">
        <v>2</v>
      </c>
      <c r="D49" s="45">
        <v>400</v>
      </c>
      <c r="E49" s="45">
        <v>3</v>
      </c>
      <c r="F49" s="45">
        <v>600</v>
      </c>
      <c r="G49" s="45">
        <v>3</v>
      </c>
      <c r="H49" s="45">
        <v>600</v>
      </c>
      <c r="I49" s="45">
        <v>2</v>
      </c>
      <c r="J49" s="45">
        <v>450</v>
      </c>
      <c r="K49" s="45"/>
      <c r="N49" s="57"/>
      <c r="O49" s="57"/>
    </row>
    <row r="50" spans="3:15" ht="18">
      <c r="C50" s="45">
        <v>3</v>
      </c>
      <c r="D50" s="45">
        <v>600</v>
      </c>
      <c r="E50" s="45">
        <v>4</v>
      </c>
      <c r="F50" s="45">
        <v>900</v>
      </c>
      <c r="G50" s="45">
        <v>4</v>
      </c>
      <c r="H50" s="45">
        <v>1000</v>
      </c>
      <c r="I50" s="45">
        <v>3</v>
      </c>
      <c r="J50" s="45">
        <v>600</v>
      </c>
      <c r="K50" s="45"/>
      <c r="N50" s="57"/>
    </row>
    <row r="51" spans="3:15" ht="18">
      <c r="C51" s="50">
        <v>4</v>
      </c>
      <c r="D51" s="50">
        <v>900</v>
      </c>
      <c r="E51" s="50">
        <v>5</v>
      </c>
      <c r="F51" s="50">
        <v>1500</v>
      </c>
      <c r="G51" s="50">
        <v>5</v>
      </c>
      <c r="H51" s="50">
        <v>1500</v>
      </c>
      <c r="I51" s="50">
        <v>4</v>
      </c>
      <c r="J51" s="50">
        <v>1000</v>
      </c>
      <c r="K51" s="50"/>
      <c r="N51" s="57"/>
    </row>
    <row r="52" spans="3:15" ht="18">
      <c r="C52" s="54"/>
      <c r="D52" s="55"/>
      <c r="E52" s="55"/>
      <c r="F52" s="55"/>
      <c r="G52" s="55"/>
      <c r="H52" s="55"/>
      <c r="I52" s="55"/>
      <c r="J52" s="55"/>
      <c r="K52" s="56"/>
      <c r="N52" s="57"/>
    </row>
    <row r="53" spans="3:15" ht="18">
      <c r="C53" s="51"/>
      <c r="D53" s="52"/>
      <c r="E53" s="52"/>
      <c r="F53" s="52"/>
      <c r="G53" s="52"/>
      <c r="H53" s="52"/>
      <c r="I53" s="52"/>
      <c r="J53" s="52"/>
      <c r="K53" s="53"/>
      <c r="N53" s="57"/>
    </row>
    <row r="54" spans="3:15" ht="18">
      <c r="C54" s="51" t="s">
        <v>17</v>
      </c>
      <c r="D54" s="52"/>
      <c r="E54" s="52"/>
      <c r="F54" s="52"/>
      <c r="G54" s="52"/>
      <c r="H54" s="52"/>
      <c r="I54" s="52"/>
      <c r="J54" s="52"/>
      <c r="K54" s="53"/>
      <c r="N54" s="57"/>
    </row>
    <row r="55" spans="3:15" ht="18">
      <c r="C55" s="46">
        <v>1</v>
      </c>
      <c r="D55" s="46">
        <v>200</v>
      </c>
      <c r="E55" s="46">
        <v>2</v>
      </c>
      <c r="F55" s="46">
        <v>300</v>
      </c>
      <c r="G55" s="46">
        <v>2</v>
      </c>
      <c r="H55" s="46">
        <v>400</v>
      </c>
      <c r="I55" s="46">
        <v>1</v>
      </c>
      <c r="J55" s="46">
        <v>300</v>
      </c>
      <c r="K55" s="46"/>
      <c r="N55" s="57"/>
    </row>
    <row r="56" spans="3:15" ht="18">
      <c r="C56" s="45">
        <v>2</v>
      </c>
      <c r="D56" s="45">
        <v>400</v>
      </c>
      <c r="E56" s="45">
        <v>3</v>
      </c>
      <c r="F56" s="45">
        <v>500</v>
      </c>
      <c r="G56" s="45">
        <v>3</v>
      </c>
      <c r="H56" s="45">
        <v>700</v>
      </c>
      <c r="I56" s="45">
        <v>2</v>
      </c>
      <c r="J56" s="45">
        <v>400</v>
      </c>
      <c r="K56" s="45"/>
      <c r="N56" s="57"/>
    </row>
    <row r="57" spans="3:15" ht="18">
      <c r="C57" s="45">
        <v>3</v>
      </c>
      <c r="D57" s="45">
        <v>500</v>
      </c>
      <c r="E57" s="45">
        <v>4</v>
      </c>
      <c r="F57" s="45">
        <v>600</v>
      </c>
      <c r="G57" s="45">
        <v>4</v>
      </c>
      <c r="H57" s="45">
        <v>900</v>
      </c>
      <c r="I57" s="45">
        <v>3</v>
      </c>
      <c r="J57" s="45">
        <v>700</v>
      </c>
      <c r="K57" s="45"/>
    </row>
    <row r="58" spans="3:15" ht="18">
      <c r="C58" s="50">
        <v>4</v>
      </c>
      <c r="D58" s="50">
        <v>600</v>
      </c>
      <c r="E58" s="50">
        <v>5</v>
      </c>
      <c r="F58" s="50">
        <v>1500</v>
      </c>
      <c r="G58" s="50">
        <v>5</v>
      </c>
      <c r="H58" s="50">
        <v>1500</v>
      </c>
      <c r="I58" s="50">
        <v>4</v>
      </c>
      <c r="J58" s="50">
        <v>900</v>
      </c>
      <c r="K58" s="50"/>
    </row>
    <row r="59" spans="3:15" ht="18">
      <c r="C59" s="54"/>
      <c r="D59" s="55"/>
      <c r="E59" s="55"/>
      <c r="F59" s="55"/>
      <c r="G59" s="55"/>
      <c r="H59" s="55"/>
      <c r="I59" s="55"/>
      <c r="J59" s="55"/>
      <c r="K59" s="56"/>
    </row>
    <row r="60" spans="3:15" ht="18">
      <c r="C60" s="51"/>
      <c r="D60" s="52"/>
      <c r="E60" s="52"/>
      <c r="F60" s="52"/>
      <c r="G60" s="52"/>
      <c r="H60" s="52"/>
      <c r="I60" s="52"/>
      <c r="J60" s="52"/>
      <c r="K60" s="53"/>
    </row>
    <row r="61" spans="3:15" ht="18">
      <c r="C61" s="51" t="s">
        <v>24</v>
      </c>
      <c r="D61" s="52"/>
      <c r="E61" s="52"/>
      <c r="F61" s="52"/>
      <c r="G61" s="52"/>
      <c r="H61" s="52"/>
      <c r="I61" s="52"/>
      <c r="J61" s="52"/>
      <c r="K61" s="53"/>
    </row>
    <row r="62" spans="3:15" ht="18">
      <c r="C62" s="46">
        <v>1</v>
      </c>
      <c r="D62" s="46">
        <v>300</v>
      </c>
      <c r="E62" s="46">
        <v>2</v>
      </c>
      <c r="F62" s="46">
        <v>400</v>
      </c>
      <c r="G62" s="46">
        <v>2</v>
      </c>
      <c r="H62" s="46">
        <v>400</v>
      </c>
      <c r="I62" s="46">
        <v>1</v>
      </c>
      <c r="J62" s="46">
        <v>300</v>
      </c>
      <c r="K62" s="46"/>
    </row>
    <row r="63" spans="3:15" ht="18">
      <c r="C63" s="45">
        <v>2</v>
      </c>
      <c r="D63" s="45">
        <v>400</v>
      </c>
      <c r="E63" s="45">
        <v>3</v>
      </c>
      <c r="F63" s="45">
        <v>500</v>
      </c>
      <c r="G63" s="45">
        <v>3</v>
      </c>
      <c r="H63" s="45">
        <v>600</v>
      </c>
      <c r="I63" s="45">
        <v>2</v>
      </c>
      <c r="J63" s="45">
        <v>400</v>
      </c>
      <c r="K63" s="45"/>
    </row>
    <row r="64" spans="3:15" ht="18">
      <c r="C64" s="45">
        <v>3</v>
      </c>
      <c r="D64" s="45">
        <v>500</v>
      </c>
      <c r="E64" s="45">
        <v>4</v>
      </c>
      <c r="F64" s="45">
        <v>1000</v>
      </c>
      <c r="G64" s="45">
        <v>4</v>
      </c>
      <c r="H64" s="45">
        <v>900</v>
      </c>
      <c r="I64" s="45">
        <v>3</v>
      </c>
      <c r="J64" s="45">
        <v>600</v>
      </c>
      <c r="K64" s="45"/>
    </row>
    <row r="65" spans="3:11" ht="18">
      <c r="C65" s="45">
        <v>4</v>
      </c>
      <c r="D65" s="45">
        <v>1000</v>
      </c>
      <c r="E65" s="45">
        <v>5</v>
      </c>
      <c r="F65" s="45">
        <v>1500</v>
      </c>
      <c r="G65" s="45">
        <v>5</v>
      </c>
      <c r="H65" s="45">
        <v>1500</v>
      </c>
      <c r="I65" s="45">
        <v>4</v>
      </c>
      <c r="J65" s="45">
        <v>900</v>
      </c>
      <c r="K65" s="45"/>
    </row>
    <row r="66" spans="3:11">
      <c r="G66"/>
    </row>
    <row r="67" spans="3:11">
      <c r="G67"/>
    </row>
    <row r="68" spans="3:11">
      <c r="G68"/>
    </row>
    <row r="69" spans="3:11">
      <c r="G69"/>
    </row>
    <row r="70" spans="3:11">
      <c r="G70"/>
    </row>
    <row r="71" spans="3:11">
      <c r="G71"/>
    </row>
    <row r="72" spans="3:11">
      <c r="G72"/>
    </row>
  </sheetData>
  <sortState xmlns:xlrd2="http://schemas.microsoft.com/office/spreadsheetml/2017/richdata2" ref="N39:N50">
    <sortCondition descending="1" ref="N39:N5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8D94-E28C-334D-AC62-23953CDAEF0E}">
  <dimension ref="A1:O72"/>
  <sheetViews>
    <sheetView topLeftCell="A6" zoomScale="110" zoomScaleNormal="91" workbookViewId="0">
      <selection activeCell="B25" sqref="B25"/>
    </sheetView>
  </sheetViews>
  <sheetFormatPr baseColWidth="10" defaultRowHeight="16"/>
  <cols>
    <col min="2" max="2" width="43.1640625" customWidth="1"/>
    <col min="3" max="3" width="17.83203125" customWidth="1"/>
    <col min="4" max="5" width="13.6640625" customWidth="1"/>
    <col min="6" max="6" width="11.33203125" bestFit="1" customWidth="1"/>
    <col min="7" max="7" width="10.83203125" style="9" bestFit="1" customWidth="1"/>
    <col min="8" max="10" width="11.33203125" bestFit="1" customWidth="1"/>
    <col min="11" max="11" width="15.83203125" bestFit="1" customWidth="1"/>
    <col min="12" max="12" width="11.33203125" bestFit="1" customWidth="1"/>
    <col min="13" max="13" width="10.83203125" style="28" bestFit="1" customWidth="1"/>
    <col min="14" max="15" width="11.33203125" bestFit="1" customWidth="1"/>
  </cols>
  <sheetData>
    <row r="1" spans="1:14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  <c r="M1" s="28" t="s">
        <v>39</v>
      </c>
      <c r="N1" t="s">
        <v>31</v>
      </c>
    </row>
    <row r="2" spans="1:1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 ca="1">_xlfn.FORECAST.LINEAR(C5,OFFSET(H$26:H$30,MATCH(C5,C$26:C$30,1)-1,0,2),OFFSET(C$26:C$30,MATCH(C5,C$26:C$30,1)-1,0,2))</f>
        <v>80</v>
      </c>
      <c r="I2">
        <f t="shared" ref="I2:J10" ca="1" si="0">_xlfn.FORECAST.LINEAR(D2,OFFSET(I$26:I$30,MATCH(D2,D$26:D$30,1)-1,0,2),OFFSET(D$26:D$30,MATCH(D2,D$26:D$30,1)-1,0,2))</f>
        <v>80</v>
      </c>
      <c r="J2">
        <f t="shared" ca="1" si="0"/>
        <v>100</v>
      </c>
      <c r="K2">
        <f ca="1">_xlfn.FORECAST.LINEAR(F2,OFFSET(K$26:K$33,MATCH(F2,F$26:F$33,1)-1,0,2),OFFSET(F$26:F$33,MATCH(F2,F$26:F$33,1)-1,0,2))</f>
        <v>0</v>
      </c>
      <c r="L2">
        <f t="shared" ref="L2:L5" ca="1" si="1">_xlfn.FORECAST.LINEAR(G2,OFFSET(L$26:L$27,MATCH(G2,G$26:G$27,1)-1,0,2),OFFSET(G$26:G$27,MATCH(G2,G$26:G$27,1)-1,0,2))</f>
        <v>100</v>
      </c>
      <c r="M2" s="28" cm="1">
        <f t="array" aca="1" ref="M2" ca="1">MMULT(H2:L2,TRANSPOSE(H$19:L$19))</f>
        <v>83.894737473352805</v>
      </c>
      <c r="N2">
        <f ca="1">RANK(M2,M$2:M$10)</f>
        <v>1</v>
      </c>
    </row>
    <row r="3" spans="1:1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ca="1" si="2">_xlfn.FORECAST.LINEAR(C3,OFFSET(H$26:H$30,MATCH(C3,C$26:C$30,1)-1,0,2),OFFSET(C$26:C$30,MATCH(C3,C$26:C$30,1)-1,0,2))</f>
        <v>100</v>
      </c>
      <c r="I3">
        <f t="shared" ca="1" si="0"/>
        <v>80</v>
      </c>
      <c r="J3">
        <f t="shared" ca="1" si="0"/>
        <v>60</v>
      </c>
      <c r="K3">
        <f t="shared" ref="K3:K10" ca="1" si="3">_xlfn.FORECAST.LINEAR(F3,OFFSET(K$26:K$33,MATCH(F3,F$26:F$33,1)-1,0,2),OFFSET(F$26:F$33,MATCH(F3,F$26:F$33,1)-1,0,2))</f>
        <v>0</v>
      </c>
      <c r="L3">
        <f t="shared" ca="1" si="1"/>
        <v>72.375127420998979</v>
      </c>
      <c r="M3" s="28" cm="1">
        <f t="array" aca="1" ref="M3" ca="1">MMULT(H3:L3,TRANSPOSE(H$19:L$19))</f>
        <v>60.3293982075202</v>
      </c>
      <c r="N3">
        <f t="shared" ref="N3:N10" ca="1" si="4">RANK(M3,M$2:M$10)</f>
        <v>4</v>
      </c>
    </row>
    <row r="4" spans="1:1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ca="1" si="2"/>
        <v>100</v>
      </c>
      <c r="I4">
        <f t="shared" ca="1" si="0"/>
        <v>80</v>
      </c>
      <c r="J4">
        <f t="shared" ca="1" si="0"/>
        <v>40</v>
      </c>
      <c r="K4">
        <f t="shared" ca="1" si="3"/>
        <v>85.714285700000062</v>
      </c>
      <c r="L4">
        <f t="shared" ca="1" si="1"/>
        <v>77.573904179408771</v>
      </c>
      <c r="M4" s="28" cm="1">
        <f t="array" aca="1" ref="M4" ca="1">MMULT(H4:L4,TRANSPOSE(H$19:L$19))</f>
        <v>61.670998167069783</v>
      </c>
      <c r="N4">
        <f t="shared" ca="1" si="4"/>
        <v>3</v>
      </c>
    </row>
    <row r="5" spans="1:1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ca="1" si="2"/>
        <v>80</v>
      </c>
      <c r="I5">
        <f t="shared" ca="1" si="0"/>
        <v>100</v>
      </c>
      <c r="J5">
        <f t="shared" ca="1" si="0"/>
        <v>40</v>
      </c>
      <c r="K5">
        <f t="shared" ca="1" si="3"/>
        <v>42.857142899999985</v>
      </c>
      <c r="L5">
        <f t="shared" ca="1" si="1"/>
        <v>77.573904179408771</v>
      </c>
      <c r="M5" s="28" cm="1">
        <f t="array" aca="1" ref="M5" ca="1">MMULT(H5:L5,TRANSPOSE(H$19:L$19))</f>
        <v>54.681921983484756</v>
      </c>
      <c r="N5">
        <f t="shared" ca="1" si="4"/>
        <v>7</v>
      </c>
    </row>
    <row r="6" spans="1:1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ca="1" si="2"/>
        <v>100</v>
      </c>
      <c r="I6">
        <f t="shared" ca="1" si="0"/>
        <v>100</v>
      </c>
      <c r="J6">
        <f t="shared" ca="1" si="0"/>
        <v>40</v>
      </c>
      <c r="K6">
        <f t="shared" ca="1" si="3"/>
        <v>42.857142899999985</v>
      </c>
      <c r="L6">
        <f ca="1">_xlfn.FORECAST.LINEAR(G6,OFFSET(L$26:L$27,MATCH(G6,G$26:G$27,1)-1,0,2),OFFSET(G$26:G$27,MATCH(G6,G$26:G$27,1)-1,0,2))</f>
        <v>95.412844036697251</v>
      </c>
      <c r="M6" s="28" cm="1">
        <f t="array" aca="1" ref="M6" ca="1">MMULT(H6:L6,TRANSPOSE(H$19:L$19))</f>
        <v>60.303570228373076</v>
      </c>
      <c r="N6">
        <f t="shared" ca="1" si="4"/>
        <v>5</v>
      </c>
    </row>
    <row r="7" spans="1:1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ca="1" si="2"/>
        <v>100</v>
      </c>
      <c r="I7">
        <f t="shared" ca="1" si="0"/>
        <v>100</v>
      </c>
      <c r="J7">
        <f t="shared" ca="1" si="0"/>
        <v>40</v>
      </c>
      <c r="K7">
        <f t="shared" ca="1" si="3"/>
        <v>33.333333366666665</v>
      </c>
      <c r="L7">
        <f t="shared" ref="L7:L8" ca="1" si="5">_xlfn.FORECAST.LINEAR(G7,OFFSET(L$26:L$27,MATCH(G7,G$26:G$27,1)-1,0,2),OFFSET(G$26:G$27,MATCH(G7,G$26:G$27,1)-1,0,2))</f>
        <v>0</v>
      </c>
      <c r="M7" s="28" cm="1">
        <f t="array" aca="1" ref="M7" ca="1">MMULT(H7:L7,TRANSPOSE(H$19:L$19))</f>
        <v>42.022577881752447</v>
      </c>
      <c r="N7">
        <f t="shared" ca="1" si="4"/>
        <v>8</v>
      </c>
    </row>
    <row r="8" spans="1:1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ca="1" si="2"/>
        <v>100</v>
      </c>
      <c r="I8">
        <f t="shared" ca="1" si="0"/>
        <v>90</v>
      </c>
      <c r="J8">
        <f t="shared" ca="1" si="0"/>
        <v>40</v>
      </c>
      <c r="K8">
        <f t="shared" ca="1" si="3"/>
        <v>42.857142899999985</v>
      </c>
      <c r="L8">
        <f t="shared" ca="1" si="5"/>
        <v>92.864424057084619</v>
      </c>
      <c r="M8" s="28" cm="1">
        <f t="array" aca="1" ref="M8" ca="1">MMULT(H8:L8,TRANSPOSE(H$19:L$19))</f>
        <v>59.391951594066867</v>
      </c>
      <c r="N8">
        <f t="shared" ca="1" si="4"/>
        <v>6</v>
      </c>
    </row>
    <row r="9" spans="1:1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ca="1" si="2"/>
        <v>100</v>
      </c>
      <c r="I9">
        <f t="shared" ca="1" si="0"/>
        <v>100</v>
      </c>
      <c r="J9">
        <f t="shared" ca="1" si="0"/>
        <v>60</v>
      </c>
      <c r="K9">
        <f t="shared" ca="1" si="3"/>
        <v>42.857142899999985</v>
      </c>
      <c r="L9">
        <f ca="1">_xlfn.FORECAST.LINEAR(G9,OFFSET(L$26:L$27,MATCH(G9,G$26:G$27,1)-1,0,2),OFFSET(G$26:G$27,MATCH(G9,G$26:G$27,1)-1,0,2))</f>
        <v>82.670744138634049</v>
      </c>
      <c r="M9" s="28" cm="1">
        <f t="array" aca="1" ref="M9" ca="1">MMULT(H9:L9,TRANSPOSE(H$19:L$19))</f>
        <v>68.552198288962288</v>
      </c>
      <c r="N9">
        <f t="shared" ca="1" si="4"/>
        <v>2</v>
      </c>
    </row>
    <row r="10" spans="1:14" ht="17" thickBot="1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ca="1" si="2"/>
        <v>80</v>
      </c>
      <c r="I10">
        <f t="shared" ca="1" si="0"/>
        <v>80</v>
      </c>
      <c r="J10">
        <f t="shared" ca="1" si="0"/>
        <v>0</v>
      </c>
      <c r="K10">
        <f t="shared" ca="1" si="3"/>
        <v>42.857142899999985</v>
      </c>
      <c r="L10">
        <f t="shared" ref="L10:L18" ca="1" si="6">_xlfn.FORECAST.LINEAR(G10,OFFSET(L$26:L$27,MATCH(G10,G$26:G$27,1)-1,0,2),OFFSET(G$26:G$27,MATCH(G10,G$26:G$27,1)-1,0,2))</f>
        <v>97.961264016309883</v>
      </c>
      <c r="M10" s="28" cm="1">
        <f t="array" aca="1" ref="M10" ca="1">MMULT(H10:L10,TRANSPOSE(H$19:L$19))</f>
        <v>36.361428593693915</v>
      </c>
      <c r="N10">
        <f t="shared" ca="1" si="4"/>
        <v>9</v>
      </c>
    </row>
    <row r="11" spans="1:14" s="14" customFormat="1">
      <c r="A11" s="12"/>
      <c r="B11" s="12"/>
      <c r="C11" s="15"/>
      <c r="D11" s="15"/>
      <c r="E11" s="15"/>
      <c r="F11" s="12">
        <v>1.5</v>
      </c>
      <c r="G11" s="13">
        <v>550</v>
      </c>
      <c r="H11" s="39"/>
      <c r="I11" s="39"/>
      <c r="J11" s="39"/>
      <c r="K11" s="14">
        <f ca="1">_xlfn.FORECAST.LINEAR(F11,OFFSET(K$26:K$35,MATCH(F11,F$26:F$35,1)-1,0,2),OFFSET(F$26:F$35,MATCH(F11,F$26:F$35,1)-1,0,2))</f>
        <v>0</v>
      </c>
      <c r="L11" s="14">
        <f t="shared" ca="1" si="6"/>
        <v>77.471967380224271</v>
      </c>
      <c r="M11" s="29"/>
    </row>
    <row r="12" spans="1:14">
      <c r="A12" s="1"/>
      <c r="B12" s="1"/>
      <c r="C12" s="16"/>
      <c r="D12" s="16"/>
      <c r="E12" s="16"/>
      <c r="F12" s="1">
        <v>1.6</v>
      </c>
      <c r="G12" s="10">
        <v>650</v>
      </c>
      <c r="H12" s="17"/>
      <c r="I12" s="17"/>
      <c r="J12" s="17"/>
      <c r="K12">
        <f ca="1">_xlfn.FORECAST.LINEAR(F12,OFFSET(K$26:K$35,MATCH(F12,F$26:F$35,1)-1,0,2),OFFSET(F$26:F$35,MATCH(F12,F$26:F$35,1)-1,0,2))</f>
        <v>14.285714299999938</v>
      </c>
      <c r="L12">
        <f t="shared" ca="1" si="6"/>
        <v>67.278287461773701</v>
      </c>
    </row>
    <row r="13" spans="1:14">
      <c r="A13" s="1"/>
      <c r="B13" s="1"/>
      <c r="C13" s="16"/>
      <c r="D13" s="16"/>
      <c r="E13" s="1">
        <v>2</v>
      </c>
      <c r="F13" s="16"/>
      <c r="G13" s="10">
        <v>400</v>
      </c>
      <c r="H13" s="17"/>
      <c r="I13" s="17"/>
      <c r="J13">
        <f ca="1">_xlfn.FORECAST.LINEAR(E13,OFFSET(J$26:J$30,MATCH(E13,E$26:E$30,1)-1,0,2),OFFSET(E$26:E$30,MATCH(E13,E$26:E$30,1)-1,0,2))</f>
        <v>10</v>
      </c>
      <c r="K13" s="17"/>
      <c r="L13">
        <f t="shared" ca="1" si="6"/>
        <v>92.762487257900105</v>
      </c>
    </row>
    <row r="14" spans="1:14">
      <c r="A14" s="1"/>
      <c r="B14" s="1"/>
      <c r="C14" s="16"/>
      <c r="D14" s="16"/>
      <c r="E14" s="1">
        <v>3</v>
      </c>
      <c r="F14" s="16"/>
      <c r="G14" s="10">
        <v>500</v>
      </c>
      <c r="H14" s="17"/>
      <c r="I14" s="17"/>
      <c r="J14">
        <f ca="1">_xlfn.FORECAST.LINEAR(E14,OFFSET(J$26:J$30,MATCH(E14,E$26:E$30,1)-1,0,2),OFFSET(E$26:E$30,MATCH(E14,E$26:E$30,1)-1,0,2))</f>
        <v>40</v>
      </c>
      <c r="K14" s="17"/>
      <c r="L14">
        <f t="shared" ca="1" si="6"/>
        <v>82.568807339449535</v>
      </c>
    </row>
    <row r="15" spans="1:14">
      <c r="A15" s="1"/>
      <c r="B15" s="1"/>
      <c r="C15" s="16"/>
      <c r="D15" s="1">
        <v>2</v>
      </c>
      <c r="E15" s="16"/>
      <c r="F15" s="16"/>
      <c r="G15" s="10">
        <v>400</v>
      </c>
      <c r="H15" s="17"/>
      <c r="I15">
        <f ca="1">_xlfn.FORECAST.LINEAR(D15,OFFSET(I$26:I$30,MATCH(D15,D$26:D$30,1)-1,0,2),OFFSET(D$26:D$30,MATCH(D15,D$26:D$30,1)-1,0,2))</f>
        <v>40</v>
      </c>
      <c r="J15" s="17"/>
      <c r="K15" s="17"/>
      <c r="L15">
        <f t="shared" ca="1" si="6"/>
        <v>92.762487257900105</v>
      </c>
    </row>
    <row r="16" spans="1:14">
      <c r="A16" s="1"/>
      <c r="B16" s="1"/>
      <c r="C16" s="16"/>
      <c r="D16" s="1">
        <v>3</v>
      </c>
      <c r="E16" s="16"/>
      <c r="F16" s="16"/>
      <c r="G16" s="10">
        <v>500</v>
      </c>
      <c r="H16" s="17"/>
      <c r="I16">
        <f ca="1">_xlfn.FORECAST.LINEAR(D16,OFFSET(I$26:I$30,MATCH(D16,D$26:D$30,1)-1,0,2),OFFSET(D$26:D$30,MATCH(D16,D$26:D$30,1)-1,0,2))</f>
        <v>80</v>
      </c>
      <c r="J16" s="17"/>
      <c r="K16" s="17"/>
      <c r="L16">
        <f t="shared" ca="1" si="6"/>
        <v>82.568807339449535</v>
      </c>
    </row>
    <row r="17" spans="1:15">
      <c r="A17" s="1"/>
      <c r="B17" s="1"/>
      <c r="C17" s="1">
        <v>2</v>
      </c>
      <c r="D17" s="16"/>
      <c r="E17" s="16"/>
      <c r="F17" s="16"/>
      <c r="G17" s="10">
        <v>400</v>
      </c>
      <c r="H17">
        <f ca="1">_xlfn.FORECAST.LINEAR(C17,OFFSET(H$26:H$30,MATCH(C17,C$26:C$30,1)-1,0,2),OFFSET(C$26:C$30,MATCH(C17,C$26:C$30,1)-1,0,2))</f>
        <v>30</v>
      </c>
      <c r="I17" s="17"/>
      <c r="J17" s="17"/>
      <c r="K17" s="17"/>
      <c r="L17">
        <f t="shared" ca="1" si="6"/>
        <v>92.762487257900105</v>
      </c>
    </row>
    <row r="18" spans="1:15" ht="17" thickBot="1">
      <c r="A18" s="1"/>
      <c r="B18" s="1"/>
      <c r="C18" s="1">
        <v>3</v>
      </c>
      <c r="D18" s="16"/>
      <c r="E18" s="16"/>
      <c r="F18" s="16"/>
      <c r="G18" s="10">
        <v>600</v>
      </c>
      <c r="H18">
        <f ca="1">_xlfn.FORECAST.LINEAR(C18,OFFSET(H$26:H$30,MATCH(C18,C$26:C$30,1)-1,0,2),OFFSET(C$26:C$30,MATCH(C18,C$26:C$30,1)-1,0,2))</f>
        <v>60</v>
      </c>
      <c r="I18" s="17"/>
      <c r="J18" s="17"/>
      <c r="K18" s="17"/>
      <c r="L18">
        <f t="shared" ca="1" si="6"/>
        <v>72.375127420998979</v>
      </c>
    </row>
    <row r="19" spans="1:15" s="14" customFormat="1">
      <c r="A19" s="12"/>
      <c r="B19" s="12"/>
      <c r="C19" s="12"/>
      <c r="D19" s="12"/>
      <c r="E19" s="12"/>
      <c r="F19" s="12"/>
      <c r="G19" s="59" t="s">
        <v>40</v>
      </c>
      <c r="H19" s="14">
        <f ca="1">H20/SUM($H20:$L20)</f>
        <v>0.12154915124082863</v>
      </c>
      <c r="I19" s="14">
        <f t="shared" ref="I19:K19" ca="1" si="7">I20/SUM($H20:$L20)</f>
        <v>4.5580931715310774E-2</v>
      </c>
      <c r="J19" s="14">
        <f t="shared" ca="1" si="7"/>
        <v>0.52638373231773727</v>
      </c>
      <c r="K19" s="14">
        <f t="shared" ca="1" si="7"/>
        <v>0.12762660867524409</v>
      </c>
      <c r="L19" s="14">
        <f ca="1">L20/SUM($H20:$L20)</f>
        <v>0.17885957605087929</v>
      </c>
      <c r="M19" s="29"/>
    </row>
    <row r="20" spans="1:15">
      <c r="G20" s="58" t="s">
        <v>41</v>
      </c>
      <c r="H20">
        <f ca="1">(L17-L18)/(H18-H17)</f>
        <v>0.67957866123003752</v>
      </c>
      <c r="I20">
        <f ca="1">(L15-L16)/(I16-I15)</f>
        <v>0.25484199796126428</v>
      </c>
      <c r="J20">
        <f ca="1">(J13-J14)/(L14-L13)</f>
        <v>2.9429999999999974</v>
      </c>
      <c r="K20">
        <f ca="1">(L11-L12)/(K12-K11)</f>
        <v>0.71355759357798543</v>
      </c>
      <c r="L20">
        <v>1</v>
      </c>
    </row>
    <row r="21" spans="1:15" s="20" customFormat="1" ht="17" thickBot="1">
      <c r="G21" s="21"/>
      <c r="M21" s="40"/>
    </row>
    <row r="22" spans="1:15">
      <c r="C22" t="s">
        <v>14</v>
      </c>
      <c r="H22" t="s">
        <v>25</v>
      </c>
    </row>
    <row r="23" spans="1:15">
      <c r="F23">
        <f>AVERAGE(G2:G10)</f>
        <v>550.88888888888891</v>
      </c>
      <c r="G23" s="9">
        <v>650</v>
      </c>
    </row>
    <row r="24" spans="1:15">
      <c r="C24" t="s">
        <v>11</v>
      </c>
      <c r="D24" t="s">
        <v>12</v>
      </c>
      <c r="E24" t="s">
        <v>13</v>
      </c>
      <c r="F24" t="s">
        <v>10</v>
      </c>
      <c r="G24" s="9" t="s">
        <v>9</v>
      </c>
      <c r="H24" t="s">
        <v>11</v>
      </c>
      <c r="I24" t="s">
        <v>12</v>
      </c>
      <c r="J24" t="s">
        <v>13</v>
      </c>
      <c r="K24" t="s">
        <v>10</v>
      </c>
      <c r="L24" t="s">
        <v>9</v>
      </c>
    </row>
    <row r="25" spans="1:15">
      <c r="C25" s="4">
        <v>0</v>
      </c>
      <c r="D25" s="5">
        <v>0</v>
      </c>
      <c r="E25" s="6">
        <v>0</v>
      </c>
      <c r="F25" s="7">
        <v>1.4</v>
      </c>
      <c r="G25" s="11">
        <v>328</v>
      </c>
      <c r="H25" s="4">
        <v>0</v>
      </c>
      <c r="I25" s="5">
        <v>0</v>
      </c>
      <c r="J25" s="6">
        <v>0</v>
      </c>
      <c r="K25" s="7">
        <v>0</v>
      </c>
      <c r="L25" s="8">
        <v>100</v>
      </c>
    </row>
    <row r="26" spans="1:15">
      <c r="C26" s="4">
        <v>1</v>
      </c>
      <c r="D26" s="5">
        <v>1</v>
      </c>
      <c r="E26" s="6">
        <v>1</v>
      </c>
      <c r="F26" s="7">
        <v>1.5</v>
      </c>
      <c r="G26" s="11">
        <v>329</v>
      </c>
      <c r="H26" s="4">
        <v>0</v>
      </c>
      <c r="I26" s="5">
        <v>0</v>
      </c>
      <c r="J26" s="6">
        <v>0</v>
      </c>
      <c r="K26" s="7">
        <v>0</v>
      </c>
      <c r="L26" s="8">
        <v>100</v>
      </c>
    </row>
    <row r="27" spans="1:15">
      <c r="C27" s="4">
        <v>2</v>
      </c>
      <c r="D27" s="5">
        <v>2</v>
      </c>
      <c r="E27" s="6">
        <v>2</v>
      </c>
      <c r="F27" s="7">
        <v>1.6</v>
      </c>
      <c r="G27" s="11">
        <v>1310</v>
      </c>
      <c r="H27" s="4">
        <v>30</v>
      </c>
      <c r="I27" s="5">
        <v>40</v>
      </c>
      <c r="J27" s="6">
        <v>10</v>
      </c>
      <c r="K27" s="7">
        <v>14.2857143</v>
      </c>
      <c r="L27" s="8">
        <v>0</v>
      </c>
    </row>
    <row r="28" spans="1:15">
      <c r="C28" s="4">
        <v>3</v>
      </c>
      <c r="D28" s="5">
        <v>3</v>
      </c>
      <c r="E28" s="6">
        <v>3</v>
      </c>
      <c r="F28" s="7">
        <v>1.65</v>
      </c>
      <c r="G28" s="11">
        <v>1311</v>
      </c>
      <c r="H28" s="4">
        <v>60</v>
      </c>
      <c r="I28" s="5">
        <v>80</v>
      </c>
      <c r="J28" s="6">
        <v>40</v>
      </c>
      <c r="K28" s="7">
        <v>28.571428600000001</v>
      </c>
      <c r="L28" s="8">
        <v>0</v>
      </c>
      <c r="N28">
        <v>7</v>
      </c>
      <c r="O28">
        <f>(N28)*100/$N$28</f>
        <v>100</v>
      </c>
    </row>
    <row r="29" spans="1:15">
      <c r="C29" s="4">
        <v>4</v>
      </c>
      <c r="D29" s="5">
        <v>4</v>
      </c>
      <c r="E29" s="6">
        <v>4</v>
      </c>
      <c r="F29" s="7">
        <v>1.8</v>
      </c>
      <c r="H29" s="4">
        <v>80</v>
      </c>
      <c r="I29" s="5">
        <v>90</v>
      </c>
      <c r="J29" s="6">
        <v>60</v>
      </c>
      <c r="K29" s="7">
        <v>42.857142899999999</v>
      </c>
      <c r="N29">
        <v>6</v>
      </c>
      <c r="O29">
        <f t="shared" ref="O29:O35" si="8">(N29)*100/$N$28</f>
        <v>85.714285714285708</v>
      </c>
    </row>
    <row r="30" spans="1:15">
      <c r="C30" s="4">
        <v>5</v>
      </c>
      <c r="D30" s="5">
        <v>5</v>
      </c>
      <c r="E30" s="6">
        <v>5</v>
      </c>
      <c r="F30" s="7">
        <v>1.9</v>
      </c>
      <c r="H30" s="4">
        <v>100</v>
      </c>
      <c r="I30" s="5">
        <v>100</v>
      </c>
      <c r="J30" s="6">
        <v>100</v>
      </c>
      <c r="K30" s="7">
        <v>57.142857100000001</v>
      </c>
      <c r="N30">
        <v>5</v>
      </c>
      <c r="O30">
        <f t="shared" si="8"/>
        <v>71.428571428571431</v>
      </c>
    </row>
    <row r="31" spans="1:15">
      <c r="C31" s="4">
        <v>6</v>
      </c>
      <c r="D31" s="5">
        <v>6</v>
      </c>
      <c r="E31" s="6">
        <v>6</v>
      </c>
      <c r="F31" s="7">
        <v>2.1</v>
      </c>
      <c r="H31" s="4">
        <v>100</v>
      </c>
      <c r="I31" s="5">
        <v>100</v>
      </c>
      <c r="J31" s="6">
        <v>100</v>
      </c>
      <c r="K31" s="7">
        <v>71.428571399999996</v>
      </c>
      <c r="N31">
        <v>4</v>
      </c>
      <c r="O31">
        <f t="shared" si="8"/>
        <v>57.142857142857146</v>
      </c>
    </row>
    <row r="32" spans="1:15">
      <c r="F32" s="7">
        <v>2.2999999999999998</v>
      </c>
      <c r="K32" s="7">
        <v>85.714285700000005</v>
      </c>
      <c r="N32">
        <v>3</v>
      </c>
      <c r="O32">
        <f t="shared" si="8"/>
        <v>42.857142857142854</v>
      </c>
    </row>
    <row r="33" spans="3:15">
      <c r="F33" s="7">
        <v>2.4</v>
      </c>
      <c r="K33" s="7">
        <v>100</v>
      </c>
      <c r="N33">
        <v>2</v>
      </c>
      <c r="O33">
        <f t="shared" si="8"/>
        <v>28.571428571428573</v>
      </c>
    </row>
    <row r="34" spans="3:15">
      <c r="F34" s="7">
        <v>2.5</v>
      </c>
      <c r="K34" s="7">
        <v>100</v>
      </c>
      <c r="N34">
        <v>1</v>
      </c>
      <c r="O34">
        <f t="shared" si="8"/>
        <v>14.285714285714286</v>
      </c>
    </row>
    <row r="35" spans="3:15">
      <c r="N35">
        <v>0</v>
      </c>
      <c r="O35">
        <f t="shared" si="8"/>
        <v>0</v>
      </c>
    </row>
    <row r="37" spans="3:15" ht="18">
      <c r="C37" s="60" t="s">
        <v>15</v>
      </c>
      <c r="D37" s="61"/>
      <c r="E37" s="61"/>
      <c r="F37" s="61"/>
      <c r="G37" s="48"/>
      <c r="H37" s="48"/>
      <c r="I37" s="48"/>
      <c r="J37" s="48"/>
      <c r="K37" s="49"/>
    </row>
    <row r="38" spans="3:15" ht="18">
      <c r="C38" s="62">
        <v>550</v>
      </c>
      <c r="D38" s="62">
        <v>1.5</v>
      </c>
      <c r="E38" s="62">
        <v>650</v>
      </c>
      <c r="F38" s="62">
        <v>1.6</v>
      </c>
      <c r="G38" s="46"/>
      <c r="H38" s="46">
        <v>650</v>
      </c>
      <c r="I38" s="46">
        <v>2.5</v>
      </c>
      <c r="J38" s="46">
        <v>550</v>
      </c>
      <c r="K38" s="46">
        <v>2.2999999999999998</v>
      </c>
    </row>
    <row r="39" spans="3:15" ht="18">
      <c r="C39" s="63">
        <v>550</v>
      </c>
      <c r="D39" s="63">
        <v>1.6</v>
      </c>
      <c r="E39" s="63">
        <v>650</v>
      </c>
      <c r="F39" s="63">
        <v>1.65</v>
      </c>
      <c r="G39" s="45"/>
      <c r="H39" s="45">
        <v>650</v>
      </c>
      <c r="I39" s="45">
        <v>2.2999999999999998</v>
      </c>
      <c r="J39" s="45">
        <v>550</v>
      </c>
      <c r="K39" s="45">
        <v>2.1</v>
      </c>
      <c r="N39" s="57"/>
      <c r="O39" s="57"/>
    </row>
    <row r="40" spans="3:15" ht="18">
      <c r="C40" s="63">
        <v>550</v>
      </c>
      <c r="D40" s="63">
        <v>1.65</v>
      </c>
      <c r="E40" s="63">
        <v>650</v>
      </c>
      <c r="F40" s="63">
        <v>1.8</v>
      </c>
      <c r="G40" s="45"/>
      <c r="H40" s="45">
        <v>650</v>
      </c>
      <c r="I40" s="45">
        <v>2.1</v>
      </c>
      <c r="J40" s="45">
        <v>550</v>
      </c>
      <c r="K40" s="45">
        <v>2</v>
      </c>
      <c r="N40" s="57"/>
      <c r="O40" s="57"/>
    </row>
    <row r="41" spans="3:15" ht="18">
      <c r="C41" s="63">
        <v>550</v>
      </c>
      <c r="D41" s="63">
        <v>1.8</v>
      </c>
      <c r="E41" s="63">
        <v>650</v>
      </c>
      <c r="F41" s="63">
        <v>1.9</v>
      </c>
      <c r="G41" s="45"/>
      <c r="H41" s="45">
        <v>650</v>
      </c>
      <c r="I41" s="45">
        <v>2</v>
      </c>
      <c r="J41" s="45">
        <v>550</v>
      </c>
      <c r="K41" s="45">
        <v>1.8</v>
      </c>
      <c r="N41" s="57"/>
      <c r="O41" s="57"/>
    </row>
    <row r="42" spans="3:15" ht="18">
      <c r="C42" s="63">
        <v>550</v>
      </c>
      <c r="D42" s="63">
        <v>1.9</v>
      </c>
      <c r="E42" s="63">
        <v>650</v>
      </c>
      <c r="F42" s="63">
        <v>2.1</v>
      </c>
      <c r="G42" s="45"/>
      <c r="H42" s="45">
        <v>650</v>
      </c>
      <c r="I42" s="45">
        <v>1.8</v>
      </c>
      <c r="J42" s="45">
        <v>550</v>
      </c>
      <c r="K42" s="45">
        <v>1.7</v>
      </c>
      <c r="N42" s="57"/>
      <c r="O42" s="57"/>
    </row>
    <row r="43" spans="3:15" ht="18">
      <c r="C43" s="63">
        <v>550</v>
      </c>
      <c r="D43" s="63">
        <v>2.1</v>
      </c>
      <c r="E43" s="63">
        <v>650</v>
      </c>
      <c r="F43" s="63">
        <v>2.2999999999999998</v>
      </c>
      <c r="G43" s="45"/>
      <c r="H43" s="45">
        <v>650</v>
      </c>
      <c r="I43" s="45">
        <v>1.7</v>
      </c>
      <c r="J43" s="45">
        <v>550</v>
      </c>
      <c r="K43" s="45">
        <v>1.6</v>
      </c>
      <c r="N43" s="57"/>
      <c r="O43" s="57"/>
    </row>
    <row r="44" spans="3:15" ht="18">
      <c r="C44" s="64">
        <v>550</v>
      </c>
      <c r="D44" s="64">
        <v>2.2999999999999998</v>
      </c>
      <c r="E44" s="64">
        <v>650</v>
      </c>
      <c r="F44" s="64">
        <v>2.4</v>
      </c>
      <c r="G44" s="50"/>
      <c r="H44" s="50">
        <v>650</v>
      </c>
      <c r="I44" s="50">
        <v>1.6</v>
      </c>
      <c r="J44" s="50">
        <v>550</v>
      </c>
      <c r="K44" s="50">
        <v>1.5</v>
      </c>
      <c r="N44" s="57"/>
      <c r="O44" s="57"/>
    </row>
    <row r="45" spans="3:15" ht="18">
      <c r="C45" s="65"/>
      <c r="D45" s="66"/>
      <c r="E45" s="66"/>
      <c r="F45" s="66"/>
      <c r="G45" s="55"/>
      <c r="H45" s="55"/>
      <c r="I45" s="55"/>
      <c r="J45" s="55"/>
      <c r="K45" s="56"/>
      <c r="N45" s="57"/>
      <c r="O45" s="57"/>
    </row>
    <row r="46" spans="3:15" ht="18">
      <c r="C46" s="67"/>
      <c r="D46" s="68"/>
      <c r="E46" s="68"/>
      <c r="F46" s="68"/>
      <c r="G46" s="52"/>
      <c r="H46" s="52"/>
      <c r="I46" s="52"/>
      <c r="J46" s="52"/>
      <c r="K46" s="53"/>
      <c r="N46" s="57"/>
      <c r="O46" s="57"/>
    </row>
    <row r="47" spans="3:15" ht="18">
      <c r="C47" s="67" t="s">
        <v>16</v>
      </c>
      <c r="D47" s="68"/>
      <c r="E47" s="68"/>
      <c r="F47" s="68"/>
      <c r="G47" s="52"/>
      <c r="H47" s="52"/>
      <c r="I47" s="52"/>
      <c r="J47" s="52"/>
      <c r="K47" s="53"/>
      <c r="N47" s="57"/>
      <c r="O47" s="57"/>
    </row>
    <row r="48" spans="3:15" ht="18">
      <c r="C48" s="69">
        <v>1</v>
      </c>
      <c r="D48" s="69">
        <v>0</v>
      </c>
      <c r="E48" s="69">
        <v>2</v>
      </c>
      <c r="F48" s="69">
        <v>30</v>
      </c>
      <c r="G48" s="46">
        <v>2</v>
      </c>
      <c r="H48" s="46"/>
      <c r="I48" s="46"/>
      <c r="J48" s="46"/>
      <c r="K48" s="46"/>
      <c r="N48" s="57"/>
      <c r="O48" s="57"/>
    </row>
    <row r="49" spans="3:15" ht="18">
      <c r="C49" s="70">
        <v>2</v>
      </c>
      <c r="D49" s="69">
        <v>30</v>
      </c>
      <c r="E49" s="70">
        <v>3</v>
      </c>
      <c r="F49" s="70">
        <v>60</v>
      </c>
      <c r="G49" s="45">
        <v>3</v>
      </c>
      <c r="H49" s="45"/>
      <c r="I49" s="45"/>
      <c r="J49" s="45"/>
      <c r="K49" s="45"/>
      <c r="N49" s="57"/>
      <c r="O49" s="57"/>
    </row>
    <row r="50" spans="3:15" ht="18">
      <c r="C50" s="70">
        <v>3</v>
      </c>
      <c r="D50" s="70">
        <v>60</v>
      </c>
      <c r="E50" s="70">
        <v>4</v>
      </c>
      <c r="F50" s="70">
        <v>80</v>
      </c>
      <c r="G50" s="45">
        <v>4</v>
      </c>
      <c r="H50" s="45"/>
      <c r="I50" s="45"/>
      <c r="J50" s="45"/>
      <c r="K50" s="45"/>
      <c r="N50" s="57"/>
    </row>
    <row r="51" spans="3:15" ht="18">
      <c r="C51" s="71">
        <v>4</v>
      </c>
      <c r="D51" s="70">
        <v>80</v>
      </c>
      <c r="E51" s="71">
        <v>5</v>
      </c>
      <c r="F51" s="71">
        <v>100</v>
      </c>
      <c r="G51" s="50">
        <v>5</v>
      </c>
      <c r="H51" s="50"/>
      <c r="I51" s="50"/>
      <c r="J51" s="50"/>
      <c r="K51" s="50"/>
      <c r="N51" s="57"/>
    </row>
    <row r="52" spans="3:15" ht="18">
      <c r="C52" s="65"/>
      <c r="D52" s="66"/>
      <c r="E52" s="66"/>
      <c r="F52" s="66"/>
      <c r="G52" s="55"/>
      <c r="H52" s="55"/>
      <c r="I52" s="55"/>
      <c r="J52" s="55"/>
      <c r="K52" s="56"/>
      <c r="N52" s="57"/>
    </row>
    <row r="53" spans="3:15" ht="18">
      <c r="C53" s="67"/>
      <c r="D53" s="68"/>
      <c r="E53" s="68"/>
      <c r="F53" s="68"/>
      <c r="G53" s="52"/>
      <c r="H53" s="52"/>
      <c r="I53" s="52"/>
      <c r="J53" s="52"/>
      <c r="K53" s="53"/>
      <c r="N53" s="57"/>
    </row>
    <row r="54" spans="3:15" ht="18">
      <c r="C54" s="67" t="s">
        <v>17</v>
      </c>
      <c r="D54" s="68"/>
      <c r="E54" s="68"/>
      <c r="F54" s="68"/>
      <c r="G54" s="52"/>
      <c r="H54" s="52"/>
      <c r="I54" s="52"/>
      <c r="J54" s="52"/>
      <c r="K54" s="53"/>
      <c r="N54" s="57"/>
    </row>
    <row r="55" spans="3:15" ht="18">
      <c r="C55" s="69">
        <v>1</v>
      </c>
      <c r="D55" s="69">
        <v>0</v>
      </c>
      <c r="E55" s="69">
        <v>2</v>
      </c>
      <c r="F55" s="69">
        <v>40</v>
      </c>
      <c r="G55" s="46">
        <v>2</v>
      </c>
      <c r="H55" s="46"/>
      <c r="I55" s="46"/>
      <c r="J55" s="46"/>
      <c r="K55" s="46"/>
      <c r="N55" s="57"/>
    </row>
    <row r="56" spans="3:15" ht="18">
      <c r="C56" s="70">
        <v>2</v>
      </c>
      <c r="D56" s="69">
        <v>40</v>
      </c>
      <c r="E56" s="70">
        <v>3</v>
      </c>
      <c r="F56" s="70">
        <v>80</v>
      </c>
      <c r="G56" s="45">
        <v>3</v>
      </c>
      <c r="H56" s="45"/>
      <c r="I56" s="45"/>
      <c r="J56" s="45"/>
      <c r="K56" s="45"/>
      <c r="N56" s="57"/>
    </row>
    <row r="57" spans="3:15" ht="18">
      <c r="C57" s="70">
        <v>3</v>
      </c>
      <c r="D57" s="70">
        <v>80</v>
      </c>
      <c r="E57" s="70">
        <v>4</v>
      </c>
      <c r="F57" s="70">
        <v>90</v>
      </c>
      <c r="G57" s="45">
        <v>4</v>
      </c>
      <c r="H57" s="45"/>
      <c r="I57" s="45"/>
      <c r="J57" s="45"/>
      <c r="K57" s="45"/>
    </row>
    <row r="58" spans="3:15" ht="18">
      <c r="C58" s="71">
        <v>4</v>
      </c>
      <c r="D58" s="70">
        <v>90</v>
      </c>
      <c r="E58" s="71">
        <v>5</v>
      </c>
      <c r="F58" s="71">
        <v>100</v>
      </c>
      <c r="G58" s="50">
        <v>5</v>
      </c>
      <c r="H58" s="50"/>
      <c r="I58" s="50"/>
      <c r="J58" s="50"/>
      <c r="K58" s="50"/>
    </row>
    <row r="59" spans="3:15" ht="18">
      <c r="C59" s="65"/>
      <c r="D59" s="66"/>
      <c r="E59" s="66"/>
      <c r="F59" s="66"/>
      <c r="G59" s="55"/>
      <c r="H59" s="55"/>
      <c r="I59" s="55"/>
      <c r="J59" s="55"/>
      <c r="K59" s="56"/>
    </row>
    <row r="60" spans="3:15" ht="18">
      <c r="C60" s="67"/>
      <c r="D60" s="68"/>
      <c r="E60" s="68"/>
      <c r="F60" s="68"/>
      <c r="G60" s="52"/>
      <c r="H60" s="52"/>
      <c r="I60" s="52"/>
      <c r="J60" s="52"/>
      <c r="K60" s="53"/>
    </row>
    <row r="61" spans="3:15" ht="18">
      <c r="C61" s="67" t="s">
        <v>24</v>
      </c>
      <c r="D61" s="68"/>
      <c r="E61" s="68"/>
      <c r="F61" s="68"/>
      <c r="G61" s="52"/>
      <c r="H61" s="52"/>
      <c r="I61" s="52"/>
      <c r="J61" s="52"/>
      <c r="K61" s="53"/>
    </row>
    <row r="62" spans="3:15" ht="18">
      <c r="C62" s="69">
        <v>1</v>
      </c>
      <c r="D62" s="69">
        <v>0</v>
      </c>
      <c r="E62" s="69">
        <v>2</v>
      </c>
      <c r="F62" s="69">
        <v>10</v>
      </c>
      <c r="G62" s="46">
        <v>2</v>
      </c>
      <c r="H62" s="46"/>
      <c r="I62" s="46"/>
      <c r="J62" s="46"/>
      <c r="K62" s="46"/>
    </row>
    <row r="63" spans="3:15" ht="18">
      <c r="C63" s="70">
        <v>2</v>
      </c>
      <c r="D63" s="69">
        <v>10</v>
      </c>
      <c r="E63" s="70">
        <v>3</v>
      </c>
      <c r="F63" s="70">
        <v>40</v>
      </c>
      <c r="G63" s="45">
        <v>3</v>
      </c>
      <c r="H63" s="45"/>
      <c r="I63" s="45"/>
      <c r="J63" s="45"/>
      <c r="K63" s="45"/>
    </row>
    <row r="64" spans="3:15" ht="18">
      <c r="C64" s="70">
        <v>3</v>
      </c>
      <c r="D64" s="70">
        <v>40</v>
      </c>
      <c r="E64" s="70">
        <v>4</v>
      </c>
      <c r="F64" s="70">
        <v>60</v>
      </c>
      <c r="G64" s="45">
        <v>4</v>
      </c>
      <c r="H64" s="45"/>
      <c r="I64" s="45"/>
      <c r="J64" s="45"/>
      <c r="K64" s="45"/>
    </row>
    <row r="65" spans="3:11" ht="18">
      <c r="C65" s="70">
        <v>4</v>
      </c>
      <c r="D65" s="70">
        <v>60</v>
      </c>
      <c r="E65" s="70">
        <v>5</v>
      </c>
      <c r="F65" s="70">
        <v>100</v>
      </c>
      <c r="G65" s="45">
        <v>5</v>
      </c>
      <c r="H65" s="45"/>
      <c r="I65" s="45"/>
      <c r="J65" s="45"/>
      <c r="K65" s="45"/>
    </row>
    <row r="66" spans="3:11">
      <c r="C66" s="72"/>
      <c r="D66" s="72"/>
      <c r="E66" s="72"/>
      <c r="F66" s="72"/>
      <c r="G66"/>
    </row>
    <row r="67" spans="3:11">
      <c r="G67"/>
    </row>
    <row r="68" spans="3:11">
      <c r="G68"/>
    </row>
    <row r="69" spans="3:11">
      <c r="G69"/>
    </row>
    <row r="70" spans="3:11">
      <c r="G70"/>
    </row>
    <row r="71" spans="3:11">
      <c r="G71"/>
    </row>
    <row r="72" spans="3:11">
      <c r="G72"/>
    </row>
  </sheetData>
  <sortState xmlns:xlrd2="http://schemas.microsoft.com/office/spreadsheetml/2017/richdata2" ref="K26:K33">
    <sortCondition ref="K26:K33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C67-8C9F-2A4E-AC76-F4E9B1B5F2AD}">
  <dimension ref="A1:V27"/>
  <sheetViews>
    <sheetView zoomScale="56" workbookViewId="0">
      <selection activeCell="M24" sqref="M24"/>
    </sheetView>
  </sheetViews>
  <sheetFormatPr baseColWidth="10" defaultRowHeight="16"/>
  <cols>
    <col min="13" max="13" width="39.33203125" style="28" bestFit="1" customWidth="1"/>
  </cols>
  <sheetData>
    <row r="1" spans="1:22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19</v>
      </c>
      <c r="I1" t="s">
        <v>20</v>
      </c>
      <c r="J1" t="s">
        <v>21</v>
      </c>
      <c r="K1" s="2" t="s">
        <v>22</v>
      </c>
      <c r="L1" t="s">
        <v>23</v>
      </c>
      <c r="N1" t="str" cm="1">
        <f t="array" ref="N1:V1">TRANSPOSE(B2:B10)</f>
        <v>BEKO CEG3190B</v>
      </c>
      <c r="O1" t="str">
        <v>MELITTA LATTICIA OT F300-100</v>
      </c>
      <c r="P1" t="str">
        <v>KRUPS EVIDENCE ECO BLACK EA897B</v>
      </c>
      <c r="Q1" t="str">
        <v>PHILIPS EP3246/70</v>
      </c>
      <c r="R1" t="str">
        <v>DELONGHI MAGNIFICA EVO ECAM290.21</v>
      </c>
      <c r="S1" t="str">
        <v>SAECO XELSIS DELUXE SM8785/00</v>
      </c>
      <c r="T1" t="str">
        <v>DELONGHI MAGNIFICA START ECAM220.31.SB</v>
      </c>
      <c r="U1" t="str">
        <v>DELONGHI MAGNIFICA ECAMI3.123.B</v>
      </c>
      <c r="V1" t="str">
        <v>QILIVE Q.5404 (600094159)</v>
      </c>
    </row>
    <row r="2" spans="1:2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>C2*C$15</f>
        <v>4</v>
      </c>
      <c r="I2">
        <f t="shared" ref="I2:L10" si="0">D2*D$15</f>
        <v>3</v>
      </c>
      <c r="J2">
        <f t="shared" si="0"/>
        <v>5</v>
      </c>
      <c r="K2">
        <f t="shared" si="0"/>
        <v>1.5</v>
      </c>
      <c r="L2">
        <f t="shared" si="0"/>
        <v>-329</v>
      </c>
      <c r="M2" s="28" t="str" cm="1">
        <f t="array" ref="M2:V6">TRANSPOSE(H1:L10)</f>
        <v>g1Or</v>
      </c>
      <c r="N2">
        <v>4</v>
      </c>
      <c r="O2">
        <v>5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4</v>
      </c>
    </row>
    <row r="3" spans="1:2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si="1">C3*C$15</f>
        <v>5</v>
      </c>
      <c r="I3">
        <f t="shared" si="0"/>
        <v>3</v>
      </c>
      <c r="J3">
        <f t="shared" si="0"/>
        <v>4</v>
      </c>
      <c r="K3">
        <f t="shared" si="0"/>
        <v>1.5</v>
      </c>
      <c r="L3">
        <f t="shared" si="0"/>
        <v>-600</v>
      </c>
      <c r="M3" s="28" t="str">
        <v>g2Or</v>
      </c>
      <c r="N3">
        <v>3</v>
      </c>
      <c r="O3">
        <v>3</v>
      </c>
      <c r="P3">
        <v>3</v>
      </c>
      <c r="Q3">
        <v>5</v>
      </c>
      <c r="R3">
        <v>5</v>
      </c>
      <c r="S3">
        <v>5</v>
      </c>
      <c r="T3">
        <v>4</v>
      </c>
      <c r="U3">
        <v>5</v>
      </c>
      <c r="V3">
        <v>3</v>
      </c>
    </row>
    <row r="4" spans="1:2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si="1"/>
        <v>5</v>
      </c>
      <c r="I4">
        <f t="shared" si="0"/>
        <v>3</v>
      </c>
      <c r="J4">
        <f t="shared" si="0"/>
        <v>3</v>
      </c>
      <c r="K4">
        <f t="shared" si="0"/>
        <v>2.2999999999999998</v>
      </c>
      <c r="L4">
        <f t="shared" si="0"/>
        <v>-549</v>
      </c>
      <c r="M4" s="28" t="str">
        <v>g3Or</v>
      </c>
      <c r="N4">
        <v>5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1</v>
      </c>
    </row>
    <row r="5" spans="1:2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si="1"/>
        <v>4</v>
      </c>
      <c r="I5">
        <f t="shared" si="0"/>
        <v>5</v>
      </c>
      <c r="J5">
        <f t="shared" si="0"/>
        <v>3</v>
      </c>
      <c r="K5">
        <f t="shared" si="0"/>
        <v>1.8</v>
      </c>
      <c r="L5">
        <f t="shared" si="0"/>
        <v>-549</v>
      </c>
      <c r="M5" s="28" t="str">
        <v>g4Or</v>
      </c>
      <c r="N5">
        <v>1.5</v>
      </c>
      <c r="O5">
        <v>1.5</v>
      </c>
      <c r="P5">
        <v>2.2999999999999998</v>
      </c>
      <c r="Q5">
        <v>1.8</v>
      </c>
      <c r="R5">
        <v>1.8</v>
      </c>
      <c r="S5">
        <v>1.7</v>
      </c>
      <c r="T5">
        <v>1.8</v>
      </c>
      <c r="U5">
        <v>1.8</v>
      </c>
      <c r="V5">
        <v>1.8</v>
      </c>
    </row>
    <row r="6" spans="1:2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si="1"/>
        <v>5</v>
      </c>
      <c r="I6">
        <f t="shared" si="0"/>
        <v>5</v>
      </c>
      <c r="J6">
        <f t="shared" si="0"/>
        <v>3</v>
      </c>
      <c r="K6">
        <f t="shared" si="0"/>
        <v>1.8</v>
      </c>
      <c r="L6">
        <f t="shared" si="0"/>
        <v>-374</v>
      </c>
      <c r="M6" s="28" t="str">
        <v>g5Or</v>
      </c>
      <c r="N6">
        <v>-329</v>
      </c>
      <c r="O6">
        <v>-600</v>
      </c>
      <c r="P6">
        <v>-549</v>
      </c>
      <c r="Q6">
        <v>-549</v>
      </c>
      <c r="R6">
        <v>-374</v>
      </c>
      <c r="S6">
        <v>-1310</v>
      </c>
      <c r="T6">
        <v>-399</v>
      </c>
      <c r="U6">
        <v>-499</v>
      </c>
      <c r="V6">
        <v>-349</v>
      </c>
    </row>
    <row r="7" spans="1:2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si="1"/>
        <v>5</v>
      </c>
      <c r="I7">
        <f t="shared" si="0"/>
        <v>5</v>
      </c>
      <c r="J7">
        <f t="shared" si="0"/>
        <v>3</v>
      </c>
      <c r="K7">
        <f t="shared" si="0"/>
        <v>1.7</v>
      </c>
      <c r="L7">
        <f t="shared" si="0"/>
        <v>-1310</v>
      </c>
    </row>
    <row r="8" spans="1:2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si="1"/>
        <v>5</v>
      </c>
      <c r="I8">
        <f t="shared" si="0"/>
        <v>4</v>
      </c>
      <c r="J8">
        <f t="shared" si="0"/>
        <v>3</v>
      </c>
      <c r="K8">
        <f t="shared" si="0"/>
        <v>1.8</v>
      </c>
      <c r="L8">
        <f t="shared" si="0"/>
        <v>-399</v>
      </c>
    </row>
    <row r="9" spans="1:2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si="1"/>
        <v>5</v>
      </c>
      <c r="I9">
        <f t="shared" si="0"/>
        <v>5</v>
      </c>
      <c r="J9">
        <f t="shared" si="0"/>
        <v>4</v>
      </c>
      <c r="K9">
        <f t="shared" si="0"/>
        <v>1.8</v>
      </c>
      <c r="L9">
        <f t="shared" si="0"/>
        <v>-499</v>
      </c>
    </row>
    <row r="10" spans="1:2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si="1"/>
        <v>4</v>
      </c>
      <c r="I10">
        <f t="shared" si="0"/>
        <v>3</v>
      </c>
      <c r="J10">
        <f t="shared" si="0"/>
        <v>1</v>
      </c>
      <c r="K10">
        <f t="shared" si="0"/>
        <v>1.8</v>
      </c>
      <c r="L10">
        <f t="shared" si="0"/>
        <v>-349</v>
      </c>
    </row>
    <row r="11" spans="1:22">
      <c r="G11" s="9"/>
    </row>
    <row r="12" spans="1:22">
      <c r="G12" s="9"/>
    </row>
    <row r="13" spans="1:22">
      <c r="G13" s="9"/>
    </row>
    <row r="14" spans="1:22" ht="17" thickBot="1">
      <c r="G14" s="9"/>
    </row>
    <row r="15" spans="1:22" s="14" customFormat="1">
      <c r="B15" s="14" t="s">
        <v>26</v>
      </c>
      <c r="C15" s="14">
        <v>1</v>
      </c>
      <c r="D15" s="14">
        <v>1</v>
      </c>
      <c r="E15" s="14">
        <v>1</v>
      </c>
      <c r="F15" s="14">
        <v>1</v>
      </c>
      <c r="G15" s="18">
        <v>-1</v>
      </c>
      <c r="H15" s="14">
        <v>0.1</v>
      </c>
      <c r="I15" s="14">
        <v>0.1</v>
      </c>
      <c r="J15" s="14">
        <v>0.3</v>
      </c>
      <c r="K15" s="14">
        <v>0.2</v>
      </c>
      <c r="L15" s="14">
        <v>0.3</v>
      </c>
      <c r="M15" s="29">
        <v>0.8</v>
      </c>
      <c r="N15" s="43" t="s">
        <v>38</v>
      </c>
    </row>
    <row r="16" spans="1:22">
      <c r="G16" s="9"/>
      <c r="M16" s="30" t="s">
        <v>27</v>
      </c>
    </row>
    <row r="17" spans="7:22">
      <c r="G17" s="9"/>
    </row>
    <row r="18" spans="7:22">
      <c r="G18" s="9"/>
      <c r="N18" t="str" cm="1">
        <f t="array" ref="N18:V18">_xlfn.ANCHORARRAY(N1)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</row>
    <row r="19" spans="7:22">
      <c r="G19" s="9"/>
      <c r="M19" s="28" t="str" cm="1">
        <f t="array" ref="M19:M27">B2:B10</f>
        <v>BEKO CEG3190B</v>
      </c>
      <c r="N19" cm="1">
        <f t="array" ref="N19">IF(SUMPRODUCT(IF($H2:$L2&gt;=TRANSPOSE(N$2:N$6),1,0),$H$15:$L$15)&gt;=$M$15,1,0)</f>
        <v>1</v>
      </c>
      <c r="O19" cm="1">
        <f t="array" ref="O19">IF(SUMPRODUCT(IF($H2:$L2&gt;=TRANSPOSE(O$2:O$6),1,0),$H$15:$L$15)&gt;=$M$15,1,0)</f>
        <v>1</v>
      </c>
      <c r="P19" cm="1">
        <f t="array" ref="P19">IF(SUMPRODUCT(IF($H2:$L2&gt;=TRANSPOSE(P$2:P$6),1,0),$H$15:$L$15)&gt;=$M$15,1,0)</f>
        <v>0</v>
      </c>
      <c r="Q19" cm="1">
        <f t="array" ref="Q19">IF(SUMPRODUCT(IF($H2:$L2&gt;=TRANSPOSE(Q$2:Q$6),1,0),$H$15:$L$15)&gt;=$M$15,1,0)</f>
        <v>0</v>
      </c>
      <c r="R19" cm="1">
        <f t="array" ref="R19">IF(SUMPRODUCT(IF($H2:$L2&gt;=TRANSPOSE(R$2:R$6),1,0),$H$15:$L$15)&gt;=$M$15,1,0)</f>
        <v>0</v>
      </c>
      <c r="S19" cm="1">
        <f t="array" ref="S19">IF(SUMPRODUCT(IF($H2:$L2&gt;=TRANSPOSE(S$2:S$6),1,0),$H$15:$L$15)&gt;=$M$15,1,0)</f>
        <v>0</v>
      </c>
      <c r="T19" cm="1">
        <f t="array" ref="T19">IF(SUMPRODUCT(IF($H2:$L2&gt;=TRANSPOSE(T$2:T$6),1,0),$H$15:$L$15)&gt;=$M$15,1,0)</f>
        <v>0</v>
      </c>
      <c r="U19" cm="1">
        <f t="array" ref="U19">IF(SUMPRODUCT(IF($H2:$L2&gt;=TRANSPOSE(U$2:U$6),1,0),$H$15:$L$15)&gt;=$M$15,1,0)</f>
        <v>0</v>
      </c>
      <c r="V19" cm="1">
        <f t="array" ref="V19">IF(SUMPRODUCT(IF($H2:$L2&gt;=TRANSPOSE(V$2:V$6),1,0),$H$15:$L$15)&gt;=$M$15,1,0)</f>
        <v>1</v>
      </c>
    </row>
    <row r="20" spans="7:22">
      <c r="M20" s="28" t="str">
        <v>MELITTA LATTICIA OT F300-100</v>
      </c>
      <c r="N20" cm="1">
        <f t="array" ref="N20">IF(SUMPRODUCT(IF($H3:$L3&gt;=TRANSPOSE(N$2:N$6),1,0),$H$15:$L$15)&gt;=$M$15,1,0)</f>
        <v>0</v>
      </c>
      <c r="O20" cm="1">
        <f t="array" ref="O20">IF(SUMPRODUCT(IF($H3:$L3&gt;=TRANSPOSE(O$2:O$6),1,0),$H$15:$L$15)&gt;=$M$15,1,0)</f>
        <v>1</v>
      </c>
      <c r="P20" cm="1">
        <f t="array" ref="P20">IF(SUMPRODUCT(IF($H3:$L3&gt;=TRANSPOSE(P$2:P$6),1,0),$H$15:$L$15)&gt;=$M$15,1,0)</f>
        <v>0</v>
      </c>
      <c r="Q20" cm="1">
        <f t="array" ref="Q20">IF(SUMPRODUCT(IF($H3:$L3&gt;=TRANSPOSE(Q$2:Q$6),1,0),$H$15:$L$15)&gt;=$M$15,1,0)</f>
        <v>0</v>
      </c>
      <c r="R20" cm="1">
        <f t="array" ref="R20">IF(SUMPRODUCT(IF($H3:$L3&gt;=TRANSPOSE(R$2:R$6),1,0),$H$15:$L$15)&gt;=$M$15,1,0)</f>
        <v>0</v>
      </c>
      <c r="S20" cm="1">
        <f t="array" ref="S20">IF(SUMPRODUCT(IF($H3:$L3&gt;=TRANSPOSE(S$2:S$6),1,0),$H$15:$L$15)&gt;=$M$15,1,0)</f>
        <v>0</v>
      </c>
      <c r="T20" cm="1">
        <f t="array" ref="T20">IF(SUMPRODUCT(IF($H3:$L3&gt;=TRANSPOSE(T$2:T$6),1,0),$H$15:$L$15)&gt;=$M$15,1,0)</f>
        <v>0</v>
      </c>
      <c r="U20" cm="1">
        <f t="array" ref="U20">IF(SUMPRODUCT(IF($H3:$L3&gt;=TRANSPOSE(U$2:U$6),1,0),$H$15:$L$15)&gt;=$M$15,1,0)</f>
        <v>0</v>
      </c>
      <c r="V20" cm="1">
        <f t="array" ref="V20">IF(SUMPRODUCT(IF($H3:$L3&gt;=TRANSPOSE(V$2:V$6),1,0),$H$15:$L$15)&gt;=$M$15,1,0)</f>
        <v>0</v>
      </c>
    </row>
    <row r="21" spans="7:22">
      <c r="M21" s="28" t="str">
        <v>KRUPS EVIDENCE ECO BLACK EA897B</v>
      </c>
      <c r="N21" cm="1">
        <f t="array" ref="N21">IF(SUMPRODUCT(IF($H4:$L4&gt;=TRANSPOSE(N$2:N$6),1,0),$H$15:$L$15)&gt;=$M$15,1,0)</f>
        <v>0</v>
      </c>
      <c r="O21" cm="1">
        <f t="array" ref="O21">IF(SUMPRODUCT(IF($H4:$L4&gt;=TRANSPOSE(O$2:O$6),1,0),$H$15:$L$15)&gt;=$M$15,1,0)</f>
        <v>0</v>
      </c>
      <c r="P21" cm="1">
        <f t="array" ref="P21">IF(SUMPRODUCT(IF($H4:$L4&gt;=TRANSPOSE(P$2:P$6),1,0),$H$15:$L$15)&gt;=$M$15,1,0)</f>
        <v>1</v>
      </c>
      <c r="Q21" cm="1">
        <f t="array" ref="Q21">IF(SUMPRODUCT(IF($H4:$L4&gt;=TRANSPOSE(Q$2:Q$6),1,0),$H$15:$L$15)&gt;=$M$15,1,0)</f>
        <v>1</v>
      </c>
      <c r="R21" cm="1">
        <f t="array" ref="R21">IF(SUMPRODUCT(IF($H4:$L4&gt;=TRANSPOSE(R$2:R$6),1,0),$H$15:$L$15)&gt;=$M$15,1,0)</f>
        <v>0</v>
      </c>
      <c r="S21" cm="1">
        <f t="array" ref="S21">IF(SUMPRODUCT(IF($H4:$L4&gt;=TRANSPOSE(S$2:S$6),1,0),$H$15:$L$15)&gt;=$M$15,1,0)</f>
        <v>1</v>
      </c>
      <c r="T21" cm="1">
        <f t="array" ref="T21">IF(SUMPRODUCT(IF($H4:$L4&gt;=TRANSPOSE(T$2:T$6),1,0),$H$15:$L$15)&gt;=$M$15,1,0)</f>
        <v>0</v>
      </c>
      <c r="U21" cm="1">
        <f t="array" ref="U21">IF(SUMPRODUCT(IF($H4:$L4&gt;=TRANSPOSE(U$2:U$6),1,0),$H$15:$L$15)&gt;=$M$15,1,0)</f>
        <v>0</v>
      </c>
      <c r="V21" cm="1">
        <f t="array" ref="V21">IF(SUMPRODUCT(IF($H4:$L4&gt;=TRANSPOSE(V$2:V$6),1,0),$H$15:$L$15)&gt;=$M$15,1,0)</f>
        <v>0</v>
      </c>
    </row>
    <row r="22" spans="7:22">
      <c r="M22" s="28" t="str">
        <v>PHILIPS EP3246/70</v>
      </c>
      <c r="N22" cm="1">
        <f t="array" ref="N22">IF(SUMPRODUCT(IF($H5:$L5&gt;=TRANSPOSE(N$2:N$6),1,0),$H$15:$L$15)&gt;=$M$15,1,0)</f>
        <v>0</v>
      </c>
      <c r="O22" cm="1">
        <f t="array" ref="O22">IF(SUMPRODUCT(IF($H5:$L5&gt;=TRANSPOSE(O$2:O$6),1,0),$H$15:$L$15)&gt;=$M$15,1,0)</f>
        <v>0</v>
      </c>
      <c r="P22" cm="1">
        <f t="array" ref="P22">IF(SUMPRODUCT(IF($H5:$L5&gt;=TRANSPOSE(P$2:P$6),1,0),$H$15:$L$15)&gt;=$M$15,1,0)</f>
        <v>0</v>
      </c>
      <c r="Q22" cm="1">
        <f t="array" ref="Q22">IF(SUMPRODUCT(IF($H5:$L5&gt;=TRANSPOSE(Q$2:Q$6),1,0),$H$15:$L$15)&gt;=$M$15,1,0)</f>
        <v>1</v>
      </c>
      <c r="R22" cm="1">
        <f t="array" ref="R22">IF(SUMPRODUCT(IF($H5:$L5&gt;=TRANSPOSE(R$2:R$6),1,0),$H$15:$L$15)&gt;=$M$15,1,0)</f>
        <v>0</v>
      </c>
      <c r="S22" cm="1">
        <f t="array" ref="S22">IF(SUMPRODUCT(IF($H5:$L5&gt;=TRANSPOSE(S$2:S$6),1,0),$H$15:$L$15)&gt;=$M$15,1,0)</f>
        <v>1</v>
      </c>
      <c r="T22" cm="1">
        <f t="array" ref="T22">IF(SUMPRODUCT(IF($H5:$L5&gt;=TRANSPOSE(T$2:T$6),1,0),$H$15:$L$15)&gt;=$M$15,1,0)</f>
        <v>0</v>
      </c>
      <c r="U22" cm="1">
        <f t="array" ref="U22">IF(SUMPRODUCT(IF($H5:$L5&gt;=TRANSPOSE(U$2:U$6),1,0),$H$15:$L$15)&gt;=$M$15,1,0)</f>
        <v>0</v>
      </c>
      <c r="V22" cm="1">
        <f t="array" ref="V22">IF(SUMPRODUCT(IF($H5:$L5&gt;=TRANSPOSE(V$2:V$6),1,0),$H$15:$L$15)&gt;=$M$15,1,0)</f>
        <v>0</v>
      </c>
    </row>
    <row r="23" spans="7:22">
      <c r="M23" s="28" t="str">
        <v>DELONGHI MAGNIFICA EVO ECAM290.21</v>
      </c>
      <c r="N23" cm="1">
        <f t="array" ref="N23">IF(SUMPRODUCT(IF($H6:$L6&gt;=TRANSPOSE(N$2:N$6),1,0),$H$15:$L$15)&gt;=$M$15,1,0)</f>
        <v>0</v>
      </c>
      <c r="O23" cm="1">
        <f t="array" ref="O23">IF(SUMPRODUCT(IF($H6:$L6&gt;=TRANSPOSE(O$2:O$6),1,0),$H$15:$L$15)&gt;=$M$15,1,0)</f>
        <v>0</v>
      </c>
      <c r="P23" cm="1">
        <f t="array" ref="P23">IF(SUMPRODUCT(IF($H6:$L6&gt;=TRANSPOSE(P$2:P$6),1,0),$H$15:$L$15)&gt;=$M$15,1,0)</f>
        <v>1</v>
      </c>
      <c r="Q23" cm="1">
        <f t="array" ref="Q23">IF(SUMPRODUCT(IF($H6:$L6&gt;=TRANSPOSE(Q$2:Q$6),1,0),$H$15:$L$15)&gt;=$M$15,1,0)</f>
        <v>1</v>
      </c>
      <c r="R23" cm="1">
        <f t="array" ref="R23">IF(SUMPRODUCT(IF($H6:$L6&gt;=TRANSPOSE(R$2:R$6),1,0),$H$15:$L$15)&gt;=$M$15,1,0)</f>
        <v>1</v>
      </c>
      <c r="S23" cm="1">
        <f t="array" ref="S23">IF(SUMPRODUCT(IF($H6:$L6&gt;=TRANSPOSE(S$2:S$6),1,0),$H$15:$L$15)&gt;=$M$15,1,0)</f>
        <v>1</v>
      </c>
      <c r="T23" cm="1">
        <f t="array" ref="T23">IF(SUMPRODUCT(IF($H6:$L6&gt;=TRANSPOSE(T$2:T$6),1,0),$H$15:$L$15)&gt;=$M$15,1,0)</f>
        <v>1</v>
      </c>
      <c r="U23" cm="1">
        <f t="array" ref="U23">IF(SUMPRODUCT(IF($H6:$L6&gt;=TRANSPOSE(U$2:U$6),1,0),$H$15:$L$15)&gt;=$M$15,1,0)</f>
        <v>0</v>
      </c>
      <c r="V23" cm="1">
        <f t="array" ref="V23">IF(SUMPRODUCT(IF($H6:$L6&gt;=TRANSPOSE(V$2:V$6),1,0),$H$15:$L$15)&gt;=$M$15,1,0)</f>
        <v>0</v>
      </c>
    </row>
    <row r="24" spans="7:22">
      <c r="M24" s="28" t="str">
        <v>SAECO XELSIS DELUXE SM8785/00</v>
      </c>
      <c r="N24" cm="1">
        <f t="array" ref="N24">IF(SUMPRODUCT(IF($H7:$L7&gt;=TRANSPOSE(N$2:N$6),1,0),$H$15:$L$15)&gt;=$M$15,1,0)</f>
        <v>0</v>
      </c>
      <c r="O24" cm="1">
        <f t="array" ref="O24">IF(SUMPRODUCT(IF($H7:$L7&gt;=TRANSPOSE(O$2:O$6),1,0),$H$15:$L$15)&gt;=$M$15,1,0)</f>
        <v>0</v>
      </c>
      <c r="P24" cm="1">
        <f t="array" ref="P24">IF(SUMPRODUCT(IF($H7:$L7&gt;=TRANSPOSE(P$2:P$6),1,0),$H$15:$L$15)&gt;=$M$15,1,0)</f>
        <v>0</v>
      </c>
      <c r="Q24" cm="1">
        <f t="array" ref="Q24">IF(SUMPRODUCT(IF($H7:$L7&gt;=TRANSPOSE(Q$2:Q$6),1,0),$H$15:$L$15)&gt;=$M$15,1,0)</f>
        <v>0</v>
      </c>
      <c r="R24" cm="1">
        <f t="array" ref="R24">IF(SUMPRODUCT(IF($H7:$L7&gt;=TRANSPOSE(R$2:R$6),1,0),$H$15:$L$15)&gt;=$M$15,1,0)</f>
        <v>0</v>
      </c>
      <c r="S24" cm="1">
        <f t="array" ref="S24">IF(SUMPRODUCT(IF($H7:$L7&gt;=TRANSPOSE(S$2:S$6),1,0),$H$15:$L$15)&gt;=$M$15,1,0)</f>
        <v>1</v>
      </c>
      <c r="T24" cm="1">
        <f t="array" ref="T24">IF(SUMPRODUCT(IF($H7:$L7&gt;=TRANSPOSE(T$2:T$6),1,0),$H$15:$L$15)&gt;=$M$15,1,0)</f>
        <v>0</v>
      </c>
      <c r="U24" cm="1">
        <f t="array" ref="U24">IF(SUMPRODUCT(IF($H7:$L7&gt;=TRANSPOSE(U$2:U$6),1,0),$H$15:$L$15)&gt;=$M$15,1,0)</f>
        <v>0</v>
      </c>
      <c r="V24" cm="1">
        <f t="array" ref="V24">IF(SUMPRODUCT(IF($H7:$L7&gt;=TRANSPOSE(V$2:V$6),1,0),$H$15:$L$15)&gt;=$M$15,1,0)</f>
        <v>0</v>
      </c>
    </row>
    <row r="25" spans="7:22">
      <c r="M25" s="28" t="str">
        <v>DELONGHI MAGNIFICA START ECAM220.31.SB</v>
      </c>
      <c r="N25" cm="1">
        <f t="array" ref="N25">IF(SUMPRODUCT(IF($H8:$L8&gt;=TRANSPOSE(N$2:N$6),1,0),$H$15:$L$15)&gt;=$M$15,1,0)</f>
        <v>0</v>
      </c>
      <c r="O25" cm="1">
        <f t="array" ref="O25">IF(SUMPRODUCT(IF($H8:$L8&gt;=TRANSPOSE(O$2:O$6),1,0),$H$15:$L$15)&gt;=$M$15,1,0)</f>
        <v>0</v>
      </c>
      <c r="P25" cm="1">
        <f t="array" ref="P25">IF(SUMPRODUCT(IF($H8:$L8&gt;=TRANSPOSE(P$2:P$6),1,0),$H$15:$L$15)&gt;=$M$15,1,0)</f>
        <v>1</v>
      </c>
      <c r="Q25" cm="1">
        <f t="array" ref="Q25">IF(SUMPRODUCT(IF($H8:$L8&gt;=TRANSPOSE(Q$2:Q$6),1,0),$H$15:$L$15)&gt;=$M$15,1,0)</f>
        <v>1</v>
      </c>
      <c r="R25" cm="1">
        <f t="array" ref="R25">IF(SUMPRODUCT(IF($H8:$L8&gt;=TRANSPOSE(R$2:R$6),1,0),$H$15:$L$15)&gt;=$M$15,1,0)</f>
        <v>0</v>
      </c>
      <c r="S25" cm="1">
        <f t="array" ref="S25">IF(SUMPRODUCT(IF($H8:$L8&gt;=TRANSPOSE(S$2:S$6),1,0),$H$15:$L$15)&gt;=$M$15,1,0)</f>
        <v>1</v>
      </c>
      <c r="T25" cm="1">
        <f t="array" ref="T25">IF(SUMPRODUCT(IF($H8:$L8&gt;=TRANSPOSE(T$2:T$6),1,0),$H$15:$L$15)&gt;=$M$15,1,0)</f>
        <v>1</v>
      </c>
      <c r="U25" cm="1">
        <f t="array" ref="U25">IF(SUMPRODUCT(IF($H8:$L8&gt;=TRANSPOSE(U$2:U$6),1,0),$H$15:$L$15)&gt;=$M$15,1,0)</f>
        <v>0</v>
      </c>
      <c r="V25" cm="1">
        <f t="array" ref="V25">IF(SUMPRODUCT(IF($H8:$L8&gt;=TRANSPOSE(V$2:V$6),1,0),$H$15:$L$15)&gt;=$M$15,1,0)</f>
        <v>0</v>
      </c>
    </row>
    <row r="26" spans="7:22">
      <c r="M26" s="28" t="str">
        <v>DELONGHI MAGNIFICA ECAMI3.123.B</v>
      </c>
      <c r="N26" cm="1">
        <f t="array" ref="N26">IF(SUMPRODUCT(IF($H9:$L9&gt;=TRANSPOSE(N$2:N$6),1,0),$H$15:$L$15)&gt;=$M$15,1,0)</f>
        <v>0</v>
      </c>
      <c r="O26" cm="1">
        <f t="array" ref="O26">IF(SUMPRODUCT(IF($H9:$L9&gt;=TRANSPOSE(O$2:O$6),1,0),$H$15:$L$15)&gt;=$M$15,1,0)</f>
        <v>1</v>
      </c>
      <c r="P26" cm="1">
        <f t="array" ref="P26">IF(SUMPRODUCT(IF($H9:$L9&gt;=TRANSPOSE(P$2:P$6),1,0),$H$15:$L$15)&gt;=$M$15,1,0)</f>
        <v>1</v>
      </c>
      <c r="Q26" cm="1">
        <f t="array" ref="Q26">IF(SUMPRODUCT(IF($H9:$L9&gt;=TRANSPOSE(Q$2:Q$6),1,0),$H$15:$L$15)&gt;=$M$15,1,0)</f>
        <v>1</v>
      </c>
      <c r="R26" cm="1">
        <f t="array" ref="R26">IF(SUMPRODUCT(IF($H9:$L9&gt;=TRANSPOSE(R$2:R$6),1,0),$H$15:$L$15)&gt;=$M$15,1,0)</f>
        <v>0</v>
      </c>
      <c r="S26" cm="1">
        <f t="array" ref="S26">IF(SUMPRODUCT(IF($H9:$L9&gt;=TRANSPOSE(S$2:S$6),1,0),$H$15:$L$15)&gt;=$M$15,1,0)</f>
        <v>1</v>
      </c>
      <c r="T26" cm="1">
        <f t="array" ref="T26">IF(SUMPRODUCT(IF($H9:$L9&gt;=TRANSPOSE(T$2:T$6),1,0),$H$15:$L$15)&gt;=$M$15,1,0)</f>
        <v>0</v>
      </c>
      <c r="U26" cm="1">
        <f t="array" ref="U26">IF(SUMPRODUCT(IF($H9:$L9&gt;=TRANSPOSE(U$2:U$6),1,0),$H$15:$L$15)&gt;=$M$15,1,0)</f>
        <v>1</v>
      </c>
      <c r="V26" cm="1">
        <f t="array" ref="V26">IF(SUMPRODUCT(IF($H9:$L9&gt;=TRANSPOSE(V$2:V$6),1,0),$H$15:$L$15)&gt;=$M$15,1,0)</f>
        <v>0</v>
      </c>
    </row>
    <row r="27" spans="7:22">
      <c r="M27" s="28" t="str">
        <v>QILIVE Q.5404 (600094159)</v>
      </c>
      <c r="N27" cm="1">
        <f t="array" ref="N27">IF(SUMPRODUCT(IF($H10:$L10&gt;=TRANSPOSE(N$2:N$6),1,0),$H$15:$L$15)&gt;=$M$15,1,0)</f>
        <v>0</v>
      </c>
      <c r="O27" cm="1">
        <f t="array" ref="O27">IF(SUMPRODUCT(IF($H10:$L10&gt;=TRANSPOSE(O$2:O$6),1,0),$H$15:$L$15)&gt;=$M$15,1,0)</f>
        <v>0</v>
      </c>
      <c r="P27" cm="1">
        <f t="array" ref="P27">IF(SUMPRODUCT(IF($H10:$L10&gt;=TRANSPOSE(P$2:P$6),1,0),$H$15:$L$15)&gt;=$M$15,1,0)</f>
        <v>0</v>
      </c>
      <c r="Q27" cm="1">
        <f t="array" ref="Q27">IF(SUMPRODUCT(IF($H10:$L10&gt;=TRANSPOSE(Q$2:Q$6),1,0),$H$15:$L$15)&gt;=$M$15,1,0)</f>
        <v>0</v>
      </c>
      <c r="R27" cm="1">
        <f t="array" ref="R27">IF(SUMPRODUCT(IF($H10:$L10&gt;=TRANSPOSE(R$2:R$6),1,0),$H$15:$L$15)&gt;=$M$15,1,0)</f>
        <v>0</v>
      </c>
      <c r="S27" cm="1">
        <f t="array" ref="S27">IF(SUMPRODUCT(IF($H10:$L10&gt;=TRANSPOSE(S$2:S$6),1,0),$H$15:$L$15)&gt;=$M$15,1,0)</f>
        <v>0</v>
      </c>
      <c r="T27" cm="1">
        <f t="array" ref="T27">IF(SUMPRODUCT(IF($H10:$L10&gt;=TRANSPOSE(T$2:T$6),1,0),$H$15:$L$15)&gt;=$M$15,1,0)</f>
        <v>0</v>
      </c>
      <c r="U27" cm="1">
        <f t="array" ref="U27">IF(SUMPRODUCT(IF($H10:$L10&gt;=TRANSPOSE(U$2:U$6),1,0),$H$15:$L$15)&gt;=$M$15,1,0)</f>
        <v>0</v>
      </c>
      <c r="V27" cm="1">
        <f t="array" ref="V27">IF(SUMPRODUCT(IF($H10:$L10&gt;=TRANSPOSE(V$2:V$6),1,0),$H$15:$L$15)&gt;=$M$15,1,0)</f>
        <v>1</v>
      </c>
    </row>
  </sheetData>
  <conditionalFormatting sqref="N19:W27">
    <cfRule type="cellIs" dxfId="2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F91-8CAF-244E-B6BF-FE8B646402AF}">
  <dimension ref="A1:AB49"/>
  <sheetViews>
    <sheetView zoomScale="83" workbookViewId="0">
      <selection activeCell="H16" sqref="H16"/>
    </sheetView>
  </sheetViews>
  <sheetFormatPr baseColWidth="10" defaultRowHeight="16"/>
  <cols>
    <col min="13" max="13" width="10.83203125" style="28"/>
  </cols>
  <sheetData>
    <row r="1" spans="1:28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  <c r="W1" s="23"/>
      <c r="X1" s="23"/>
      <c r="Y1" s="23"/>
      <c r="Z1" s="23"/>
      <c r="AA1" s="23"/>
      <c r="AB1" s="23"/>
    </row>
    <row r="2" spans="1:28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4">
        <v>-329</v>
      </c>
      <c r="M2" s="23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  <c r="W2" s="23"/>
      <c r="X2" s="23"/>
      <c r="Y2" s="23"/>
      <c r="Z2" s="23"/>
      <c r="AA2" s="23"/>
      <c r="AB2" s="23"/>
    </row>
    <row r="3" spans="1:28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4">
        <v>-600</v>
      </c>
      <c r="M3" s="23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  <c r="W3" s="23"/>
      <c r="X3" s="23"/>
      <c r="Y3" s="23"/>
      <c r="Z3" s="23"/>
      <c r="AA3" s="23"/>
      <c r="AB3" s="23"/>
    </row>
    <row r="4" spans="1:28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4">
        <v>-549</v>
      </c>
      <c r="M4" s="23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  <c r="W4" s="23"/>
      <c r="X4" s="23"/>
      <c r="Y4" s="23"/>
      <c r="Z4" s="23"/>
      <c r="AA4" s="23"/>
      <c r="AB4" s="23"/>
    </row>
    <row r="5" spans="1:28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4">
        <v>-549</v>
      </c>
      <c r="M5" s="23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  <c r="W5" s="23"/>
      <c r="X5" s="23"/>
      <c r="Y5" s="23"/>
      <c r="Z5" s="23"/>
      <c r="AA5" s="23"/>
      <c r="AB5" s="23"/>
    </row>
    <row r="6" spans="1:28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4">
        <v>-374</v>
      </c>
      <c r="M6" s="23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  <c r="W6" s="23"/>
      <c r="X6" s="23"/>
      <c r="Y6" s="23"/>
      <c r="Z6" s="23"/>
      <c r="AA6" s="23"/>
      <c r="AB6" s="23"/>
    </row>
    <row r="7" spans="1:28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4">
        <v>-1310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4">
        <v>-399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4">
        <v>-499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4">
        <v>-349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17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4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s="14" customFormat="1">
      <c r="A15" s="31"/>
      <c r="B15" s="31" t="s">
        <v>26</v>
      </c>
      <c r="C15" s="31">
        <v>1</v>
      </c>
      <c r="D15" s="31">
        <v>1</v>
      </c>
      <c r="E15" s="31">
        <v>1</v>
      </c>
      <c r="F15" s="31">
        <v>1</v>
      </c>
      <c r="G15" s="32">
        <v>-1</v>
      </c>
      <c r="H15" s="33">
        <v>1000</v>
      </c>
      <c r="I15" s="33">
        <v>1000</v>
      </c>
      <c r="J15" s="33">
        <v>2</v>
      </c>
      <c r="K15" s="33">
        <v>0.5</v>
      </c>
      <c r="L15" s="41">
        <v>300</v>
      </c>
      <c r="M15" s="31">
        <v>1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>
      <c r="A16" s="23"/>
      <c r="B16" s="23"/>
      <c r="C16" s="23"/>
      <c r="D16" s="23"/>
      <c r="E16" s="23"/>
      <c r="F16" s="23"/>
      <c r="G16" s="24"/>
      <c r="H16" s="22" t="s">
        <v>29</v>
      </c>
      <c r="I16" s="23"/>
      <c r="J16" s="23"/>
      <c r="K16" s="23"/>
      <c r="L16" s="24"/>
      <c r="M16" s="22" t="s">
        <v>28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4"/>
      <c r="H17" s="23"/>
      <c r="I17" s="23"/>
      <c r="J17" s="44"/>
      <c r="K17" s="23"/>
      <c r="L17" s="24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17" thickBot="1">
      <c r="A18" s="23"/>
      <c r="B18" s="23"/>
      <c r="C18" s="23"/>
      <c r="D18" s="23"/>
      <c r="E18" s="23"/>
      <c r="F18" s="23"/>
      <c r="G18" s="24"/>
      <c r="H18" s="23"/>
      <c r="I18" s="23"/>
      <c r="J18" s="23"/>
      <c r="K18" s="23"/>
      <c r="L18" s="42"/>
      <c r="M18" s="23"/>
      <c r="N18" s="23" t="s">
        <v>0</v>
      </c>
      <c r="O18" s="23" t="s">
        <v>1</v>
      </c>
      <c r="P18" s="23" t="s">
        <v>2</v>
      </c>
      <c r="Q18" s="23" t="s">
        <v>3</v>
      </c>
      <c r="R18" s="23" t="s">
        <v>4</v>
      </c>
      <c r="S18" s="23" t="s">
        <v>5</v>
      </c>
      <c r="T18" s="23" t="s">
        <v>6</v>
      </c>
      <c r="U18" s="23" t="s">
        <v>7</v>
      </c>
      <c r="V18" s="23" t="s">
        <v>8</v>
      </c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4"/>
      <c r="H19" s="23"/>
      <c r="I19" s="23"/>
      <c r="J19" s="23"/>
      <c r="K19" s="23"/>
      <c r="L19" s="23"/>
      <c r="M19" s="34" t="s">
        <v>0</v>
      </c>
      <c r="N19" cm="1">
        <f t="array" ref="N19">IF(SUM(IF(TRANSPOSE(N$2:N$6)-$H2:$L2-$H$15:$L$15&gt;0,1,0))&gt;=$M$15,1,0)</f>
        <v>0</v>
      </c>
      <c r="O19" cm="1">
        <f t="array" ref="O19">IF(SUM(IF(TRANSPOSE(O$2:O$6)-$H2:$L2-$H$15:$L$15&gt;0,1,0))&gt;=$M$15,1,0)</f>
        <v>0</v>
      </c>
      <c r="P19" cm="1">
        <f t="array" ref="P19">IF(SUM(IF(TRANSPOSE(P$2:P$6)-$H2:$L2-$H$15:$L$15&gt;0,1,0))&gt;=$M$15,1,0)</f>
        <v>1</v>
      </c>
      <c r="Q19" cm="1">
        <f t="array" ref="Q19">IF(SUM(IF(TRANSPOSE(Q$2:Q$6)-$H2:$L2-$H$15:$L$15&gt;0,1,0))&gt;=$M$15,1,0)</f>
        <v>0</v>
      </c>
      <c r="R19" cm="1">
        <f t="array" ref="R19">IF(SUM(IF(TRANSPOSE(R$2:R$6)-$H2:$L2-$H$15:$L$15&gt;0,1,0))&gt;=$M$15,1,0)</f>
        <v>0</v>
      </c>
      <c r="S19" cm="1">
        <f t="array" ref="S19">IF(SUM(IF(TRANSPOSE(S$2:S$6)-$H2:$L2-$H$15:$L$15&gt;0,1,0))&gt;=$M$15,1,0)</f>
        <v>0</v>
      </c>
      <c r="T19" cm="1">
        <f t="array" ref="T19">IF(SUM(IF(TRANSPOSE(T$2:T$6)-$H2:$L2-$H$15:$L$15&gt;0,1,0))&gt;=$M$15,1,0)</f>
        <v>0</v>
      </c>
      <c r="U19" cm="1">
        <f t="array" ref="U19">IF(SUM(IF(TRANSPOSE(U$2:U$6)-$H2:$L2-$H$15:$L$15&gt;0,1,0))&gt;=$M$15,1,0)</f>
        <v>0</v>
      </c>
      <c r="V19" cm="1">
        <f t="array" ref="V19">IF(SUM(IF(TRANSPOSE(V$2:V$6)-$H2:$L2-$H$15:$L$15&gt;0,1,0))&gt;=$M$15,1,0)</f>
        <v>0</v>
      </c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4" t="s">
        <v>1</v>
      </c>
      <c r="N20" cm="1">
        <f t="array" ref="N20">IF(SUM(IF(TRANSPOSE(N$2:N$6)-$H3:$L3-$H$15:$L$15&gt;0,1,0))&gt;=$M$15,1,0)</f>
        <v>0</v>
      </c>
      <c r="O20" cm="1">
        <f t="array" ref="O20">IF(SUM(IF(TRANSPOSE(O$2:O$6)-$H3:$L3-$H$15:$L$15&gt;0,1,0))&gt;=$M$15,1,0)</f>
        <v>0</v>
      </c>
      <c r="P20" cm="1">
        <f t="array" ref="P20">IF(SUM(IF(TRANSPOSE(P$2:P$6)-$H3:$L3-$H$15:$L$15&gt;0,1,0))&gt;=$M$15,1,0)</f>
        <v>1</v>
      </c>
      <c r="Q20" cm="1">
        <f t="array" ref="Q20">IF(SUM(IF(TRANSPOSE(Q$2:Q$6)-$H3:$L3-$H$15:$L$15&gt;0,1,0))&gt;=$M$15,1,0)</f>
        <v>0</v>
      </c>
      <c r="R20" cm="1">
        <f t="array" ref="R20">IF(SUM(IF(TRANSPOSE(R$2:R$6)-$H3:$L3-$H$15:$L$15&gt;0,1,0))&gt;=$M$15,1,0)</f>
        <v>0</v>
      </c>
      <c r="S20" cm="1">
        <f t="array" ref="S20">IF(SUM(IF(TRANSPOSE(S$2:S$6)-$H3:$L3-$H$15:$L$15&gt;0,1,0))&gt;=$M$15,1,0)</f>
        <v>0</v>
      </c>
      <c r="T20" cm="1">
        <f t="array" ref="T20">IF(SUM(IF(TRANSPOSE(T$2:T$6)-$H3:$L3-$H$15:$L$15&gt;0,1,0))&gt;=$M$15,1,0)</f>
        <v>0</v>
      </c>
      <c r="U20" cm="1">
        <f t="array" ref="U20">IF(SUM(IF(TRANSPOSE(U$2:U$6)-$H3:$L3-$H$15:$L$15&gt;0,1,0))&gt;=$M$15,1,0)</f>
        <v>0</v>
      </c>
      <c r="V20" cm="1">
        <f t="array" ref="V20">IF(SUM(IF(TRANSPOSE(V$2:V$6)-$H3:$L3-$H$15:$L$15&gt;0,1,0))&gt;=$M$15,1,0)</f>
        <v>0</v>
      </c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4" t="s">
        <v>2</v>
      </c>
      <c r="N21" cm="1">
        <f t="array" ref="N21">IF(SUM(IF(TRANSPOSE(N$2:N$6)-$H4:$L4-$H$15:$L$15&gt;0,1,0))&gt;=$M$15,1,0)</f>
        <v>0</v>
      </c>
      <c r="O21" cm="1">
        <f t="array" ref="O21">IF(SUM(IF(TRANSPOSE(O$2:O$6)-$H4:$L4-$H$15:$L$15&gt;0,1,0))&gt;=$M$15,1,0)</f>
        <v>0</v>
      </c>
      <c r="P21" cm="1">
        <f t="array" ref="P21">IF(SUM(IF(TRANSPOSE(P$2:P$6)-$H4:$L4-$H$15:$L$15&gt;0,1,0))&gt;=$M$15,1,0)</f>
        <v>0</v>
      </c>
      <c r="Q21" cm="1">
        <f t="array" ref="Q21">IF(SUM(IF(TRANSPOSE(Q$2:Q$6)-$H4:$L4-$H$15:$L$15&gt;0,1,0))&gt;=$M$15,1,0)</f>
        <v>0</v>
      </c>
      <c r="R21" cm="1">
        <f t="array" ref="R21">IF(SUM(IF(TRANSPOSE(R$2:R$6)-$H4:$L4-$H$15:$L$15&gt;0,1,0))&gt;=$M$15,1,0)</f>
        <v>0</v>
      </c>
      <c r="S21" cm="1">
        <f t="array" ref="S21">IF(SUM(IF(TRANSPOSE(S$2:S$6)-$H4:$L4-$H$15:$L$15&gt;0,1,0))&gt;=$M$15,1,0)</f>
        <v>0</v>
      </c>
      <c r="T21" cm="1">
        <f t="array" ref="T21">IF(SUM(IF(TRANSPOSE(T$2:T$6)-$H4:$L4-$H$15:$L$15&gt;0,1,0))&gt;=$M$15,1,0)</f>
        <v>0</v>
      </c>
      <c r="U21" cm="1">
        <f t="array" ref="U21">IF(SUM(IF(TRANSPOSE(U$2:U$6)-$H4:$L4-$H$15:$L$15&gt;0,1,0))&gt;=$M$15,1,0)</f>
        <v>0</v>
      </c>
      <c r="V21" cm="1">
        <f t="array" ref="V21">IF(SUM(IF(TRANSPOSE(V$2:V$6)-$H4:$L4-$H$15:$L$15&gt;0,1,0))&gt;=$M$15,1,0)</f>
        <v>0</v>
      </c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4" t="s">
        <v>3</v>
      </c>
      <c r="N22" cm="1">
        <f t="array" ref="N22">IF(SUM(IF(TRANSPOSE(N$2:N$6)-$H5:$L5-$H$15:$L$15&gt;0,1,0))&gt;=$M$15,1,0)</f>
        <v>0</v>
      </c>
      <c r="O22" cm="1">
        <f t="array" ref="O22">IF(SUM(IF(TRANSPOSE(O$2:O$6)-$H5:$L5-$H$15:$L$15&gt;0,1,0))&gt;=$M$15,1,0)</f>
        <v>0</v>
      </c>
      <c r="P22" cm="1">
        <f t="array" ref="P22">IF(SUM(IF(TRANSPOSE(P$2:P$6)-$H5:$L5-$H$15:$L$15&gt;0,1,0))&gt;=$M$15,1,0)</f>
        <v>0</v>
      </c>
      <c r="Q22" cm="1">
        <f t="array" ref="Q22">IF(SUM(IF(TRANSPOSE(Q$2:Q$6)-$H5:$L5-$H$15:$L$15&gt;0,1,0))&gt;=$M$15,1,0)</f>
        <v>0</v>
      </c>
      <c r="R22" cm="1">
        <f t="array" ref="R22">IF(SUM(IF(TRANSPOSE(R$2:R$6)-$H5:$L5-$H$15:$L$15&gt;0,1,0))&gt;=$M$15,1,0)</f>
        <v>0</v>
      </c>
      <c r="S22" cm="1">
        <f t="array" ref="S22">IF(SUM(IF(TRANSPOSE(S$2:S$6)-$H5:$L5-$H$15:$L$15&gt;0,1,0))&gt;=$M$15,1,0)</f>
        <v>0</v>
      </c>
      <c r="T22" cm="1">
        <f t="array" ref="T22">IF(SUM(IF(TRANSPOSE(T$2:T$6)-$H5:$L5-$H$15:$L$15&gt;0,1,0))&gt;=$M$15,1,0)</f>
        <v>0</v>
      </c>
      <c r="U22" cm="1">
        <f t="array" ref="U22">IF(SUM(IF(TRANSPOSE(U$2:U$6)-$H5:$L5-$H$15:$L$15&gt;0,1,0))&gt;=$M$15,1,0)</f>
        <v>0</v>
      </c>
      <c r="V22" cm="1">
        <f t="array" ref="V22">IF(SUM(IF(TRANSPOSE(V$2:V$6)-$H5:$L5-$H$15:$L$15&gt;0,1,0))&gt;=$M$15,1,0)</f>
        <v>0</v>
      </c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4" t="s">
        <v>4</v>
      </c>
      <c r="N23" cm="1">
        <f t="array" ref="N23">IF(SUM(IF(TRANSPOSE(N$2:N$6)-$H6:$L6-$H$15:$L$15&gt;0,1,0))&gt;=$M$15,1,0)</f>
        <v>0</v>
      </c>
      <c r="O23" cm="1">
        <f t="array" ref="O23">IF(SUM(IF(TRANSPOSE(O$2:O$6)-$H6:$L6-$H$15:$L$15&gt;0,1,0))&gt;=$M$15,1,0)</f>
        <v>0</v>
      </c>
      <c r="P23" cm="1">
        <f t="array" ref="P23">IF(SUM(IF(TRANSPOSE(P$2:P$6)-$H6:$L6-$H$15:$L$15&gt;0,1,0))&gt;=$M$15,1,0)</f>
        <v>0</v>
      </c>
      <c r="Q23" cm="1">
        <f t="array" ref="Q23">IF(SUM(IF(TRANSPOSE(Q$2:Q$6)-$H6:$L6-$H$15:$L$15&gt;0,1,0))&gt;=$M$15,1,0)</f>
        <v>0</v>
      </c>
      <c r="R23" cm="1">
        <f t="array" ref="R23">IF(SUM(IF(TRANSPOSE(R$2:R$6)-$H6:$L6-$H$15:$L$15&gt;0,1,0))&gt;=$M$15,1,0)</f>
        <v>0</v>
      </c>
      <c r="S23" cm="1">
        <f t="array" ref="S23">IF(SUM(IF(TRANSPOSE(S$2:S$6)-$H6:$L6-$H$15:$L$15&gt;0,1,0))&gt;=$M$15,1,0)</f>
        <v>0</v>
      </c>
      <c r="T23" cm="1">
        <f t="array" ref="T23">IF(SUM(IF(TRANSPOSE(T$2:T$6)-$H6:$L6-$H$15:$L$15&gt;0,1,0))&gt;=$M$15,1,0)</f>
        <v>0</v>
      </c>
      <c r="U23" cm="1">
        <f t="array" ref="U23">IF(SUM(IF(TRANSPOSE(U$2:U$6)-$H6:$L6-$H$15:$L$15&gt;0,1,0))&gt;=$M$15,1,0)</f>
        <v>0</v>
      </c>
      <c r="V23" cm="1">
        <f t="array" ref="V23">IF(SUM(IF(TRANSPOSE(V$2:V$6)-$H6:$L6-$H$15:$L$15&gt;0,1,0))&gt;=$M$15,1,0)</f>
        <v>0</v>
      </c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4" t="s">
        <v>5</v>
      </c>
      <c r="N24" cm="1">
        <f t="array" ref="N24">IF(SUM(IF(TRANSPOSE(N$2:N$6)-$H7:$L7-$H$15:$L$15&gt;0,1,0))&gt;=$M$15,1,0)</f>
        <v>1</v>
      </c>
      <c r="O24" cm="1">
        <f t="array" ref="O24">IF(SUM(IF(TRANSPOSE(O$2:O$6)-$H7:$L7-$H$15:$L$15&gt;0,1,0))&gt;=$M$15,1,0)</f>
        <v>1</v>
      </c>
      <c r="P24" cm="1">
        <f t="array" ref="P24">IF(SUM(IF(TRANSPOSE(P$2:P$6)-$H7:$L7-$H$15:$L$15&gt;0,1,0))&gt;=$M$15,1,0)</f>
        <v>1</v>
      </c>
      <c r="Q24" cm="1">
        <f t="array" ref="Q24">IF(SUM(IF(TRANSPOSE(Q$2:Q$6)-$H7:$L7-$H$15:$L$15&gt;0,1,0))&gt;=$M$15,1,0)</f>
        <v>1</v>
      </c>
      <c r="R24" cm="1">
        <f t="array" ref="R24">IF(SUM(IF(TRANSPOSE(R$2:R$6)-$H7:$L7-$H$15:$L$15&gt;0,1,0))&gt;=$M$15,1,0)</f>
        <v>1</v>
      </c>
      <c r="S24" cm="1">
        <f t="array" ref="S24">IF(SUM(IF(TRANSPOSE(S$2:S$6)-$H7:$L7-$H$15:$L$15&gt;0,1,0))&gt;=$M$15,1,0)</f>
        <v>0</v>
      </c>
      <c r="T24" cm="1">
        <f t="array" ref="T24">IF(SUM(IF(TRANSPOSE(T$2:T$6)-$H7:$L7-$H$15:$L$15&gt;0,1,0))&gt;=$M$15,1,0)</f>
        <v>1</v>
      </c>
      <c r="U24" cm="1">
        <f t="array" ref="U24">IF(SUM(IF(TRANSPOSE(U$2:U$6)-$H7:$L7-$H$15:$L$15&gt;0,1,0))&gt;=$M$15,1,0)</f>
        <v>1</v>
      </c>
      <c r="V24" cm="1">
        <f t="array" ref="V24">IF(SUM(IF(TRANSPOSE(V$2:V$6)-$H7:$L7-$H$15:$L$15&gt;0,1,0))&gt;=$M$15,1,0)</f>
        <v>1</v>
      </c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4" t="s">
        <v>6</v>
      </c>
      <c r="N25" cm="1">
        <f t="array" ref="N25">IF(SUM(IF(TRANSPOSE(N$2:N$6)-$H8:$L8-$H$15:$L$15&gt;0,1,0))&gt;=$M$15,1,0)</f>
        <v>0</v>
      </c>
      <c r="O25" cm="1">
        <f t="array" ref="O25">IF(SUM(IF(TRANSPOSE(O$2:O$6)-$H8:$L8-$H$15:$L$15&gt;0,1,0))&gt;=$M$15,1,0)</f>
        <v>0</v>
      </c>
      <c r="P25" cm="1">
        <f t="array" ref="P25">IF(SUM(IF(TRANSPOSE(P$2:P$6)-$H8:$L8-$H$15:$L$15&gt;0,1,0))&gt;=$M$15,1,0)</f>
        <v>0</v>
      </c>
      <c r="Q25" cm="1">
        <f t="array" ref="Q25">IF(SUM(IF(TRANSPOSE(Q$2:Q$6)-$H8:$L8-$H$15:$L$15&gt;0,1,0))&gt;=$M$15,1,0)</f>
        <v>0</v>
      </c>
      <c r="R25" cm="1">
        <f t="array" ref="R25">IF(SUM(IF(TRANSPOSE(R$2:R$6)-$H8:$L8-$H$15:$L$15&gt;0,1,0))&gt;=$M$15,1,0)</f>
        <v>0</v>
      </c>
      <c r="S25" cm="1">
        <f t="array" ref="S25">IF(SUM(IF(TRANSPOSE(S$2:S$6)-$H8:$L8-$H$15:$L$15&gt;0,1,0))&gt;=$M$15,1,0)</f>
        <v>0</v>
      </c>
      <c r="T25" cm="1">
        <f t="array" ref="T25">IF(SUM(IF(TRANSPOSE(T$2:T$6)-$H8:$L8-$H$15:$L$15&gt;0,1,0))&gt;=$M$15,1,0)</f>
        <v>0</v>
      </c>
      <c r="U25" cm="1">
        <f t="array" ref="U25">IF(SUM(IF(TRANSPOSE(U$2:U$6)-$H8:$L8-$H$15:$L$15&gt;0,1,0))&gt;=$M$15,1,0)</f>
        <v>0</v>
      </c>
      <c r="V25" cm="1">
        <f t="array" ref="V25">IF(SUM(IF(TRANSPOSE(V$2:V$6)-$H8:$L8-$H$15:$L$15&gt;0,1,0))&gt;=$M$15,1,0)</f>
        <v>0</v>
      </c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4" t="s">
        <v>7</v>
      </c>
      <c r="N26" cm="1">
        <f t="array" ref="N26">IF(SUM(IF(TRANSPOSE(N$2:N$6)-$H9:$L9-$H$15:$L$15&gt;0,1,0))&gt;=$M$15,1,0)</f>
        <v>0</v>
      </c>
      <c r="O26" cm="1">
        <f t="array" ref="O26">IF(SUM(IF(TRANSPOSE(O$2:O$6)-$H9:$L9-$H$15:$L$15&gt;0,1,0))&gt;=$M$15,1,0)</f>
        <v>0</v>
      </c>
      <c r="P26" cm="1">
        <f t="array" ref="P26">IF(SUM(IF(TRANSPOSE(P$2:P$6)-$H9:$L9-$H$15:$L$15&gt;0,1,0))&gt;=$M$15,1,0)</f>
        <v>0</v>
      </c>
      <c r="Q26" cm="1">
        <f t="array" ref="Q26">IF(SUM(IF(TRANSPOSE(Q$2:Q$6)-$H9:$L9-$H$15:$L$15&gt;0,1,0))&gt;=$M$15,1,0)</f>
        <v>0</v>
      </c>
      <c r="R26" cm="1">
        <f t="array" ref="R26">IF(SUM(IF(TRANSPOSE(R$2:R$6)-$H9:$L9-$H$15:$L$15&gt;0,1,0))&gt;=$M$15,1,0)</f>
        <v>0</v>
      </c>
      <c r="S26" cm="1">
        <f t="array" ref="S26">IF(SUM(IF(TRANSPOSE(S$2:S$6)-$H9:$L9-$H$15:$L$15&gt;0,1,0))&gt;=$M$15,1,0)</f>
        <v>0</v>
      </c>
      <c r="T26" cm="1">
        <f t="array" ref="T26">IF(SUM(IF(TRANSPOSE(T$2:T$6)-$H9:$L9-$H$15:$L$15&gt;0,1,0))&gt;=$M$15,1,0)</f>
        <v>0</v>
      </c>
      <c r="U26" cm="1">
        <f t="array" ref="U26">IF(SUM(IF(TRANSPOSE(U$2:U$6)-$H9:$L9-$H$15:$L$15&gt;0,1,0))&gt;=$M$15,1,0)</f>
        <v>0</v>
      </c>
      <c r="V26" cm="1">
        <f t="array" ref="V26">IF(SUM(IF(TRANSPOSE(V$2:V$6)-$H9:$L9-$H$15:$L$15&gt;0,1,0))&gt;=$M$15,1,0)</f>
        <v>0</v>
      </c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4" t="s">
        <v>8</v>
      </c>
      <c r="N27" cm="1">
        <f t="array" ref="N27">IF(SUM(IF(TRANSPOSE(N$2:N$6)-$H10:$L10-$H$15:$L$15&gt;0,1,0))&gt;=$M$15,1,0)</f>
        <v>1</v>
      </c>
      <c r="O27" cm="1">
        <f t="array" ref="O27">IF(SUM(IF(TRANSPOSE(O$2:O$6)-$H10:$L10-$H$15:$L$15&gt;0,1,0))&gt;=$M$15,1,0)</f>
        <v>1</v>
      </c>
      <c r="P27" cm="1">
        <f t="array" ref="P27">IF(SUM(IF(TRANSPOSE(P$2:P$6)-$H10:$L10-$H$15:$L$15&gt;0,1,0))&gt;=$M$15,1,0)</f>
        <v>0</v>
      </c>
      <c r="Q27" cm="1">
        <f t="array" ref="Q27">IF(SUM(IF(TRANSPOSE(Q$2:Q$6)-$H10:$L10-$H$15:$L$15&gt;0,1,0))&gt;=$M$15,1,0)</f>
        <v>0</v>
      </c>
      <c r="R27" cm="1">
        <f t="array" ref="R27">IF(SUM(IF(TRANSPOSE(R$2:R$6)-$H10:$L10-$H$15:$L$15&gt;0,1,0))&gt;=$M$15,1,0)</f>
        <v>0</v>
      </c>
      <c r="S27" cm="1">
        <f t="array" ref="S27">IF(SUM(IF(TRANSPOSE(S$2:S$6)-$H10:$L10-$H$15:$L$15&gt;0,1,0))&gt;=$M$15,1,0)</f>
        <v>0</v>
      </c>
      <c r="T27" cm="1">
        <f t="array" ref="T27">IF(SUM(IF(TRANSPOSE(T$2:T$6)-$H10:$L10-$H$15:$L$15&gt;0,1,0))&gt;=$M$15,1,0)</f>
        <v>0</v>
      </c>
      <c r="U27" cm="1">
        <f t="array" ref="U27">IF(SUM(IF(TRANSPOSE(U$2:U$6)-$H10:$L10-$H$15:$L$15&gt;0,1,0))&gt;=$M$15,1,0)</f>
        <v>1</v>
      </c>
      <c r="V27" cm="1">
        <f t="array" ref="V27">IF(SUM(IF(TRANSPOSE(V$2:V$6)-$H10:$L10-$H$15:$L$15&gt;0,1,0))&gt;=$M$15,1,0)</f>
        <v>0</v>
      </c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</sheetData>
  <conditionalFormatting sqref="N19:W27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C636-8F8B-734A-9EFB-C73EEF4CFCCF}">
  <dimension ref="A1:AB30"/>
  <sheetViews>
    <sheetView topLeftCell="M5" zoomScale="144" workbookViewId="0">
      <selection activeCell="S13" sqref="S13"/>
    </sheetView>
  </sheetViews>
  <sheetFormatPr baseColWidth="10" defaultRowHeight="16"/>
  <cols>
    <col min="2" max="2" width="47" bestFit="1" customWidth="1"/>
    <col min="3" max="3" width="12.6640625" customWidth="1"/>
    <col min="13" max="13" width="39.33203125" style="28" bestFit="1" customWidth="1"/>
    <col min="22" max="22" width="23.5" bestFit="1" customWidth="1"/>
    <col min="23" max="23" width="2.83203125" customWidth="1"/>
    <col min="24" max="24" width="10.83203125" style="28"/>
  </cols>
  <sheetData>
    <row r="1" spans="1:24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</row>
    <row r="2" spans="1:24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3">
        <v>-329</v>
      </c>
      <c r="M2" s="34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</row>
    <row r="3" spans="1:24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3">
        <v>-600</v>
      </c>
      <c r="M3" s="34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</row>
    <row r="4" spans="1:24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3">
        <v>-549</v>
      </c>
      <c r="M4" s="34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</row>
    <row r="5" spans="1:24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3">
        <v>-549</v>
      </c>
      <c r="M5" s="34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</row>
    <row r="6" spans="1:24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3">
        <v>-374</v>
      </c>
      <c r="M6" s="34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</row>
    <row r="7" spans="1:24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3">
        <v>-1310</v>
      </c>
      <c r="M7" s="34"/>
      <c r="N7" s="23"/>
      <c r="O7" s="23"/>
      <c r="P7" s="23"/>
      <c r="Q7" s="23"/>
      <c r="R7" s="23"/>
      <c r="S7" s="23"/>
      <c r="T7" s="23"/>
      <c r="U7" s="23"/>
      <c r="V7" s="23"/>
    </row>
    <row r="8" spans="1:24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3">
        <v>-399</v>
      </c>
      <c r="M8" s="34"/>
      <c r="N8" s="23"/>
      <c r="O8" s="23"/>
      <c r="P8" s="23"/>
      <c r="Q8" s="23"/>
      <c r="R8" s="23"/>
      <c r="S8" s="23"/>
      <c r="T8" s="23"/>
      <c r="U8" s="23"/>
      <c r="V8" s="23"/>
    </row>
    <row r="9" spans="1:24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3">
        <v>-499</v>
      </c>
      <c r="M9" s="34"/>
      <c r="N9" s="23"/>
      <c r="O9" s="23"/>
      <c r="P9" s="23"/>
      <c r="Q9" s="23"/>
      <c r="R9" s="23"/>
      <c r="S9" s="23"/>
      <c r="T9" s="23"/>
      <c r="U9" s="23"/>
      <c r="V9" s="23"/>
    </row>
    <row r="10" spans="1:24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3">
        <v>-349</v>
      </c>
      <c r="M10" s="34"/>
      <c r="N10" s="23"/>
      <c r="O10" s="23"/>
      <c r="P10" s="23"/>
      <c r="Q10" s="23"/>
      <c r="R10" s="23"/>
      <c r="S10" s="23"/>
      <c r="T10" s="23"/>
      <c r="U10" s="23"/>
      <c r="V10" s="23"/>
    </row>
    <row r="11" spans="1:24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3"/>
      <c r="M11" s="34"/>
      <c r="N11" s="23"/>
      <c r="O11" s="23"/>
      <c r="P11" s="23"/>
      <c r="Q11" s="23"/>
      <c r="R11" s="23"/>
      <c r="S11" s="23"/>
      <c r="T11" s="23"/>
      <c r="U11" s="23"/>
      <c r="V11" s="23"/>
    </row>
    <row r="12" spans="1:24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3"/>
      <c r="M12" s="34"/>
      <c r="N12" s="23"/>
      <c r="O12" s="23"/>
      <c r="P12" s="23"/>
      <c r="Q12" s="23"/>
      <c r="R12" s="23"/>
      <c r="S12" s="23"/>
      <c r="T12" s="23"/>
      <c r="U12" s="23"/>
      <c r="V12" s="23"/>
    </row>
    <row r="13" spans="1:24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3"/>
      <c r="M13" s="34"/>
      <c r="N13" s="23"/>
      <c r="O13" s="23"/>
      <c r="P13" s="23"/>
      <c r="Q13" s="23"/>
      <c r="R13" s="23"/>
      <c r="S13" s="23"/>
      <c r="T13" s="23"/>
      <c r="U13" s="23"/>
      <c r="V13" s="23"/>
    </row>
    <row r="14" spans="1:24" ht="17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3"/>
      <c r="M14" s="34"/>
      <c r="N14" s="23"/>
      <c r="O14" s="23"/>
      <c r="P14" s="23"/>
      <c r="Q14" s="23"/>
      <c r="R14" s="23"/>
      <c r="S14" s="23"/>
      <c r="T14" s="23"/>
      <c r="U14" s="23"/>
      <c r="V14" s="23"/>
    </row>
    <row r="15" spans="1:24" s="19" customFormat="1" ht="17" thickBot="1">
      <c r="A15" s="35"/>
      <c r="B15" s="35" t="s">
        <v>26</v>
      </c>
      <c r="C15" s="35">
        <v>1</v>
      </c>
      <c r="D15" s="35">
        <v>1</v>
      </c>
      <c r="E15" s="35">
        <v>1</v>
      </c>
      <c r="F15" s="35">
        <v>1</v>
      </c>
      <c r="G15" s="36">
        <v>-1</v>
      </c>
      <c r="H15" s="35"/>
      <c r="I15" s="35"/>
      <c r="J15" s="35"/>
      <c r="K15" s="35"/>
      <c r="L15" s="35"/>
      <c r="M15" s="37"/>
      <c r="N15" s="35"/>
      <c r="O15" s="35"/>
      <c r="P15" s="35"/>
      <c r="X15" s="38"/>
    </row>
    <row r="16" spans="1:24">
      <c r="A16" s="23"/>
      <c r="B16" s="23"/>
      <c r="C16" s="23" t="s">
        <v>37</v>
      </c>
      <c r="D16" s="23"/>
      <c r="E16" s="23"/>
      <c r="F16" s="23"/>
      <c r="G16" s="23"/>
      <c r="H16" s="23"/>
      <c r="I16" s="23"/>
      <c r="J16" s="23"/>
      <c r="K16" s="23"/>
      <c r="L16" s="23"/>
      <c r="M16" s="34"/>
      <c r="N16" s="23"/>
      <c r="O16" s="23"/>
      <c r="P16" s="23"/>
    </row>
    <row r="17" spans="2:28">
      <c r="C17" s="22" t="s">
        <v>34</v>
      </c>
      <c r="D17" s="22" t="s">
        <v>35</v>
      </c>
      <c r="E17" s="22" t="s">
        <v>36</v>
      </c>
    </row>
    <row r="18" spans="2:28">
      <c r="B18" t="str" cm="1">
        <f t="array" ref="B18:B26">B2:B10</f>
        <v>BEKO CEG3190B</v>
      </c>
      <c r="C18" cm="1">
        <f t="array" ref="C18:C26">Y19:Y27</f>
        <v>4</v>
      </c>
      <c r="D18" cm="1">
        <f t="array" ref="D18:D26">TRANSPOSE(N30:V30)</f>
        <v>1</v>
      </c>
      <c r="E18" cm="1">
        <f t="array" ref="E18:E26">AB19:AB27</f>
        <v>3</v>
      </c>
      <c r="N18" t="str" cm="1">
        <f t="array" ref="N18:V18">N1:V1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  <c r="X18" s="28" t="s">
        <v>30</v>
      </c>
      <c r="Y18" t="s">
        <v>31</v>
      </c>
      <c r="AA18" t="s">
        <v>32</v>
      </c>
      <c r="AB18" t="s">
        <v>31</v>
      </c>
    </row>
    <row r="19" spans="2:28">
      <c r="B19" t="str">
        <v>MELITTA LATTICIA OT F300-100</v>
      </c>
      <c r="C19">
        <v>7</v>
      </c>
      <c r="D19">
        <v>6</v>
      </c>
      <c r="E19">
        <v>7</v>
      </c>
      <c r="M19" s="28" t="str" cm="1">
        <f t="array" ref="M19:M27">B2:B10</f>
        <v>BEKO CEG3190B</v>
      </c>
      <c r="N19">
        <f>IF(AND(Concordance!N19,NOT(Discordance!N19)),1,0)</f>
        <v>1</v>
      </c>
      <c r="O19">
        <f>IF(AND(Concordance!O19,NOT(Discordance!O19)),1,0)</f>
        <v>1</v>
      </c>
      <c r="P19">
        <f>IF(AND(Concordance!P19,NOT(Discordance!P19)),1,0)</f>
        <v>0</v>
      </c>
      <c r="Q19">
        <f>IF(AND(Concordance!Q19,NOT(Discordance!Q19)),1,0)</f>
        <v>0</v>
      </c>
      <c r="R19">
        <f>IF(AND(Concordance!R19,NOT(Discordance!R19)),1,0)</f>
        <v>0</v>
      </c>
      <c r="S19">
        <f>IF(AND(Concordance!S19,NOT(Discordance!S19)),1,0)</f>
        <v>0</v>
      </c>
      <c r="T19">
        <f>IF(AND(Concordance!T19,NOT(Discordance!T19)),1,0)</f>
        <v>0</v>
      </c>
      <c r="U19">
        <f>IF(AND(Concordance!U19,NOT(Discordance!U19)),1,0)</f>
        <v>0</v>
      </c>
      <c r="V19">
        <f>IF(AND(Concordance!V19,NOT(Discordance!V19)),1,0)</f>
        <v>1</v>
      </c>
      <c r="X19" s="28">
        <f>SUM(N19:V19)</f>
        <v>3</v>
      </c>
      <c r="Y19">
        <f>RANK(X19,$X$19:$X$27,0)</f>
        <v>4</v>
      </c>
      <c r="AA19" cm="1">
        <f t="array" ref="AA19:AA27">X19:X27-TRANSPOSE(N29:V29)</f>
        <v>2</v>
      </c>
      <c r="AB19">
        <f>RANK(AA19,_xlfn.ANCHORARRAY($AA$19),0)</f>
        <v>3</v>
      </c>
    </row>
    <row r="20" spans="2:28">
      <c r="B20" t="str">
        <v>KRUPS EVIDENCE ECO BLACK EA897B</v>
      </c>
      <c r="C20">
        <v>4</v>
      </c>
      <c r="D20">
        <v>7</v>
      </c>
      <c r="E20">
        <v>5</v>
      </c>
      <c r="M20" s="28" t="str">
        <v>MELITTA LATTICIA OT F300-100</v>
      </c>
      <c r="N20">
        <f>IF(AND(Concordance!N20,NOT(Discordance!N20)),1,0)</f>
        <v>0</v>
      </c>
      <c r="O20">
        <f>IF(AND(Concordance!O20,NOT(Discordance!O20)),1,0)</f>
        <v>1</v>
      </c>
      <c r="P20">
        <f>IF(AND(Concordance!P20,NOT(Discordance!P20)),1,0)</f>
        <v>0</v>
      </c>
      <c r="Q20">
        <f>IF(AND(Concordance!Q20,NOT(Discordance!Q20)),1,0)</f>
        <v>0</v>
      </c>
      <c r="R20">
        <f>IF(AND(Concordance!R20,NOT(Discordance!R20)),1,0)</f>
        <v>0</v>
      </c>
      <c r="S20">
        <f>IF(AND(Concordance!S20,NOT(Discordance!S20)),1,0)</f>
        <v>0</v>
      </c>
      <c r="T20">
        <f>IF(AND(Concordance!T20,NOT(Discordance!T20)),1,0)</f>
        <v>0</v>
      </c>
      <c r="U20">
        <f>IF(AND(Concordance!U20,NOT(Discordance!U20)),1,0)</f>
        <v>0</v>
      </c>
      <c r="V20">
        <f>IF(AND(Concordance!V20,NOT(Discordance!V20)),1,0)</f>
        <v>0</v>
      </c>
      <c r="X20" s="28">
        <f t="shared" ref="X20:X27" si="0">SUM(N20:V20)</f>
        <v>1</v>
      </c>
      <c r="Y20">
        <f t="shared" ref="Y20:Y27" si="1">RANK(X20,$X$19:$X$27,0)</f>
        <v>7</v>
      </c>
      <c r="AA20">
        <v>-2</v>
      </c>
      <c r="AB20">
        <f t="shared" ref="AB20:AB27" si="2">RANK(AA20,_xlfn.ANCHORARRAY($AA$19),0)</f>
        <v>7</v>
      </c>
    </row>
    <row r="21" spans="2:28">
      <c r="B21" t="str">
        <v>PHILIPS EP3246/70</v>
      </c>
      <c r="C21">
        <v>6</v>
      </c>
      <c r="D21">
        <v>8</v>
      </c>
      <c r="E21">
        <v>8</v>
      </c>
      <c r="M21" s="28" t="str">
        <v>KRUPS EVIDENCE ECO BLACK EA897B</v>
      </c>
      <c r="N21">
        <f>IF(AND(Concordance!N21,NOT(Discordance!N21)),1,0)</f>
        <v>0</v>
      </c>
      <c r="O21">
        <f>IF(AND(Concordance!O21,NOT(Discordance!O21)),1,0)</f>
        <v>0</v>
      </c>
      <c r="P21">
        <f>IF(AND(Concordance!P21,NOT(Discordance!P21)),1,0)</f>
        <v>1</v>
      </c>
      <c r="Q21">
        <f>IF(AND(Concordance!Q21,NOT(Discordance!Q21)),1,0)</f>
        <v>1</v>
      </c>
      <c r="R21">
        <f>IF(AND(Concordance!R21,NOT(Discordance!R21)),1,0)</f>
        <v>0</v>
      </c>
      <c r="S21">
        <f>IF(AND(Concordance!S21,NOT(Discordance!S21)),1,0)</f>
        <v>1</v>
      </c>
      <c r="T21">
        <f>IF(AND(Concordance!T21,NOT(Discordance!T21)),1,0)</f>
        <v>0</v>
      </c>
      <c r="U21">
        <f>IF(AND(Concordance!U21,NOT(Discordance!U21)),1,0)</f>
        <v>0</v>
      </c>
      <c r="V21">
        <f>IF(AND(Concordance!V21,NOT(Discordance!V21)),1,0)</f>
        <v>0</v>
      </c>
      <c r="X21" s="28">
        <f t="shared" si="0"/>
        <v>3</v>
      </c>
      <c r="Y21">
        <f t="shared" si="1"/>
        <v>4</v>
      </c>
      <c r="AA21">
        <v>-1</v>
      </c>
      <c r="AB21">
        <f>RANK(AA21,_xlfn.ANCHORARRAY($AA$19),0)</f>
        <v>5</v>
      </c>
    </row>
    <row r="22" spans="2:28">
      <c r="B22" t="str">
        <v>DELONGHI MAGNIFICA EVO ECAM290.21</v>
      </c>
      <c r="C22">
        <v>1</v>
      </c>
      <c r="D22">
        <v>1</v>
      </c>
      <c r="E22">
        <v>1</v>
      </c>
      <c r="M22" s="28" t="str">
        <v>PHILIPS EP3246/70</v>
      </c>
      <c r="N22">
        <f>IF(AND(Concordance!N22,NOT(Discordance!N22)),1,0)</f>
        <v>0</v>
      </c>
      <c r="O22">
        <f>IF(AND(Concordance!O22,NOT(Discordance!O22)),1,0)</f>
        <v>0</v>
      </c>
      <c r="P22">
        <f>IF(AND(Concordance!P22,NOT(Discordance!P22)),1,0)</f>
        <v>0</v>
      </c>
      <c r="Q22">
        <f>IF(AND(Concordance!Q22,NOT(Discordance!Q22)),1,0)</f>
        <v>1</v>
      </c>
      <c r="R22">
        <f>IF(AND(Concordance!R22,NOT(Discordance!R22)),1,0)</f>
        <v>0</v>
      </c>
      <c r="S22">
        <f>IF(AND(Concordance!S22,NOT(Discordance!S22)),1,0)</f>
        <v>1</v>
      </c>
      <c r="T22">
        <f>IF(AND(Concordance!T22,NOT(Discordance!T22)),1,0)</f>
        <v>0</v>
      </c>
      <c r="U22">
        <f>IF(AND(Concordance!U22,NOT(Discordance!U22)),1,0)</f>
        <v>0</v>
      </c>
      <c r="V22">
        <f>IF(AND(Concordance!V22,NOT(Discordance!V22)),1,0)</f>
        <v>0</v>
      </c>
      <c r="X22" s="28">
        <f t="shared" si="0"/>
        <v>2</v>
      </c>
      <c r="Y22">
        <f t="shared" si="1"/>
        <v>6</v>
      </c>
      <c r="AA22">
        <v>-3</v>
      </c>
      <c r="AB22">
        <f t="shared" si="2"/>
        <v>8</v>
      </c>
    </row>
    <row r="23" spans="2:28">
      <c r="B23" t="str">
        <v>SAECO XELSIS DELUXE SM8785/00</v>
      </c>
      <c r="C23">
        <v>7</v>
      </c>
      <c r="D23">
        <v>9</v>
      </c>
      <c r="E23">
        <v>9</v>
      </c>
      <c r="M23" s="28" t="str">
        <v>DELONGHI MAGNIFICA EVO ECAM290.21</v>
      </c>
      <c r="N23">
        <f>IF(AND(Concordance!N23,NOT(Discordance!N23)),1,0)</f>
        <v>0</v>
      </c>
      <c r="O23">
        <f>IF(AND(Concordance!O23,NOT(Discordance!O23)),1,0)</f>
        <v>0</v>
      </c>
      <c r="P23">
        <f>IF(AND(Concordance!P23,NOT(Discordance!P23)),1,0)</f>
        <v>1</v>
      </c>
      <c r="Q23">
        <f>IF(AND(Concordance!Q23,NOT(Discordance!Q23)),1,0)</f>
        <v>1</v>
      </c>
      <c r="R23">
        <f>IF(AND(Concordance!R23,NOT(Discordance!R23)),1,0)</f>
        <v>1</v>
      </c>
      <c r="S23">
        <f>IF(AND(Concordance!S23,NOT(Discordance!S23)),1,0)</f>
        <v>1</v>
      </c>
      <c r="T23">
        <f>IF(AND(Concordance!T23,NOT(Discordance!T23)),1,0)</f>
        <v>1</v>
      </c>
      <c r="U23">
        <f>IF(AND(Concordance!U23,NOT(Discordance!U23)),1,0)</f>
        <v>0</v>
      </c>
      <c r="V23">
        <f>IF(AND(Concordance!V23,NOT(Discordance!V23)),1,0)</f>
        <v>0</v>
      </c>
      <c r="X23" s="28">
        <f t="shared" si="0"/>
        <v>5</v>
      </c>
      <c r="Y23">
        <f t="shared" si="1"/>
        <v>1</v>
      </c>
      <c r="AA23">
        <v>4</v>
      </c>
      <c r="AB23">
        <f t="shared" si="2"/>
        <v>1</v>
      </c>
    </row>
    <row r="24" spans="2:28">
      <c r="B24" t="str">
        <v>DELONGHI MAGNIFICA START ECAM220.31.SB</v>
      </c>
      <c r="C24">
        <v>3</v>
      </c>
      <c r="D24">
        <v>4</v>
      </c>
      <c r="E24">
        <v>3</v>
      </c>
      <c r="M24" s="28" t="str">
        <v>SAECO XELSIS DELUXE SM8785/00</v>
      </c>
      <c r="N24">
        <f>IF(AND(Concordance!N24,NOT(Discordance!N24)),1,0)</f>
        <v>0</v>
      </c>
      <c r="O24">
        <f>IF(AND(Concordance!O24,NOT(Discordance!O24)),1,0)</f>
        <v>0</v>
      </c>
      <c r="P24">
        <f>IF(AND(Concordance!P24,NOT(Discordance!P24)),1,0)</f>
        <v>0</v>
      </c>
      <c r="Q24">
        <f>IF(AND(Concordance!Q24,NOT(Discordance!Q24)),1,0)</f>
        <v>0</v>
      </c>
      <c r="R24">
        <f>IF(AND(Concordance!R24,NOT(Discordance!R24)),1,0)</f>
        <v>0</v>
      </c>
      <c r="S24">
        <f>IF(AND(Concordance!S24,NOT(Discordance!S24)),1,0)</f>
        <v>1</v>
      </c>
      <c r="T24">
        <f>IF(AND(Concordance!T24,NOT(Discordance!T24)),1,0)</f>
        <v>0</v>
      </c>
      <c r="U24">
        <f>IF(AND(Concordance!U24,NOT(Discordance!U24)),1,0)</f>
        <v>0</v>
      </c>
      <c r="V24">
        <f>IF(AND(Concordance!V24,NOT(Discordance!V24)),1,0)</f>
        <v>0</v>
      </c>
      <c r="X24" s="28">
        <f t="shared" si="0"/>
        <v>1</v>
      </c>
      <c r="Y24">
        <f t="shared" si="1"/>
        <v>7</v>
      </c>
      <c r="AA24">
        <v>-5</v>
      </c>
      <c r="AB24">
        <f t="shared" si="2"/>
        <v>9</v>
      </c>
    </row>
    <row r="25" spans="2:28">
      <c r="B25" t="str">
        <v>DELONGHI MAGNIFICA ECAMI3.123.B</v>
      </c>
      <c r="C25">
        <v>1</v>
      </c>
      <c r="D25">
        <v>1</v>
      </c>
      <c r="E25">
        <v>1</v>
      </c>
      <c r="M25" s="28" t="str">
        <v>DELONGHI MAGNIFICA START ECAM220.31.SB</v>
      </c>
      <c r="N25">
        <f>IF(AND(Concordance!N25,NOT(Discordance!N25)),1,0)</f>
        <v>0</v>
      </c>
      <c r="O25">
        <f>IF(AND(Concordance!O25,NOT(Discordance!O25)),1,0)</f>
        <v>0</v>
      </c>
      <c r="P25">
        <f>IF(AND(Concordance!P25,NOT(Discordance!P25)),1,0)</f>
        <v>1</v>
      </c>
      <c r="Q25">
        <f>IF(AND(Concordance!Q25,NOT(Discordance!Q25)),1,0)</f>
        <v>1</v>
      </c>
      <c r="R25">
        <f>IF(AND(Concordance!R25,NOT(Discordance!R25)),1,0)</f>
        <v>0</v>
      </c>
      <c r="S25">
        <f>IF(AND(Concordance!S25,NOT(Discordance!S25)),1,0)</f>
        <v>1</v>
      </c>
      <c r="T25">
        <f>IF(AND(Concordance!T25,NOT(Discordance!T25)),1,0)</f>
        <v>1</v>
      </c>
      <c r="U25">
        <f>IF(AND(Concordance!U25,NOT(Discordance!U25)),1,0)</f>
        <v>0</v>
      </c>
      <c r="V25">
        <f>IF(AND(Concordance!V25,NOT(Discordance!V25)),1,0)</f>
        <v>0</v>
      </c>
      <c r="X25" s="28">
        <f t="shared" si="0"/>
        <v>4</v>
      </c>
      <c r="Y25">
        <f t="shared" si="1"/>
        <v>3</v>
      </c>
      <c r="AA25">
        <v>2</v>
      </c>
      <c r="AB25">
        <f t="shared" si="2"/>
        <v>3</v>
      </c>
    </row>
    <row r="26" spans="2:28">
      <c r="B26" t="str">
        <v>QILIVE Q.5404 (600094159)</v>
      </c>
      <c r="C26">
        <v>7</v>
      </c>
      <c r="D26">
        <v>4</v>
      </c>
      <c r="E26">
        <v>5</v>
      </c>
      <c r="M26" s="28" t="str">
        <v>DELONGHI MAGNIFICA ECAMI3.123.B</v>
      </c>
      <c r="N26">
        <f>IF(AND(Concordance!N26,NOT(Discordance!N26)),1,0)</f>
        <v>0</v>
      </c>
      <c r="O26">
        <f>IF(AND(Concordance!O26,NOT(Discordance!O26)),1,0)</f>
        <v>1</v>
      </c>
      <c r="P26">
        <f>IF(AND(Concordance!P26,NOT(Discordance!P26)),1,0)</f>
        <v>1</v>
      </c>
      <c r="Q26">
        <f>IF(AND(Concordance!Q26,NOT(Discordance!Q26)),1,0)</f>
        <v>1</v>
      </c>
      <c r="R26">
        <f>IF(AND(Concordance!R26,NOT(Discordance!R26)),1,0)</f>
        <v>0</v>
      </c>
      <c r="S26">
        <f>IF(AND(Concordance!S26,NOT(Discordance!S26)),1,0)</f>
        <v>1</v>
      </c>
      <c r="T26">
        <f>IF(AND(Concordance!T26,NOT(Discordance!T26)),1,0)</f>
        <v>0</v>
      </c>
      <c r="U26">
        <f>IF(AND(Concordance!U26,NOT(Discordance!U26)),1,0)</f>
        <v>1</v>
      </c>
      <c r="V26">
        <f>IF(AND(Concordance!V26,NOT(Discordance!V26)),1,0)</f>
        <v>0</v>
      </c>
      <c r="X26" s="28">
        <f t="shared" si="0"/>
        <v>5</v>
      </c>
      <c r="Y26">
        <f t="shared" si="1"/>
        <v>1</v>
      </c>
      <c r="AA26">
        <v>4</v>
      </c>
      <c r="AB26">
        <f t="shared" si="2"/>
        <v>1</v>
      </c>
    </row>
    <row r="27" spans="2:28">
      <c r="M27" s="28" t="str">
        <v>QILIVE Q.5404 (600094159)</v>
      </c>
      <c r="N27">
        <f>IF(AND(Concordance!N27,NOT(Discordance!N27)),1,0)</f>
        <v>0</v>
      </c>
      <c r="O27">
        <f>IF(AND(Concordance!O27,NOT(Discordance!O27)),1,0)</f>
        <v>0</v>
      </c>
      <c r="P27">
        <f>IF(AND(Concordance!P27,NOT(Discordance!P27)),1,0)</f>
        <v>0</v>
      </c>
      <c r="Q27">
        <f>IF(AND(Concordance!Q27,NOT(Discordance!Q27)),1,0)</f>
        <v>0</v>
      </c>
      <c r="R27">
        <f>IF(AND(Concordance!R27,NOT(Discordance!R27)),1,0)</f>
        <v>0</v>
      </c>
      <c r="S27">
        <f>IF(AND(Concordance!S27,NOT(Discordance!S27)),1,0)</f>
        <v>0</v>
      </c>
      <c r="T27">
        <f>IF(AND(Concordance!T27,NOT(Discordance!T27)),1,0)</f>
        <v>0</v>
      </c>
      <c r="U27">
        <f>IF(AND(Concordance!U27,NOT(Discordance!U27)),1,0)</f>
        <v>0</v>
      </c>
      <c r="V27">
        <f>IF(AND(Concordance!V27,NOT(Discordance!V27)),1,0)</f>
        <v>1</v>
      </c>
      <c r="X27" s="28">
        <f t="shared" si="0"/>
        <v>1</v>
      </c>
      <c r="Y27">
        <f t="shared" si="1"/>
        <v>7</v>
      </c>
      <c r="AA27">
        <v>-1</v>
      </c>
      <c r="AB27">
        <f t="shared" si="2"/>
        <v>5</v>
      </c>
    </row>
    <row r="28" spans="2:28" ht="17" thickBot="1"/>
    <row r="29" spans="2:28" s="14" customFormat="1">
      <c r="M29" s="29" t="s">
        <v>33</v>
      </c>
      <c r="N29" s="14">
        <f>SUM(N19:N27)</f>
        <v>1</v>
      </c>
      <c r="O29" s="14">
        <f t="shared" ref="O29:V29" si="3">SUM(O19:O27)</f>
        <v>3</v>
      </c>
      <c r="P29" s="14">
        <f t="shared" si="3"/>
        <v>4</v>
      </c>
      <c r="Q29" s="14">
        <f t="shared" si="3"/>
        <v>5</v>
      </c>
      <c r="R29" s="14">
        <f t="shared" si="3"/>
        <v>1</v>
      </c>
      <c r="S29" s="14">
        <f t="shared" si="3"/>
        <v>6</v>
      </c>
      <c r="T29" s="14">
        <f t="shared" si="3"/>
        <v>2</v>
      </c>
      <c r="U29" s="14">
        <f t="shared" si="3"/>
        <v>1</v>
      </c>
      <c r="V29" s="14">
        <f t="shared" si="3"/>
        <v>2</v>
      </c>
      <c r="X29" s="29"/>
    </row>
    <row r="30" spans="2:28">
      <c r="M30" s="28" t="s">
        <v>31</v>
      </c>
      <c r="N30">
        <f>RANK(N29,$N29:$V29, 1)</f>
        <v>1</v>
      </c>
      <c r="O30">
        <f t="shared" ref="O30:V30" si="4">RANK(O29,$N29:$V29, 1)</f>
        <v>6</v>
      </c>
      <c r="P30">
        <f t="shared" si="4"/>
        <v>7</v>
      </c>
      <c r="Q30">
        <f t="shared" si="4"/>
        <v>8</v>
      </c>
      <c r="R30">
        <f t="shared" si="4"/>
        <v>1</v>
      </c>
      <c r="S30">
        <f t="shared" si="4"/>
        <v>9</v>
      </c>
      <c r="T30">
        <f t="shared" si="4"/>
        <v>4</v>
      </c>
      <c r="U30">
        <f t="shared" si="4"/>
        <v>1</v>
      </c>
      <c r="V30">
        <f t="shared" si="4"/>
        <v>4</v>
      </c>
    </row>
  </sheetData>
  <conditionalFormatting sqref="N19:V2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Dominance</vt:lpstr>
      <vt:lpstr>Additive</vt:lpstr>
      <vt:lpstr>Additive (corrigé)</vt:lpstr>
      <vt:lpstr>Concordance</vt:lpstr>
      <vt:lpstr>Discordance</vt:lpstr>
      <vt:lpstr>Surclassement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noa foucoux</cp:lastModifiedBy>
  <dcterms:created xsi:type="dcterms:W3CDTF">2024-04-15T06:32:40Z</dcterms:created>
  <dcterms:modified xsi:type="dcterms:W3CDTF">2024-05-13T09:33:04Z</dcterms:modified>
</cp:coreProperties>
</file>