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ah/Desktop/Protfolio Theory/"/>
    </mc:Choice>
  </mc:AlternateContent>
  <xr:revisionPtr revIDLastSave="0" documentId="13_ncr:1_{2634B3D0-0E48-2E41-9C48-AF6989E35DA9}" xr6:coauthVersionLast="47" xr6:coauthVersionMax="47" xr10:uidLastSave="{00000000-0000-0000-0000-000000000000}"/>
  <bookViews>
    <workbookView xWindow="0" yWindow="0" windowWidth="28800" windowHeight="18000" xr2:uid="{19AF8444-12E4-BB4A-9670-76FB1BEDA740}"/>
  </bookViews>
  <sheets>
    <sheet name="Tables" sheetId="8" r:id="rId1"/>
    <sheet name="Sheet1" sheetId="9" r:id="rId2"/>
    <sheet name="Report" sheetId="10" r:id="rId3"/>
    <sheet name="Work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" i="11" l="1"/>
  <c r="P47" i="11" s="1"/>
  <c r="H59" i="8"/>
  <c r="C125" i="10" a="1"/>
  <c r="C125" i="10" s="1"/>
  <c r="P86" i="11"/>
  <c r="O87" i="11" s="1"/>
  <c r="L81" i="11"/>
  <c r="L82" i="11"/>
  <c r="L83" i="11"/>
  <c r="L84" i="11"/>
  <c r="L85" i="11"/>
  <c r="L86" i="11"/>
  <c r="L87" i="11"/>
  <c r="L88" i="11"/>
  <c r="L89" i="11"/>
  <c r="L80" i="11"/>
  <c r="H81" i="11"/>
  <c r="H82" i="11"/>
  <c r="H83" i="11"/>
  <c r="H84" i="11"/>
  <c r="H85" i="11"/>
  <c r="H86" i="11"/>
  <c r="H87" i="11"/>
  <c r="H88" i="11"/>
  <c r="H89" i="11"/>
  <c r="H80" i="11"/>
  <c r="G86" i="11"/>
  <c r="G85" i="11"/>
  <c r="G84" i="11"/>
  <c r="G83" i="11"/>
  <c r="F89" i="11"/>
  <c r="G89" i="11" s="1"/>
  <c r="F88" i="11"/>
  <c r="G88" i="11" s="1"/>
  <c r="F87" i="11"/>
  <c r="G87" i="11" s="1"/>
  <c r="F86" i="11"/>
  <c r="F85" i="11"/>
  <c r="F84" i="11"/>
  <c r="F83" i="11"/>
  <c r="F81" i="11"/>
  <c r="G81" i="11" s="1"/>
  <c r="F80" i="11"/>
  <c r="G80" i="11" s="1"/>
  <c r="F82" i="11"/>
  <c r="G82" i="11" s="1"/>
  <c r="P96" i="11"/>
  <c r="P97" i="11"/>
  <c r="P98" i="11"/>
  <c r="P99" i="11"/>
  <c r="P100" i="11"/>
  <c r="P101" i="11"/>
  <c r="P102" i="11"/>
  <c r="P103" i="11"/>
  <c r="P104" i="11"/>
  <c r="P95" i="11"/>
  <c r="E31" i="9"/>
  <c r="E30" i="9"/>
  <c r="N48" i="11"/>
  <c r="N49" i="11"/>
  <c r="N50" i="11"/>
  <c r="N51" i="11"/>
  <c r="N52" i="11"/>
  <c r="N53" i="11"/>
  <c r="N54" i="11"/>
  <c r="N55" i="11"/>
  <c r="N56" i="11"/>
  <c r="B67" i="9"/>
  <c r="B68" i="9"/>
  <c r="B69" i="9"/>
  <c r="B70" i="9"/>
  <c r="B71" i="9"/>
  <c r="B72" i="9"/>
  <c r="B73" i="9"/>
  <c r="B74" i="9"/>
  <c r="B75" i="9"/>
  <c r="B66" i="9"/>
  <c r="S3" i="8"/>
  <c r="L90" i="10"/>
  <c r="L119" i="10" s="1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J90" i="10"/>
  <c r="J117" i="10" s="1"/>
  <c r="D90" i="10"/>
  <c r="D111" i="10" s="1"/>
  <c r="E90" i="10"/>
  <c r="E112" i="10" s="1"/>
  <c r="F90" i="10"/>
  <c r="G90" i="10"/>
  <c r="G114" i="10" s="1"/>
  <c r="H90" i="10"/>
  <c r="H115" i="10" s="1"/>
  <c r="I90" i="10"/>
  <c r="I116" i="10" s="1"/>
  <c r="K90" i="10"/>
  <c r="K118" i="10" s="1"/>
  <c r="D91" i="10"/>
  <c r="E91" i="10"/>
  <c r="F91" i="10"/>
  <c r="F113" i="10" s="1"/>
  <c r="G91" i="10"/>
  <c r="H91" i="10"/>
  <c r="I91" i="10"/>
  <c r="J91" i="10"/>
  <c r="K91" i="10"/>
  <c r="D92" i="10"/>
  <c r="E92" i="10"/>
  <c r="F92" i="10"/>
  <c r="G92" i="10"/>
  <c r="H92" i="10"/>
  <c r="I92" i="10"/>
  <c r="J92" i="10"/>
  <c r="K92" i="10"/>
  <c r="D93" i="10"/>
  <c r="E93" i="10"/>
  <c r="F93" i="10"/>
  <c r="G93" i="10"/>
  <c r="H93" i="10"/>
  <c r="I93" i="10"/>
  <c r="J93" i="10"/>
  <c r="K93" i="10"/>
  <c r="D94" i="10"/>
  <c r="E94" i="10"/>
  <c r="F94" i="10"/>
  <c r="G94" i="10"/>
  <c r="H94" i="10"/>
  <c r="I94" i="10"/>
  <c r="J94" i="10"/>
  <c r="K94" i="10"/>
  <c r="D95" i="10"/>
  <c r="E95" i="10"/>
  <c r="F95" i="10"/>
  <c r="G95" i="10"/>
  <c r="H95" i="10"/>
  <c r="I95" i="10"/>
  <c r="J95" i="10"/>
  <c r="K95" i="10"/>
  <c r="D96" i="10"/>
  <c r="E96" i="10"/>
  <c r="F96" i="10"/>
  <c r="G96" i="10"/>
  <c r="H96" i="10"/>
  <c r="I96" i="10"/>
  <c r="J96" i="10"/>
  <c r="K96" i="10"/>
  <c r="D97" i="10"/>
  <c r="E97" i="10"/>
  <c r="F97" i="10"/>
  <c r="G97" i="10"/>
  <c r="H97" i="10"/>
  <c r="I97" i="10"/>
  <c r="J97" i="10"/>
  <c r="K97" i="10"/>
  <c r="D98" i="10"/>
  <c r="E98" i="10"/>
  <c r="F98" i="10"/>
  <c r="G98" i="10"/>
  <c r="H98" i="10"/>
  <c r="I98" i="10"/>
  <c r="J98" i="10"/>
  <c r="K98" i="10"/>
  <c r="D99" i="10"/>
  <c r="E99" i="10"/>
  <c r="F99" i="10"/>
  <c r="G99" i="10"/>
  <c r="H99" i="10"/>
  <c r="I99" i="10"/>
  <c r="J99" i="10"/>
  <c r="K99" i="10"/>
  <c r="D100" i="10"/>
  <c r="E100" i="10"/>
  <c r="F100" i="10"/>
  <c r="G100" i="10"/>
  <c r="H100" i="10"/>
  <c r="I100" i="10"/>
  <c r="J100" i="10"/>
  <c r="K100" i="10"/>
  <c r="D101" i="10"/>
  <c r="E101" i="10"/>
  <c r="F101" i="10"/>
  <c r="G101" i="10"/>
  <c r="H101" i="10"/>
  <c r="I101" i="10"/>
  <c r="J101" i="10"/>
  <c r="K101" i="10"/>
  <c r="D102" i="10"/>
  <c r="E102" i="10"/>
  <c r="F102" i="10"/>
  <c r="G102" i="10"/>
  <c r="H102" i="10"/>
  <c r="I102" i="10"/>
  <c r="J102" i="10"/>
  <c r="K102" i="10"/>
  <c r="D103" i="10"/>
  <c r="E103" i="10"/>
  <c r="F103" i="10"/>
  <c r="G103" i="10"/>
  <c r="H103" i="10"/>
  <c r="I103" i="10"/>
  <c r="J103" i="10"/>
  <c r="K103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90" i="10"/>
  <c r="C110" i="10" s="1"/>
  <c r="I83" i="11" l="1"/>
  <c r="M87" i="11"/>
  <c r="I84" i="11"/>
  <c r="M80" i="11"/>
  <c r="M88" i="11"/>
  <c r="I86" i="11"/>
  <c r="M82" i="11"/>
  <c r="M79" i="11"/>
  <c r="I87" i="11"/>
  <c r="M83" i="11"/>
  <c r="I88" i="11"/>
  <c r="I80" i="11"/>
  <c r="M84" i="11"/>
  <c r="I82" i="11"/>
  <c r="I85" i="11"/>
  <c r="M81" i="11"/>
  <c r="M89" i="11"/>
  <c r="M86" i="11"/>
  <c r="I81" i="11"/>
  <c r="I89" i="11"/>
  <c r="M85" i="11"/>
  <c r="B77" i="9"/>
  <c r="N75" i="11" l="1"/>
  <c r="H47" i="8"/>
  <c r="H46" i="8"/>
  <c r="H45" i="8"/>
  <c r="E118" i="8"/>
  <c r="D129" i="8"/>
  <c r="C29" i="9"/>
  <c r="C66" i="9" s="1"/>
  <c r="J81" i="11" l="1"/>
  <c r="J89" i="11"/>
  <c r="J84" i="11"/>
  <c r="J80" i="11"/>
  <c r="J86" i="11"/>
  <c r="J83" i="11"/>
  <c r="J87" i="11"/>
  <c r="J88" i="11"/>
  <c r="J82" i="11"/>
  <c r="J85" i="11"/>
  <c r="M29" i="9" l="1"/>
  <c r="M66" i="9" s="1"/>
  <c r="N29" i="9"/>
  <c r="N66" i="9" s="1"/>
  <c r="M30" i="9"/>
  <c r="M67" i="9" s="1"/>
  <c r="N30" i="9"/>
  <c r="N67" i="9" s="1"/>
  <c r="M31" i="9"/>
  <c r="M68" i="9" s="1"/>
  <c r="N31" i="9"/>
  <c r="N68" i="9" s="1"/>
  <c r="M32" i="9"/>
  <c r="M69" i="9" s="1"/>
  <c r="N32" i="9"/>
  <c r="N69" i="9" s="1"/>
  <c r="M33" i="9"/>
  <c r="M70" i="9" s="1"/>
  <c r="N33" i="9"/>
  <c r="N70" i="9" s="1"/>
  <c r="M34" i="9"/>
  <c r="M71" i="9" s="1"/>
  <c r="N34" i="9"/>
  <c r="N71" i="9" s="1"/>
  <c r="M35" i="9"/>
  <c r="M72" i="9" s="1"/>
  <c r="N35" i="9"/>
  <c r="N72" i="9" s="1"/>
  <c r="M36" i="9"/>
  <c r="M73" i="9" s="1"/>
  <c r="N36" i="9"/>
  <c r="N73" i="9" s="1"/>
  <c r="M37" i="9"/>
  <c r="M74" i="9" s="1"/>
  <c r="N37" i="9"/>
  <c r="N74" i="9" s="1"/>
  <c r="M38" i="9"/>
  <c r="M75" i="9" s="1"/>
  <c r="N38" i="9"/>
  <c r="N75" i="9" s="1"/>
  <c r="J29" i="9"/>
  <c r="J66" i="9" s="1"/>
  <c r="K29" i="9"/>
  <c r="K66" i="9" s="1"/>
  <c r="L29" i="9"/>
  <c r="L66" i="9" s="1"/>
  <c r="J30" i="9"/>
  <c r="J67" i="9" s="1"/>
  <c r="K30" i="9"/>
  <c r="K67" i="9" s="1"/>
  <c r="L30" i="9"/>
  <c r="L67" i="9" s="1"/>
  <c r="J31" i="9"/>
  <c r="J68" i="9" s="1"/>
  <c r="K31" i="9"/>
  <c r="K68" i="9" s="1"/>
  <c r="L31" i="9"/>
  <c r="L68" i="9" s="1"/>
  <c r="J32" i="9"/>
  <c r="J69" i="9" s="1"/>
  <c r="K32" i="9"/>
  <c r="K69" i="9" s="1"/>
  <c r="L32" i="9"/>
  <c r="L69" i="9" s="1"/>
  <c r="J33" i="9"/>
  <c r="J70" i="9" s="1"/>
  <c r="K33" i="9"/>
  <c r="K70" i="9" s="1"/>
  <c r="L33" i="9"/>
  <c r="L70" i="9" s="1"/>
  <c r="J34" i="9"/>
  <c r="J71" i="9" s="1"/>
  <c r="K34" i="9"/>
  <c r="K71" i="9" s="1"/>
  <c r="L34" i="9"/>
  <c r="L71" i="9" s="1"/>
  <c r="J35" i="9"/>
  <c r="J72" i="9" s="1"/>
  <c r="K35" i="9"/>
  <c r="K72" i="9" s="1"/>
  <c r="L35" i="9"/>
  <c r="L72" i="9" s="1"/>
  <c r="J36" i="9"/>
  <c r="J73" i="9" s="1"/>
  <c r="K36" i="9"/>
  <c r="K73" i="9" s="1"/>
  <c r="L36" i="9"/>
  <c r="L73" i="9" s="1"/>
  <c r="J37" i="9"/>
  <c r="J74" i="9" s="1"/>
  <c r="K37" i="9"/>
  <c r="K74" i="9" s="1"/>
  <c r="L37" i="9"/>
  <c r="L74" i="9" s="1"/>
  <c r="J38" i="9"/>
  <c r="J75" i="9" s="1"/>
  <c r="K38" i="9"/>
  <c r="K75" i="9" s="1"/>
  <c r="L38" i="9"/>
  <c r="L75" i="9" s="1"/>
  <c r="G29" i="9"/>
  <c r="G66" i="9" s="1"/>
  <c r="H29" i="9"/>
  <c r="H66" i="9" s="1"/>
  <c r="I29" i="9"/>
  <c r="I66" i="9" s="1"/>
  <c r="G30" i="9"/>
  <c r="G67" i="9" s="1"/>
  <c r="H30" i="9"/>
  <c r="H67" i="9" s="1"/>
  <c r="I30" i="9"/>
  <c r="I67" i="9" s="1"/>
  <c r="G31" i="9"/>
  <c r="G68" i="9" s="1"/>
  <c r="H31" i="9"/>
  <c r="H68" i="9" s="1"/>
  <c r="I31" i="9"/>
  <c r="I68" i="9" s="1"/>
  <c r="G32" i="9"/>
  <c r="G69" i="9" s="1"/>
  <c r="H32" i="9"/>
  <c r="H69" i="9" s="1"/>
  <c r="I32" i="9"/>
  <c r="I69" i="9" s="1"/>
  <c r="G33" i="9"/>
  <c r="G70" i="9" s="1"/>
  <c r="H33" i="9"/>
  <c r="H70" i="9" s="1"/>
  <c r="I33" i="9"/>
  <c r="I70" i="9" s="1"/>
  <c r="G34" i="9"/>
  <c r="G71" i="9" s="1"/>
  <c r="H34" i="9"/>
  <c r="H71" i="9" s="1"/>
  <c r="I34" i="9"/>
  <c r="I71" i="9" s="1"/>
  <c r="G35" i="9"/>
  <c r="G72" i="9" s="1"/>
  <c r="H35" i="9"/>
  <c r="H72" i="9" s="1"/>
  <c r="I35" i="9"/>
  <c r="I72" i="9" s="1"/>
  <c r="G36" i="9"/>
  <c r="G73" i="9" s="1"/>
  <c r="H36" i="9"/>
  <c r="H73" i="9" s="1"/>
  <c r="I36" i="9"/>
  <c r="I73" i="9" s="1"/>
  <c r="G37" i="9"/>
  <c r="G74" i="9" s="1"/>
  <c r="H37" i="9"/>
  <c r="H74" i="9" s="1"/>
  <c r="I37" i="9"/>
  <c r="I74" i="9" s="1"/>
  <c r="G38" i="9"/>
  <c r="G75" i="9" s="1"/>
  <c r="H38" i="9"/>
  <c r="H75" i="9" s="1"/>
  <c r="I38" i="9"/>
  <c r="I75" i="9" s="1"/>
  <c r="D29" i="9"/>
  <c r="D66" i="9" s="1"/>
  <c r="E29" i="9"/>
  <c r="E66" i="9" s="1"/>
  <c r="F29" i="9"/>
  <c r="F66" i="9" s="1"/>
  <c r="D30" i="9"/>
  <c r="D67" i="9" s="1"/>
  <c r="E67" i="9"/>
  <c r="F30" i="9"/>
  <c r="F67" i="9" s="1"/>
  <c r="D31" i="9"/>
  <c r="D68" i="9" s="1"/>
  <c r="E68" i="9"/>
  <c r="F31" i="9"/>
  <c r="F68" i="9" s="1"/>
  <c r="D32" i="9"/>
  <c r="D69" i="9" s="1"/>
  <c r="E32" i="9"/>
  <c r="E69" i="9" s="1"/>
  <c r="F32" i="9"/>
  <c r="F69" i="9" s="1"/>
  <c r="D33" i="9"/>
  <c r="D70" i="9" s="1"/>
  <c r="E33" i="9"/>
  <c r="E70" i="9" s="1"/>
  <c r="F33" i="9"/>
  <c r="F70" i="9" s="1"/>
  <c r="D34" i="9"/>
  <c r="D71" i="9" s="1"/>
  <c r="E34" i="9"/>
  <c r="E71" i="9" s="1"/>
  <c r="F34" i="9"/>
  <c r="F71" i="9" s="1"/>
  <c r="D35" i="9"/>
  <c r="D72" i="9" s="1"/>
  <c r="E35" i="9"/>
  <c r="E72" i="9" s="1"/>
  <c r="F35" i="9"/>
  <c r="F72" i="9" s="1"/>
  <c r="D36" i="9"/>
  <c r="D73" i="9" s="1"/>
  <c r="E36" i="9"/>
  <c r="E73" i="9" s="1"/>
  <c r="F36" i="9"/>
  <c r="F73" i="9" s="1"/>
  <c r="D37" i="9"/>
  <c r="D74" i="9" s="1"/>
  <c r="E37" i="9"/>
  <c r="E74" i="9" s="1"/>
  <c r="F37" i="9"/>
  <c r="F74" i="9" s="1"/>
  <c r="D38" i="9"/>
  <c r="D75" i="9" s="1"/>
  <c r="E38" i="9"/>
  <c r="E75" i="9" s="1"/>
  <c r="F38" i="9"/>
  <c r="F75" i="9" s="1"/>
  <c r="C30" i="9"/>
  <c r="C67" i="9" s="1"/>
  <c r="C31" i="9"/>
  <c r="C68" i="9" s="1"/>
  <c r="C32" i="9"/>
  <c r="C69" i="9" s="1"/>
  <c r="C33" i="9"/>
  <c r="C70" i="9" s="1"/>
  <c r="C34" i="9"/>
  <c r="C71" i="9" s="1"/>
  <c r="C35" i="9"/>
  <c r="C72" i="9" s="1"/>
  <c r="C36" i="9"/>
  <c r="C73" i="9" s="1"/>
  <c r="C37" i="9"/>
  <c r="C74" i="9" s="1"/>
  <c r="C38" i="9"/>
  <c r="C75" i="9" s="1"/>
  <c r="L77" i="9" l="1"/>
  <c r="K77" i="9"/>
  <c r="J77" i="9"/>
  <c r="H77" i="9"/>
  <c r="G77" i="9"/>
  <c r="C77" i="9"/>
  <c r="F77" i="9"/>
  <c r="E77" i="9"/>
  <c r="N77" i="9"/>
  <c r="I77" i="9"/>
  <c r="D77" i="9"/>
  <c r="M77" i="9"/>
  <c r="E119" i="8"/>
  <c r="E120" i="8"/>
  <c r="E121" i="8"/>
  <c r="E122" i="8"/>
  <c r="E123" i="8"/>
  <c r="E124" i="8"/>
  <c r="E125" i="8"/>
  <c r="E126" i="8"/>
  <c r="E127" i="8"/>
  <c r="E128" i="8"/>
  <c r="E129" i="8"/>
  <c r="E130" i="8"/>
  <c r="D130" i="8"/>
  <c r="D120" i="8"/>
  <c r="D121" i="8"/>
  <c r="D122" i="8"/>
  <c r="D123" i="8"/>
  <c r="D124" i="8"/>
  <c r="D125" i="8"/>
  <c r="D126" i="8"/>
  <c r="D127" i="8"/>
  <c r="D128" i="8"/>
  <c r="D119" i="8"/>
  <c r="D118" i="8"/>
  <c r="E131" i="8" l="1"/>
  <c r="C88" i="8"/>
  <c r="D103" i="8" s="1"/>
  <c r="C89" i="8"/>
  <c r="C119" i="8"/>
  <c r="C110" i="8"/>
  <c r="C77" i="8"/>
  <c r="C103" i="8" s="1"/>
  <c r="C118" i="8"/>
  <c r="D131" i="8"/>
  <c r="C111" i="8"/>
  <c r="C124" i="8"/>
  <c r="C123" i="8"/>
  <c r="C125" i="8"/>
  <c r="C122" i="8"/>
  <c r="C129" i="8"/>
  <c r="C120" i="8"/>
  <c r="C127" i="8"/>
  <c r="C130" i="8"/>
  <c r="C121" i="8"/>
  <c r="C128" i="8"/>
  <c r="C126" i="8"/>
  <c r="C78" i="8"/>
  <c r="C81" i="8" l="1"/>
  <c r="C79" i="8"/>
  <c r="C106" i="8" s="1"/>
  <c r="C84" i="8"/>
  <c r="C105" i="8" s="1"/>
  <c r="C91" i="8"/>
  <c r="D107" i="8" s="1"/>
  <c r="C92" i="8"/>
  <c r="C90" i="8"/>
  <c r="D106" i="8" s="1"/>
  <c r="C131" i="8"/>
  <c r="P19" i="8" l="1"/>
  <c r="P13" i="8"/>
  <c r="P18" i="8"/>
  <c r="P12" i="8"/>
  <c r="P5" i="8"/>
  <c r="P4" i="8"/>
  <c r="P22" i="8"/>
  <c r="P11" i="8"/>
  <c r="P15" i="8"/>
  <c r="P14" i="8"/>
  <c r="P16" i="8"/>
  <c r="P17" i="8"/>
  <c r="P20" i="8"/>
  <c r="P21" i="8"/>
  <c r="P33" i="8"/>
  <c r="P34" i="8"/>
  <c r="P35" i="8"/>
  <c r="P36" i="8"/>
  <c r="P29" i="8"/>
  <c r="P32" i="8"/>
  <c r="P31" i="8"/>
  <c r="P30" i="8"/>
  <c r="H54" i="8" l="1"/>
  <c r="C104" i="8" l="1"/>
  <c r="H58" i="8"/>
  <c r="C83" i="8" s="1"/>
  <c r="C109" i="8" s="1"/>
  <c r="C80" i="8"/>
  <c r="C107" i="8" s="1"/>
  <c r="C82" i="8"/>
  <c r="C108" i="8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<sst xmlns="http://schemas.openxmlformats.org/spreadsheetml/2006/main" count="900" uniqueCount="224">
  <si>
    <t>Protfolio</t>
  </si>
  <si>
    <t>Standard Deviation</t>
  </si>
  <si>
    <t>Weight Distribuiton</t>
  </si>
  <si>
    <t xml:space="preserve">Average </t>
  </si>
  <si>
    <t>Stock</t>
  </si>
  <si>
    <t>Beta</t>
  </si>
  <si>
    <t>ABBV</t>
  </si>
  <si>
    <t>ADBE</t>
  </si>
  <si>
    <t>JPM</t>
  </si>
  <si>
    <t>AOS</t>
  </si>
  <si>
    <t>DUOL</t>
  </si>
  <si>
    <t>AMG</t>
  </si>
  <si>
    <t>CGEM</t>
  </si>
  <si>
    <t>CING</t>
  </si>
  <si>
    <t>NOVA</t>
  </si>
  <si>
    <t>TOVX</t>
  </si>
  <si>
    <t>FYBR</t>
  </si>
  <si>
    <t>LNW</t>
  </si>
  <si>
    <t>HR</t>
  </si>
  <si>
    <t>SAFE</t>
  </si>
  <si>
    <t>COHR</t>
  </si>
  <si>
    <t>CAVA</t>
  </si>
  <si>
    <t>SOUN</t>
  </si>
  <si>
    <t>JOBY</t>
  </si>
  <si>
    <t>ETF</t>
  </si>
  <si>
    <t>Mid Cap</t>
  </si>
  <si>
    <t>Large Cap</t>
  </si>
  <si>
    <t>Small Cap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</si>
  <si>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</si>
  <si>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</si>
  <si>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</si>
  <si>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</si>
  <si>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</si>
  <si>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</si>
  <si>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</si>
  <si>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</si>
  <si>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</si>
  <si>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</si>
  <si>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</si>
  <si>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 xml:space="preserve">Total Protfolio </t>
  </si>
  <si>
    <t xml:space="preserve">Protfolio Stocks </t>
  </si>
  <si>
    <t>VV (Large Cap ETF)</t>
  </si>
  <si>
    <t>VO (MId Cap ETF)</t>
  </si>
  <si>
    <t>VB (Small Cap ETF)</t>
  </si>
  <si>
    <t>Cash</t>
  </si>
  <si>
    <t>T bill</t>
  </si>
  <si>
    <t>Protfolio Large Cap Stock</t>
  </si>
  <si>
    <t>Protfolio Mid Cap Stock</t>
  </si>
  <si>
    <t>Protfolio Small Cap Stock</t>
  </si>
  <si>
    <t>Week 12</t>
  </si>
  <si>
    <t>Week 13</t>
  </si>
  <si>
    <t>Total Market  Index</t>
  </si>
  <si>
    <t>Market Index</t>
  </si>
  <si>
    <t>T-bills rate:</t>
  </si>
  <si>
    <t xml:space="preserve">Return of all Stocks In Rotation </t>
  </si>
  <si>
    <t xml:space="preserve">Weekly Change in Net Worth  </t>
  </si>
  <si>
    <t xml:space="preserve">Sharpe ratio </t>
  </si>
  <si>
    <t xml:space="preserve">Treynor ratio </t>
  </si>
  <si>
    <t xml:space="preserve">Sortino ratio </t>
  </si>
  <si>
    <t xml:space="preserve">Jensen’s alpha </t>
  </si>
  <si>
    <t xml:space="preserve">Information ratio </t>
  </si>
  <si>
    <t>Weighted Average Beta</t>
  </si>
  <si>
    <t>Alpha</t>
  </si>
  <si>
    <t>Standard deviation of negative portfolio returns</t>
  </si>
  <si>
    <t>HRMY</t>
  </si>
  <si>
    <t>DNUT</t>
  </si>
  <si>
    <t>AbbVie Inc.</t>
  </si>
  <si>
    <t>Adobe Inc. </t>
  </si>
  <si>
    <t>JPMorgan Chase &amp; Co. </t>
  </si>
  <si>
    <t>A. O. Smith Corporation</t>
  </si>
  <si>
    <t>Duolingo, Inc.</t>
  </si>
  <si>
    <t>Affiliated Managers Group, Inc. </t>
  </si>
  <si>
    <t>Cullinan Therapeutics, Inc. </t>
  </si>
  <si>
    <t>Cingulate Inc. </t>
  </si>
  <si>
    <t>Sunnova Energy International Inc.</t>
  </si>
  <si>
    <t>Frontier Communications Parent, Inc.</t>
  </si>
  <si>
    <t xml:space="preserve">Light &amp; Wonder, Inc. </t>
  </si>
  <si>
    <t>Healthcare Realty Trust Incorporated </t>
  </si>
  <si>
    <t>Theriva Biologics, Inc. </t>
  </si>
  <si>
    <t>Safehold Inc. </t>
  </si>
  <si>
    <t>CAVA Group, Inc.</t>
  </si>
  <si>
    <t>Coherent Corp.</t>
  </si>
  <si>
    <t>AMZN</t>
  </si>
  <si>
    <t>Amazon.com, Inc. </t>
  </si>
  <si>
    <t>Harmony Biosciences Holdings, Inc.</t>
  </si>
  <si>
    <t>Joby Aviation, Inc.</t>
  </si>
  <si>
    <t>SoundHound AI, Inc.</t>
  </si>
  <si>
    <t>Krispy Kreme, Inc.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</si>
  <si>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</si>
  <si>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</si>
  <si>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</si>
  <si>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</si>
  <si>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</si>
  <si>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</si>
  <si>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</si>
  <si>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</si>
  <si>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</si>
  <si>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</si>
  <si>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</si>
  <si>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</si>
  <si>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</si>
  <si>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Weight</t>
  </si>
  <si>
    <t>Change in weekly return</t>
  </si>
  <si>
    <t>Weekly Return</t>
  </si>
  <si>
    <t>Tracking Error</t>
  </si>
  <si>
    <t>Excess Return</t>
  </si>
  <si>
    <t>Standard deviation of negative returns</t>
  </si>
  <si>
    <t>ABBV (AbbVie Inc.)</t>
  </si>
  <si>
    <t>ADBE (Adobe Inc. )</t>
  </si>
  <si>
    <t>JPM (JPMorgan Chase &amp; Co. )</t>
  </si>
  <si>
    <t>AOS (A. O. Smith Corporation)</t>
  </si>
  <si>
    <t>DUOL (Duolingo, Inc.)</t>
  </si>
  <si>
    <t>AMG (Affiliated Managers Group, Inc. )</t>
  </si>
  <si>
    <t>CGEM (Cullinan Therapeutics, Inc. )</t>
  </si>
  <si>
    <t>CING (Cingulate Inc. )</t>
  </si>
  <si>
    <t>NOVA (Sunnova Energy International Inc.)</t>
  </si>
  <si>
    <t>TOVX (Theriva Biologics, Inc. )</t>
  </si>
  <si>
    <t>SAFE (Safehold Inc. )</t>
  </si>
  <si>
    <t>SOUN (SoundHound AI, Inc.)</t>
  </si>
  <si>
    <t>DNUT (Krispy Kreme, Inc.)</t>
  </si>
  <si>
    <t>SEZL (Sezzle Inc.)</t>
  </si>
  <si>
    <t>HRMY (Harmony Biosciences Holdings, Inc. )</t>
  </si>
  <si>
    <t>JOBY (Joby Aviation, Inc.)</t>
  </si>
  <si>
    <t>COHR (Coherent Corp.)</t>
  </si>
  <si>
    <t>OLED (Universal Display Corporation )</t>
  </si>
  <si>
    <t>HR (Healthcare Realty Trust Incorporated)</t>
  </si>
  <si>
    <t>LNW (Light &amp; Wonder, Inc. )</t>
  </si>
  <si>
    <t>FYBR (Frontier Communications Parent, Inc.)</t>
  </si>
  <si>
    <t>DKNG (DraftKings Inc.)</t>
  </si>
  <si>
    <t>RKLB (Rocket Lab USA, Inc.)</t>
  </si>
  <si>
    <t>AMZN (Amazon.com, Inc.)</t>
  </si>
  <si>
    <t>CAVA (CAVA Group, Inc.)</t>
  </si>
  <si>
    <t>RCL (Royal Caribbean Cruises Ltd.)</t>
  </si>
  <si>
    <t xml:space="preserve">Measure </t>
  </si>
  <si>
    <t>Mean Weekly Return</t>
  </si>
  <si>
    <t>Covariance</t>
  </si>
  <si>
    <t xml:space="preserve">           ---</t>
  </si>
  <si>
    <t>Correlation Coefficient</t>
  </si>
  <si>
    <t>Portfolio</t>
  </si>
  <si>
    <t xml:space="preserve">Portfolio and Market Index Return </t>
  </si>
  <si>
    <t>Portfolio Large Cap Stock</t>
  </si>
  <si>
    <t>Portfolio Mid Cap Stock</t>
  </si>
  <si>
    <t>Portfolio Small Cap Stock</t>
  </si>
  <si>
    <t xml:space="preserve">Portfolio Cash </t>
  </si>
  <si>
    <t>Stock Name</t>
  </si>
  <si>
    <t>Category</t>
  </si>
  <si>
    <t>Starting Price</t>
  </si>
  <si>
    <t>Period</t>
  </si>
  <si>
    <t>Average</t>
  </si>
  <si>
    <t>Portfolio Weighted Weekly Yield</t>
  </si>
  <si>
    <t xml:space="preserve">Market Index Weighted Weekly Yield </t>
  </si>
  <si>
    <t>Security Name</t>
  </si>
  <si>
    <t>Ticker</t>
  </si>
  <si>
    <t>Exchange</t>
  </si>
  <si>
    <t>Shares Held</t>
  </si>
  <si>
    <t>NYSE</t>
  </si>
  <si>
    <t>NASDAQ</t>
  </si>
  <si>
    <t>Amazon.com, Inc.</t>
  </si>
  <si>
    <t>Affiliated Managers Group, Inc.</t>
  </si>
  <si>
    <t>Light &amp; Wonder, Inc.</t>
  </si>
  <si>
    <t>Current Portfolio Holdings</t>
  </si>
  <si>
    <t>Shares Sold</t>
  </si>
  <si>
    <t>Adobe Inc.</t>
  </si>
  <si>
    <t>JPMorgan Chase &amp; Co.</t>
  </si>
  <si>
    <t>Royal Caribbean Cruises Ltd.</t>
  </si>
  <si>
    <t>RCL</t>
  </si>
  <si>
    <t>Rocket Lab USA, Inc.</t>
  </si>
  <si>
    <t>RKLB</t>
  </si>
  <si>
    <t>DraftKings Inc.</t>
  </si>
  <si>
    <t>DKNG</t>
  </si>
  <si>
    <t>Healthcare Realty Trust Incorporated</t>
  </si>
  <si>
    <t>Universal Display Corporation</t>
  </si>
  <si>
    <t>OLED</t>
  </si>
  <si>
    <t>Cullinan Therapeutics, Inc.</t>
  </si>
  <si>
    <t>Cingulate Inc.</t>
  </si>
  <si>
    <t>Theriva Biologics, Inc.</t>
  </si>
  <si>
    <t>Safehold Inc.</t>
  </si>
  <si>
    <t>Sezzle Inc.</t>
  </si>
  <si>
    <t>SEZL</t>
  </si>
  <si>
    <t>Date Sold ( Week)</t>
  </si>
  <si>
    <t>Previous  Portfolio Holdings</t>
  </si>
  <si>
    <t>Weekly T-bills rate:</t>
  </si>
  <si>
    <t>Company Name</t>
  </si>
  <si>
    <t>Industry</t>
  </si>
  <si>
    <t>Pharmaceuticals</t>
  </si>
  <si>
    <t>Software</t>
  </si>
  <si>
    <t>Banking</t>
  </si>
  <si>
    <t>Cruise Lines</t>
  </si>
  <si>
    <t>Restaurants</t>
  </si>
  <si>
    <t>E-commerce and Cloud Computing</t>
  </si>
  <si>
    <t>Aerospace and Defense</t>
  </si>
  <si>
    <t>Online Gambling and Fantasy Sports</t>
  </si>
  <si>
    <t>Manufacturing (Water Heaters and Boilers)</t>
  </si>
  <si>
    <t>Educational Technology</t>
  </si>
  <si>
    <t>Asset Management</t>
  </si>
  <si>
    <t>Telecommunications</t>
  </si>
  <si>
    <t>Gaming Technology</t>
  </si>
  <si>
    <t>Real Estate Investment Trust (Healthcare)</t>
  </si>
  <si>
    <t>Technology (OLED Technology)</t>
  </si>
  <si>
    <t>Photonics and Laser Technology</t>
  </si>
  <si>
    <t>Aviation (Electric Air Taxis)</t>
  </si>
  <si>
    <t>Biotechnology</t>
  </si>
  <si>
    <t>Food and Beverage</t>
  </si>
  <si>
    <t>Artificial Intelligence</t>
  </si>
  <si>
    <t>Renewable Energy</t>
  </si>
  <si>
    <t>Real Estate Investment Trust</t>
  </si>
  <si>
    <t>Financial Technology (Buy Now, Pay Later)</t>
  </si>
  <si>
    <t>Industry Overview of Selected Stocks</t>
  </si>
  <si>
    <t>Market ETFS</t>
  </si>
  <si>
    <t>Date</t>
  </si>
  <si>
    <t>Correlation Matrix</t>
  </si>
  <si>
    <t>Weighted Weekly Returns</t>
  </si>
  <si>
    <t>Covariance Matrix</t>
  </si>
  <si>
    <t>Sharpe Ratio</t>
  </si>
  <si>
    <t>Mean return</t>
  </si>
  <si>
    <t>Information Ratio</t>
  </si>
  <si>
    <t>Stocks</t>
  </si>
  <si>
    <t xml:space="preserve">Weightt   </t>
  </si>
  <si>
    <t>Expected Return</t>
  </si>
  <si>
    <t>AMZ</t>
  </si>
  <si>
    <t>Average Return</t>
  </si>
  <si>
    <t xml:space="preserve">my Final Stock compostion </t>
  </si>
  <si>
    <t xml:space="preserve">Mean Return </t>
  </si>
  <si>
    <t>Portfolio Expected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</si>
</sst>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"/>
    <numFmt numFmtId="177" formatCode="0.0000%"/>
  </numFmts>
  <fonts count="1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Cambria"/>
      <family val="1"/>
    </font>
    <font>
      <b/>
      <sz val="16"/>
      <color rgb="FF000000"/>
      <name val="Cambria"/>
      <family val="1"/>
    </font>
    <font>
      <b/>
      <sz val="16"/>
      <color theme="0"/>
      <name val="Cambria"/>
      <family val="1"/>
    </font>
    <font>
      <sz val="14"/>
      <color theme="1"/>
      <name val="Cambria"/>
      <family val="1"/>
    </font>
    <font>
      <sz val="14"/>
      <color rgb="FF000000"/>
      <name val="Cambria"/>
      <family val="1"/>
    </font>
    <font>
      <b/>
      <sz val="14"/>
      <color theme="1"/>
      <name val="Cambria"/>
      <family val="1"/>
    </font>
    <font>
      <b/>
      <sz val="14"/>
      <color rgb="FF000000"/>
      <name val="Cambria"/>
      <family val="1"/>
    </font>
    <font>
      <b/>
      <sz val="12"/>
      <color theme="1"/>
      <name val="Aptos Narrow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rgb="FF232A31"/>
      <name val="Helvetica Neue"/>
      <family val="2"/>
    </font>
    <font>
      <sz val="14"/>
      <color rgb="FF232A31"/>
      <name val="Helvetica Neue"/>
      <family val="2"/>
    </font>
    <font>
      <sz val="14"/>
      <color rgb="FF232A31"/>
      <name val="Cambria"/>
      <family val="1"/>
    </font>
    <font>
      <b/>
      <sz val="14"/>
      <color rgb="FF232A31"/>
      <name val="Cambria"/>
      <family val="1"/>
    </font>
    <font>
      <i/>
      <sz val="12"/>
      <color theme="1"/>
      <name val="Aptos Narrow"/>
      <family val="2"/>
      <scheme val="minor"/>
    </font>
    <font>
      <i/>
      <sz val="14"/>
      <color rgb="FF000000"/>
      <name val="Cambria"/>
      <family val="1"/>
    </font>
    <font>
      <b/>
      <sz val="14"/>
      <color theme="0"/>
      <name val="Cambria"/>
      <family val="1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rgb="FF000000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2" fillId="8" borderId="13" xfId="0" applyFont="1" applyFill="1" applyBorder="1"/>
    <xf numFmtId="0" fontId="2" fillId="8" borderId="11" xfId="0" applyFont="1" applyFill="1" applyBorder="1"/>
    <xf numFmtId="0" fontId="2" fillId="0" borderId="0" xfId="0" applyFont="1"/>
    <xf numFmtId="0" fontId="2" fillId="10" borderId="12" xfId="0" applyFont="1" applyFill="1" applyBorder="1"/>
    <xf numFmtId="10" fontId="2" fillId="10" borderId="7" xfId="0" applyNumberFormat="1" applyFont="1" applyFill="1" applyBorder="1"/>
    <xf numFmtId="0" fontId="2" fillId="4" borderId="13" xfId="0" applyFont="1" applyFill="1" applyBorder="1"/>
    <xf numFmtId="10" fontId="2" fillId="8" borderId="2" xfId="0" applyNumberFormat="1" applyFont="1" applyFill="1" applyBorder="1"/>
    <xf numFmtId="0" fontId="2" fillId="6" borderId="12" xfId="0" applyFont="1" applyFill="1" applyBorder="1"/>
    <xf numFmtId="0" fontId="2" fillId="8" borderId="1" xfId="0" applyFont="1" applyFill="1" applyBorder="1"/>
    <xf numFmtId="0" fontId="2" fillId="4" borderId="11" xfId="0" applyFont="1" applyFill="1" applyBorder="1"/>
    <xf numFmtId="0" fontId="2" fillId="4" borderId="1" xfId="0" applyFont="1" applyFill="1" applyBorder="1"/>
    <xf numFmtId="0" fontId="2" fillId="5" borderId="13" xfId="0" applyFont="1" applyFill="1" applyBorder="1"/>
    <xf numFmtId="2" fontId="2" fillId="5" borderId="13" xfId="0" applyNumberFormat="1" applyFont="1" applyFill="1" applyBorder="1"/>
    <xf numFmtId="2" fontId="2" fillId="4" borderId="11" xfId="0" applyNumberFormat="1" applyFont="1" applyFill="1" applyBorder="1"/>
    <xf numFmtId="2" fontId="2" fillId="6" borderId="12" xfId="0" applyNumberFormat="1" applyFont="1" applyFill="1" applyBorder="1"/>
    <xf numFmtId="10" fontId="2" fillId="0" borderId="0" xfId="0" applyNumberFormat="1" applyFont="1"/>
    <xf numFmtId="0" fontId="2" fillId="6" borderId="11" xfId="0" applyFont="1" applyFill="1" applyBorder="1"/>
    <xf numFmtId="0" fontId="2" fillId="5" borderId="11" xfId="0" applyFont="1" applyFill="1" applyBorder="1"/>
    <xf numFmtId="2" fontId="2" fillId="8" borderId="2" xfId="0" applyNumberFormat="1" applyFont="1" applyFill="1" applyBorder="1"/>
    <xf numFmtId="2" fontId="2" fillId="10" borderId="7" xfId="0" applyNumberFormat="1" applyFont="1" applyFill="1" applyBorder="1"/>
    <xf numFmtId="2" fontId="2" fillId="0" borderId="0" xfId="0" applyNumberFormat="1" applyFont="1"/>
    <xf numFmtId="0" fontId="2" fillId="4" borderId="10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7" borderId="8" xfId="0" applyFont="1" applyFill="1" applyBorder="1"/>
    <xf numFmtId="0" fontId="7" fillId="7" borderId="9" xfId="0" applyFont="1" applyFill="1" applyBorder="1"/>
    <xf numFmtId="0" fontId="7" fillId="7" borderId="10" xfId="0" applyFont="1" applyFill="1" applyBorder="1"/>
    <xf numFmtId="0" fontId="7" fillId="9" borderId="16" xfId="0" applyFont="1" applyFill="1" applyBorder="1"/>
    <xf numFmtId="0" fontId="7" fillId="9" borderId="18" xfId="0" applyFont="1" applyFill="1" applyBorder="1"/>
    <xf numFmtId="0" fontId="7" fillId="9" borderId="17" xfId="0" applyFont="1" applyFill="1" applyBorder="1"/>
    <xf numFmtId="0" fontId="7" fillId="9" borderId="19" xfId="0" applyFont="1" applyFill="1" applyBorder="1"/>
    <xf numFmtId="0" fontId="7" fillId="9" borderId="20" xfId="0" applyFont="1" applyFill="1" applyBorder="1"/>
    <xf numFmtId="0" fontId="8" fillId="9" borderId="20" xfId="0" applyFont="1" applyFill="1" applyBorder="1"/>
    <xf numFmtId="0" fontId="8" fillId="9" borderId="21" xfId="0" applyFont="1" applyFill="1" applyBorder="1"/>
    <xf numFmtId="0" fontId="7" fillId="7" borderId="0" xfId="0" applyFont="1" applyFill="1"/>
    <xf numFmtId="0" fontId="7" fillId="9" borderId="14" xfId="0" applyFont="1" applyFill="1" applyBorder="1"/>
    <xf numFmtId="0" fontId="7" fillId="9" borderId="15" xfId="0" applyFont="1" applyFill="1" applyBorder="1"/>
    <xf numFmtId="0" fontId="7" fillId="9" borderId="2" xfId="0" applyFont="1" applyFill="1" applyBorder="1"/>
    <xf numFmtId="0" fontId="7" fillId="9" borderId="3" xfId="0" applyFont="1" applyFill="1" applyBorder="1"/>
    <xf numFmtId="0" fontId="7" fillId="9" borderId="0" xfId="0" applyFont="1" applyFill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7" fillId="9" borderId="7" xfId="0" applyFont="1" applyFill="1" applyBorder="1"/>
    <xf numFmtId="164" fontId="7" fillId="9" borderId="4" xfId="0" applyNumberFormat="1" applyFont="1" applyFill="1" applyBorder="1"/>
    <xf numFmtId="164" fontId="7" fillId="9" borderId="7" xfId="0" applyNumberFormat="1" applyFont="1" applyFill="1" applyBorder="1"/>
    <xf numFmtId="0" fontId="7" fillId="4" borderId="1" xfId="0" applyFont="1" applyFill="1" applyBorder="1"/>
    <xf numFmtId="10" fontId="7" fillId="9" borderId="4" xfId="0" applyNumberFormat="1" applyFont="1" applyFill="1" applyBorder="1"/>
    <xf numFmtId="10" fontId="7" fillId="9" borderId="7" xfId="0" applyNumberFormat="1" applyFont="1" applyFill="1" applyBorder="1"/>
    <xf numFmtId="0" fontId="7" fillId="4" borderId="13" xfId="0" applyFont="1" applyFill="1" applyBorder="1"/>
    <xf numFmtId="0" fontId="7" fillId="7" borderId="1" xfId="0" applyFont="1" applyFill="1" applyBorder="1"/>
    <xf numFmtId="164" fontId="7" fillId="9" borderId="11" xfId="0" applyNumberFormat="1" applyFont="1" applyFill="1" applyBorder="1"/>
    <xf numFmtId="164" fontId="7" fillId="9" borderId="12" xfId="0" applyNumberFormat="1" applyFont="1" applyFill="1" applyBorder="1"/>
    <xf numFmtId="10" fontId="7" fillId="9" borderId="11" xfId="0" applyNumberFormat="1" applyFont="1" applyFill="1" applyBorder="1"/>
    <xf numFmtId="10" fontId="7" fillId="9" borderId="12" xfId="0" applyNumberFormat="1" applyFont="1" applyFill="1" applyBorder="1"/>
    <xf numFmtId="0" fontId="7" fillId="0" borderId="11" xfId="0" applyFont="1" applyBorder="1"/>
    <xf numFmtId="0" fontId="2" fillId="7" borderId="1" xfId="0" applyFont="1" applyFill="1" applyBorder="1"/>
    <xf numFmtId="0" fontId="2" fillId="7" borderId="10" xfId="0" applyFont="1" applyFill="1" applyBorder="1"/>
    <xf numFmtId="10" fontId="4" fillId="3" borderId="25" xfId="0" applyNumberFormat="1" applyFont="1" applyFill="1" applyBorder="1"/>
    <xf numFmtId="10" fontId="4" fillId="2" borderId="25" xfId="0" applyNumberFormat="1" applyFont="1" applyFill="1" applyBorder="1"/>
    <xf numFmtId="10" fontId="4" fillId="3" borderId="29" xfId="0" applyNumberFormat="1" applyFont="1" applyFill="1" applyBorder="1"/>
    <xf numFmtId="10" fontId="4" fillId="2" borderId="29" xfId="0" applyNumberFormat="1" applyFont="1" applyFill="1" applyBorder="1"/>
    <xf numFmtId="10" fontId="4" fillId="3" borderId="31" xfId="0" applyNumberFormat="1" applyFont="1" applyFill="1" applyBorder="1"/>
    <xf numFmtId="0" fontId="2" fillId="8" borderId="35" xfId="0" applyFont="1" applyFill="1" applyBorder="1"/>
    <xf numFmtId="0" fontId="2" fillId="8" borderId="19" xfId="0" applyFont="1" applyFill="1" applyBorder="1"/>
    <xf numFmtId="0" fontId="2" fillId="10" borderId="19" xfId="0" applyFont="1" applyFill="1" applyBorder="1"/>
    <xf numFmtId="0" fontId="2" fillId="10" borderId="21" xfId="0" applyFont="1" applyFill="1" applyBorder="1"/>
    <xf numFmtId="10" fontId="2" fillId="8" borderId="35" xfId="0" applyNumberFormat="1" applyFont="1" applyFill="1" applyBorder="1"/>
    <xf numFmtId="10" fontId="2" fillId="8" borderId="19" xfId="0" applyNumberFormat="1" applyFont="1" applyFill="1" applyBorder="1"/>
    <xf numFmtId="10" fontId="2" fillId="10" borderId="19" xfId="0" applyNumberFormat="1" applyFont="1" applyFill="1" applyBorder="1"/>
    <xf numFmtId="10" fontId="2" fillId="10" borderId="21" xfId="0" applyNumberFormat="1" applyFont="1" applyFill="1" applyBorder="1"/>
    <xf numFmtId="10" fontId="4" fillId="3" borderId="36" xfId="0" applyNumberFormat="1" applyFont="1" applyFill="1" applyBorder="1"/>
    <xf numFmtId="10" fontId="4" fillId="3" borderId="22" xfId="0" applyNumberFormat="1" applyFont="1" applyFill="1" applyBorder="1"/>
    <xf numFmtId="10" fontId="4" fillId="2" borderId="22" xfId="0" applyNumberFormat="1" applyFont="1" applyFill="1" applyBorder="1"/>
    <xf numFmtId="10" fontId="4" fillId="3" borderId="23" xfId="0" applyNumberFormat="1" applyFont="1" applyFill="1" applyBorder="1"/>
    <xf numFmtId="10" fontId="2" fillId="0" borderId="25" xfId="0" applyNumberFormat="1" applyFont="1" applyBorder="1"/>
    <xf numFmtId="0" fontId="2" fillId="8" borderId="8" xfId="0" applyFont="1" applyFill="1" applyBorder="1"/>
    <xf numFmtId="0" fontId="2" fillId="8" borderId="39" xfId="0" applyFont="1" applyFill="1" applyBorder="1"/>
    <xf numFmtId="165" fontId="2" fillId="0" borderId="25" xfId="0" applyNumberFormat="1" applyFont="1" applyBorder="1"/>
    <xf numFmtId="0" fontId="2" fillId="0" borderId="25" xfId="0" applyFont="1" applyBorder="1" applyAlignment="1">
      <alignment horizontal="center"/>
    </xf>
    <xf numFmtId="0" fontId="2" fillId="9" borderId="17" xfId="0" applyFont="1" applyFill="1" applyBorder="1"/>
    <xf numFmtId="10" fontId="2" fillId="0" borderId="29" xfId="0" applyNumberFormat="1" applyFont="1" applyBorder="1"/>
    <xf numFmtId="0" fontId="2" fillId="0" borderId="29" xfId="0" applyFont="1" applyBorder="1"/>
    <xf numFmtId="0" fontId="2" fillId="0" borderId="29" xfId="0" applyFont="1" applyBorder="1" applyAlignment="1">
      <alignment horizontal="center"/>
    </xf>
    <xf numFmtId="0" fontId="2" fillId="9" borderId="20" xfId="0" applyFont="1" applyFill="1" applyBorder="1"/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9" borderId="16" xfId="0" applyFont="1" applyFill="1" applyBorder="1"/>
    <xf numFmtId="10" fontId="2" fillId="0" borderId="37" xfId="0" applyNumberFormat="1" applyFont="1" applyBorder="1"/>
    <xf numFmtId="10" fontId="2" fillId="0" borderId="38" xfId="0" applyNumberFormat="1" applyFont="1" applyBorder="1"/>
    <xf numFmtId="2" fontId="2" fillId="4" borderId="36" xfId="0" applyNumberFormat="1" applyFont="1" applyFill="1" applyBorder="1"/>
    <xf numFmtId="10" fontId="2" fillId="12" borderId="22" xfId="0" applyNumberFormat="1" applyFont="1" applyFill="1" applyBorder="1"/>
    <xf numFmtId="2" fontId="2" fillId="12" borderId="22" xfId="0" applyNumberFormat="1" applyFont="1" applyFill="1" applyBorder="1"/>
    <xf numFmtId="2" fontId="2" fillId="12" borderId="23" xfId="0" applyNumberFormat="1" applyFont="1" applyFill="1" applyBorder="1"/>
    <xf numFmtId="0" fontId="2" fillId="9" borderId="35" xfId="0" applyFont="1" applyFill="1" applyBorder="1"/>
    <xf numFmtId="0" fontId="2" fillId="4" borderId="2" xfId="0" applyFont="1" applyFill="1" applyBorder="1"/>
    <xf numFmtId="0" fontId="2" fillId="9" borderId="8" xfId="0" applyFont="1" applyFill="1" applyBorder="1"/>
    <xf numFmtId="0" fontId="2" fillId="8" borderId="40" xfId="0" applyFont="1" applyFill="1" applyBorder="1"/>
    <xf numFmtId="0" fontId="2" fillId="8" borderId="41" xfId="0" applyFont="1" applyFill="1" applyBorder="1"/>
    <xf numFmtId="10" fontId="2" fillId="9" borderId="18" xfId="0" applyNumberFormat="1" applyFont="1" applyFill="1" applyBorder="1"/>
    <xf numFmtId="10" fontId="2" fillId="9" borderId="19" xfId="0" applyNumberFormat="1" applyFont="1" applyFill="1" applyBorder="1"/>
    <xf numFmtId="2" fontId="2" fillId="9" borderId="19" xfId="0" applyNumberFormat="1" applyFont="1" applyFill="1" applyBorder="1"/>
    <xf numFmtId="10" fontId="2" fillId="9" borderId="21" xfId="0" applyNumberFormat="1" applyFont="1" applyFill="1" applyBorder="1"/>
    <xf numFmtId="0" fontId="2" fillId="10" borderId="5" xfId="0" applyFont="1" applyFill="1" applyBorder="1"/>
    <xf numFmtId="0" fontId="2" fillId="4" borderId="3" xfId="0" applyFont="1" applyFill="1" applyBorder="1"/>
    <xf numFmtId="10" fontId="4" fillId="2" borderId="38" xfId="0" applyNumberFormat="1" applyFont="1" applyFill="1" applyBorder="1"/>
    <xf numFmtId="164" fontId="7" fillId="9" borderId="13" xfId="0" applyNumberFormat="1" applyFont="1" applyFill="1" applyBorder="1"/>
    <xf numFmtId="0" fontId="2" fillId="14" borderId="1" xfId="0" applyFont="1" applyFill="1" applyBorder="1"/>
    <xf numFmtId="0" fontId="2" fillId="14" borderId="10" xfId="0" applyFont="1" applyFill="1" applyBorder="1"/>
    <xf numFmtId="0" fontId="2" fillId="9" borderId="18" xfId="0" applyFont="1" applyFill="1" applyBorder="1"/>
    <xf numFmtId="2" fontId="2" fillId="9" borderId="24" xfId="0" applyNumberFormat="1" applyFont="1" applyFill="1" applyBorder="1"/>
    <xf numFmtId="0" fontId="2" fillId="9" borderId="19" xfId="0" applyFont="1" applyFill="1" applyBorder="1"/>
    <xf numFmtId="2" fontId="2" fillId="9" borderId="22" xfId="0" applyNumberFormat="1" applyFont="1" applyFill="1" applyBorder="1"/>
    <xf numFmtId="0" fontId="2" fillId="9" borderId="4" xfId="0" applyFont="1" applyFill="1" applyBorder="1"/>
    <xf numFmtId="0" fontId="2" fillId="9" borderId="22" xfId="0" applyFont="1" applyFill="1" applyBorder="1"/>
    <xf numFmtId="0" fontId="3" fillId="9" borderId="19" xfId="0" applyFont="1" applyFill="1" applyBorder="1"/>
    <xf numFmtId="0" fontId="2" fillId="9" borderId="21" xfId="0" applyFont="1" applyFill="1" applyBorder="1"/>
    <xf numFmtId="2" fontId="2" fillId="9" borderId="23" xfId="0" applyNumberFormat="1" applyFont="1" applyFill="1" applyBorder="1"/>
    <xf numFmtId="0" fontId="2" fillId="7" borderId="27" xfId="0" applyFont="1" applyFill="1" applyBorder="1"/>
    <xf numFmtId="10" fontId="4" fillId="3" borderId="30" xfId="0" applyNumberFormat="1" applyFont="1" applyFill="1" applyBorder="1"/>
    <xf numFmtId="0" fontId="2" fillId="7" borderId="28" xfId="0" applyFont="1" applyFill="1" applyBorder="1"/>
    <xf numFmtId="0" fontId="2" fillId="0" borderId="0" xfId="0" applyFont="1" applyFill="1" applyBorder="1"/>
    <xf numFmtId="10" fontId="4" fillId="0" borderId="0" xfId="0" applyNumberFormat="1" applyFont="1" applyFill="1" applyBorder="1"/>
    <xf numFmtId="3" fontId="0" fillId="0" borderId="0" xfId="0" applyNumberFormat="1"/>
    <xf numFmtId="0" fontId="2" fillId="4" borderId="9" xfId="0" applyFont="1" applyFill="1" applyBorder="1"/>
    <xf numFmtId="0" fontId="2" fillId="7" borderId="32" xfId="0" applyFont="1" applyFill="1" applyBorder="1"/>
    <xf numFmtId="10" fontId="2" fillId="0" borderId="33" xfId="0" applyNumberFormat="1" applyFont="1" applyBorder="1"/>
    <xf numFmtId="10" fontId="4" fillId="3" borderId="34" xfId="0" applyNumberFormat="1" applyFont="1" applyFill="1" applyBorder="1"/>
    <xf numFmtId="0" fontId="2" fillId="7" borderId="35" xfId="0" applyFont="1" applyFill="1" applyBorder="1"/>
    <xf numFmtId="0" fontId="4" fillId="3" borderId="21" xfId="0" applyFont="1" applyFill="1" applyBorder="1"/>
    <xf numFmtId="0" fontId="9" fillId="7" borderId="1" xfId="0" applyFont="1" applyFill="1" applyBorder="1"/>
    <xf numFmtId="0" fontId="10" fillId="0" borderId="0" xfId="0" applyFont="1"/>
    <xf numFmtId="0" fontId="11" fillId="4" borderId="13" xfId="0" applyFont="1" applyFill="1" applyBorder="1"/>
    <xf numFmtId="0" fontId="11" fillId="7" borderId="13" xfId="0" applyFont="1" applyFill="1" applyBorder="1"/>
    <xf numFmtId="0" fontId="11" fillId="7" borderId="2" xfId="0" applyFont="1" applyFill="1" applyBorder="1"/>
    <xf numFmtId="0" fontId="11" fillId="0" borderId="0" xfId="0" applyFont="1"/>
    <xf numFmtId="0" fontId="10" fillId="9" borderId="25" xfId="0" applyFont="1" applyFill="1" applyBorder="1"/>
    <xf numFmtId="0" fontId="10" fillId="9" borderId="26" xfId="0" applyFont="1" applyFill="1" applyBorder="1"/>
    <xf numFmtId="0" fontId="10" fillId="9" borderId="27" xfId="0" applyFont="1" applyFill="1" applyBorder="1"/>
    <xf numFmtId="0" fontId="10" fillId="9" borderId="28" xfId="0" applyFont="1" applyFill="1" applyBorder="1"/>
    <xf numFmtId="0" fontId="10" fillId="9" borderId="17" xfId="0" applyFont="1" applyFill="1" applyBorder="1"/>
    <xf numFmtId="0" fontId="10" fillId="9" borderId="29" xfId="0" applyFont="1" applyFill="1" applyBorder="1"/>
    <xf numFmtId="0" fontId="10" fillId="9" borderId="20" xfId="0" applyFont="1" applyFill="1" applyBorder="1"/>
    <xf numFmtId="0" fontId="10" fillId="9" borderId="30" xfId="0" applyFont="1" applyFill="1" applyBorder="1"/>
    <xf numFmtId="0" fontId="10" fillId="9" borderId="31" xfId="0" applyFont="1" applyFill="1" applyBorder="1"/>
    <xf numFmtId="3" fontId="10" fillId="9" borderId="28" xfId="0" applyNumberFormat="1" applyFont="1" applyFill="1" applyBorder="1"/>
    <xf numFmtId="3" fontId="10" fillId="9" borderId="29" xfId="0" applyNumberFormat="1" applyFont="1" applyFill="1" applyBorder="1"/>
    <xf numFmtId="0" fontId="4" fillId="11" borderId="14" xfId="0" applyFont="1" applyFill="1" applyBorder="1"/>
    <xf numFmtId="10" fontId="4" fillId="11" borderId="2" xfId="0" applyNumberFormat="1" applyFont="1" applyFill="1" applyBorder="1"/>
    <xf numFmtId="0" fontId="4" fillId="11" borderId="5" xfId="0" applyFont="1" applyFill="1" applyBorder="1"/>
    <xf numFmtId="10" fontId="4" fillId="11" borderId="7" xfId="0" applyNumberFormat="1" applyFont="1" applyFill="1" applyBorder="1"/>
    <xf numFmtId="0" fontId="0" fillId="0" borderId="0" xfId="0" applyBorder="1"/>
    <xf numFmtId="0" fontId="0" fillId="0" borderId="6" xfId="0" applyBorder="1"/>
    <xf numFmtId="0" fontId="11" fillId="7" borderId="10" xfId="0" applyFont="1" applyFill="1" applyBorder="1"/>
    <xf numFmtId="0" fontId="0" fillId="9" borderId="18" xfId="0" applyFill="1" applyBorder="1"/>
    <xf numFmtId="0" fontId="0" fillId="9" borderId="35" xfId="0" applyFill="1" applyBorder="1"/>
    <xf numFmtId="0" fontId="10" fillId="9" borderId="24" xfId="0" applyFont="1" applyFill="1" applyBorder="1"/>
    <xf numFmtId="0" fontId="0" fillId="9" borderId="19" xfId="0" applyFill="1" applyBorder="1"/>
    <xf numFmtId="0" fontId="10" fillId="9" borderId="22" xfId="0" applyFont="1" applyFill="1" applyBorder="1"/>
    <xf numFmtId="0" fontId="0" fillId="9" borderId="21" xfId="0" applyFill="1" applyBorder="1"/>
    <xf numFmtId="0" fontId="10" fillId="9" borderId="23" xfId="0" applyFont="1" applyFill="1" applyBorder="1"/>
    <xf numFmtId="0" fontId="11" fillId="4" borderId="1" xfId="0" applyFont="1" applyFill="1" applyBorder="1"/>
    <xf numFmtId="10" fontId="4" fillId="2" borderId="16" xfId="0" applyNumberFormat="1" applyFont="1" applyFill="1" applyBorder="1"/>
    <xf numFmtId="10" fontId="4" fillId="2" borderId="37" xfId="0" applyNumberFormat="1" applyFont="1" applyFill="1" applyBorder="1"/>
    <xf numFmtId="10" fontId="4" fillId="3" borderId="37" xfId="0" applyNumberFormat="1" applyFont="1" applyFill="1" applyBorder="1"/>
    <xf numFmtId="10" fontId="4" fillId="2" borderId="20" xfId="0" applyNumberFormat="1" applyFont="1" applyFill="1" applyBorder="1"/>
    <xf numFmtId="10" fontId="4" fillId="2" borderId="30" xfId="0" applyNumberFormat="1" applyFont="1" applyFill="1" applyBorder="1"/>
    <xf numFmtId="10" fontId="2" fillId="10" borderId="23" xfId="0" applyNumberFormat="1" applyFont="1" applyFill="1" applyBorder="1"/>
    <xf numFmtId="10" fontId="2" fillId="8" borderId="22" xfId="0" applyNumberFormat="1" applyFont="1" applyFill="1" applyBorder="1"/>
    <xf numFmtId="0" fontId="12" fillId="0" borderId="0" xfId="0" applyFont="1"/>
    <xf numFmtId="0" fontId="13" fillId="0" borderId="0" xfId="0" applyFont="1"/>
    <xf numFmtId="3" fontId="13" fillId="0" borderId="0" xfId="0" applyNumberFormat="1" applyFont="1"/>
    <xf numFmtId="14" fontId="10" fillId="0" borderId="3" xfId="0" applyNumberFormat="1" applyFont="1" applyBorder="1"/>
    <xf numFmtId="2" fontId="10" fillId="0" borderId="0" xfId="0" applyNumberFormat="1" applyFont="1" applyBorder="1"/>
    <xf numFmtId="0" fontId="13" fillId="0" borderId="0" xfId="0" applyFont="1" applyBorder="1"/>
    <xf numFmtId="0" fontId="13" fillId="0" borderId="4" xfId="0" applyFont="1" applyBorder="1"/>
    <xf numFmtId="0" fontId="0" fillId="0" borderId="4" xfId="0" applyBorder="1"/>
    <xf numFmtId="15" fontId="13" fillId="0" borderId="3" xfId="0" applyNumberFormat="1" applyFont="1" applyBorder="1"/>
    <xf numFmtId="15" fontId="0" fillId="0" borderId="3" xfId="0" applyNumberFormat="1" applyBorder="1"/>
    <xf numFmtId="15" fontId="0" fillId="0" borderId="5" xfId="0" applyNumberFormat="1" applyBorder="1"/>
    <xf numFmtId="0" fontId="13" fillId="0" borderId="6" xfId="0" applyFont="1" applyBorder="1"/>
    <xf numFmtId="0" fontId="0" fillId="0" borderId="7" xfId="0" applyBorder="1"/>
    <xf numFmtId="14" fontId="11" fillId="7" borderId="8" xfId="0" applyNumberFormat="1" applyFont="1" applyFill="1" applyBorder="1"/>
    <xf numFmtId="0" fontId="11" fillId="7" borderId="9" xfId="0" applyFont="1" applyFill="1" applyBorder="1"/>
    <xf numFmtId="0" fontId="12" fillId="0" borderId="0" xfId="0" applyFont="1" applyBorder="1"/>
    <xf numFmtId="0" fontId="9" fillId="0" borderId="0" xfId="0" applyFont="1" applyBorder="1"/>
    <xf numFmtId="15" fontId="0" fillId="0" borderId="0" xfId="0" applyNumberFormat="1" applyBorder="1"/>
    <xf numFmtId="0" fontId="10" fillId="0" borderId="0" xfId="0" applyFont="1" applyBorder="1"/>
    <xf numFmtId="15" fontId="13" fillId="0" borderId="0" xfId="0" applyNumberFormat="1" applyFont="1" applyBorder="1"/>
    <xf numFmtId="14" fontId="14" fillId="0" borderId="3" xfId="0" applyNumberFormat="1" applyFont="1" applyBorder="1"/>
    <xf numFmtId="14" fontId="10" fillId="0" borderId="5" xfId="0" applyNumberFormat="1" applyFont="1" applyBorder="1"/>
    <xf numFmtId="0" fontId="14" fillId="0" borderId="4" xfId="0" applyFont="1" applyBorder="1"/>
    <xf numFmtId="0" fontId="14" fillId="0" borderId="6" xfId="0" applyFont="1" applyBorder="1"/>
    <xf numFmtId="10" fontId="15" fillId="0" borderId="0" xfId="0" applyNumberFormat="1" applyFont="1" applyBorder="1"/>
    <xf numFmtId="10" fontId="15" fillId="0" borderId="6" xfId="0" applyNumberFormat="1" applyFont="1" applyBorder="1"/>
    <xf numFmtId="10" fontId="15" fillId="0" borderId="4" xfId="0" applyNumberFormat="1" applyFont="1" applyBorder="1"/>
    <xf numFmtId="10" fontId="15" fillId="0" borderId="7" xfId="0" applyNumberFormat="1" applyFont="1" applyBorder="1"/>
    <xf numFmtId="14" fontId="10" fillId="0" borderId="0" xfId="0" applyNumberFormat="1" applyFon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5" xfId="0" applyFill="1" applyBorder="1" applyAlignment="1"/>
    <xf numFmtId="165" fontId="2" fillId="12" borderId="22" xfId="0" applyNumberFormat="1" applyFont="1" applyFill="1" applyBorder="1"/>
    <xf numFmtId="0" fontId="11" fillId="0" borderId="0" xfId="0" applyFont="1" applyFill="1" applyBorder="1"/>
    <xf numFmtId="0" fontId="10" fillId="0" borderId="0" xfId="0" applyFont="1" applyFill="1" applyBorder="1"/>
    <xf numFmtId="10" fontId="0" fillId="0" borderId="0" xfId="0" applyNumberFormat="1" applyFill="1" applyBorder="1" applyAlignment="1"/>
    <xf numFmtId="10" fontId="0" fillId="0" borderId="7" xfId="0" applyNumberFormat="1" applyFill="1" applyBorder="1" applyAlignment="1"/>
    <xf numFmtId="10" fontId="0" fillId="0" borderId="6" xfId="0" applyNumberFormat="1" applyFill="1" applyBorder="1" applyAlignment="1"/>
    <xf numFmtId="10" fontId="10" fillId="0" borderId="4" xfId="0" applyNumberFormat="1" applyFont="1" applyBorder="1"/>
    <xf numFmtId="10" fontId="10" fillId="0" borderId="7" xfId="0" applyNumberFormat="1" applyFont="1" applyBorder="1"/>
    <xf numFmtId="0" fontId="16" fillId="0" borderId="8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0" fillId="0" borderId="10" xfId="0" applyFont="1" applyBorder="1"/>
    <xf numFmtId="0" fontId="16" fillId="0" borderId="10" xfId="0" applyFont="1" applyFill="1" applyBorder="1" applyAlignment="1">
      <alignment horizontal="center"/>
    </xf>
    <xf numFmtId="10" fontId="0" fillId="0" borderId="4" xfId="0" applyNumberFormat="1" applyFill="1" applyBorder="1" applyAlignment="1"/>
    <xf numFmtId="10" fontId="7" fillId="0" borderId="0" xfId="0" applyNumberFormat="1" applyFont="1"/>
    <xf numFmtId="0" fontId="7" fillId="4" borderId="0" xfId="0" applyFont="1" applyFill="1"/>
    <xf numFmtId="0" fontId="7" fillId="7" borderId="14" xfId="0" applyFont="1" applyFill="1" applyBorder="1"/>
    <xf numFmtId="0" fontId="7" fillId="7" borderId="15" xfId="0" applyFont="1" applyFill="1" applyBorder="1"/>
    <xf numFmtId="0" fontId="7" fillId="7" borderId="2" xfId="0" applyFont="1" applyFill="1" applyBorder="1"/>
    <xf numFmtId="10" fontId="7" fillId="9" borderId="25" xfId="0" applyNumberFormat="1" applyFont="1" applyFill="1" applyBorder="1"/>
    <xf numFmtId="10" fontId="7" fillId="9" borderId="17" xfId="0" applyNumberFormat="1" applyFont="1" applyFill="1" applyBorder="1"/>
    <xf numFmtId="10" fontId="7" fillId="9" borderId="29" xfId="0" applyNumberFormat="1" applyFont="1" applyFill="1" applyBorder="1"/>
    <xf numFmtId="10" fontId="7" fillId="9" borderId="20" xfId="0" applyNumberFormat="1" applyFont="1" applyFill="1" applyBorder="1"/>
    <xf numFmtId="10" fontId="7" fillId="9" borderId="30" xfId="0" applyNumberFormat="1" applyFont="1" applyFill="1" applyBorder="1"/>
    <xf numFmtId="10" fontId="7" fillId="9" borderId="31" xfId="0" applyNumberFormat="1" applyFont="1" applyFill="1" applyBorder="1"/>
    <xf numFmtId="10" fontId="0" fillId="0" borderId="37" xfId="0" applyNumberFormat="1" applyFill="1" applyBorder="1" applyAlignment="1"/>
    <xf numFmtId="10" fontId="0" fillId="0" borderId="38" xfId="0" applyNumberFormat="1" applyFill="1" applyBorder="1" applyAlignment="1"/>
    <xf numFmtId="10" fontId="0" fillId="0" borderId="25" xfId="0" applyNumberFormat="1" applyFill="1" applyBorder="1" applyAlignment="1"/>
    <xf numFmtId="10" fontId="0" fillId="0" borderId="29" xfId="0" applyNumberFormat="1" applyFill="1" applyBorder="1" applyAlignment="1"/>
    <xf numFmtId="10" fontId="0" fillId="0" borderId="30" xfId="0" applyNumberFormat="1" applyFill="1" applyBorder="1" applyAlignment="1"/>
    <xf numFmtId="10" fontId="0" fillId="0" borderId="31" xfId="0" applyNumberFormat="1" applyFill="1" applyBorder="1" applyAlignment="1"/>
    <xf numFmtId="0" fontId="10" fillId="0" borderId="14" xfId="0" applyFont="1" applyFill="1" applyBorder="1"/>
    <xf numFmtId="10" fontId="10" fillId="0" borderId="2" xfId="0" applyNumberFormat="1" applyFont="1" applyFill="1" applyBorder="1"/>
    <xf numFmtId="0" fontId="10" fillId="0" borderId="5" xfId="0" applyFont="1" applyFill="1" applyBorder="1"/>
    <xf numFmtId="10" fontId="10" fillId="0" borderId="7" xfId="0" applyNumberFormat="1" applyFont="1" applyFill="1" applyBorder="1"/>
    <xf numFmtId="2" fontId="2" fillId="0" borderId="0" xfId="0" applyNumberFormat="1" applyFont="1" applyFill="1" applyBorder="1"/>
    <xf numFmtId="0" fontId="3" fillId="0" borderId="0" xfId="0" applyFont="1" applyFill="1" applyBorder="1"/>
    <xf numFmtId="10" fontId="15" fillId="0" borderId="0" xfId="0" applyNumberFormat="1" applyFont="1"/>
    <xf numFmtId="0" fontId="15" fillId="0" borderId="0" xfId="0" applyFont="1"/>
    <xf numFmtId="14" fontId="5" fillId="0" borderId="0" xfId="0" applyNumberFormat="1" applyFont="1"/>
    <xf numFmtId="10" fontId="5" fillId="0" borderId="0" xfId="0" applyNumberFormat="1" applyFont="1" applyBorder="1"/>
    <xf numFmtId="10" fontId="5" fillId="0" borderId="0" xfId="0" applyNumberFormat="1" applyFont="1" applyFill="1" applyBorder="1"/>
    <xf numFmtId="10" fontId="5" fillId="0" borderId="0" xfId="0" applyNumberFormat="1" applyFont="1"/>
    <xf numFmtId="0" fontId="5" fillId="0" borderId="0" xfId="0" applyFont="1" applyBorder="1"/>
    <xf numFmtId="10" fontId="5" fillId="0" borderId="4" xfId="0" applyNumberFormat="1" applyFont="1" applyBorder="1"/>
    <xf numFmtId="10" fontId="5" fillId="0" borderId="6" xfId="0" applyNumberFormat="1" applyFont="1" applyBorder="1"/>
    <xf numFmtId="0" fontId="5" fillId="0" borderId="6" xfId="0" applyFont="1" applyBorder="1"/>
    <xf numFmtId="10" fontId="5" fillId="0" borderId="7" xfId="0" applyNumberFormat="1" applyFont="1" applyBorder="1"/>
    <xf numFmtId="0" fontId="5" fillId="0" borderId="8" xfId="0" applyFont="1" applyBorder="1"/>
    <xf numFmtId="14" fontId="5" fillId="0" borderId="10" xfId="0" applyNumberFormat="1" applyFont="1" applyBorder="1"/>
    <xf numFmtId="0" fontId="5" fillId="0" borderId="10" xfId="0" applyFont="1" applyBorder="1"/>
    <xf numFmtId="177" fontId="5" fillId="0" borderId="0" xfId="0" applyNumberFormat="1" applyFont="1" applyBorder="1"/>
    <xf numFmtId="177" fontId="5" fillId="0" borderId="6" xfId="0" applyNumberFormat="1" applyFont="1" applyBorder="1"/>
    <xf numFmtId="0" fontId="5" fillId="7" borderId="8" xfId="0" applyFont="1" applyFill="1" applyBorder="1"/>
    <xf numFmtId="0" fontId="5" fillId="7" borderId="9" xfId="0" applyFont="1" applyFill="1" applyBorder="1"/>
    <xf numFmtId="0" fontId="5" fillId="7" borderId="10" xfId="0" applyFont="1" applyFill="1" applyBorder="1"/>
    <xf numFmtId="0" fontId="5" fillId="13" borderId="3" xfId="0" applyFont="1" applyFill="1" applyBorder="1" applyAlignment="1"/>
    <xf numFmtId="0" fontId="5" fillId="13" borderId="5" xfId="0" applyFont="1" applyFill="1" applyBorder="1" applyAlignment="1"/>
    <xf numFmtId="14" fontId="6" fillId="0" borderId="0" xfId="0" applyNumberFormat="1" applyFont="1"/>
    <xf numFmtId="14" fontId="8" fillId="15" borderId="8" xfId="0" applyNumberFormat="1" applyFont="1" applyFill="1" applyBorder="1"/>
    <xf numFmtId="0" fontId="8" fillId="15" borderId="9" xfId="0" applyFont="1" applyFill="1" applyBorder="1"/>
    <xf numFmtId="0" fontId="8" fillId="15" borderId="10" xfId="0" applyFont="1" applyFill="1" applyBorder="1"/>
    <xf numFmtId="14" fontId="6" fillId="0" borderId="3" xfId="0" applyNumberFormat="1" applyFont="1" applyBorder="1"/>
    <xf numFmtId="2" fontId="6" fillId="0" borderId="0" xfId="0" applyNumberFormat="1" applyFont="1"/>
    <xf numFmtId="0" fontId="14" fillId="0" borderId="0" xfId="0" applyFont="1"/>
    <xf numFmtId="0" fontId="6" fillId="0" borderId="4" xfId="0" applyFont="1" applyBorder="1"/>
    <xf numFmtId="14" fontId="6" fillId="0" borderId="5" xfId="0" applyNumberFormat="1" applyFont="1" applyBorder="1"/>
    <xf numFmtId="0" fontId="6" fillId="0" borderId="6" xfId="0" applyFont="1" applyBorder="1"/>
    <xf numFmtId="0" fontId="6" fillId="0" borderId="7" xfId="0" applyFont="1" applyBorder="1"/>
    <xf numFmtId="3" fontId="14" fillId="0" borderId="0" xfId="0" applyNumberFormat="1" applyFont="1"/>
    <xf numFmtId="0" fontId="8" fillId="0" borderId="0" xfId="0" applyFont="1"/>
    <xf numFmtId="15" fontId="6" fillId="0" borderId="0" xfId="0" applyNumberFormat="1" applyFont="1"/>
    <xf numFmtId="3" fontId="6" fillId="0" borderId="0" xfId="0" applyNumberFormat="1" applyFont="1"/>
    <xf numFmtId="15" fontId="14" fillId="0" borderId="0" xfId="0" applyNumberFormat="1" applyFont="1"/>
    <xf numFmtId="14" fontId="17" fillId="0" borderId="8" xfId="0" applyNumberFormat="1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6" fillId="0" borderId="10" xfId="0" applyFont="1" applyBorder="1"/>
    <xf numFmtId="10" fontId="6" fillId="0" borderId="0" xfId="0" applyNumberFormat="1" applyFont="1"/>
    <xf numFmtId="10" fontId="6" fillId="0" borderId="4" xfId="0" applyNumberFormat="1" applyFont="1" applyBorder="1"/>
    <xf numFmtId="10" fontId="6" fillId="0" borderId="6" xfId="0" applyNumberFormat="1" applyFont="1" applyBorder="1"/>
    <xf numFmtId="10" fontId="6" fillId="0" borderId="7" xfId="0" applyNumberFormat="1" applyFont="1" applyBorder="1"/>
    <xf numFmtId="14" fontId="8" fillId="0" borderId="0" xfId="0" applyNumberFormat="1" applyFont="1"/>
    <xf numFmtId="14" fontId="6" fillId="0" borderId="14" xfId="0" applyNumberFormat="1" applyFont="1" applyBorder="1"/>
    <xf numFmtId="10" fontId="6" fillId="0" borderId="2" xfId="0" applyNumberFormat="1" applyFont="1" applyBorder="1"/>
    <xf numFmtId="10" fontId="6" fillId="0" borderId="37" xfId="0" applyNumberFormat="1" applyFont="1" applyBorder="1"/>
    <xf numFmtId="10" fontId="6" fillId="0" borderId="42" xfId="0" applyNumberFormat="1" applyFont="1" applyBorder="1"/>
    <xf numFmtId="10" fontId="6" fillId="0" borderId="24" xfId="0" applyNumberFormat="1" applyFont="1" applyBorder="1"/>
    <xf numFmtId="0" fontId="7" fillId="0" borderId="13" xfId="0" applyFont="1" applyBorder="1"/>
    <xf numFmtId="0" fontId="5" fillId="0" borderId="12" xfId="0" applyFont="1" applyBorder="1"/>
    <xf numFmtId="10" fontId="6" fillId="0" borderId="43" xfId="0" applyNumberFormat="1" applyFont="1" applyBorder="1"/>
    <xf numFmtId="10" fontId="6" fillId="0" borderId="44" xfId="0" applyNumberFormat="1" applyFont="1" applyBorder="1"/>
    <xf numFmtId="0" fontId="6" fillId="0" borderId="6" xfId="0" applyFont="1" applyBorder="1" applyAlignment="1">
      <alignment horizontal="center"/>
    </xf>
    <xf numFmtId="0" fontId="5" fillId="0" borderId="1" xfId="0" applyFont="1" applyBorder="1"/>
    <xf numFmtId="0" fontId="5" fillId="13" borderId="4" xfId="0" applyFont="1" applyFill="1" applyBorder="1"/>
    <xf numFmtId="10" fontId="5" fillId="0" borderId="15" xfId="0" applyNumberFormat="1" applyFont="1" applyBorder="1"/>
    <xf numFmtId="10" fontId="5" fillId="0" borderId="2" xfId="0" applyNumberFormat="1" applyFont="1" applyBorder="1"/>
    <xf numFmtId="0" fontId="5" fillId="13" borderId="7" xfId="0" applyFont="1" applyFill="1" applyBorder="1"/>
    <xf numFmtId="0" fontId="7" fillId="13" borderId="3" xfId="0" applyFont="1" applyFill="1" applyBorder="1"/>
    <xf numFmtId="0" fontId="8" fillId="13" borderId="5" xfId="0" applyFont="1" applyFill="1" applyBorder="1"/>
    <xf numFmtId="0" fontId="8" fillId="0" borderId="0" xfId="0" applyFont="1" applyFill="1" applyBorder="1"/>
    <xf numFmtId="10" fontId="18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5312-E654-864C-9FD1-24243191F3BB}">
  <dimension ref="A1:S131"/>
  <sheetViews>
    <sheetView tabSelected="1" topLeftCell="B1" zoomScale="81" zoomScaleNormal="192" workbookViewId="0">
      <selection activeCell="H58" sqref="G58:H59"/>
    </sheetView>
  </sheetViews>
  <sheetFormatPr baseColWidth="10" defaultRowHeight="21" x14ac:dyDescent="0.25"/>
  <cols>
    <col min="1" max="1" width="3.5" style="3" bestFit="1" customWidth="1"/>
    <col min="2" max="2" width="65.5" style="3" bestFit="1" customWidth="1"/>
    <col min="3" max="3" width="33.5" style="3" bestFit="1" customWidth="1"/>
    <col min="4" max="4" width="44.83203125" style="3" bestFit="1" customWidth="1"/>
    <col min="5" max="5" width="52" style="3" bestFit="1" customWidth="1"/>
    <col min="6" max="6" width="13.33203125" style="3" bestFit="1" customWidth="1"/>
    <col min="7" max="7" width="32.5" style="3" bestFit="1" customWidth="1"/>
    <col min="8" max="8" width="12.33203125" style="3" bestFit="1" customWidth="1"/>
    <col min="9" max="9" width="13.33203125" style="3" bestFit="1" customWidth="1"/>
    <col min="10" max="10" width="12.33203125" style="3" bestFit="1" customWidth="1"/>
    <col min="11" max="11" width="14" style="3" bestFit="1" customWidth="1"/>
    <col min="12" max="16" width="13.33203125" style="3" bestFit="1" customWidth="1"/>
    <col min="17" max="17" width="10.83203125" style="3"/>
    <col min="18" max="18" width="27.1640625" style="3" bestFit="1" customWidth="1"/>
    <col min="19" max="19" width="10.5" style="3" bestFit="1" customWidth="1"/>
    <col min="20" max="16384" width="10.83203125" style="3"/>
  </cols>
  <sheetData>
    <row r="1" spans="2:19" ht="22" thickBot="1" x14ac:dyDescent="0.3"/>
    <row r="2" spans="2:19" ht="22" thickBot="1" x14ac:dyDescent="0.3">
      <c r="B2" s="6" t="s">
        <v>55</v>
      </c>
    </row>
    <row r="3" spans="2:19" ht="22" thickBot="1" x14ac:dyDescent="0.3">
      <c r="B3" s="106"/>
      <c r="C3" s="11" t="s">
        <v>28</v>
      </c>
      <c r="D3" s="126" t="s">
        <v>29</v>
      </c>
      <c r="E3" s="126" t="s">
        <v>30</v>
      </c>
      <c r="F3" s="126" t="s">
        <v>31</v>
      </c>
      <c r="G3" s="126" t="s">
        <v>32</v>
      </c>
      <c r="H3" s="126" t="s">
        <v>33</v>
      </c>
      <c r="I3" s="126" t="s">
        <v>34</v>
      </c>
      <c r="J3" s="126" t="s">
        <v>35</v>
      </c>
      <c r="K3" s="126" t="s">
        <v>36</v>
      </c>
      <c r="L3" s="126" t="s">
        <v>37</v>
      </c>
      <c r="M3" s="126" t="s">
        <v>38</v>
      </c>
      <c r="N3" s="22" t="s">
        <v>49</v>
      </c>
      <c r="O3" s="11" t="s">
        <v>50</v>
      </c>
      <c r="P3" s="11" t="s">
        <v>3</v>
      </c>
      <c r="R3" s="151" t="s">
        <v>181</v>
      </c>
      <c r="S3" s="152">
        <f>S4/52</f>
        <v>8.653846153846153E-4</v>
      </c>
    </row>
    <row r="4" spans="2:19" ht="22" thickBot="1" x14ac:dyDescent="0.3">
      <c r="B4" s="78" t="s">
        <v>138</v>
      </c>
      <c r="C4" s="164">
        <v>-4.5086650000000006E-2</v>
      </c>
      <c r="D4" s="165">
        <v>-3.2170199999999927E-2</v>
      </c>
      <c r="E4" s="165">
        <v>-2.7158400000000027E-2</v>
      </c>
      <c r="F4" s="165">
        <v>-4.8351839999999924E-2</v>
      </c>
      <c r="G4" s="165">
        <v>-5.2524840000000017E-2</v>
      </c>
      <c r="H4" s="165">
        <v>-3.8351839999999915E-2</v>
      </c>
      <c r="I4" s="165">
        <v>-3.0994439999999956E-2</v>
      </c>
      <c r="J4" s="165">
        <v>-3.9397439999999895E-2</v>
      </c>
      <c r="K4" s="165">
        <v>-6.8889439999999968E-2</v>
      </c>
      <c r="L4" s="166">
        <v>3.2130339999999924E-2</v>
      </c>
      <c r="M4" s="165">
        <v>-2.2584660000000034E-2</v>
      </c>
      <c r="N4" s="166">
        <v>8.2060840000000024E-2</v>
      </c>
      <c r="O4" s="166">
        <v>6.8286840000000071E-2</v>
      </c>
      <c r="P4" s="107">
        <f>AVERAGE(C4:O4)</f>
        <v>-1.7156286923076896E-2</v>
      </c>
      <c r="R4" s="149" t="s">
        <v>53</v>
      </c>
      <c r="S4" s="150">
        <v>4.4999999999999998E-2</v>
      </c>
    </row>
    <row r="5" spans="2:19" ht="22" thickBot="1" x14ac:dyDescent="0.3">
      <c r="B5" s="105" t="s">
        <v>52</v>
      </c>
      <c r="C5" s="167">
        <v>-2.0541737972225582E-2</v>
      </c>
      <c r="D5" s="168">
        <v>-6.8069353411972511E-3</v>
      </c>
      <c r="E5" s="121">
        <v>1.239926332974095E-3</v>
      </c>
      <c r="F5" s="121">
        <v>3.4224506552966716E-3</v>
      </c>
      <c r="G5" s="121">
        <v>4.1780787620104842E-3</v>
      </c>
      <c r="H5" s="121">
        <v>9.0028825008292568E-3</v>
      </c>
      <c r="I5" s="121">
        <v>1.7764522270584671E-2</v>
      </c>
      <c r="J5" s="121">
        <v>6.7582197474469474E-3</v>
      </c>
      <c r="K5" s="121">
        <v>1.2630007689435896E-3</v>
      </c>
      <c r="L5" s="121">
        <v>4.0853906744456658E-2</v>
      </c>
      <c r="M5" s="121">
        <v>2.5641156366201789E-2</v>
      </c>
      <c r="N5" s="121">
        <v>4.8302013999293347E-2</v>
      </c>
      <c r="O5" s="121">
        <v>5.2984766784831772E-2</v>
      </c>
      <c r="P5" s="64">
        <f>AVERAGE(C5:O5)</f>
        <v>1.415863473995742E-2</v>
      </c>
    </row>
    <row r="8" spans="2:19" ht="22" thickBot="1" x14ac:dyDescent="0.3"/>
    <row r="9" spans="2:19" ht="22" thickBot="1" x14ac:dyDescent="0.3">
      <c r="B9" s="6" t="s">
        <v>139</v>
      </c>
    </row>
    <row r="10" spans="2:19" ht="22" thickBot="1" x14ac:dyDescent="0.3">
      <c r="B10" s="10"/>
      <c r="C10" s="6" t="s">
        <v>28</v>
      </c>
      <c r="D10" s="6" t="s">
        <v>29</v>
      </c>
      <c r="E10" s="6" t="s">
        <v>30</v>
      </c>
      <c r="F10" s="97" t="s">
        <v>31</v>
      </c>
      <c r="G10" s="6" t="s">
        <v>32</v>
      </c>
      <c r="H10" s="6" t="s">
        <v>33</v>
      </c>
      <c r="I10" s="6" t="s">
        <v>34</v>
      </c>
      <c r="J10" s="6" t="s">
        <v>35</v>
      </c>
      <c r="K10" s="6" t="s">
        <v>36</v>
      </c>
      <c r="L10" s="6" t="s">
        <v>37</v>
      </c>
      <c r="M10" s="6" t="s">
        <v>38</v>
      </c>
      <c r="N10" s="6" t="s">
        <v>49</v>
      </c>
      <c r="O10" s="6" t="s">
        <v>50</v>
      </c>
      <c r="P10" s="97" t="s">
        <v>222</v>
      </c>
    </row>
    <row r="11" spans="2:19" x14ac:dyDescent="0.25">
      <c r="B11" s="65" t="s">
        <v>39</v>
      </c>
      <c r="C11" s="69">
        <v>-4.5086650000000006E-2</v>
      </c>
      <c r="D11" s="69">
        <v>1.3526305816124573E-2</v>
      </c>
      <c r="E11" s="69">
        <v>5.1783898367252501E-3</v>
      </c>
      <c r="F11" s="69">
        <v>-1.6719509979957192E-2</v>
      </c>
      <c r="G11" s="69">
        <v>-4.3850239777692979E-3</v>
      </c>
      <c r="H11" s="69">
        <v>1.4958703508385351E-2</v>
      </c>
      <c r="I11" s="69">
        <v>7.6508231451304365E-3</v>
      </c>
      <c r="J11" s="69">
        <v>-8.6717768678231666E-3</v>
      </c>
      <c r="K11" s="69">
        <v>-3.0701562985632647E-2</v>
      </c>
      <c r="L11" s="69">
        <v>0.10849386135197503</v>
      </c>
      <c r="M11" s="69">
        <v>-5.3011715555227212E-2</v>
      </c>
      <c r="N11" s="69">
        <v>0.1070634925782934</v>
      </c>
      <c r="O11" s="69">
        <v>-1.2729413625207964E-2</v>
      </c>
      <c r="P11" s="73">
        <f>AVERAGE(C11:O11)</f>
        <v>6.5819940957705042E-3</v>
      </c>
    </row>
    <row r="12" spans="2:19" x14ac:dyDescent="0.25">
      <c r="B12" s="66" t="s">
        <v>40</v>
      </c>
      <c r="C12" s="70">
        <v>-4.2590284130561394E-2</v>
      </c>
      <c r="D12" s="70">
        <v>2.7783249323903844E-2</v>
      </c>
      <c r="E12" s="70">
        <v>1.2417113572866657E-2</v>
      </c>
      <c r="F12" s="70">
        <v>0.24142565043942493</v>
      </c>
      <c r="G12" s="70">
        <v>-4.1484792498363244E-3</v>
      </c>
      <c r="H12" s="70">
        <v>1.508631800011043E-2</v>
      </c>
      <c r="I12" s="70">
        <v>0.29888439348704959</v>
      </c>
      <c r="J12" s="70">
        <v>-8.3279061718631586E-3</v>
      </c>
      <c r="K12" s="70">
        <v>0.49900880641616163</v>
      </c>
      <c r="L12" s="70">
        <v>0.10769422799506576</v>
      </c>
      <c r="M12" s="70">
        <v>-5.2979888546332517E-2</v>
      </c>
      <c r="N12" s="70">
        <v>2.2094403934186824E-2</v>
      </c>
      <c r="O12" s="70">
        <v>-1.2706524151859501E-2</v>
      </c>
      <c r="P12" s="74">
        <f t="shared" ref="P12:P22" si="0">AVERAGE(C12:O12)</f>
        <v>8.4895467762947416E-2</v>
      </c>
    </row>
    <row r="13" spans="2:19" x14ac:dyDescent="0.25">
      <c r="B13" s="66" t="s">
        <v>46</v>
      </c>
      <c r="C13" s="70">
        <v>-2.3550475935576021E-2</v>
      </c>
      <c r="D13" s="70">
        <v>-0.37277032468696036</v>
      </c>
      <c r="E13" s="70">
        <v>8.0700282732591999E-2</v>
      </c>
      <c r="F13" s="70">
        <v>0.44665181955840683</v>
      </c>
      <c r="G13" s="70">
        <v>6.7295337238930664E-3</v>
      </c>
      <c r="H13" s="70">
        <v>2.8695971963829781E-2</v>
      </c>
      <c r="I13" s="70">
        <v>0.49977393407286685</v>
      </c>
      <c r="J13" s="70">
        <v>-8.2728063041592748E-4</v>
      </c>
      <c r="K13" s="70">
        <v>0.56031167992814934</v>
      </c>
      <c r="L13" s="70">
        <v>0.11324017133413533</v>
      </c>
      <c r="M13" s="70">
        <v>-5.4033665382098417E-2</v>
      </c>
      <c r="N13" s="70">
        <v>0.11085062521951827</v>
      </c>
      <c r="O13" s="70">
        <v>-1.348618898155407E-2</v>
      </c>
      <c r="P13" s="74">
        <f t="shared" si="0"/>
        <v>0.10632969868590665</v>
      </c>
    </row>
    <row r="14" spans="2:19" x14ac:dyDescent="0.25">
      <c r="B14" s="66" t="s">
        <v>47</v>
      </c>
      <c r="C14" s="70">
        <v>-3.6798170876383152E-2</v>
      </c>
      <c r="D14" s="70">
        <v>0.5237543388198409</v>
      </c>
      <c r="E14" s="70">
        <v>-6.0476241214227899E-3</v>
      </c>
      <c r="F14" s="70">
        <v>0.45976934273877501</v>
      </c>
      <c r="G14" s="70">
        <v>-4.6213910962477067E-3</v>
      </c>
      <c r="H14" s="70">
        <v>8.8657196028343321E-3</v>
      </c>
      <c r="I14" s="70">
        <v>1.8984876260311534E-2</v>
      </c>
      <c r="J14" s="70">
        <v>-2.6648076728470471E-3</v>
      </c>
      <c r="K14" s="70">
        <v>-0.87181886508831263</v>
      </c>
      <c r="L14" s="70">
        <v>1.7883842973995812E-3</v>
      </c>
      <c r="M14" s="70">
        <v>-3.3157740708223638E-2</v>
      </c>
      <c r="N14" s="70">
        <v>-1.5709658867330556E-2</v>
      </c>
      <c r="O14" s="70">
        <v>3.1367242757858183E-3</v>
      </c>
      <c r="P14" s="74">
        <f t="shared" si="0"/>
        <v>3.4985482741676658E-3</v>
      </c>
    </row>
    <row r="15" spans="2:19" x14ac:dyDescent="0.25">
      <c r="B15" s="66" t="s">
        <v>48</v>
      </c>
      <c r="C15" s="70">
        <v>-0.12482522914401117</v>
      </c>
      <c r="D15" s="70">
        <v>-0.48468980207686163</v>
      </c>
      <c r="E15" s="70">
        <v>-1.4640027557698554E-3</v>
      </c>
      <c r="F15" s="70">
        <v>-0.40179284636549217</v>
      </c>
      <c r="G15" s="70">
        <v>-4.0356083086053429E-2</v>
      </c>
      <c r="H15" s="70">
        <v>9.7402597402598268E-3</v>
      </c>
      <c r="I15" s="70">
        <v>-4.5169193079160896E-3</v>
      </c>
      <c r="J15" s="70">
        <v>-5.5525647927401334E-2</v>
      </c>
      <c r="K15" s="70">
        <v>-0.96611025160817521</v>
      </c>
      <c r="L15" s="70">
        <v>-0.47693416626621821</v>
      </c>
      <c r="M15" s="70">
        <v>-3.5369774919614128E-2</v>
      </c>
      <c r="N15" s="70">
        <v>0.15714285714285725</v>
      </c>
      <c r="O15" s="70">
        <v>6.4609053497942437E-2</v>
      </c>
      <c r="P15" s="75">
        <f t="shared" si="0"/>
        <v>-0.18154558100588103</v>
      </c>
    </row>
    <row r="16" spans="2:19" x14ac:dyDescent="0.25">
      <c r="B16" s="66" t="s">
        <v>44</v>
      </c>
      <c r="C16" s="70">
        <v>1.7315181213017894E-3</v>
      </c>
      <c r="D16" s="70">
        <v>0.41612219340347623</v>
      </c>
      <c r="E16" s="70">
        <v>-1.3483292029270455E-2</v>
      </c>
      <c r="F16" s="70">
        <v>-0.36393515691486134</v>
      </c>
      <c r="G16" s="70">
        <v>8.653846153845457E-4</v>
      </c>
      <c r="H16" s="70">
        <v>8.653846153845457E-4</v>
      </c>
      <c r="I16" s="70">
        <v>-0.99140764836775275</v>
      </c>
      <c r="J16" s="70">
        <v>8.653846153845457E-4</v>
      </c>
      <c r="K16" s="70">
        <v>1.068703817009125</v>
      </c>
      <c r="L16" s="70">
        <v>0.66369861207947412</v>
      </c>
      <c r="M16" s="70">
        <v>8.653846153845457E-4</v>
      </c>
      <c r="N16" s="70">
        <v>0.18044391403267546</v>
      </c>
      <c r="O16" s="70">
        <v>8.653846153845457E-4</v>
      </c>
      <c r="P16" s="170">
        <f t="shared" si="0"/>
        <v>7.4323144647006983E-2</v>
      </c>
    </row>
    <row r="17" spans="2:16" x14ac:dyDescent="0.25">
      <c r="B17" s="67" t="s">
        <v>51</v>
      </c>
      <c r="C17" s="71">
        <v>-2.0541737972225582E-2</v>
      </c>
      <c r="D17" s="71">
        <v>1.4030635723866647E-2</v>
      </c>
      <c r="E17" s="71">
        <v>8.0929334586077317E-3</v>
      </c>
      <c r="F17" s="71">
        <v>2.1748368241076843E-3</v>
      </c>
      <c r="G17" s="71">
        <v>7.5261408616089653E-4</v>
      </c>
      <c r="H17" s="71">
        <v>4.8045776438625509E-3</v>
      </c>
      <c r="I17" s="71">
        <v>8.6824971229819692E-3</v>
      </c>
      <c r="J17" s="71">
        <v>-1.0814205394680809E-2</v>
      </c>
      <c r="K17" s="71">
        <v>-5.4583153765178638E-3</v>
      </c>
      <c r="L17" s="71">
        <v>3.9540982186955231E-2</v>
      </c>
      <c r="M17" s="71">
        <v>-1.4615825589932796E-2</v>
      </c>
      <c r="N17" s="71">
        <v>0.10647791304256891</v>
      </c>
      <c r="O17" s="71">
        <v>4.4668671715990538E-3</v>
      </c>
      <c r="P17" s="74">
        <f t="shared" si="0"/>
        <v>1.0584136379027203E-2</v>
      </c>
    </row>
    <row r="18" spans="2:16" x14ac:dyDescent="0.25">
      <c r="B18" s="67" t="s">
        <v>208</v>
      </c>
      <c r="C18" s="71">
        <v>-2.9232123810888896E-2</v>
      </c>
      <c r="D18" s="71">
        <v>2.4591785811916914E-2</v>
      </c>
      <c r="E18" s="71">
        <v>1.3892037095114558E-2</v>
      </c>
      <c r="F18" s="71">
        <v>2.6806701957493096E-3</v>
      </c>
      <c r="G18" s="71">
        <v>9.2719238868883467E-4</v>
      </c>
      <c r="H18" s="71">
        <v>5.9180272640052805E-3</v>
      </c>
      <c r="I18" s="71">
        <v>8.6964766119149023E-3</v>
      </c>
      <c r="J18" s="71">
        <v>-1.0831466982868822E-2</v>
      </c>
      <c r="K18" s="71">
        <v>-5.4765520437037351E-3</v>
      </c>
      <c r="L18" s="71">
        <v>3.9762284310322742E-2</v>
      </c>
      <c r="M18" s="71">
        <v>-1.4694498884917799E-2</v>
      </c>
      <c r="N18" s="71">
        <v>2.2236902662787654E-2</v>
      </c>
      <c r="O18" s="71">
        <v>4.4950497115066844E-3</v>
      </c>
      <c r="P18" s="74">
        <f t="shared" si="0"/>
        <v>4.8435218715098174E-3</v>
      </c>
    </row>
    <row r="19" spans="2:16" x14ac:dyDescent="0.25">
      <c r="B19" s="67" t="s">
        <v>41</v>
      </c>
      <c r="C19" s="71">
        <v>-4.2405968533766325E-2</v>
      </c>
      <c r="D19" s="71">
        <v>3.5725819473599207E-2</v>
      </c>
      <c r="E19" s="71">
        <v>1.8903223291889315E-2</v>
      </c>
      <c r="F19" s="71">
        <v>2.6394308010098122E-3</v>
      </c>
      <c r="G19" s="71">
        <v>3.4336728854296172E-3</v>
      </c>
      <c r="H19" s="71">
        <v>5.7032052013230583E-3</v>
      </c>
      <c r="I19" s="71">
        <v>1.0509999621942656E-2</v>
      </c>
      <c r="J19" s="71">
        <v>-5.5370571289611314E-3</v>
      </c>
      <c r="K19" s="71">
        <v>-1.3204920808095988E-2</v>
      </c>
      <c r="L19" s="71">
        <v>4.8417842165459302E-2</v>
      </c>
      <c r="M19" s="71">
        <v>-2.018181818181819E-2</v>
      </c>
      <c r="N19" s="71">
        <v>1.7888290963072873E-2</v>
      </c>
      <c r="O19" s="71">
        <v>4.885696576366394E-3</v>
      </c>
      <c r="P19" s="74">
        <f t="shared" si="0"/>
        <v>5.1367243328808154E-3</v>
      </c>
    </row>
    <row r="20" spans="2:16" x14ac:dyDescent="0.25">
      <c r="B20" s="67" t="s">
        <v>42</v>
      </c>
      <c r="C20" s="71">
        <v>-3.5515104570100653E-2</v>
      </c>
      <c r="D20" s="71">
        <v>3.2486045857928803E-2</v>
      </c>
      <c r="E20" s="71">
        <v>1.7540448039825796E-2</v>
      </c>
      <c r="F20" s="71">
        <v>5.7715093834804776E-3</v>
      </c>
      <c r="G20" s="71">
        <v>2.470167971422077E-3</v>
      </c>
      <c r="H20" s="71">
        <v>1.0841957617801823E-2</v>
      </c>
      <c r="I20" s="71">
        <v>1.376336021001312E-2</v>
      </c>
      <c r="J20" s="71">
        <v>-1.9273453684521935E-2</v>
      </c>
      <c r="K20" s="71">
        <v>-9.2791671381692309E-3</v>
      </c>
      <c r="L20" s="71">
        <v>5.3493241956976911E-2</v>
      </c>
      <c r="M20" s="71">
        <v>-1.5829418142392471E-2</v>
      </c>
      <c r="N20" s="71">
        <v>3.4958871915393486E-2</v>
      </c>
      <c r="O20" s="71">
        <v>7.3445926766961822E-3</v>
      </c>
      <c r="P20" s="74">
        <f t="shared" si="0"/>
        <v>7.5979270841811065E-3</v>
      </c>
    </row>
    <row r="21" spans="2:16" x14ac:dyDescent="0.25">
      <c r="B21" s="67" t="s">
        <v>43</v>
      </c>
      <c r="C21" s="71">
        <v>-4.793933681775342E-2</v>
      </c>
      <c r="D21" s="71">
        <v>3.8203662871799438E-2</v>
      </c>
      <c r="E21" s="71">
        <v>2.3665048543689338E-2</v>
      </c>
      <c r="F21" s="71">
        <v>3.8106528918622207E-3</v>
      </c>
      <c r="G21" s="71">
        <v>-1.8980934705585817E-3</v>
      </c>
      <c r="H21" s="71">
        <v>1.0057896293792057E-2</v>
      </c>
      <c r="I21" s="71">
        <v>1.4099828459060326E-2</v>
      </c>
      <c r="J21" s="71">
        <v>-2.4383199933987965E-2</v>
      </c>
      <c r="K21" s="71">
        <v>-9.7263923542090236E-4</v>
      </c>
      <c r="L21" s="71">
        <v>7.1537419573315164E-2</v>
      </c>
      <c r="M21" s="71">
        <v>-2.6981117168365265E-2</v>
      </c>
      <c r="N21" s="71">
        <v>4.6364337623320262E-2</v>
      </c>
      <c r="O21" s="71">
        <v>7.7212586815660345E-3</v>
      </c>
      <c r="P21" s="74">
        <f t="shared" si="0"/>
        <v>8.7142860240245167E-3</v>
      </c>
    </row>
    <row r="22" spans="2:16" ht="22" thickBot="1" x14ac:dyDescent="0.3">
      <c r="B22" s="68" t="s">
        <v>45</v>
      </c>
      <c r="C22" s="72">
        <v>8.653846153845457E-4</v>
      </c>
      <c r="D22" s="72">
        <v>8.653846153845457E-4</v>
      </c>
      <c r="E22" s="72">
        <v>8.653846153845457E-4</v>
      </c>
      <c r="F22" s="72">
        <v>8.653846153845457E-4</v>
      </c>
      <c r="G22" s="72">
        <v>8.653846153845457E-4</v>
      </c>
      <c r="H22" s="72">
        <v>8.653846153845457E-4</v>
      </c>
      <c r="I22" s="72">
        <v>8.653846153845457E-4</v>
      </c>
      <c r="J22" s="72">
        <v>8.653846153845457E-4</v>
      </c>
      <c r="K22" s="72">
        <v>8.653846153845457E-4</v>
      </c>
      <c r="L22" s="72">
        <v>8.653846153845457E-4</v>
      </c>
      <c r="M22" s="72">
        <v>8.653846153845457E-4</v>
      </c>
      <c r="N22" s="72">
        <v>8.653846153845457E-4</v>
      </c>
      <c r="O22" s="72">
        <v>8.653846153845457E-4</v>
      </c>
      <c r="P22" s="169">
        <f t="shared" si="0"/>
        <v>8.653846153845457E-4</v>
      </c>
    </row>
    <row r="26" spans="2:16" ht="22" thickBot="1" x14ac:dyDescent="0.3"/>
    <row r="27" spans="2:16" ht="22" thickBot="1" x14ac:dyDescent="0.3">
      <c r="B27" s="6" t="s">
        <v>2</v>
      </c>
    </row>
    <row r="28" spans="2:16" x14ac:dyDescent="0.25">
      <c r="B28" s="6"/>
      <c r="C28" s="6" t="s">
        <v>28</v>
      </c>
      <c r="D28" s="6" t="s">
        <v>29</v>
      </c>
      <c r="E28" s="6" t="s">
        <v>30</v>
      </c>
      <c r="F28" s="6" t="s">
        <v>31</v>
      </c>
      <c r="G28" s="6" t="s">
        <v>32</v>
      </c>
      <c r="H28" s="6" t="s">
        <v>33</v>
      </c>
      <c r="I28" s="6" t="s">
        <v>34</v>
      </c>
      <c r="J28" s="6" t="s">
        <v>35</v>
      </c>
      <c r="K28" s="6" t="s">
        <v>36</v>
      </c>
      <c r="L28" s="6" t="s">
        <v>37</v>
      </c>
      <c r="M28" s="6" t="s">
        <v>38</v>
      </c>
      <c r="N28" s="6" t="s">
        <v>49</v>
      </c>
      <c r="O28" s="6" t="s">
        <v>50</v>
      </c>
      <c r="P28" s="97" t="s">
        <v>3</v>
      </c>
    </row>
    <row r="29" spans="2:16" x14ac:dyDescent="0.25">
      <c r="B29" s="66" t="s">
        <v>140</v>
      </c>
      <c r="C29" s="70">
        <v>0.26583895486341907</v>
      </c>
      <c r="D29" s="70">
        <v>0.16449924610480066</v>
      </c>
      <c r="E29" s="70">
        <v>0.17685982911154913</v>
      </c>
      <c r="F29" s="70">
        <v>0.38593355240547089</v>
      </c>
      <c r="G29" s="70">
        <v>0.3902416304760491</v>
      </c>
      <c r="H29" s="70">
        <v>0.39552447985051531</v>
      </c>
      <c r="I29" s="70">
        <v>0.5887924670658391</v>
      </c>
      <c r="J29" s="70">
        <v>0.59345164324655819</v>
      </c>
      <c r="K29" s="70">
        <v>0.95529711414793927</v>
      </c>
      <c r="L29" s="70">
        <v>0.95938551489328039</v>
      </c>
      <c r="M29" s="70">
        <v>0.95834991006541559</v>
      </c>
      <c r="N29" s="70">
        <v>0.9616284932896324</v>
      </c>
      <c r="O29" s="70">
        <v>0.96089130837390035</v>
      </c>
      <c r="P29" s="74">
        <f>AVERAGE(C29:N29)</f>
        <v>0.56631690296003911</v>
      </c>
    </row>
    <row r="30" spans="2:16" x14ac:dyDescent="0.25">
      <c r="B30" s="66" t="s">
        <v>141</v>
      </c>
      <c r="C30" s="70">
        <v>0.1870032829740842</v>
      </c>
      <c r="D30" s="70">
        <v>0.2811142622053262</v>
      </c>
      <c r="E30" s="70">
        <v>0.27797675453207094</v>
      </c>
      <c r="F30" s="70">
        <v>0.27394499365271063</v>
      </c>
      <c r="G30" s="70">
        <v>0.27387974984890351</v>
      </c>
      <c r="H30" s="70">
        <v>0.27223629095226048</v>
      </c>
      <c r="I30" s="70">
        <v>0.27534477083328124</v>
      </c>
      <c r="J30" s="70">
        <v>0.27701322336110024</v>
      </c>
      <c r="K30" s="70">
        <v>3.6632485206660063E-2</v>
      </c>
      <c r="L30" s="70">
        <v>3.3106113256000096E-2</v>
      </c>
      <c r="M30" s="70">
        <v>3.380018594724641E-2</v>
      </c>
      <c r="N30" s="70">
        <v>3.0051756813050327E-2</v>
      </c>
      <c r="O30" s="70">
        <v>3.0534707771997658E-2</v>
      </c>
      <c r="P30" s="74">
        <f>AVERAGE(C30:N30)</f>
        <v>0.18767532246522456</v>
      </c>
    </row>
    <row r="31" spans="2:16" x14ac:dyDescent="0.25">
      <c r="B31" s="66" t="s">
        <v>142</v>
      </c>
      <c r="C31" s="70">
        <v>0.23591602164024258</v>
      </c>
      <c r="D31" s="70">
        <v>0.11993470376298339</v>
      </c>
      <c r="E31" s="70">
        <v>0.11914302338766047</v>
      </c>
      <c r="F31" s="70">
        <v>0.1416246783986799</v>
      </c>
      <c r="G31" s="70">
        <v>0.13650774812438268</v>
      </c>
      <c r="H31" s="70">
        <v>0.13580623405203276</v>
      </c>
      <c r="I31" s="70">
        <v>0.13418892231374102</v>
      </c>
      <c r="J31" s="70">
        <v>0.12784665148807486</v>
      </c>
      <c r="K31" s="70">
        <v>4.4699171312591749E-3</v>
      </c>
      <c r="L31" s="70">
        <v>2.1092188632810126E-3</v>
      </c>
      <c r="M31" s="70">
        <v>2.1485119862341456E-3</v>
      </c>
      <c r="N31" s="70">
        <v>2.2457029662252383E-3</v>
      </c>
      <c r="O31" s="70">
        <v>2.421621367448128E-3</v>
      </c>
      <c r="P31" s="74">
        <f>AVERAGE(C31:N31)</f>
        <v>9.6828444509566458E-2</v>
      </c>
    </row>
    <row r="32" spans="2:16" x14ac:dyDescent="0.25">
      <c r="B32" s="66" t="s">
        <v>143</v>
      </c>
      <c r="C32" s="70">
        <v>0.31124174052225412</v>
      </c>
      <c r="D32" s="70">
        <v>0.43445178792688982</v>
      </c>
      <c r="E32" s="70">
        <v>0.42602039296871952</v>
      </c>
      <c r="F32" s="70">
        <v>0.1984967755431386</v>
      </c>
      <c r="G32" s="70">
        <v>0.1993708715506648</v>
      </c>
      <c r="H32" s="70">
        <v>0.1964329951451915</v>
      </c>
      <c r="I32" s="70">
        <v>1.6738397871385942E-3</v>
      </c>
      <c r="J32" s="70">
        <v>1.6884819042667309E-3</v>
      </c>
      <c r="K32" s="70">
        <v>3.6004835141415143E-3</v>
      </c>
      <c r="L32" s="70">
        <v>5.399152987438577E-3</v>
      </c>
      <c r="M32" s="70">
        <v>5.7013920011039247E-3</v>
      </c>
      <c r="N32" s="70">
        <v>6.0740469310919826E-3</v>
      </c>
      <c r="O32" s="70">
        <v>6.1523624866537344E-3</v>
      </c>
      <c r="P32" s="74">
        <f>AVERAGE(C32:N32)</f>
        <v>0.14917933006516995</v>
      </c>
    </row>
    <row r="33" spans="2:17" x14ac:dyDescent="0.25">
      <c r="B33" s="67" t="s">
        <v>41</v>
      </c>
      <c r="C33" s="71">
        <v>0.26591051428907136</v>
      </c>
      <c r="D33" s="71">
        <v>0.26591051428907136</v>
      </c>
      <c r="E33" s="71">
        <v>0.26591051428907136</v>
      </c>
      <c r="F33" s="71">
        <v>0.26591051428907136</v>
      </c>
      <c r="G33" s="71">
        <v>0.26591051428907136</v>
      </c>
      <c r="H33" s="71">
        <v>0.26591051428907136</v>
      </c>
      <c r="I33" s="71">
        <v>0.26591051428907136</v>
      </c>
      <c r="J33" s="71">
        <v>0.26591051428907136</v>
      </c>
      <c r="K33" s="71">
        <v>0.26591051428907136</v>
      </c>
      <c r="L33" s="71">
        <v>0.26591051428907136</v>
      </c>
      <c r="M33" s="71">
        <v>0.26591051428907136</v>
      </c>
      <c r="N33" s="71">
        <v>0.26591051428907136</v>
      </c>
      <c r="O33" s="71">
        <v>0.26591051428907136</v>
      </c>
      <c r="P33" s="74">
        <f t="shared" ref="P33:P36" si="1">AVERAGE(C33:N33)</f>
        <v>0.26591051428907131</v>
      </c>
    </row>
    <row r="34" spans="2:17" x14ac:dyDescent="0.25">
      <c r="B34" s="67" t="s">
        <v>42</v>
      </c>
      <c r="C34" s="71">
        <v>0.18705362114792928</v>
      </c>
      <c r="D34" s="71">
        <v>0.18705362114792928</v>
      </c>
      <c r="E34" s="71">
        <v>0.18705362114792928</v>
      </c>
      <c r="F34" s="71">
        <v>0.18705362114792928</v>
      </c>
      <c r="G34" s="71">
        <v>0.18705362114792928</v>
      </c>
      <c r="H34" s="71">
        <v>0.18705362114792928</v>
      </c>
      <c r="I34" s="71">
        <v>0.18705362114792928</v>
      </c>
      <c r="J34" s="71">
        <v>0.18705362114792928</v>
      </c>
      <c r="K34" s="71">
        <v>0.18705362114792928</v>
      </c>
      <c r="L34" s="71">
        <v>0.18705362114792928</v>
      </c>
      <c r="M34" s="71">
        <v>0.18705362114792928</v>
      </c>
      <c r="N34" s="71">
        <v>0.18705362114792928</v>
      </c>
      <c r="O34" s="71">
        <v>0.18705362114792928</v>
      </c>
      <c r="P34" s="74">
        <f t="shared" si="1"/>
        <v>0.18705362114792926</v>
      </c>
    </row>
    <row r="35" spans="2:17" x14ac:dyDescent="0.25">
      <c r="B35" s="67" t="s">
        <v>43</v>
      </c>
      <c r="C35" s="71">
        <v>0.23597952630990027</v>
      </c>
      <c r="D35" s="71">
        <v>0.23597952630990027</v>
      </c>
      <c r="E35" s="71">
        <v>0.23597952630990027</v>
      </c>
      <c r="F35" s="71">
        <v>0.23597952630990027</v>
      </c>
      <c r="G35" s="71">
        <v>0.23597952630990027</v>
      </c>
      <c r="H35" s="71">
        <v>0.23597952630990027</v>
      </c>
      <c r="I35" s="71">
        <v>0.23597952630990027</v>
      </c>
      <c r="J35" s="71">
        <v>0.23597952630990027</v>
      </c>
      <c r="K35" s="71">
        <v>0.23597952630990027</v>
      </c>
      <c r="L35" s="71">
        <v>0.23597952630990027</v>
      </c>
      <c r="M35" s="71">
        <v>0.23597952630990027</v>
      </c>
      <c r="N35" s="71">
        <v>0.23597952630990027</v>
      </c>
      <c r="O35" s="71">
        <v>0.23597952630990027</v>
      </c>
      <c r="P35" s="74">
        <f t="shared" si="1"/>
        <v>0.23597952630990018</v>
      </c>
    </row>
    <row r="36" spans="2:17" ht="22" thickBot="1" x14ac:dyDescent="0.3">
      <c r="B36" s="68" t="s">
        <v>45</v>
      </c>
      <c r="C36" s="72">
        <v>0.311</v>
      </c>
      <c r="D36" s="72">
        <v>0.311</v>
      </c>
      <c r="E36" s="72">
        <v>0.311</v>
      </c>
      <c r="F36" s="72">
        <v>0.311</v>
      </c>
      <c r="G36" s="72">
        <v>0.311</v>
      </c>
      <c r="H36" s="72">
        <v>0.311</v>
      </c>
      <c r="I36" s="72">
        <v>0.311</v>
      </c>
      <c r="J36" s="72">
        <v>0.311</v>
      </c>
      <c r="K36" s="72">
        <v>0.311</v>
      </c>
      <c r="L36" s="72">
        <v>0.311</v>
      </c>
      <c r="M36" s="72">
        <v>0.311</v>
      </c>
      <c r="N36" s="72">
        <v>0.311</v>
      </c>
      <c r="O36" s="72">
        <v>0.311</v>
      </c>
      <c r="P36" s="76">
        <f t="shared" si="1"/>
        <v>0.311</v>
      </c>
    </row>
    <row r="38" spans="2:17" ht="22" thickBot="1" x14ac:dyDescent="0.3"/>
    <row r="39" spans="2:17" ht="22" thickBot="1" x14ac:dyDescent="0.3">
      <c r="B39" s="6" t="s">
        <v>54</v>
      </c>
    </row>
    <row r="40" spans="2:17" ht="22" thickBot="1" x14ac:dyDescent="0.3">
      <c r="B40" s="109" t="s">
        <v>144</v>
      </c>
      <c r="C40" s="109" t="s">
        <v>145</v>
      </c>
      <c r="D40" s="110" t="s">
        <v>5</v>
      </c>
      <c r="G40" s="9" t="s">
        <v>24</v>
      </c>
      <c r="H40" s="9" t="s">
        <v>5</v>
      </c>
    </row>
    <row r="41" spans="2:17" x14ac:dyDescent="0.25">
      <c r="B41" s="111" t="s">
        <v>107</v>
      </c>
      <c r="C41" s="111" t="s">
        <v>26</v>
      </c>
      <c r="D41" s="112">
        <v>0.61</v>
      </c>
      <c r="G41" s="18" t="s">
        <v>41</v>
      </c>
      <c r="H41" s="13">
        <v>1</v>
      </c>
    </row>
    <row r="42" spans="2:17" x14ac:dyDescent="0.25">
      <c r="B42" s="113" t="s">
        <v>108</v>
      </c>
      <c r="C42" s="113" t="s">
        <v>26</v>
      </c>
      <c r="D42" s="114">
        <v>1.3</v>
      </c>
      <c r="G42" s="10" t="s">
        <v>42</v>
      </c>
      <c r="H42" s="14">
        <v>1</v>
      </c>
      <c r="Q42" s="23"/>
    </row>
    <row r="43" spans="2:17" ht="22" thickBot="1" x14ac:dyDescent="0.3">
      <c r="B43" s="113" t="s">
        <v>109</v>
      </c>
      <c r="C43" s="113" t="s">
        <v>26</v>
      </c>
      <c r="D43" s="114">
        <v>1.0900000000000001</v>
      </c>
      <c r="G43" s="17" t="s">
        <v>43</v>
      </c>
      <c r="H43" s="15">
        <v>1</v>
      </c>
      <c r="Q43" s="23"/>
    </row>
    <row r="44" spans="2:17" ht="22" thickBot="1" x14ac:dyDescent="0.3">
      <c r="B44" s="113" t="s">
        <v>132</v>
      </c>
      <c r="C44" s="113" t="s">
        <v>26</v>
      </c>
      <c r="D44" s="114">
        <v>2.6</v>
      </c>
      <c r="G44" s="9" t="s">
        <v>4</v>
      </c>
      <c r="H44" s="2"/>
      <c r="Q44" s="23"/>
    </row>
    <row r="45" spans="2:17" x14ac:dyDescent="0.25">
      <c r="B45" s="113" t="s">
        <v>131</v>
      </c>
      <c r="C45" s="113" t="s">
        <v>26</v>
      </c>
      <c r="D45" s="114">
        <v>1.76</v>
      </c>
      <c r="G45" s="12" t="s">
        <v>26</v>
      </c>
      <c r="H45" s="13">
        <f>AVERAGE(D41:D50)</f>
        <v>1.4450000000000001</v>
      </c>
      <c r="Q45" s="23"/>
    </row>
    <row r="46" spans="2:17" x14ac:dyDescent="0.25">
      <c r="B46" s="113" t="s">
        <v>130</v>
      </c>
      <c r="C46" s="113" t="s">
        <v>26</v>
      </c>
      <c r="D46" s="114">
        <v>1.1499999999999999</v>
      </c>
      <c r="G46" s="10" t="s">
        <v>25</v>
      </c>
      <c r="H46" s="14">
        <f>AVERAGE(D51:D58)</f>
        <v>1.5050000000000001</v>
      </c>
      <c r="Q46" s="23"/>
    </row>
    <row r="47" spans="2:17" ht="22" thickBot="1" x14ac:dyDescent="0.3">
      <c r="B47" s="113" t="s">
        <v>129</v>
      </c>
      <c r="C47" s="113" t="s">
        <v>26</v>
      </c>
      <c r="D47" s="114">
        <v>1.3</v>
      </c>
      <c r="G47" s="8" t="s">
        <v>27</v>
      </c>
      <c r="H47" s="15">
        <f>AVERAGE(D59:D66)</f>
        <v>1.3674999999999999</v>
      </c>
      <c r="Q47" s="23"/>
    </row>
    <row r="48" spans="2:17" x14ac:dyDescent="0.25">
      <c r="B48" s="113" t="s">
        <v>128</v>
      </c>
      <c r="C48" s="113" t="s">
        <v>26</v>
      </c>
      <c r="D48" s="114">
        <v>1.82</v>
      </c>
      <c r="Q48" s="23"/>
    </row>
    <row r="49" spans="2:17" x14ac:dyDescent="0.25">
      <c r="B49" s="113" t="s">
        <v>111</v>
      </c>
      <c r="C49" s="113" t="s">
        <v>26</v>
      </c>
      <c r="D49" s="114">
        <v>1.17</v>
      </c>
    </row>
    <row r="50" spans="2:17" x14ac:dyDescent="0.25">
      <c r="B50" s="113" t="s">
        <v>123</v>
      </c>
      <c r="C50" s="113" t="s">
        <v>26</v>
      </c>
      <c r="D50" s="114">
        <v>1.65</v>
      </c>
    </row>
    <row r="51" spans="2:17" x14ac:dyDescent="0.25">
      <c r="B51" s="113" t="s">
        <v>110</v>
      </c>
      <c r="C51" s="113" t="s">
        <v>25</v>
      </c>
      <c r="D51" s="114">
        <v>0.79</v>
      </c>
      <c r="Q51" s="24"/>
    </row>
    <row r="52" spans="2:17" ht="22" thickBot="1" x14ac:dyDescent="0.3">
      <c r="B52" s="113" t="s">
        <v>112</v>
      </c>
      <c r="C52" s="113" t="s">
        <v>25</v>
      </c>
      <c r="D52" s="114">
        <v>1.19</v>
      </c>
    </row>
    <row r="53" spans="2:17" ht="22" thickBot="1" x14ac:dyDescent="0.3">
      <c r="B53" s="113" t="s">
        <v>127</v>
      </c>
      <c r="C53" s="113" t="s">
        <v>25</v>
      </c>
      <c r="D53" s="114">
        <v>1.1100000000000001</v>
      </c>
      <c r="G53" s="11" t="s">
        <v>61</v>
      </c>
    </row>
    <row r="54" spans="2:17" x14ac:dyDescent="0.25">
      <c r="B54" s="113" t="s">
        <v>126</v>
      </c>
      <c r="C54" s="113" t="s">
        <v>25</v>
      </c>
      <c r="D54" s="114">
        <v>1.75</v>
      </c>
      <c r="G54" s="1" t="s">
        <v>0</v>
      </c>
      <c r="H54" s="19">
        <f>SUMPRODUCT(H45:H47,P29:P31)</f>
        <v>1.2331921829542518</v>
      </c>
    </row>
    <row r="55" spans="2:17" ht="22" thickBot="1" x14ac:dyDescent="0.3">
      <c r="B55" s="113" t="s">
        <v>125</v>
      </c>
      <c r="C55" s="113" t="s">
        <v>25</v>
      </c>
      <c r="D55" s="114">
        <v>0.76</v>
      </c>
      <c r="G55" s="4" t="s">
        <v>52</v>
      </c>
      <c r="H55" s="20">
        <v>1</v>
      </c>
    </row>
    <row r="56" spans="2:17" ht="22" thickBot="1" x14ac:dyDescent="0.3">
      <c r="B56" s="113" t="s">
        <v>124</v>
      </c>
      <c r="C56" s="113" t="s">
        <v>25</v>
      </c>
      <c r="D56" s="114">
        <v>1.43</v>
      </c>
    </row>
    <row r="57" spans="2:17" ht="22" thickBot="1" x14ac:dyDescent="0.3">
      <c r="B57" s="113" t="s">
        <v>118</v>
      </c>
      <c r="C57" s="113" t="s">
        <v>25</v>
      </c>
      <c r="D57" s="116">
        <v>3.04</v>
      </c>
      <c r="G57" s="6" t="s">
        <v>62</v>
      </c>
      <c r="N57" s="16"/>
    </row>
    <row r="58" spans="2:17" x14ac:dyDescent="0.25">
      <c r="B58" s="113" t="s">
        <v>122</v>
      </c>
      <c r="C58" s="113" t="s">
        <v>25</v>
      </c>
      <c r="D58" s="114">
        <v>1.97</v>
      </c>
      <c r="G58" s="1" t="s">
        <v>0</v>
      </c>
      <c r="H58" s="7">
        <f>S3+(H54*(E131-S3))</f>
        <v>6.1030870862119708E-3</v>
      </c>
    </row>
    <row r="59" spans="2:17" ht="22" thickBot="1" x14ac:dyDescent="0.3">
      <c r="B59" s="113" t="s">
        <v>121</v>
      </c>
      <c r="C59" s="113" t="s">
        <v>27</v>
      </c>
      <c r="D59" s="114">
        <v>0.77</v>
      </c>
      <c r="G59" s="4" t="s">
        <v>52</v>
      </c>
      <c r="H59" s="5">
        <f>S3+(H55*(E131-S3))</f>
        <v>5.1126564868944112E-3</v>
      </c>
    </row>
    <row r="60" spans="2:17" x14ac:dyDescent="0.25">
      <c r="B60" s="113" t="s">
        <v>119</v>
      </c>
      <c r="C60" s="113" t="s">
        <v>27</v>
      </c>
      <c r="D60" s="115">
        <v>1.39</v>
      </c>
    </row>
    <row r="61" spans="2:17" x14ac:dyDescent="0.25">
      <c r="B61" s="113" t="s">
        <v>113</v>
      </c>
      <c r="C61" s="113" t="s">
        <v>27</v>
      </c>
      <c r="D61" s="114">
        <v>-0.12</v>
      </c>
    </row>
    <row r="62" spans="2:17" x14ac:dyDescent="0.25">
      <c r="B62" s="113" t="s">
        <v>114</v>
      </c>
      <c r="C62" s="113" t="s">
        <v>27</v>
      </c>
      <c r="D62" s="114">
        <v>1.62</v>
      </c>
    </row>
    <row r="63" spans="2:17" x14ac:dyDescent="0.25">
      <c r="B63" s="113" t="s">
        <v>115</v>
      </c>
      <c r="C63" s="113" t="s">
        <v>27</v>
      </c>
      <c r="D63" s="114">
        <v>2.2599999999999998</v>
      </c>
    </row>
    <row r="64" spans="2:17" x14ac:dyDescent="0.25">
      <c r="B64" s="113" t="s">
        <v>116</v>
      </c>
      <c r="C64" s="113" t="s">
        <v>27</v>
      </c>
      <c r="D64" s="114">
        <v>1.34</v>
      </c>
    </row>
    <row r="65" spans="1:17" x14ac:dyDescent="0.25">
      <c r="B65" s="117" t="s">
        <v>117</v>
      </c>
      <c r="C65" s="113" t="s">
        <v>27</v>
      </c>
      <c r="D65" s="114">
        <v>0.9</v>
      </c>
    </row>
    <row r="66" spans="1:17" ht="22" thickBot="1" x14ac:dyDescent="0.3">
      <c r="B66" s="118" t="s">
        <v>120</v>
      </c>
      <c r="C66" s="118" t="s">
        <v>27</v>
      </c>
      <c r="D66" s="119">
        <v>2.78</v>
      </c>
    </row>
    <row r="69" spans="1:17" x14ac:dyDescent="0.25"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</row>
    <row r="70" spans="1:17" x14ac:dyDescent="0.25"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</row>
    <row r="71" spans="1:17" x14ac:dyDescent="0.25">
      <c r="B71" s="123"/>
      <c r="C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</row>
    <row r="72" spans="1:17" x14ac:dyDescent="0.25"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4"/>
      <c r="Q72" s="123"/>
    </row>
    <row r="73" spans="1:17" x14ac:dyDescent="0.25"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4"/>
      <c r="Q73" s="123"/>
    </row>
    <row r="74" spans="1:17" x14ac:dyDescent="0.25"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</row>
    <row r="75" spans="1:17" ht="22" thickBot="1" x14ac:dyDescent="0.3"/>
    <row r="76" spans="1:17" ht="22" thickBot="1" x14ac:dyDescent="0.3">
      <c r="B76" s="98"/>
      <c r="C76" s="11" t="s">
        <v>138</v>
      </c>
    </row>
    <row r="77" spans="1:17" x14ac:dyDescent="0.25">
      <c r="A77" s="3">
        <v>1</v>
      </c>
      <c r="B77" s="79" t="s">
        <v>1</v>
      </c>
      <c r="C77" s="101">
        <f>_xlfn.STDEV.S(D118:D130)</f>
        <v>0.16141763196644379</v>
      </c>
    </row>
    <row r="78" spans="1:17" x14ac:dyDescent="0.25">
      <c r="A78" s="3">
        <v>2</v>
      </c>
      <c r="B78" s="99" t="s">
        <v>63</v>
      </c>
      <c r="C78" s="102">
        <f>_xlfn.STDEV.S(D122,D125,D128,D130)</f>
        <v>2.2602659989273334E-2</v>
      </c>
    </row>
    <row r="79" spans="1:17" x14ac:dyDescent="0.25">
      <c r="A79" s="3">
        <v>3</v>
      </c>
      <c r="B79" s="99" t="s">
        <v>56</v>
      </c>
      <c r="C79" s="102">
        <f>(D131-S3)/C77</f>
        <v>0.61347625617459434</v>
      </c>
    </row>
    <row r="80" spans="1:17" x14ac:dyDescent="0.25">
      <c r="A80" s="3">
        <v>4</v>
      </c>
      <c r="B80" s="99" t="s">
        <v>57</v>
      </c>
      <c r="C80" s="103">
        <f>(D131-S3)/H54</f>
        <v>8.0300447819994056E-2</v>
      </c>
    </row>
    <row r="81" spans="1:3" x14ac:dyDescent="0.25">
      <c r="A81" s="3">
        <v>5</v>
      </c>
      <c r="B81" s="99" t="s">
        <v>58</v>
      </c>
      <c r="C81" s="103">
        <f>(D131-S3)/C78</f>
        <v>4.3811606503985683</v>
      </c>
    </row>
    <row r="82" spans="1:3" x14ac:dyDescent="0.25">
      <c r="A82" s="3">
        <v>6</v>
      </c>
      <c r="B82" s="99" t="s">
        <v>59</v>
      </c>
      <c r="C82" s="102">
        <f>D131-(S3+H54*(E131-S3))</f>
        <v>9.3788182068515094E-2</v>
      </c>
    </row>
    <row r="83" spans="1:3" x14ac:dyDescent="0.25">
      <c r="A83" s="3">
        <v>7</v>
      </c>
      <c r="B83" s="99" t="s">
        <v>60</v>
      </c>
      <c r="C83" s="102">
        <f>H58/C84</f>
        <v>4.0157266609664996E-2</v>
      </c>
    </row>
    <row r="84" spans="1:3" ht="22" thickBot="1" x14ac:dyDescent="0.3">
      <c r="B84" s="100" t="s">
        <v>104</v>
      </c>
      <c r="C84" s="104">
        <f>_xlfn.STDEV.P(C118:C130)</f>
        <v>0.15197964407126974</v>
      </c>
    </row>
    <row r="85" spans="1:3" x14ac:dyDescent="0.25">
      <c r="C85" s="21"/>
    </row>
    <row r="86" spans="1:3" ht="22" thickBot="1" x14ac:dyDescent="0.3">
      <c r="C86" s="21"/>
    </row>
    <row r="87" spans="1:3" x14ac:dyDescent="0.25">
      <c r="B87" s="96"/>
      <c r="C87" s="92" t="s">
        <v>52</v>
      </c>
    </row>
    <row r="88" spans="1:3" x14ac:dyDescent="0.25">
      <c r="A88" s="3">
        <v>1</v>
      </c>
      <c r="B88" s="67" t="s">
        <v>1</v>
      </c>
      <c r="C88" s="93">
        <f>_xlfn.STDEV.S(E118:E130)</f>
        <v>1.8085328137004541E-2</v>
      </c>
    </row>
    <row r="89" spans="1:3" x14ac:dyDescent="0.25">
      <c r="A89" s="3">
        <v>2</v>
      </c>
      <c r="B89" s="67" t="s">
        <v>106</v>
      </c>
      <c r="C89" s="93">
        <f>_xlfn.STDEV.S(E118,E125,E126,E128)</f>
        <v>1.0176863357742944E-2</v>
      </c>
    </row>
    <row r="90" spans="1:3" x14ac:dyDescent="0.25">
      <c r="A90" s="3">
        <v>3</v>
      </c>
      <c r="B90" s="67" t="s">
        <v>56</v>
      </c>
      <c r="C90" s="94">
        <f>(E131-S3)/C88</f>
        <v>0.2348462709293849</v>
      </c>
    </row>
    <row r="91" spans="1:3" x14ac:dyDescent="0.25">
      <c r="A91" s="3">
        <v>4</v>
      </c>
      <c r="B91" s="67" t="s">
        <v>57</v>
      </c>
      <c r="C91" s="203">
        <f>(E131-S3)/H55</f>
        <v>4.2472718715097961E-3</v>
      </c>
    </row>
    <row r="92" spans="1:3" x14ac:dyDescent="0.25">
      <c r="A92" s="3">
        <v>5</v>
      </c>
      <c r="B92" s="67" t="s">
        <v>58</v>
      </c>
      <c r="C92" s="94">
        <f>(E131-S3)/C89</f>
        <v>0.41734586799559514</v>
      </c>
    </row>
    <row r="93" spans="1:3" x14ac:dyDescent="0.25">
      <c r="A93" s="3">
        <v>6</v>
      </c>
      <c r="B93" s="67" t="s">
        <v>59</v>
      </c>
      <c r="C93" s="94">
        <v>0</v>
      </c>
    </row>
    <row r="94" spans="1:3" ht="22" thickBot="1" x14ac:dyDescent="0.3">
      <c r="A94" s="3">
        <v>7</v>
      </c>
      <c r="B94" s="68" t="s">
        <v>60</v>
      </c>
      <c r="C94" s="95">
        <v>0</v>
      </c>
    </row>
    <row r="100" spans="2:4" ht="22" thickBot="1" x14ac:dyDescent="0.3"/>
    <row r="101" spans="2:4" ht="22" thickBot="1" x14ac:dyDescent="0.3">
      <c r="B101" s="58" t="s">
        <v>133</v>
      </c>
      <c r="C101" s="59" t="s">
        <v>138</v>
      </c>
      <c r="D101" s="59" t="s">
        <v>52</v>
      </c>
    </row>
    <row r="102" spans="2:4" x14ac:dyDescent="0.25">
      <c r="B102" s="89" t="s">
        <v>134</v>
      </c>
      <c r="C102" s="90">
        <v>6.5819940957705042E-3</v>
      </c>
      <c r="D102" s="91">
        <v>1.0584136379027203E-2</v>
      </c>
    </row>
    <row r="103" spans="2:4" x14ac:dyDescent="0.25">
      <c r="B103" s="82" t="s">
        <v>1</v>
      </c>
      <c r="C103" s="77">
        <f>C77</f>
        <v>0.16141763196644379</v>
      </c>
      <c r="D103" s="83">
        <f>C88</f>
        <v>1.8085328137004541E-2</v>
      </c>
    </row>
    <row r="104" spans="2:4" x14ac:dyDescent="0.25">
      <c r="B104" s="82" t="s">
        <v>5</v>
      </c>
      <c r="C104" s="80">
        <f>H54</f>
        <v>1.2331921829542518</v>
      </c>
      <c r="D104" s="84">
        <v>1</v>
      </c>
    </row>
    <row r="105" spans="2:4" x14ac:dyDescent="0.25">
      <c r="B105" s="82" t="s">
        <v>104</v>
      </c>
      <c r="C105" s="77">
        <f>C84</f>
        <v>0.15197964407126974</v>
      </c>
      <c r="D105" s="84" t="s">
        <v>136</v>
      </c>
    </row>
    <row r="106" spans="2:4" x14ac:dyDescent="0.25">
      <c r="B106" s="82" t="s">
        <v>56</v>
      </c>
      <c r="C106" s="77">
        <f>C79</f>
        <v>0.61347625617459434</v>
      </c>
      <c r="D106" s="83">
        <f>C90</f>
        <v>0.2348462709293849</v>
      </c>
    </row>
    <row r="107" spans="2:4" x14ac:dyDescent="0.25">
      <c r="B107" s="82" t="s">
        <v>57</v>
      </c>
      <c r="C107" s="77">
        <f>C80</f>
        <v>8.0300447819994056E-2</v>
      </c>
      <c r="D107" s="83">
        <f>C91</f>
        <v>4.2472718715097961E-3</v>
      </c>
    </row>
    <row r="108" spans="2:4" x14ac:dyDescent="0.25">
      <c r="B108" s="82" t="s">
        <v>59</v>
      </c>
      <c r="C108" s="77">
        <f>C82</f>
        <v>9.3788182068515094E-2</v>
      </c>
      <c r="D108" s="84">
        <v>0</v>
      </c>
    </row>
    <row r="109" spans="2:4" x14ac:dyDescent="0.25">
      <c r="B109" s="82" t="s">
        <v>60</v>
      </c>
      <c r="C109" s="77">
        <f>C83</f>
        <v>4.0157266609664996E-2</v>
      </c>
      <c r="D109" s="84">
        <v>0</v>
      </c>
    </row>
    <row r="110" spans="2:4" x14ac:dyDescent="0.25">
      <c r="B110" s="82" t="s">
        <v>135</v>
      </c>
      <c r="C110" s="81">
        <f>_xlfn.COVARIANCE.S(D118:D130,E118:E130)</f>
        <v>6.8005055355588187E-4</v>
      </c>
      <c r="D110" s="85"/>
    </row>
    <row r="111" spans="2:4" ht="22" thickBot="1" x14ac:dyDescent="0.3">
      <c r="B111" s="86" t="s">
        <v>137</v>
      </c>
      <c r="C111" s="87">
        <f>CORREL(D118:D130,E118:E130)</f>
        <v>0.23295060017853261</v>
      </c>
      <c r="D111" s="88"/>
    </row>
    <row r="116" spans="2:5" ht="22" thickBot="1" x14ac:dyDescent="0.3"/>
    <row r="117" spans="2:5" x14ac:dyDescent="0.25">
      <c r="B117" s="130" t="s">
        <v>147</v>
      </c>
      <c r="C117" s="127" t="s">
        <v>105</v>
      </c>
      <c r="D117" s="120" t="s">
        <v>149</v>
      </c>
      <c r="E117" s="122" t="s">
        <v>150</v>
      </c>
    </row>
    <row r="118" spans="2:5" x14ac:dyDescent="0.25">
      <c r="B118" s="113" t="s">
        <v>28</v>
      </c>
      <c r="C118" s="128">
        <f>D118-E118</f>
        <v>-1.3088374221237299E-2</v>
      </c>
      <c r="D118" s="61">
        <f>SUMPRODUCT(C29:C32,C13:C16)</f>
        <v>-4.2051363416741601E-2</v>
      </c>
      <c r="E118" s="63">
        <f>SUMPRODUCT(C33:C36,C19:C22)</f>
        <v>-2.8962989195504302E-2</v>
      </c>
    </row>
    <row r="119" spans="2:5" x14ac:dyDescent="0.25">
      <c r="B119" s="113" t="s">
        <v>29</v>
      </c>
      <c r="C119" s="128">
        <f>D119-E119</f>
        <v>0.18370735981680161</v>
      </c>
      <c r="D119" s="60">
        <f>SUMPRODUCT(D29:D32,D13:D16)</f>
        <v>0.20856828024410312</v>
      </c>
      <c r="E119" s="62">
        <f>SUMPRODUCT(D33:D36,D19:D22)</f>
        <v>2.4860920427301508E-2</v>
      </c>
    </row>
    <row r="120" spans="2:5" x14ac:dyDescent="0.25">
      <c r="B120" s="113" t="s">
        <v>30</v>
      </c>
      <c r="C120" s="128">
        <f>D120-E120</f>
        <v>-7.4882155064542964E-3</v>
      </c>
      <c r="D120" s="60">
        <f>SUMPRODUCT(E29:E32,E13:E16)</f>
        <v>6.6729562040448547E-3</v>
      </c>
      <c r="E120" s="62">
        <f>SUMPRODUCT(E33:E36,E19:E22)</f>
        <v>1.4161171710499151E-2</v>
      </c>
    </row>
    <row r="121" spans="2:5" x14ac:dyDescent="0.25">
      <c r="B121" s="113" t="s">
        <v>31</v>
      </c>
      <c r="C121" s="128">
        <f>D121-E121</f>
        <v>0.16623589047390488</v>
      </c>
      <c r="D121" s="60">
        <f>SUMPRODUCT(F29:F32,F13:F16)</f>
        <v>0.1691856952850388</v>
      </c>
      <c r="E121" s="62">
        <f>SUMPRODUCT(F33:F36,F19:F22)</f>
        <v>2.9498048111339034E-3</v>
      </c>
    </row>
    <row r="122" spans="2:5" x14ac:dyDescent="0.25">
      <c r="B122" s="113" t="s">
        <v>32</v>
      </c>
      <c r="C122" s="128">
        <f>D122-E122</f>
        <v>-5.1722737689139982E-3</v>
      </c>
      <c r="D122" s="61">
        <f>SUMPRODUCT(G29:G32,G13:G16)</f>
        <v>-3.9759467648405704E-3</v>
      </c>
      <c r="E122" s="62">
        <f>SUMPRODUCT(G33:G36,G19:G22)</f>
        <v>1.1963270040734283E-3</v>
      </c>
    </row>
    <row r="123" spans="2:5" x14ac:dyDescent="0.25">
      <c r="B123" s="113" t="s">
        <v>33</v>
      </c>
      <c r="C123" s="128">
        <f>D123-E123</f>
        <v>9.0691462126731119E-3</v>
      </c>
      <c r="D123" s="60">
        <f>SUMPRODUCT(H29:H32,H13:H16)</f>
        <v>1.5256308092062985E-2</v>
      </c>
      <c r="E123" s="62">
        <f>SUMPRODUCT(H33:H36,H19:H22)</f>
        <v>6.1871618793898743E-3</v>
      </c>
    </row>
    <row r="124" spans="2:5" x14ac:dyDescent="0.25">
      <c r="B124" s="113" t="s">
        <v>34</v>
      </c>
      <c r="C124" s="128">
        <f>D124-E124</f>
        <v>0.28825932469263865</v>
      </c>
      <c r="D124" s="60">
        <f>SUMPRODUCT(I29:I32,I13:I16)</f>
        <v>0.29722493591993815</v>
      </c>
      <c r="E124" s="62">
        <f>SUMPRODUCT(I33:I36,I19:I22)</f>
        <v>8.9656112272994953E-3</v>
      </c>
    </row>
    <row r="125" spans="2:5" x14ac:dyDescent="0.25">
      <c r="B125" s="113" t="s">
        <v>35</v>
      </c>
      <c r="C125" s="128">
        <f>D125-E125</f>
        <v>2.2358873818843789E-3</v>
      </c>
      <c r="D125" s="61">
        <f>SUMPRODUCT(J29:J32,J13:J16)</f>
        <v>-8.3264449855998506E-3</v>
      </c>
      <c r="E125" s="63">
        <f>SUMPRODUCT(J33:J36,J19:J22)</f>
        <v>-1.0562332367484229E-2</v>
      </c>
    </row>
    <row r="126" spans="2:5" x14ac:dyDescent="0.25">
      <c r="B126" s="113" t="s">
        <v>36</v>
      </c>
      <c r="C126" s="128">
        <f>D126-E126</f>
        <v>0.50806407431912215</v>
      </c>
      <c r="D126" s="60">
        <f>SUMPRODUCT(K29:K32,K13:K16)</f>
        <v>0.50285665689080306</v>
      </c>
      <c r="E126" s="63">
        <f>SUMPRODUCT(K33:K36,K19:K22)</f>
        <v>-5.2074174283191412E-3</v>
      </c>
    </row>
    <row r="127" spans="2:5" x14ac:dyDescent="0.25">
      <c r="B127" s="113" t="s">
        <v>37</v>
      </c>
      <c r="C127" s="128">
        <f>D127-E127</f>
        <v>7.1246219413526157E-2</v>
      </c>
      <c r="D127" s="60">
        <f>SUMPRODUCT(L29:L32,L13:L16)</f>
        <v>0.11127763833923349</v>
      </c>
      <c r="E127" s="62">
        <f>SUMPRODUCT(L33:L36,L19:L22)</f>
        <v>4.0031418925707336E-2</v>
      </c>
    </row>
    <row r="128" spans="2:5" x14ac:dyDescent="0.25">
      <c r="B128" s="113" t="s">
        <v>38</v>
      </c>
      <c r="C128" s="128">
        <f>D128-E128</f>
        <v>-3.8549590379875279E-2</v>
      </c>
      <c r="D128" s="61">
        <f>SUMPRODUCT(M29:M32,M13:M16)</f>
        <v>-5.2974954649408483E-2</v>
      </c>
      <c r="E128" s="63">
        <f>SUMPRODUCT(M33:M36,M19:M22)</f>
        <v>-1.4425364269533206E-2</v>
      </c>
    </row>
    <row r="129" spans="2:5" x14ac:dyDescent="0.25">
      <c r="B129" s="113" t="s">
        <v>49</v>
      </c>
      <c r="C129" s="128">
        <f>D129-E129</f>
        <v>8.5067900566661053E-2</v>
      </c>
      <c r="D129" s="60">
        <f>SUMPRODUCT(N29:N32,N13:N16)</f>
        <v>0.10757393784483331</v>
      </c>
      <c r="E129" s="62">
        <f>SUMPRODUCT(N33:N36,N19:N22)</f>
        <v>2.2506037278172249E-2</v>
      </c>
    </row>
    <row r="130" spans="2:5" x14ac:dyDescent="0.25">
      <c r="B130" s="113" t="s">
        <v>50</v>
      </c>
      <c r="C130" s="128">
        <f>D130-E130</f>
        <v>-1.7465384318906561E-2</v>
      </c>
      <c r="D130" s="61">
        <f>SUMPRODUCT(O29:O32,O13:O16)</f>
        <v>-1.2701199992015282E-2</v>
      </c>
      <c r="E130" s="62">
        <f>SUMPRODUCT(O33:O36,O19:O22)</f>
        <v>4.7641843268912782E-3</v>
      </c>
    </row>
    <row r="131" spans="2:5" ht="22" thickBot="1" x14ac:dyDescent="0.3">
      <c r="B131" s="131" t="s">
        <v>148</v>
      </c>
      <c r="C131" s="129">
        <f>AVERAGE(C118:C130)</f>
        <v>9.4778612667832648E-2</v>
      </c>
      <c r="D131" s="121">
        <f>AVERAGE(D118:D130)</f>
        <v>9.9891269154727069E-2</v>
      </c>
      <c r="E131" s="64">
        <f>AVERAGE(E118:E130)</f>
        <v>5.1126564868944112E-3</v>
      </c>
    </row>
  </sheetData>
  <mergeCells count="2">
    <mergeCell ref="C110:D110"/>
    <mergeCell ref="C111:D111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2D8C-AFF2-144E-9D5C-01EBF19999D8}">
  <dimension ref="A4:O124"/>
  <sheetViews>
    <sheetView zoomScale="40" workbookViewId="0">
      <selection activeCell="M47" sqref="M47:N47"/>
    </sheetView>
  </sheetViews>
  <sheetFormatPr baseColWidth="10" defaultRowHeight="18" x14ac:dyDescent="0.2"/>
  <cols>
    <col min="1" max="1" width="4.5" style="25" bestFit="1" customWidth="1"/>
    <col min="2" max="2" width="38.1640625" style="25" bestFit="1" customWidth="1"/>
    <col min="3" max="12" width="43" style="25" bestFit="1" customWidth="1"/>
    <col min="13" max="14" width="38.83203125" style="25" bestFit="1" customWidth="1"/>
    <col min="15" max="15" width="14.33203125" style="25" bestFit="1" customWidth="1"/>
    <col min="16" max="16384" width="10.83203125" style="25"/>
  </cols>
  <sheetData>
    <row r="4" spans="1:15" ht="19" thickBot="1" x14ac:dyDescent="0.25">
      <c r="B4" s="36" t="s">
        <v>88</v>
      </c>
      <c r="C4" s="36" t="s">
        <v>89</v>
      </c>
      <c r="D4" s="36" t="s">
        <v>90</v>
      </c>
      <c r="E4" s="36" t="s">
        <v>91</v>
      </c>
      <c r="F4" s="36" t="s">
        <v>92</v>
      </c>
      <c r="G4" s="36" t="s">
        <v>93</v>
      </c>
      <c r="H4" s="36" t="s">
        <v>94</v>
      </c>
      <c r="I4" s="36" t="s">
        <v>95</v>
      </c>
      <c r="J4" s="36" t="s">
        <v>96</v>
      </c>
      <c r="K4" s="36" t="s">
        <v>97</v>
      </c>
      <c r="L4" s="36" t="s">
        <v>98</v>
      </c>
      <c r="M4" s="36" t="s">
        <v>99</v>
      </c>
      <c r="N4" s="36" t="s">
        <v>100</v>
      </c>
    </row>
    <row r="5" spans="1:15" x14ac:dyDescent="0.2">
      <c r="A5" s="25">
        <v>1</v>
      </c>
      <c r="B5" s="37" t="s">
        <v>66</v>
      </c>
      <c r="C5" s="38" t="s">
        <v>66</v>
      </c>
      <c r="D5" s="38" t="s">
        <v>81</v>
      </c>
      <c r="E5" s="38" t="s">
        <v>80</v>
      </c>
      <c r="F5" s="38" t="s">
        <v>80</v>
      </c>
      <c r="G5" s="38" t="s">
        <v>80</v>
      </c>
      <c r="H5" s="38" t="s">
        <v>80</v>
      </c>
      <c r="I5" s="38" t="s">
        <v>80</v>
      </c>
      <c r="J5" s="38" t="s">
        <v>80</v>
      </c>
      <c r="K5" s="38" t="s">
        <v>80</v>
      </c>
      <c r="L5" s="38" t="s">
        <v>80</v>
      </c>
      <c r="M5" s="38" t="s">
        <v>80</v>
      </c>
      <c r="N5" s="39" t="s">
        <v>80</v>
      </c>
    </row>
    <row r="6" spans="1:15" x14ac:dyDescent="0.2">
      <c r="A6" s="25">
        <v>2</v>
      </c>
      <c r="B6" s="40" t="s">
        <v>67</v>
      </c>
      <c r="C6" s="41" t="s">
        <v>68</v>
      </c>
      <c r="D6" s="41" t="s">
        <v>68</v>
      </c>
      <c r="E6" s="41" t="s">
        <v>70</v>
      </c>
      <c r="F6" s="41" t="s">
        <v>70</v>
      </c>
      <c r="G6" s="41" t="s">
        <v>70</v>
      </c>
      <c r="H6" s="41" t="s">
        <v>70</v>
      </c>
      <c r="I6" s="41" t="s">
        <v>70</v>
      </c>
      <c r="J6" s="41" t="s">
        <v>70</v>
      </c>
      <c r="K6" s="41" t="s">
        <v>70</v>
      </c>
      <c r="L6" s="41" t="s">
        <v>70</v>
      </c>
      <c r="M6" s="41" t="s">
        <v>70</v>
      </c>
      <c r="N6" s="42" t="s">
        <v>70</v>
      </c>
    </row>
    <row r="7" spans="1:15" x14ac:dyDescent="0.2">
      <c r="A7" s="25">
        <v>3</v>
      </c>
      <c r="B7" s="40" t="s">
        <v>68</v>
      </c>
      <c r="C7" s="41" t="s">
        <v>69</v>
      </c>
      <c r="D7" s="41" t="s">
        <v>69</v>
      </c>
      <c r="E7" s="41" t="s">
        <v>83</v>
      </c>
      <c r="F7" s="41" t="s">
        <v>83</v>
      </c>
      <c r="G7" s="41" t="s">
        <v>83</v>
      </c>
      <c r="H7" s="41" t="s">
        <v>83</v>
      </c>
      <c r="I7" s="41" t="s">
        <v>83</v>
      </c>
      <c r="J7" s="41" t="s">
        <v>83</v>
      </c>
      <c r="K7" s="41" t="s">
        <v>83</v>
      </c>
      <c r="L7" s="41" t="s">
        <v>83</v>
      </c>
      <c r="M7" s="41" t="s">
        <v>83</v>
      </c>
      <c r="N7" s="42" t="s">
        <v>83</v>
      </c>
    </row>
    <row r="8" spans="1:15" x14ac:dyDescent="0.2">
      <c r="A8" s="25">
        <v>4</v>
      </c>
      <c r="B8" s="40" t="s">
        <v>69</v>
      </c>
      <c r="C8" s="41" t="s">
        <v>75</v>
      </c>
      <c r="D8" s="41" t="s">
        <v>75</v>
      </c>
      <c r="E8" s="41" t="s">
        <v>75</v>
      </c>
      <c r="F8" s="41" t="s">
        <v>75</v>
      </c>
      <c r="G8" s="41" t="s">
        <v>75</v>
      </c>
      <c r="H8" s="41" t="s">
        <v>75</v>
      </c>
      <c r="I8" s="41" t="s">
        <v>75</v>
      </c>
      <c r="J8" s="41" t="s">
        <v>75</v>
      </c>
      <c r="K8" s="41" t="s">
        <v>84</v>
      </c>
      <c r="L8" s="41" t="s">
        <v>84</v>
      </c>
      <c r="M8" s="41" t="s">
        <v>84</v>
      </c>
      <c r="N8" s="42" t="s">
        <v>84</v>
      </c>
    </row>
    <row r="9" spans="1:15" x14ac:dyDescent="0.2">
      <c r="A9" s="25">
        <v>5</v>
      </c>
      <c r="B9" s="40" t="s">
        <v>70</v>
      </c>
      <c r="C9" s="41" t="s">
        <v>71</v>
      </c>
      <c r="D9" s="41" t="s">
        <v>71</v>
      </c>
      <c r="E9" s="41" t="s">
        <v>71</v>
      </c>
      <c r="F9" s="41" t="s">
        <v>71</v>
      </c>
      <c r="G9" s="41" t="s">
        <v>71</v>
      </c>
      <c r="H9" s="41" t="s">
        <v>71</v>
      </c>
      <c r="I9" s="41" t="s">
        <v>71</v>
      </c>
      <c r="J9" s="41" t="s">
        <v>71</v>
      </c>
      <c r="K9" s="41" t="s">
        <v>71</v>
      </c>
      <c r="L9" s="41" t="s">
        <v>71</v>
      </c>
      <c r="M9" s="41" t="s">
        <v>71</v>
      </c>
      <c r="N9" s="42" t="s">
        <v>71</v>
      </c>
    </row>
    <row r="10" spans="1:15" x14ac:dyDescent="0.2">
      <c r="A10" s="25">
        <v>6</v>
      </c>
      <c r="B10" s="40" t="s">
        <v>71</v>
      </c>
      <c r="C10" s="41" t="s">
        <v>76</v>
      </c>
      <c r="D10" s="41" t="s">
        <v>76</v>
      </c>
      <c r="E10" s="41" t="s">
        <v>76</v>
      </c>
      <c r="F10" s="41" t="s">
        <v>76</v>
      </c>
      <c r="G10" s="41" t="s">
        <v>76</v>
      </c>
      <c r="H10" s="41" t="s">
        <v>76</v>
      </c>
      <c r="I10" s="41" t="s">
        <v>76</v>
      </c>
      <c r="J10" s="41" t="s">
        <v>76</v>
      </c>
      <c r="K10" s="41" t="s">
        <v>76</v>
      </c>
      <c r="L10" s="41" t="s">
        <v>76</v>
      </c>
      <c r="M10" s="41" t="s">
        <v>76</v>
      </c>
      <c r="N10" s="42" t="s">
        <v>76</v>
      </c>
    </row>
    <row r="11" spans="1:15" x14ac:dyDescent="0.2">
      <c r="A11" s="25">
        <v>7</v>
      </c>
      <c r="B11" s="40" t="s">
        <v>72</v>
      </c>
      <c r="C11" s="41" t="s">
        <v>77</v>
      </c>
      <c r="D11" s="41" t="s">
        <v>77</v>
      </c>
      <c r="E11" s="41" t="s">
        <v>77</v>
      </c>
      <c r="F11" s="41" t="s">
        <v>77</v>
      </c>
      <c r="G11" s="41" t="s">
        <v>77</v>
      </c>
      <c r="H11" s="41" t="s">
        <v>77</v>
      </c>
      <c r="I11" s="41" t="s">
        <v>77</v>
      </c>
      <c r="J11" s="41" t="s">
        <v>77</v>
      </c>
      <c r="K11" s="41" t="s">
        <v>77</v>
      </c>
      <c r="L11" s="41" t="s">
        <v>77</v>
      </c>
      <c r="M11" s="41" t="s">
        <v>85</v>
      </c>
      <c r="N11" s="42" t="s">
        <v>85</v>
      </c>
    </row>
    <row r="12" spans="1:15" x14ac:dyDescent="0.2">
      <c r="A12" s="25">
        <v>8</v>
      </c>
      <c r="B12" s="40" t="s">
        <v>73</v>
      </c>
      <c r="C12" s="41" t="s">
        <v>72</v>
      </c>
      <c r="D12" s="41" t="s">
        <v>72</v>
      </c>
      <c r="E12" s="41" t="s">
        <v>72</v>
      </c>
      <c r="F12" s="41" t="s">
        <v>72</v>
      </c>
      <c r="G12" s="41" t="s">
        <v>72</v>
      </c>
      <c r="H12" s="41" t="s">
        <v>72</v>
      </c>
      <c r="I12" s="41" t="s">
        <v>72</v>
      </c>
      <c r="J12" s="41" t="s">
        <v>72</v>
      </c>
      <c r="K12" s="41" t="s">
        <v>87</v>
      </c>
      <c r="L12" s="41" t="s">
        <v>87</v>
      </c>
      <c r="M12" s="41" t="s">
        <v>87</v>
      </c>
      <c r="N12" s="42" t="s">
        <v>87</v>
      </c>
    </row>
    <row r="13" spans="1:15" x14ac:dyDescent="0.2">
      <c r="A13" s="25">
        <v>9</v>
      </c>
      <c r="B13" s="40" t="s">
        <v>74</v>
      </c>
      <c r="C13" s="41" t="s">
        <v>73</v>
      </c>
      <c r="D13" s="41" t="s">
        <v>73</v>
      </c>
      <c r="E13" s="41" t="s">
        <v>86</v>
      </c>
      <c r="F13" s="41" t="s">
        <v>86</v>
      </c>
      <c r="G13" s="41" t="s">
        <v>86</v>
      </c>
      <c r="H13" s="41" t="s">
        <v>86</v>
      </c>
      <c r="I13" s="41" t="s">
        <v>86</v>
      </c>
      <c r="J13" s="41" t="s">
        <v>86</v>
      </c>
      <c r="K13" s="41" t="s">
        <v>86</v>
      </c>
      <c r="L13" s="41" t="s">
        <v>86</v>
      </c>
      <c r="M13" s="41" t="s">
        <v>86</v>
      </c>
      <c r="N13" s="42" t="s">
        <v>86</v>
      </c>
    </row>
    <row r="14" spans="1:15" ht="19" thickBot="1" x14ac:dyDescent="0.25">
      <c r="A14" s="25">
        <v>10</v>
      </c>
      <c r="B14" s="43" t="s">
        <v>78</v>
      </c>
      <c r="C14" s="44" t="s">
        <v>79</v>
      </c>
      <c r="D14" s="44" t="s">
        <v>79</v>
      </c>
      <c r="E14" s="44" t="s">
        <v>79</v>
      </c>
      <c r="F14" s="44" t="s">
        <v>79</v>
      </c>
      <c r="G14" s="44" t="s">
        <v>79</v>
      </c>
      <c r="H14" s="44" t="s">
        <v>79</v>
      </c>
      <c r="I14" s="44" t="s">
        <v>79</v>
      </c>
      <c r="J14" s="44" t="s">
        <v>79</v>
      </c>
      <c r="K14" s="44" t="s">
        <v>74</v>
      </c>
      <c r="L14" s="44" t="s">
        <v>74</v>
      </c>
      <c r="M14" s="44" t="s">
        <v>74</v>
      </c>
      <c r="N14" s="45" t="s">
        <v>74</v>
      </c>
    </row>
    <row r="15" spans="1:15" ht="19" thickBot="1" x14ac:dyDescent="0.25">
      <c r="C15" s="51" t="s">
        <v>103</v>
      </c>
    </row>
    <row r="16" spans="1:15" ht="19" thickBot="1" x14ac:dyDescent="0.25">
      <c r="B16" s="52" t="s">
        <v>146</v>
      </c>
      <c r="C16" s="52" t="s">
        <v>88</v>
      </c>
      <c r="D16" s="52" t="s">
        <v>89</v>
      </c>
      <c r="E16" s="52" t="s">
        <v>90</v>
      </c>
      <c r="F16" s="52" t="s">
        <v>91</v>
      </c>
      <c r="G16" s="52" t="s">
        <v>92</v>
      </c>
      <c r="H16" s="52" t="s">
        <v>93</v>
      </c>
      <c r="I16" s="52" t="s">
        <v>94</v>
      </c>
      <c r="J16" s="52" t="s">
        <v>95</v>
      </c>
      <c r="K16" s="52" t="s">
        <v>96</v>
      </c>
      <c r="L16" s="52" t="s">
        <v>97</v>
      </c>
      <c r="M16" s="52" t="s">
        <v>98</v>
      </c>
      <c r="N16" s="52" t="s">
        <v>99</v>
      </c>
      <c r="O16" s="28" t="s">
        <v>100</v>
      </c>
    </row>
    <row r="17" spans="1:15" x14ac:dyDescent="0.2">
      <c r="A17" s="25">
        <v>1</v>
      </c>
      <c r="B17" s="108">
        <v>60828.2</v>
      </c>
      <c r="C17" s="53">
        <v>59954</v>
      </c>
      <c r="D17" s="53">
        <v>60205.100000000006</v>
      </c>
      <c r="E17" s="53">
        <v>69616</v>
      </c>
      <c r="F17" s="53">
        <v>123760</v>
      </c>
      <c r="G17" s="53">
        <v>126600</v>
      </c>
      <c r="H17" s="53">
        <v>133650</v>
      </c>
      <c r="I17" s="53">
        <v>135340</v>
      </c>
      <c r="J17" s="53">
        <v>136090</v>
      </c>
      <c r="K17" s="53">
        <v>223601</v>
      </c>
      <c r="L17" s="53">
        <v>250239.99999999997</v>
      </c>
      <c r="M17" s="53">
        <v>240346</v>
      </c>
      <c r="N17" s="53">
        <v>246500</v>
      </c>
      <c r="O17" s="46">
        <v>239530</v>
      </c>
    </row>
    <row r="18" spans="1:15" x14ac:dyDescent="0.2">
      <c r="A18" s="25">
        <v>2</v>
      </c>
      <c r="B18" s="53">
        <v>143642.5</v>
      </c>
      <c r="C18" s="53">
        <v>140852.5</v>
      </c>
      <c r="D18" s="53">
        <v>51080</v>
      </c>
      <c r="E18" s="53">
        <v>52770</v>
      </c>
      <c r="F18" s="53">
        <v>55605.999999999993</v>
      </c>
      <c r="G18" s="53">
        <v>56698</v>
      </c>
      <c r="H18" s="53">
        <v>57950</v>
      </c>
      <c r="I18" s="53">
        <v>57224</v>
      </c>
      <c r="J18" s="53">
        <v>58322</v>
      </c>
      <c r="K18" s="53">
        <v>646096</v>
      </c>
      <c r="L18" s="53">
        <v>719158</v>
      </c>
      <c r="M18" s="53">
        <v>676104</v>
      </c>
      <c r="N18" s="53">
        <v>774334.00000000012</v>
      </c>
      <c r="O18" s="46">
        <v>766194</v>
      </c>
    </row>
    <row r="19" spans="1:15" x14ac:dyDescent="0.2">
      <c r="A19" s="25">
        <v>3</v>
      </c>
      <c r="B19" s="53">
        <v>55575</v>
      </c>
      <c r="C19" s="53">
        <v>53115</v>
      </c>
      <c r="D19" s="53">
        <v>47982</v>
      </c>
      <c r="E19" s="53">
        <v>49734</v>
      </c>
      <c r="F19" s="53">
        <v>187970</v>
      </c>
      <c r="G19" s="53">
        <v>186510</v>
      </c>
      <c r="H19" s="53">
        <v>188820</v>
      </c>
      <c r="I19" s="53">
        <v>377980</v>
      </c>
      <c r="J19" s="53">
        <v>375660</v>
      </c>
      <c r="K19" s="53">
        <v>19793</v>
      </c>
      <c r="L19" s="53">
        <v>20818</v>
      </c>
      <c r="M19" s="53">
        <v>20261</v>
      </c>
      <c r="N19" s="53">
        <v>19712</v>
      </c>
      <c r="O19" s="46">
        <v>20789</v>
      </c>
    </row>
    <row r="20" spans="1:15" x14ac:dyDescent="0.2">
      <c r="A20" s="25">
        <v>4</v>
      </c>
      <c r="B20" s="53">
        <v>49962</v>
      </c>
      <c r="C20" s="53">
        <v>46146</v>
      </c>
      <c r="D20" s="53">
        <v>109320</v>
      </c>
      <c r="E20" s="53">
        <v>106950</v>
      </c>
      <c r="F20" s="53">
        <v>107130</v>
      </c>
      <c r="G20" s="53">
        <v>106080</v>
      </c>
      <c r="H20" s="53">
        <v>105750</v>
      </c>
      <c r="I20" s="53">
        <v>107100.00000000001</v>
      </c>
      <c r="J20" s="53">
        <v>108030</v>
      </c>
      <c r="K20" s="53">
        <v>3614</v>
      </c>
      <c r="L20" s="53">
        <v>3608</v>
      </c>
      <c r="M20" s="53">
        <v>3322</v>
      </c>
      <c r="N20" s="53">
        <v>3407</v>
      </c>
      <c r="O20" s="46">
        <v>3467</v>
      </c>
    </row>
    <row r="21" spans="1:15" x14ac:dyDescent="0.2">
      <c r="A21" s="25">
        <v>5</v>
      </c>
      <c r="B21" s="53">
        <v>83924</v>
      </c>
      <c r="C21" s="53">
        <v>83304</v>
      </c>
      <c r="D21" s="53">
        <v>50778</v>
      </c>
      <c r="E21" s="53">
        <v>53472</v>
      </c>
      <c r="F21" s="53">
        <v>52884</v>
      </c>
      <c r="G21" s="53">
        <v>54354</v>
      </c>
      <c r="H21" s="53">
        <v>56400</v>
      </c>
      <c r="I21" s="53">
        <v>58386</v>
      </c>
      <c r="J21" s="53">
        <v>57405</v>
      </c>
      <c r="K21" s="53">
        <v>19381</v>
      </c>
      <c r="L21" s="53">
        <v>18495</v>
      </c>
      <c r="M21" s="53">
        <v>18642</v>
      </c>
      <c r="N21" s="53">
        <v>18760</v>
      </c>
      <c r="O21" s="46">
        <v>18754</v>
      </c>
    </row>
    <row r="22" spans="1:15" x14ac:dyDescent="0.2">
      <c r="A22" s="25">
        <v>6</v>
      </c>
      <c r="B22" s="53">
        <v>51558.000000000007</v>
      </c>
      <c r="C22" s="53">
        <v>49170</v>
      </c>
      <c r="D22" s="53">
        <v>55735</v>
      </c>
      <c r="E22" s="53">
        <v>56285</v>
      </c>
      <c r="F22" s="53">
        <v>46190</v>
      </c>
      <c r="G22" s="53">
        <v>46695</v>
      </c>
      <c r="H22" s="53">
        <v>47850</v>
      </c>
      <c r="I22" s="53">
        <v>46665</v>
      </c>
      <c r="J22" s="53">
        <v>47565</v>
      </c>
      <c r="K22" s="53">
        <v>9422</v>
      </c>
      <c r="L22" s="53">
        <v>10289</v>
      </c>
      <c r="M22" s="53">
        <v>9324</v>
      </c>
      <c r="N22" s="53">
        <v>9642</v>
      </c>
      <c r="O22" s="46">
        <v>9504</v>
      </c>
    </row>
    <row r="23" spans="1:15" x14ac:dyDescent="0.2">
      <c r="A23" s="25">
        <v>7</v>
      </c>
      <c r="B23" s="53">
        <v>38680</v>
      </c>
      <c r="C23" s="53">
        <v>35960</v>
      </c>
      <c r="D23" s="53">
        <v>56340</v>
      </c>
      <c r="E23" s="53">
        <v>53820.000000000007</v>
      </c>
      <c r="F23" s="53">
        <v>54540</v>
      </c>
      <c r="G23" s="53">
        <v>52410</v>
      </c>
      <c r="H23" s="53">
        <v>51840</v>
      </c>
      <c r="I23" s="53">
        <v>54660</v>
      </c>
      <c r="J23" s="53">
        <v>53100</v>
      </c>
      <c r="K23" s="53">
        <v>1692.0000000000002</v>
      </c>
      <c r="L23" s="53">
        <v>1778</v>
      </c>
      <c r="M23" s="53">
        <v>1748.9999999999998</v>
      </c>
      <c r="N23" s="53">
        <v>709</v>
      </c>
      <c r="O23" s="46">
        <v>894.99999999999989</v>
      </c>
    </row>
    <row r="24" spans="1:15" x14ac:dyDescent="0.2">
      <c r="A24" s="25">
        <v>8</v>
      </c>
      <c r="B24" s="53">
        <v>36100</v>
      </c>
      <c r="C24" s="53">
        <v>29600</v>
      </c>
      <c r="D24" s="53">
        <v>35900</v>
      </c>
      <c r="E24" s="53">
        <v>36300</v>
      </c>
      <c r="F24" s="53">
        <v>34380</v>
      </c>
      <c r="G24" s="53">
        <v>32680</v>
      </c>
      <c r="H24" s="53">
        <v>32439.999999999996</v>
      </c>
      <c r="I24" s="53">
        <v>67080</v>
      </c>
      <c r="J24" s="53">
        <v>63840</v>
      </c>
      <c r="K24" s="53">
        <v>1578</v>
      </c>
      <c r="L24" s="53">
        <v>1143</v>
      </c>
      <c r="M24" s="53">
        <v>1089</v>
      </c>
      <c r="N24" s="53">
        <v>1115</v>
      </c>
      <c r="O24" s="46">
        <v>1102</v>
      </c>
    </row>
    <row r="25" spans="1:15" x14ac:dyDescent="0.2">
      <c r="A25" s="25">
        <v>9</v>
      </c>
      <c r="B25" s="53">
        <v>99450</v>
      </c>
      <c r="C25" s="53">
        <v>94230</v>
      </c>
      <c r="D25" s="53">
        <v>27000</v>
      </c>
      <c r="E25" s="53">
        <v>25750</v>
      </c>
      <c r="F25" s="53">
        <v>47800</v>
      </c>
      <c r="G25" s="53">
        <v>46900.000000000007</v>
      </c>
      <c r="H25" s="53">
        <v>49100</v>
      </c>
      <c r="I25" s="53">
        <v>13750</v>
      </c>
      <c r="J25" s="53">
        <v>12950</v>
      </c>
      <c r="K25" s="53">
        <v>514</v>
      </c>
      <c r="L25" s="53">
        <v>720</v>
      </c>
      <c r="M25" s="53">
        <v>636</v>
      </c>
      <c r="N25" s="53">
        <v>825</v>
      </c>
      <c r="O25" s="46">
        <v>931</v>
      </c>
    </row>
    <row r="26" spans="1:15" ht="19" thickBot="1" x14ac:dyDescent="0.25">
      <c r="A26" s="25">
        <v>10</v>
      </c>
      <c r="B26" s="54">
        <v>83250</v>
      </c>
      <c r="C26" s="54">
        <v>65550</v>
      </c>
      <c r="D26" s="54">
        <v>53220</v>
      </c>
      <c r="E26" s="54">
        <v>53900</v>
      </c>
      <c r="F26" s="54">
        <v>52620</v>
      </c>
      <c r="G26" s="54">
        <v>49780</v>
      </c>
      <c r="H26" s="54">
        <v>49080</v>
      </c>
      <c r="I26" s="54">
        <v>49200</v>
      </c>
      <c r="J26" s="54">
        <v>46020</v>
      </c>
      <c r="K26" s="54">
        <v>2070</v>
      </c>
      <c r="L26" s="54">
        <v>314</v>
      </c>
      <c r="M26" s="54">
        <v>375</v>
      </c>
      <c r="N26" s="54">
        <v>490.00000000000006</v>
      </c>
      <c r="O26" s="47">
        <v>554</v>
      </c>
    </row>
    <row r="27" spans="1:15" ht="19" thickBot="1" x14ac:dyDescent="0.25">
      <c r="B27" s="48" t="s">
        <v>102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</row>
    <row r="28" spans="1:15" ht="19" thickBot="1" x14ac:dyDescent="0.25">
      <c r="B28" s="52" t="s">
        <v>88</v>
      </c>
      <c r="C28" s="52" t="s">
        <v>89</v>
      </c>
      <c r="D28" s="52" t="s">
        <v>90</v>
      </c>
      <c r="E28" s="52" t="s">
        <v>91</v>
      </c>
      <c r="F28" s="52" t="s">
        <v>92</v>
      </c>
      <c r="G28" s="52" t="s">
        <v>93</v>
      </c>
      <c r="H28" s="52" t="s">
        <v>94</v>
      </c>
      <c r="I28" s="52" t="s">
        <v>95</v>
      </c>
      <c r="J28" s="52" t="s">
        <v>96</v>
      </c>
      <c r="K28" s="52" t="s">
        <v>97</v>
      </c>
      <c r="L28" s="52" t="s">
        <v>98</v>
      </c>
      <c r="M28" s="52" t="s">
        <v>99</v>
      </c>
      <c r="N28" s="28" t="s">
        <v>100</v>
      </c>
    </row>
    <row r="29" spans="1:15" x14ac:dyDescent="0.2">
      <c r="A29" s="25">
        <v>1</v>
      </c>
      <c r="B29" s="55">
        <v>-1.4581178903826219E-2</v>
      </c>
      <c r="C29" s="55">
        <f>(D17-C17)/C17</f>
        <v>4.1882109617374288E-3</v>
      </c>
      <c r="D29" s="55">
        <f>(E17-D17)/D17</f>
        <v>0.15631399997674605</v>
      </c>
      <c r="E29" s="55">
        <f>(F17-E17)/E17</f>
        <v>0.77775224086416916</v>
      </c>
      <c r="F29" s="55">
        <f>(G17-F17)/F17</f>
        <v>2.2947640594699416E-2</v>
      </c>
      <c r="G29" s="55">
        <f>(H17-G17)/G17</f>
        <v>5.5687203791469193E-2</v>
      </c>
      <c r="H29" s="55">
        <f>(I17-H17)/H17</f>
        <v>1.2644968200523757E-2</v>
      </c>
      <c r="I29" s="55">
        <f>(J17-I17)/I17</f>
        <v>5.5415989360130041E-3</v>
      </c>
      <c r="J29" s="55">
        <f>(K17-J17)/J17</f>
        <v>0.6430376956425895</v>
      </c>
      <c r="K29" s="55">
        <f>(L17-K17)/K17</f>
        <v>0.1191363187105602</v>
      </c>
      <c r="L29" s="55">
        <f>(M17-L17)/L17</f>
        <v>-3.9538043478260759E-2</v>
      </c>
      <c r="M29" s="55">
        <f>(N17-M17)/M17</f>
        <v>2.5604753147545622E-2</v>
      </c>
      <c r="N29" s="49">
        <f>(O17-N17)/N17</f>
        <v>-2.8275862068965516E-2</v>
      </c>
    </row>
    <row r="30" spans="1:15" x14ac:dyDescent="0.2">
      <c r="A30" s="25">
        <v>2</v>
      </c>
      <c r="B30" s="55">
        <v>-1.9807955130366872E-2</v>
      </c>
      <c r="C30" s="55">
        <f>(D18-C18)/C18</f>
        <v>-0.63735112972790686</v>
      </c>
      <c r="D30" s="55">
        <f>(E18-D18)/D18</f>
        <v>3.3085356303837118E-2</v>
      </c>
      <c r="E30" s="55">
        <f>(F18-E18)/E18</f>
        <v>5.3742656812582772E-2</v>
      </c>
      <c r="F30" s="55">
        <f>(G18-F18)/F18</f>
        <v>1.9638168542963123E-2</v>
      </c>
      <c r="G30" s="55">
        <f>(H18-G18)/G18</f>
        <v>2.2081907651063531E-2</v>
      </c>
      <c r="H30" s="55">
        <f>(I18-H18)/H18</f>
        <v>-1.2528041415012943E-2</v>
      </c>
      <c r="I30" s="55">
        <f>(J18-I18)/I18</f>
        <v>1.9187753390185937E-2</v>
      </c>
      <c r="J30" s="55">
        <f>(K18-J18)/J18</f>
        <v>10.078083741984157</v>
      </c>
      <c r="K30" s="55">
        <f>(L18-K18)/K18</f>
        <v>0.11308226641242168</v>
      </c>
      <c r="L30" s="55">
        <f>(M18-L18)/L18</f>
        <v>-5.9867233625990397E-2</v>
      </c>
      <c r="M30" s="55">
        <f>(N18-M18)/M18</f>
        <v>0.1452882988415985</v>
      </c>
      <c r="N30" s="49">
        <f>(O18-N18)/N18</f>
        <v>-1.0512259567576931E-2</v>
      </c>
    </row>
    <row r="31" spans="1:15" x14ac:dyDescent="0.2">
      <c r="A31" s="25">
        <v>3</v>
      </c>
      <c r="B31" s="55">
        <v>-4.6314600395368541E-2</v>
      </c>
      <c r="C31" s="55">
        <f>(D19-C19)/C19</f>
        <v>-9.6639367410336061E-2</v>
      </c>
      <c r="D31" s="55">
        <f>(E19-D19)/D19</f>
        <v>3.6513692634738026E-2</v>
      </c>
      <c r="E31" s="55">
        <f>(F19-E19)/E19</f>
        <v>2.779506977118269</v>
      </c>
      <c r="F31" s="55">
        <f>(G19-F19)/F19</f>
        <v>-7.7671968931212424E-3</v>
      </c>
      <c r="G31" s="55">
        <f>(H19-G19)/G19</f>
        <v>1.2385394884992762E-2</v>
      </c>
      <c r="H31" s="55">
        <f>(I19-H19)/H19</f>
        <v>1.0018006567100943</v>
      </c>
      <c r="I31" s="55">
        <f>(J19-I19)/I19</f>
        <v>-6.1378908936980791E-3</v>
      </c>
      <c r="J31" s="55">
        <f>(K19-J19)/J19</f>
        <v>-0.9473113986051217</v>
      </c>
      <c r="K31" s="55">
        <f>(L19-K19)/K19</f>
        <v>5.1785984944172185E-2</v>
      </c>
      <c r="L31" s="55">
        <f>(M19-L19)/L19</f>
        <v>-2.6755692189451435E-2</v>
      </c>
      <c r="M31" s="55">
        <f>(N19-M19)/M19</f>
        <v>-2.7096392083312767E-2</v>
      </c>
      <c r="N31" s="49">
        <f>(O19-N19)/N19</f>
        <v>5.463676948051948E-2</v>
      </c>
    </row>
    <row r="32" spans="1:15" x14ac:dyDescent="0.2">
      <c r="A32" s="25">
        <v>4</v>
      </c>
      <c r="B32" s="55">
        <v>-8.269405798985828E-2</v>
      </c>
      <c r="C32" s="55">
        <f>(D20-C20)/C20</f>
        <v>1.369002730464179</v>
      </c>
      <c r="D32" s="55">
        <f>(E20-D20)/D20</f>
        <v>-2.1679473106476398E-2</v>
      </c>
      <c r="E32" s="55">
        <f>(F20-E20)/E20</f>
        <v>1.6830294530154279E-3</v>
      </c>
      <c r="F32" s="55">
        <f>(G20-F20)/F20</f>
        <v>-9.8011761411369372E-3</v>
      </c>
      <c r="G32" s="55">
        <f>(H20-G20)/G20</f>
        <v>-3.1108597285067871E-3</v>
      </c>
      <c r="H32" s="55">
        <f>(I20-H20)/H20</f>
        <v>1.2765957446808649E-2</v>
      </c>
      <c r="I32" s="55">
        <f>(J20-I20)/I20</f>
        <v>8.6834733893556056E-3</v>
      </c>
      <c r="J32" s="55">
        <f>(K20-J20)/J20</f>
        <v>-0.96654632972322507</v>
      </c>
      <c r="K32" s="55">
        <f>(L20-K20)/K20</f>
        <v>-1.6602102933038186E-3</v>
      </c>
      <c r="L32" s="55">
        <f>(M20-L20)/L20</f>
        <v>-7.926829268292683E-2</v>
      </c>
      <c r="M32" s="55">
        <f>(N20-M20)/M20</f>
        <v>2.5586995785671283E-2</v>
      </c>
      <c r="N32" s="49">
        <f>(O20-N20)/N20</f>
        <v>1.7610801291458762E-2</v>
      </c>
    </row>
    <row r="33" spans="1:14" x14ac:dyDescent="0.2">
      <c r="A33" s="25">
        <v>5</v>
      </c>
      <c r="B33" s="55">
        <v>-7.4426198021703641E-3</v>
      </c>
      <c r="C33" s="55">
        <f>(D21-C21)/C21</f>
        <v>-0.3904494382022472</v>
      </c>
      <c r="D33" s="55">
        <f>(E21-D21)/D21</f>
        <v>5.3054472409311118E-2</v>
      </c>
      <c r="E33" s="55">
        <f>(F21-E21)/E21</f>
        <v>-1.099640933572711E-2</v>
      </c>
      <c r="F33" s="55">
        <f>(G21-F21)/F21</f>
        <v>2.7796687088722488E-2</v>
      </c>
      <c r="G33" s="55">
        <f>(H21-G21)/G21</f>
        <v>3.7642123854730106E-2</v>
      </c>
      <c r="H33" s="55">
        <f>(I21-H21)/H21</f>
        <v>3.5212765957446809E-2</v>
      </c>
      <c r="I33" s="55">
        <f>(J21-I21)/I21</f>
        <v>-1.6801973075737334E-2</v>
      </c>
      <c r="J33" s="55">
        <f>(K21-J21)/J21</f>
        <v>-0.66238132566849572</v>
      </c>
      <c r="K33" s="55">
        <f>(L21-K21)/K21</f>
        <v>-4.571487539342655E-2</v>
      </c>
      <c r="L33" s="55">
        <f>(M21-L21)/L21</f>
        <v>7.9480940794809402E-3</v>
      </c>
      <c r="M33" s="55">
        <f>(N21-M21)/M21</f>
        <v>6.3297929406716021E-3</v>
      </c>
      <c r="N33" s="49">
        <f>(O21-N21)/N21</f>
        <v>-3.1982942430703627E-4</v>
      </c>
    </row>
    <row r="34" spans="1:14" x14ac:dyDescent="0.2">
      <c r="A34" s="25">
        <v>6</v>
      </c>
      <c r="B34" s="55">
        <v>-4.8566198901769518E-2</v>
      </c>
      <c r="C34" s="55">
        <f>(D22-C22)/C22</f>
        <v>0.13351637177140532</v>
      </c>
      <c r="D34" s="55">
        <f>(E22-D22)/D22</f>
        <v>9.8681259531712574E-3</v>
      </c>
      <c r="E34" s="55">
        <f>(F22-E22)/E22</f>
        <v>-0.17935506795771519</v>
      </c>
      <c r="F34" s="55">
        <f>(G22-F22)/F22</f>
        <v>1.0933102403117559E-2</v>
      </c>
      <c r="G34" s="55">
        <f>(H22-G22)/G22</f>
        <v>2.4734982332155476E-2</v>
      </c>
      <c r="H34" s="55">
        <f>(I22-H22)/H22</f>
        <v>-2.4764890282131663E-2</v>
      </c>
      <c r="I34" s="55">
        <f>(J22-I22)/I22</f>
        <v>1.9286403085824494E-2</v>
      </c>
      <c r="J34" s="55">
        <f>(K22-J22)/J22</f>
        <v>-0.80191317144959529</v>
      </c>
      <c r="K34" s="55">
        <f>(L22-K22)/K22</f>
        <v>9.2018679685841653E-2</v>
      </c>
      <c r="L34" s="55">
        <f>(M22-L22)/L22</f>
        <v>-9.3789483914860527E-2</v>
      </c>
      <c r="M34" s="55">
        <f>(N22-M22)/M22</f>
        <v>3.4105534105534102E-2</v>
      </c>
      <c r="N34" s="49">
        <f>(O22-N22)/N22</f>
        <v>-1.431238332296204E-2</v>
      </c>
    </row>
    <row r="35" spans="1:14" x14ac:dyDescent="0.2">
      <c r="A35" s="25">
        <v>7</v>
      </c>
      <c r="B35" s="55">
        <v>-7.5639599555061179E-2</v>
      </c>
      <c r="C35" s="55">
        <f>(D23-C23)/C23</f>
        <v>0.56674082313681873</v>
      </c>
      <c r="D35" s="55">
        <f>(E23-D23)/D23</f>
        <v>-4.4728434504792206E-2</v>
      </c>
      <c r="E35" s="55">
        <f>(F23-E23)/E23</f>
        <v>1.3377926421404545E-2</v>
      </c>
      <c r="F35" s="55">
        <f>(G23-F23)/F23</f>
        <v>-3.9053905390539052E-2</v>
      </c>
      <c r="G35" s="55">
        <f>(H23-G23)/G23</f>
        <v>-1.0875787063537493E-2</v>
      </c>
      <c r="H35" s="55">
        <f>(I23-H23)/H23</f>
        <v>5.4398148148148147E-2</v>
      </c>
      <c r="I35" s="55">
        <f>(J23-I23)/I23</f>
        <v>-2.8540065861690452E-2</v>
      </c>
      <c r="J35" s="55">
        <f>(K23-J23)/J23</f>
        <v>-0.96813559322033893</v>
      </c>
      <c r="K35" s="55">
        <f>(L23-K23)/K23</f>
        <v>5.0827423167848558E-2</v>
      </c>
      <c r="L35" s="55">
        <f>(M23-L23)/L23</f>
        <v>-1.6310461192351085E-2</v>
      </c>
      <c r="M35" s="55">
        <f>(N23-M23)/M23</f>
        <v>-0.59462550028587757</v>
      </c>
      <c r="N35" s="49">
        <f>(O23-N23)/N23</f>
        <v>0.26234132581100122</v>
      </c>
    </row>
    <row r="36" spans="1:14" x14ac:dyDescent="0.2">
      <c r="A36" s="25">
        <v>8</v>
      </c>
      <c r="B36" s="55">
        <v>-0.2195945945945946</v>
      </c>
      <c r="C36" s="55">
        <f>(D24-C24)/C24</f>
        <v>0.21283783783783783</v>
      </c>
      <c r="D36" s="55">
        <f>(E24-D24)/D24</f>
        <v>1.1142061281337047E-2</v>
      </c>
      <c r="E36" s="55">
        <f>(F24-E24)/E24</f>
        <v>-5.2892561983471073E-2</v>
      </c>
      <c r="F36" s="55">
        <f>(G24-F24)/F24</f>
        <v>-4.9447353112274578E-2</v>
      </c>
      <c r="G36" s="55">
        <f>(H24-G24)/G24</f>
        <v>-7.3439412484701235E-3</v>
      </c>
      <c r="H36" s="55">
        <f>(I24-H24)/H24</f>
        <v>1.0678175092478424</v>
      </c>
      <c r="I36" s="55">
        <f>(J24-I24)/I24</f>
        <v>-4.8300536672629693E-2</v>
      </c>
      <c r="J36" s="55">
        <f>(K24-J24)/J24</f>
        <v>-0.97528195488721803</v>
      </c>
      <c r="K36" s="55">
        <f>(L24-K24)/K24</f>
        <v>-0.27566539923954375</v>
      </c>
      <c r="L36" s="55">
        <f>(M24-L24)/L24</f>
        <v>-4.7244094488188976E-2</v>
      </c>
      <c r="M36" s="55">
        <f>(N24-M24)/M24</f>
        <v>2.3875114784205693E-2</v>
      </c>
      <c r="N36" s="49">
        <f>(O24-N24)/N24</f>
        <v>-1.1659192825112108E-2</v>
      </c>
    </row>
    <row r="37" spans="1:14" x14ac:dyDescent="0.2">
      <c r="A37" s="25">
        <v>9</v>
      </c>
      <c r="B37" s="55">
        <v>-5.5396370582617004E-2</v>
      </c>
      <c r="C37" s="55">
        <f>(D25-C25)/C25</f>
        <v>-0.71346704871060174</v>
      </c>
      <c r="D37" s="55">
        <f>(E25-D25)/D25</f>
        <v>-4.6296296296296294E-2</v>
      </c>
      <c r="E37" s="55">
        <f>(F25-E25)/E25</f>
        <v>0.85631067961165053</v>
      </c>
      <c r="F37" s="55">
        <f>(G25-F25)/F25</f>
        <v>-1.8828451882845036E-2</v>
      </c>
      <c r="G37" s="55">
        <f>(H25-G25)/G25</f>
        <v>4.6908315565031819E-2</v>
      </c>
      <c r="H37" s="55">
        <f>(I25-H25)/H25</f>
        <v>-0.71995926680244404</v>
      </c>
      <c r="I37" s="55">
        <f>(J25-I25)/I25</f>
        <v>-5.8181818181818182E-2</v>
      </c>
      <c r="J37" s="55">
        <f>(K25-J25)/J25</f>
        <v>-0.96030888030888029</v>
      </c>
      <c r="K37" s="55">
        <f>(L25-K25)/K25</f>
        <v>0.40077821011673154</v>
      </c>
      <c r="L37" s="55">
        <f>(M25-L25)/L25</f>
        <v>-0.11666666666666667</v>
      </c>
      <c r="M37" s="55">
        <f>(N25-M25)/M25</f>
        <v>0.29716981132075471</v>
      </c>
      <c r="N37" s="49">
        <f>(O25-N25)/N25</f>
        <v>0.12848484848484848</v>
      </c>
    </row>
    <row r="38" spans="1:14" ht="19" thickBot="1" x14ac:dyDescent="0.25">
      <c r="A38" s="25">
        <v>10</v>
      </c>
      <c r="B38" s="55">
        <v>-0.27002288329519453</v>
      </c>
      <c r="C38" s="56">
        <f>(D26-C26)/C26</f>
        <v>-0.18810068649885583</v>
      </c>
      <c r="D38" s="56">
        <f>(E26-D26)/D26</f>
        <v>1.2777151446824501E-2</v>
      </c>
      <c r="E38" s="56">
        <f>(F26-E26)/E26</f>
        <v>-2.3747680890538032E-2</v>
      </c>
      <c r="F38" s="56">
        <f>(G26-F26)/F26</f>
        <v>-5.397187381223869E-2</v>
      </c>
      <c r="G38" s="56">
        <f>(H26-G26)/G26</f>
        <v>-1.4061872237846525E-2</v>
      </c>
      <c r="H38" s="56">
        <f>(I26-H26)/H26</f>
        <v>2.4449877750611247E-3</v>
      </c>
      <c r="I38" s="56">
        <f>(J26-I26)/I26</f>
        <v>-6.4634146341463417E-2</v>
      </c>
      <c r="J38" s="56">
        <f>(K26-J26)/J26</f>
        <v>-0.95501955671447192</v>
      </c>
      <c r="K38" s="56">
        <f>(L26-K26)/K26</f>
        <v>-0.84830917874396139</v>
      </c>
      <c r="L38" s="56">
        <f>(M26-L26)/L26</f>
        <v>0.19426751592356689</v>
      </c>
      <c r="M38" s="56">
        <f>(N26-M26)/M26</f>
        <v>0.30666666666666681</v>
      </c>
      <c r="N38" s="50">
        <f>(O26-N26)/N26</f>
        <v>0.13061224489795906</v>
      </c>
    </row>
    <row r="39" spans="1:14" ht="19" thickBot="1" x14ac:dyDescent="0.25">
      <c r="B39" s="48" t="s">
        <v>101</v>
      </c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</row>
    <row r="40" spans="1:14" ht="19" thickBot="1" x14ac:dyDescent="0.25">
      <c r="B40" s="52" t="s">
        <v>88</v>
      </c>
      <c r="C40" s="52" t="s">
        <v>89</v>
      </c>
      <c r="D40" s="52" t="s">
        <v>90</v>
      </c>
      <c r="E40" s="52" t="s">
        <v>91</v>
      </c>
      <c r="F40" s="52" t="s">
        <v>92</v>
      </c>
      <c r="G40" s="52" t="s">
        <v>93</v>
      </c>
      <c r="H40" s="52" t="s">
        <v>94</v>
      </c>
      <c r="I40" s="52" t="s">
        <v>95</v>
      </c>
      <c r="J40" s="52" t="s">
        <v>96</v>
      </c>
      <c r="K40" s="52" t="s">
        <v>97</v>
      </c>
      <c r="L40" s="52" t="s">
        <v>98</v>
      </c>
      <c r="M40" s="52" t="s">
        <v>99</v>
      </c>
      <c r="N40" s="28" t="s">
        <v>100</v>
      </c>
    </row>
    <row r="41" spans="1:14" x14ac:dyDescent="0.2">
      <c r="A41" s="25">
        <v>1</v>
      </c>
      <c r="B41" s="55">
        <v>6.2784754239743321E-2</v>
      </c>
      <c r="C41" s="55">
        <v>6.2206288750356727E-2</v>
      </c>
      <c r="D41" s="55">
        <v>7.1559439892373025E-2</v>
      </c>
      <c r="E41" s="55">
        <v>0.13004806314131895</v>
      </c>
      <c r="F41" s="55">
        <v>0.1336182787103358</v>
      </c>
      <c r="G41" s="55">
        <v>0.13898014425567037</v>
      </c>
      <c r="H41" s="55">
        <v>0.13966896123898401</v>
      </c>
      <c r="I41" s="55">
        <v>0.14167149419214539</v>
      </c>
      <c r="J41" s="55">
        <v>0.24014441421435495</v>
      </c>
      <c r="K41" s="55">
        <v>0.24244999909604439</v>
      </c>
      <c r="L41" s="55">
        <v>0.24589955790953721</v>
      </c>
      <c r="M41" s="55">
        <v>0.22780604462129872</v>
      </c>
      <c r="N41" s="49">
        <v>0.22421880625244806</v>
      </c>
    </row>
    <row r="42" spans="1:14" x14ac:dyDescent="0.2">
      <c r="A42" s="25">
        <v>2</v>
      </c>
      <c r="B42" s="55">
        <v>0.14750291217522513</v>
      </c>
      <c r="C42" s="55">
        <v>5.2777874787488459E-2</v>
      </c>
      <c r="D42" s="55">
        <v>5.4243157364981101E-2</v>
      </c>
      <c r="E42" s="55">
        <v>5.8431258880382843E-2</v>
      </c>
      <c r="F42" s="55">
        <v>5.9841146653385614E-2</v>
      </c>
      <c r="G42" s="55">
        <v>6.0261125025185922E-2</v>
      </c>
      <c r="H42" s="55">
        <v>5.9054356715971784E-2</v>
      </c>
      <c r="I42" s="55">
        <v>6.071397519490266E-2</v>
      </c>
      <c r="J42" s="55">
        <v>0.69389826273691924</v>
      </c>
      <c r="K42" s="55">
        <v>0.69677052609460155</v>
      </c>
      <c r="L42" s="55">
        <v>0.69172640568542743</v>
      </c>
      <c r="M42" s="55">
        <v>0.71561040874559334</v>
      </c>
      <c r="N42" s="49">
        <v>0.7172174843977297</v>
      </c>
    </row>
    <row r="43" spans="1:14" x14ac:dyDescent="0.2">
      <c r="A43" s="25">
        <v>3</v>
      </c>
      <c r="B43" s="55">
        <v>5.5622847874102925E-2</v>
      </c>
      <c r="C43" s="55">
        <v>4.9576898748106328E-2</v>
      </c>
      <c r="D43" s="55">
        <v>5.1122402660412548E-2</v>
      </c>
      <c r="E43" s="55">
        <v>0.19752047857687235</v>
      </c>
      <c r="F43" s="55">
        <v>0.19684948785359185</v>
      </c>
      <c r="G43" s="55">
        <v>0.19635039908982926</v>
      </c>
      <c r="H43" s="55">
        <v>0.3900700012495284</v>
      </c>
      <c r="I43" s="55">
        <v>0.39106704025440031</v>
      </c>
      <c r="J43" s="55">
        <v>2.1257411149971275E-2</v>
      </c>
      <c r="K43" s="55">
        <v>2.0169933188864501E-2</v>
      </c>
      <c r="L43" s="55">
        <v>2.072916105450115E-2</v>
      </c>
      <c r="M43" s="55">
        <v>1.8217090270081299E-2</v>
      </c>
      <c r="N43" s="49">
        <v>1.946012926640564E-2</v>
      </c>
    </row>
    <row r="44" spans="1:14" x14ac:dyDescent="0.2">
      <c r="A44" s="25">
        <v>4</v>
      </c>
      <c r="B44" s="55">
        <v>4.8324803501804639E-2</v>
      </c>
      <c r="C44" s="55">
        <v>0.11295374455301954</v>
      </c>
      <c r="D44" s="55">
        <v>0.10993567709275591</v>
      </c>
      <c r="E44" s="55">
        <v>0.11257311735883564</v>
      </c>
      <c r="F44" s="55">
        <v>0.11196071884354203</v>
      </c>
      <c r="G44" s="55">
        <v>0.10996745420903212</v>
      </c>
      <c r="H44" s="55">
        <v>0.11052568160702815</v>
      </c>
      <c r="I44" s="55">
        <v>0.11246066219103142</v>
      </c>
      <c r="J44" s="55">
        <v>3.8813865455462129E-3</v>
      </c>
      <c r="K44" s="55">
        <v>3.4956825317236581E-3</v>
      </c>
      <c r="L44" s="55">
        <v>3.3987598353019508E-3</v>
      </c>
      <c r="M44" s="55">
        <v>3.1486214767738937E-3</v>
      </c>
      <c r="N44" s="49">
        <v>3.2453830471224376E-3</v>
      </c>
    </row>
    <row r="45" spans="1:14" x14ac:dyDescent="0.2">
      <c r="A45" s="25">
        <v>5</v>
      </c>
      <c r="B45" s="55">
        <v>8.7237234666370511E-2</v>
      </c>
      <c r="C45" s="55">
        <v>5.2465836451822415E-2</v>
      </c>
      <c r="D45" s="55">
        <v>5.496475479666988E-2</v>
      </c>
      <c r="E45" s="55">
        <v>5.5570958073412342E-2</v>
      </c>
      <c r="F45" s="55">
        <v>5.7367203167627105E-2</v>
      </c>
      <c r="G45" s="55">
        <v>5.8649308911483802E-2</v>
      </c>
      <c r="H45" s="55">
        <v>6.0253524241904242E-2</v>
      </c>
      <c r="I45" s="55">
        <v>5.9759366037916865E-2</v>
      </c>
      <c r="J45" s="55">
        <v>2.0814928787833743E-2</v>
      </c>
      <c r="K45" s="55">
        <v>1.791924845460894E-2</v>
      </c>
      <c r="L45" s="55">
        <v>1.9072751610384998E-2</v>
      </c>
      <c r="M45" s="55">
        <v>1.7337287614992147E-2</v>
      </c>
      <c r="N45" s="49">
        <v>1.7555210171829878E-2</v>
      </c>
    </row>
    <row r="46" spans="1:14" x14ac:dyDescent="0.2">
      <c r="A46" s="25">
        <v>6</v>
      </c>
      <c r="B46" s="55">
        <v>5.1491582979754133E-2</v>
      </c>
      <c r="C46" s="55">
        <v>5.7587604762738241E-2</v>
      </c>
      <c r="D46" s="55">
        <v>5.785628410627177E-2</v>
      </c>
      <c r="E46" s="55">
        <v>4.8536845802339385E-2</v>
      </c>
      <c r="F46" s="55">
        <v>4.9283613936643995E-2</v>
      </c>
      <c r="G46" s="55">
        <v>4.975832325203014E-2</v>
      </c>
      <c r="H46" s="55">
        <v>4.815761841449083E-2</v>
      </c>
      <c r="I46" s="55">
        <v>4.9515795585637415E-2</v>
      </c>
      <c r="J46" s="55">
        <v>1.0119099068106369E-2</v>
      </c>
      <c r="K46" s="55">
        <v>9.9687022086764748E-3</v>
      </c>
      <c r="L46" s="55">
        <v>9.5394451247307003E-3</v>
      </c>
      <c r="M46" s="55">
        <v>8.9107743701361559E-3</v>
      </c>
      <c r="N46" s="49">
        <v>8.8964870146673331E-3</v>
      </c>
    </row>
    <row r="47" spans="1:14" x14ac:dyDescent="0.2">
      <c r="A47" s="25">
        <v>7</v>
      </c>
      <c r="B47" s="55">
        <v>3.7657867072441703E-2</v>
      </c>
      <c r="C47" s="55">
        <v>5.8212714673592403E-2</v>
      </c>
      <c r="D47" s="55">
        <v>5.5322469762806206E-2</v>
      </c>
      <c r="E47" s="55">
        <v>5.7311096991980733E-2</v>
      </c>
      <c r="F47" s="55">
        <v>5.531543433814138E-2</v>
      </c>
      <c r="G47" s="55">
        <v>5.3907449893108514E-2</v>
      </c>
      <c r="H47" s="55">
        <v>5.6408345066668142E-2</v>
      </c>
      <c r="I47" s="55">
        <v>5.5277803965044607E-2</v>
      </c>
      <c r="J47" s="55">
        <v>1.8171848464483102E-3</v>
      </c>
      <c r="K47" s="55">
        <v>1.7226506489480776E-3</v>
      </c>
      <c r="L47" s="55">
        <v>1.7894132907715565E-3</v>
      </c>
      <c r="M47" s="55">
        <v>6.5523117905274153E-4</v>
      </c>
      <c r="N47" s="49">
        <v>8.3778997034167325E-4</v>
      </c>
    </row>
    <row r="48" spans="1:14" x14ac:dyDescent="0.2">
      <c r="A48" s="25">
        <v>8</v>
      </c>
      <c r="B48" s="55">
        <v>3.0997576900563806E-2</v>
      </c>
      <c r="C48" s="55">
        <v>3.7093298842420429E-2</v>
      </c>
      <c r="D48" s="55">
        <v>3.73133714676675E-2</v>
      </c>
      <c r="E48" s="55">
        <v>3.6126797113756833E-2</v>
      </c>
      <c r="F48" s="55">
        <v>3.4491669417486361E-2</v>
      </c>
      <c r="G48" s="55">
        <v>3.3733751437739969E-2</v>
      </c>
      <c r="H48" s="55">
        <v>6.922560898412182E-2</v>
      </c>
      <c r="I48" s="55">
        <v>6.6458286348934983E-2</v>
      </c>
      <c r="J48" s="55">
        <v>1.6947504064393814E-3</v>
      </c>
      <c r="K48" s="55">
        <v>1.1074182743237642E-3</v>
      </c>
      <c r="L48" s="55">
        <v>1.1141629923671957E-3</v>
      </c>
      <c r="M48" s="55">
        <v>1.0304411348995865E-3</v>
      </c>
      <c r="N48" s="49">
        <v>1.0315581534262837E-3</v>
      </c>
    </row>
    <row r="49" spans="1:14" x14ac:dyDescent="0.2">
      <c r="A49" s="25">
        <v>9</v>
      </c>
      <c r="B49" s="55">
        <v>9.8679110518247543E-2</v>
      </c>
      <c r="C49" s="55">
        <v>2.7897467095970799E-2</v>
      </c>
      <c r="D49" s="55">
        <v>2.6468851660948711E-2</v>
      </c>
      <c r="E49" s="55">
        <v>5.0228647528725322E-2</v>
      </c>
      <c r="F49" s="55">
        <v>4.9499978447983803E-2</v>
      </c>
      <c r="G49" s="55">
        <v>5.1058174956628628E-2</v>
      </c>
      <c r="H49" s="55">
        <v>1.4189805061593248E-2</v>
      </c>
      <c r="I49" s="55">
        <v>1.3481121682623873E-2</v>
      </c>
      <c r="J49" s="55">
        <v>5.5202896635604692E-4</v>
      </c>
      <c r="K49" s="55">
        <v>6.9758631453465465E-4</v>
      </c>
      <c r="L49" s="55">
        <v>6.5069574209874797E-4</v>
      </c>
      <c r="M49" s="55">
        <v>7.6243402358041159E-4</v>
      </c>
      <c r="N49" s="49">
        <v>8.7148878479117076E-4</v>
      </c>
    </row>
    <row r="50" spans="1:14" ht="19" thickBot="1" x14ac:dyDescent="0.25">
      <c r="A50" s="25">
        <v>10</v>
      </c>
      <c r="B50" s="56">
        <v>6.8644971818647219E-2</v>
      </c>
      <c r="C50" s="56">
        <v>5.498900736472466E-2</v>
      </c>
      <c r="D50" s="56">
        <v>5.5404703088354774E-2</v>
      </c>
      <c r="E50" s="56">
        <v>5.5293544622626076E-2</v>
      </c>
      <c r="F50" s="56">
        <v>5.2539635973147834E-2</v>
      </c>
      <c r="G50" s="56">
        <v>5.1037377329355052E-2</v>
      </c>
      <c r="H50" s="56">
        <v>5.0773702474937295E-2</v>
      </c>
      <c r="I50" s="56">
        <v>4.7907430103038655E-2</v>
      </c>
      <c r="J50" s="56">
        <v>2.2231516738463368E-3</v>
      </c>
      <c r="K50" s="56">
        <v>3.0422514272761329E-4</v>
      </c>
      <c r="L50" s="56">
        <v>3.8366494227520516E-4</v>
      </c>
      <c r="M50" s="56">
        <v>4.5283960188412329E-4</v>
      </c>
      <c r="N50" s="50">
        <v>5.1858731125059999E-4</v>
      </c>
    </row>
    <row r="52" spans="1:14" ht="19" thickBot="1" x14ac:dyDescent="0.25"/>
    <row r="53" spans="1:14" ht="19" thickBot="1" x14ac:dyDescent="0.25">
      <c r="B53" s="26" t="s">
        <v>28</v>
      </c>
      <c r="C53" s="27" t="s">
        <v>29</v>
      </c>
      <c r="D53" s="27" t="s">
        <v>30</v>
      </c>
      <c r="E53" s="27" t="s">
        <v>31</v>
      </c>
      <c r="F53" s="27" t="s">
        <v>32</v>
      </c>
      <c r="G53" s="27" t="s">
        <v>33</v>
      </c>
      <c r="H53" s="27" t="s">
        <v>34</v>
      </c>
      <c r="I53" s="27" t="s">
        <v>35</v>
      </c>
      <c r="J53" s="27" t="s">
        <v>36</v>
      </c>
      <c r="K53" s="27" t="s">
        <v>37</v>
      </c>
      <c r="L53" s="27" t="s">
        <v>38</v>
      </c>
      <c r="M53" s="27" t="s">
        <v>49</v>
      </c>
      <c r="N53" s="28" t="s">
        <v>50</v>
      </c>
    </row>
    <row r="54" spans="1:14" x14ac:dyDescent="0.2">
      <c r="A54" s="25">
        <v>1</v>
      </c>
      <c r="B54" s="29" t="s">
        <v>6</v>
      </c>
      <c r="C54" s="29" t="s">
        <v>6</v>
      </c>
      <c r="D54" s="29" t="s">
        <v>20</v>
      </c>
      <c r="E54" s="29" t="s">
        <v>21</v>
      </c>
      <c r="F54" s="29" t="s">
        <v>21</v>
      </c>
      <c r="G54" s="29" t="s">
        <v>21</v>
      </c>
      <c r="H54" s="29" t="s">
        <v>21</v>
      </c>
      <c r="I54" s="29" t="s">
        <v>21</v>
      </c>
      <c r="J54" s="29" t="s">
        <v>21</v>
      </c>
      <c r="K54" s="29" t="s">
        <v>21</v>
      </c>
      <c r="L54" s="29" t="s">
        <v>21</v>
      </c>
      <c r="M54" s="29" t="s">
        <v>21</v>
      </c>
      <c r="N54" s="30" t="s">
        <v>21</v>
      </c>
    </row>
    <row r="55" spans="1:14" x14ac:dyDescent="0.2">
      <c r="A55" s="25">
        <v>2</v>
      </c>
      <c r="B55" s="31" t="s">
        <v>7</v>
      </c>
      <c r="C55" s="31" t="s">
        <v>8</v>
      </c>
      <c r="D55" s="31" t="s">
        <v>8</v>
      </c>
      <c r="E55" s="31" t="s">
        <v>10</v>
      </c>
      <c r="F55" s="31" t="s">
        <v>10</v>
      </c>
      <c r="G55" s="31" t="s">
        <v>10</v>
      </c>
      <c r="H55" s="31" t="s">
        <v>10</v>
      </c>
      <c r="I55" s="31" t="s">
        <v>10</v>
      </c>
      <c r="J55" s="31" t="s">
        <v>10</v>
      </c>
      <c r="K55" s="31" t="s">
        <v>10</v>
      </c>
      <c r="L55" s="31" t="s">
        <v>10</v>
      </c>
      <c r="M55" s="31" t="s">
        <v>10</v>
      </c>
      <c r="N55" s="32" t="s">
        <v>10</v>
      </c>
    </row>
    <row r="56" spans="1:14" x14ac:dyDescent="0.2">
      <c r="A56" s="25">
        <v>3</v>
      </c>
      <c r="B56" s="31" t="s">
        <v>8</v>
      </c>
      <c r="C56" s="31" t="s">
        <v>9</v>
      </c>
      <c r="D56" s="31" t="s">
        <v>9</v>
      </c>
      <c r="E56" s="31" t="s">
        <v>82</v>
      </c>
      <c r="F56" s="31" t="s">
        <v>82</v>
      </c>
      <c r="G56" s="31" t="s">
        <v>82</v>
      </c>
      <c r="H56" s="31" t="s">
        <v>82</v>
      </c>
      <c r="I56" s="31" t="s">
        <v>82</v>
      </c>
      <c r="J56" s="31" t="s">
        <v>82</v>
      </c>
      <c r="K56" s="31" t="s">
        <v>82</v>
      </c>
      <c r="L56" s="31" t="s">
        <v>82</v>
      </c>
      <c r="M56" s="31" t="s">
        <v>82</v>
      </c>
      <c r="N56" s="31" t="s">
        <v>82</v>
      </c>
    </row>
    <row r="57" spans="1:14" x14ac:dyDescent="0.2">
      <c r="A57" s="25">
        <v>4</v>
      </c>
      <c r="B57" s="31" t="s">
        <v>9</v>
      </c>
      <c r="C57" s="31" t="s">
        <v>16</v>
      </c>
      <c r="D57" s="31" t="s">
        <v>16</v>
      </c>
      <c r="E57" s="31" t="s">
        <v>16</v>
      </c>
      <c r="F57" s="31" t="s">
        <v>16</v>
      </c>
      <c r="G57" s="31" t="s">
        <v>16</v>
      </c>
      <c r="H57" s="31" t="s">
        <v>16</v>
      </c>
      <c r="I57" s="31" t="s">
        <v>16</v>
      </c>
      <c r="J57" s="31" t="s">
        <v>16</v>
      </c>
      <c r="K57" s="31" t="s">
        <v>64</v>
      </c>
      <c r="L57" s="31" t="s">
        <v>64</v>
      </c>
      <c r="M57" s="31" t="s">
        <v>64</v>
      </c>
      <c r="N57" s="32" t="s">
        <v>64</v>
      </c>
    </row>
    <row r="58" spans="1:14" x14ac:dyDescent="0.2">
      <c r="A58" s="25">
        <v>5</v>
      </c>
      <c r="B58" s="31" t="s">
        <v>10</v>
      </c>
      <c r="C58" s="31" t="s">
        <v>11</v>
      </c>
      <c r="D58" s="31" t="s">
        <v>11</v>
      </c>
      <c r="E58" s="31" t="s">
        <v>11</v>
      </c>
      <c r="F58" s="31" t="s">
        <v>11</v>
      </c>
      <c r="G58" s="31" t="s">
        <v>11</v>
      </c>
      <c r="H58" s="31" t="s">
        <v>11</v>
      </c>
      <c r="I58" s="31" t="s">
        <v>11</v>
      </c>
      <c r="J58" s="31" t="s">
        <v>11</v>
      </c>
      <c r="K58" s="31" t="s">
        <v>11</v>
      </c>
      <c r="L58" s="31" t="s">
        <v>11</v>
      </c>
      <c r="M58" s="31" t="s">
        <v>11</v>
      </c>
      <c r="N58" s="32" t="s">
        <v>11</v>
      </c>
    </row>
    <row r="59" spans="1:14" x14ac:dyDescent="0.2">
      <c r="A59" s="25">
        <v>6</v>
      </c>
      <c r="B59" s="31" t="s">
        <v>11</v>
      </c>
      <c r="C59" s="31" t="s">
        <v>17</v>
      </c>
      <c r="D59" s="31" t="s">
        <v>17</v>
      </c>
      <c r="E59" s="31" t="s">
        <v>17</v>
      </c>
      <c r="F59" s="31" t="s">
        <v>17</v>
      </c>
      <c r="G59" s="31" t="s">
        <v>17</v>
      </c>
      <c r="H59" s="31" t="s">
        <v>17</v>
      </c>
      <c r="I59" s="31" t="s">
        <v>17</v>
      </c>
      <c r="J59" s="31" t="s">
        <v>17</v>
      </c>
      <c r="K59" s="31" t="s">
        <v>17</v>
      </c>
      <c r="L59" s="31" t="s">
        <v>17</v>
      </c>
      <c r="M59" s="31" t="s">
        <v>17</v>
      </c>
      <c r="N59" s="32" t="s">
        <v>17</v>
      </c>
    </row>
    <row r="60" spans="1:14" x14ac:dyDescent="0.2">
      <c r="A60" s="25">
        <v>7</v>
      </c>
      <c r="B60" s="31" t="s">
        <v>12</v>
      </c>
      <c r="C60" s="31" t="s">
        <v>18</v>
      </c>
      <c r="D60" s="31" t="s">
        <v>18</v>
      </c>
      <c r="E60" s="31" t="s">
        <v>18</v>
      </c>
      <c r="F60" s="31" t="s">
        <v>18</v>
      </c>
      <c r="G60" s="31" t="s">
        <v>18</v>
      </c>
      <c r="H60" s="31" t="s">
        <v>18</v>
      </c>
      <c r="I60" s="31" t="s">
        <v>18</v>
      </c>
      <c r="J60" s="31" t="s">
        <v>18</v>
      </c>
      <c r="K60" s="31" t="s">
        <v>18</v>
      </c>
      <c r="L60" s="31" t="s">
        <v>18</v>
      </c>
      <c r="M60" s="31" t="s">
        <v>23</v>
      </c>
      <c r="N60" s="32" t="s">
        <v>23</v>
      </c>
    </row>
    <row r="61" spans="1:14" x14ac:dyDescent="0.2">
      <c r="A61" s="25">
        <v>8</v>
      </c>
      <c r="B61" s="31" t="s">
        <v>13</v>
      </c>
      <c r="C61" s="31" t="s">
        <v>12</v>
      </c>
      <c r="D61" s="31" t="s">
        <v>12</v>
      </c>
      <c r="E61" s="31" t="s">
        <v>12</v>
      </c>
      <c r="F61" s="31" t="s">
        <v>12</v>
      </c>
      <c r="G61" s="31" t="s">
        <v>12</v>
      </c>
      <c r="H61" s="31" t="s">
        <v>12</v>
      </c>
      <c r="I61" s="31" t="s">
        <v>12</v>
      </c>
      <c r="J61" s="31" t="s">
        <v>12</v>
      </c>
      <c r="K61" s="31" t="s">
        <v>65</v>
      </c>
      <c r="L61" s="31" t="s">
        <v>65</v>
      </c>
      <c r="M61" s="31" t="s">
        <v>65</v>
      </c>
      <c r="N61" s="32" t="s">
        <v>65</v>
      </c>
    </row>
    <row r="62" spans="1:14" x14ac:dyDescent="0.2">
      <c r="A62" s="25">
        <v>9</v>
      </c>
      <c r="B62" s="31" t="s">
        <v>14</v>
      </c>
      <c r="C62" s="31" t="s">
        <v>13</v>
      </c>
      <c r="D62" s="31" t="s">
        <v>13</v>
      </c>
      <c r="E62" s="31" t="s">
        <v>22</v>
      </c>
      <c r="F62" s="31" t="s">
        <v>22</v>
      </c>
      <c r="G62" s="31" t="s">
        <v>22</v>
      </c>
      <c r="H62" s="31" t="s">
        <v>22</v>
      </c>
      <c r="I62" s="31" t="s">
        <v>22</v>
      </c>
      <c r="J62" s="31" t="s">
        <v>22</v>
      </c>
      <c r="K62" s="31" t="s">
        <v>22</v>
      </c>
      <c r="L62" s="31" t="s">
        <v>22</v>
      </c>
      <c r="M62" s="31" t="s">
        <v>22</v>
      </c>
      <c r="N62" s="32" t="s">
        <v>22</v>
      </c>
    </row>
    <row r="63" spans="1:14" ht="19" thickBot="1" x14ac:dyDescent="0.25">
      <c r="A63" s="25">
        <v>10</v>
      </c>
      <c r="B63" s="33" t="s">
        <v>15</v>
      </c>
      <c r="C63" s="34" t="s">
        <v>19</v>
      </c>
      <c r="D63" s="34" t="s">
        <v>19</v>
      </c>
      <c r="E63" s="34" t="s">
        <v>19</v>
      </c>
      <c r="F63" s="34" t="s">
        <v>19</v>
      </c>
      <c r="G63" s="34" t="s">
        <v>19</v>
      </c>
      <c r="H63" s="34" t="s">
        <v>19</v>
      </c>
      <c r="I63" s="34" t="s">
        <v>19</v>
      </c>
      <c r="J63" s="34" t="s">
        <v>19</v>
      </c>
      <c r="K63" s="34" t="s">
        <v>14</v>
      </c>
      <c r="L63" s="34" t="s">
        <v>14</v>
      </c>
      <c r="M63" s="34" t="s">
        <v>14</v>
      </c>
      <c r="N63" s="35" t="s">
        <v>14</v>
      </c>
    </row>
    <row r="64" spans="1:14" ht="19" thickBot="1" x14ac:dyDescent="0.25">
      <c r="B64" s="217" t="s">
        <v>211</v>
      </c>
    </row>
    <row r="65" spans="1:14" x14ac:dyDescent="0.2">
      <c r="B65" s="218" t="s">
        <v>28</v>
      </c>
      <c r="C65" s="219" t="s">
        <v>29</v>
      </c>
      <c r="D65" s="219" t="s">
        <v>30</v>
      </c>
      <c r="E65" s="219" t="s">
        <v>31</v>
      </c>
      <c r="F65" s="219" t="s">
        <v>32</v>
      </c>
      <c r="G65" s="219" t="s">
        <v>33</v>
      </c>
      <c r="H65" s="219" t="s">
        <v>34</v>
      </c>
      <c r="I65" s="219" t="s">
        <v>35</v>
      </c>
      <c r="J65" s="219" t="s">
        <v>36</v>
      </c>
      <c r="K65" s="219" t="s">
        <v>37</v>
      </c>
      <c r="L65" s="219" t="s">
        <v>38</v>
      </c>
      <c r="M65" s="219" t="s">
        <v>49</v>
      </c>
      <c r="N65" s="220" t="s">
        <v>50</v>
      </c>
    </row>
    <row r="66" spans="1:14" x14ac:dyDescent="0.2">
      <c r="A66" s="25">
        <v>1</v>
      </c>
      <c r="B66" s="222">
        <f>B41*B29</f>
        <v>-9.1547573400245909E-4</v>
      </c>
      <c r="C66" s="221">
        <f t="shared" ref="C66:G66" si="0">C41*C29</f>
        <v>2.6053306043324773E-4</v>
      </c>
      <c r="D66" s="221">
        <f t="shared" si="0"/>
        <v>1.1185742285672358E-2</v>
      </c>
      <c r="E66" s="221">
        <f t="shared" si="0"/>
        <v>0.10114517252820578</v>
      </c>
      <c r="F66" s="221">
        <f t="shared" si="0"/>
        <v>3.0662242367271624E-3</v>
      </c>
      <c r="G66" s="221">
        <f t="shared" si="0"/>
        <v>7.7394156161333027E-3</v>
      </c>
      <c r="H66" s="221">
        <f>H41*H29</f>
        <v>1.766109573467138E-3</v>
      </c>
      <c r="I66" s="221">
        <f t="shared" ref="I66:J66" si="1">I41*I29</f>
        <v>7.8508660147856536E-4</v>
      </c>
      <c r="J66" s="221">
        <f t="shared" si="1"/>
        <v>0.15442191073783831</v>
      </c>
      <c r="K66" s="221">
        <f>K41*K29</f>
        <v>2.8884600363681377E-2</v>
      </c>
      <c r="L66" s="221">
        <f t="shared" ref="L66" si="2">L41*L29</f>
        <v>-9.7223874119123817E-3</v>
      </c>
      <c r="M66" s="221">
        <f>M41*M29</f>
        <v>5.8329175380471172E-3</v>
      </c>
      <c r="N66" s="223">
        <f>N41*N29</f>
        <v>-6.3399800388623242E-3</v>
      </c>
    </row>
    <row r="67" spans="1:14" x14ac:dyDescent="0.2">
      <c r="A67" s="25">
        <v>2</v>
      </c>
      <c r="B67" s="222">
        <f t="shared" ref="B67:G75" si="3">B42*B30</f>
        <v>-2.9217310659653047E-3</v>
      </c>
      <c r="C67" s="221">
        <f t="shared" si="3"/>
        <v>-3.3638038120443782E-2</v>
      </c>
      <c r="D67" s="221">
        <f t="shared" si="3"/>
        <v>1.7946541884655063E-3</v>
      </c>
      <c r="E67" s="221">
        <f t="shared" si="3"/>
        <v>3.1402510931355944E-3</v>
      </c>
      <c r="F67" s="221">
        <f t="shared" si="3"/>
        <v>1.1751705237833603E-3</v>
      </c>
      <c r="G67" s="221">
        <f t="shared" si="3"/>
        <v>1.330680597755349E-3</v>
      </c>
      <c r="H67" s="221">
        <f t="shared" ref="H67:N67" si="4">H42*H30</f>
        <v>-7.3983542667464223E-4</v>
      </c>
      <c r="I67" s="221">
        <f t="shared" si="4"/>
        <v>1.1649647833776584E-3</v>
      </c>
      <c r="J67" s="221">
        <f t="shared" si="4"/>
        <v>6.9931648002799971</v>
      </c>
      <c r="K67" s="221">
        <f t="shared" si="4"/>
        <v>7.8792390260152945E-2</v>
      </c>
      <c r="L67" s="221">
        <f t="shared" si="4"/>
        <v>-4.1411746334436096E-2</v>
      </c>
      <c r="M67" s="221">
        <f t="shared" si="4"/>
        <v>0.10396981891998822</v>
      </c>
      <c r="N67" s="223">
        <f t="shared" si="4"/>
        <v>-7.539576362393492E-3</v>
      </c>
    </row>
    <row r="68" spans="1:14" x14ac:dyDescent="0.2">
      <c r="A68" s="25">
        <v>3</v>
      </c>
      <c r="B68" s="222">
        <f t="shared" si="3"/>
        <v>-2.5761499721414513E-3</v>
      </c>
      <c r="C68" s="221">
        <f t="shared" si="3"/>
        <v>-4.7910801331832774E-3</v>
      </c>
      <c r="D68" s="221">
        <f t="shared" si="3"/>
        <v>1.8666676974916174E-3</v>
      </c>
      <c r="E68" s="221">
        <f t="shared" si="3"/>
        <v>0.54900954832815629</v>
      </c>
      <c r="F68" s="221">
        <f t="shared" si="3"/>
        <v>-1.5289687304689264E-3</v>
      </c>
      <c r="G68" s="221">
        <f t="shared" si="3"/>
        <v>2.431877228553459E-3</v>
      </c>
      <c r="H68" s="221">
        <f t="shared" ref="H68:N68" si="5">H43*H31</f>
        <v>0.39077238341468484</v>
      </c>
      <c r="I68" s="221">
        <f t="shared" si="5"/>
        <v>-2.4003268252029437E-3</v>
      </c>
      <c r="J68" s="221">
        <f t="shared" si="5"/>
        <v>-2.0137387887203397E-2</v>
      </c>
      <c r="K68" s="221">
        <f t="shared" si="5"/>
        <v>1.044519856443496E-3</v>
      </c>
      <c r="L68" s="221">
        <f t="shared" si="5"/>
        <v>-5.5462305251979729E-4</v>
      </c>
      <c r="M68" s="221">
        <f t="shared" si="5"/>
        <v>-4.9361742057522494E-4</v>
      </c>
      <c r="N68" s="223">
        <f t="shared" si="5"/>
        <v>1.0632385967897157E-3</v>
      </c>
    </row>
    <row r="69" spans="1:14" x14ac:dyDescent="0.2">
      <c r="A69" s="25">
        <v>4</v>
      </c>
      <c r="B69" s="222">
        <f t="shared" si="3"/>
        <v>-3.9961741031267397E-3</v>
      </c>
      <c r="C69" s="221">
        <f t="shared" si="3"/>
        <v>0.15463398470923714</v>
      </c>
      <c r="D69" s="221">
        <f t="shared" si="3"/>
        <v>-2.3833475549746752E-3</v>
      </c>
      <c r="E69" s="221">
        <f t="shared" si="3"/>
        <v>1.8946387213268271E-4</v>
      </c>
      <c r="F69" s="221">
        <f t="shared" si="3"/>
        <v>-1.0973467262738647E-3</v>
      </c>
      <c r="G69" s="221">
        <f t="shared" si="3"/>
        <v>-3.420933247452922E-4</v>
      </c>
      <c r="H69" s="221">
        <f t="shared" ref="H69:N69" si="6">H44*H32</f>
        <v>1.4109661481748427E-3</v>
      </c>
      <c r="I69" s="221">
        <f t="shared" si="6"/>
        <v>9.765491674851314E-4</v>
      </c>
      <c r="J69" s="221">
        <f t="shared" si="6"/>
        <v>-3.7515399198347994E-3</v>
      </c>
      <c r="K69" s="221">
        <f t="shared" si="6"/>
        <v>-5.8035681212899695E-6</v>
      </c>
      <c r="L69" s="221">
        <f t="shared" si="6"/>
        <v>-2.6941388938369124E-4</v>
      </c>
      <c r="M69" s="221">
        <f t="shared" si="6"/>
        <v>8.0563764456887706E-5</v>
      </c>
      <c r="N69" s="223">
        <f t="shared" si="6"/>
        <v>5.71537959575422E-5</v>
      </c>
    </row>
    <row r="70" spans="1:14" x14ac:dyDescent="0.2">
      <c r="A70" s="25">
        <v>5</v>
      </c>
      <c r="B70" s="222">
        <f t="shared" si="3"/>
        <v>-6.4927357021451213E-4</v>
      </c>
      <c r="C70" s="221">
        <f t="shared" si="3"/>
        <v>-2.0485256367425046E-2</v>
      </c>
      <c r="D70" s="221">
        <f t="shared" si="3"/>
        <v>2.9161260668444733E-3</v>
      </c>
      <c r="E70" s="221">
        <f t="shared" si="3"/>
        <v>-6.1108100215377127E-4</v>
      </c>
      <c r="F70" s="221">
        <f t="shared" si="3"/>
        <v>1.5946181956057002E-3</v>
      </c>
      <c r="G70" s="221">
        <f t="shared" si="3"/>
        <v>2.2076845500403992E-3</v>
      </c>
      <c r="H70" s="221">
        <f t="shared" ref="H70:N70" si="7">H45*H33</f>
        <v>2.121693247241522E-3</v>
      </c>
      <c r="I70" s="221">
        <f t="shared" si="7"/>
        <v>-1.0040752591922112E-3</v>
      </c>
      <c r="J70" s="221">
        <f t="shared" si="7"/>
        <v>-1.378742012418065E-2</v>
      </c>
      <c r="K70" s="221">
        <f t="shared" si="7"/>
        <v>-8.1917621024629891E-4</v>
      </c>
      <c r="L70" s="221">
        <f t="shared" si="7"/>
        <v>1.5159202415391157E-4</v>
      </c>
      <c r="M70" s="221">
        <f t="shared" si="7"/>
        <v>1.097414407557705E-4</v>
      </c>
      <c r="N70" s="223">
        <f t="shared" si="7"/>
        <v>-5.6146727628453777E-6</v>
      </c>
    </row>
    <row r="71" spans="1:14" x14ac:dyDescent="0.2">
      <c r="A71" s="25">
        <v>6</v>
      </c>
      <c r="B71" s="222">
        <f t="shared" si="3"/>
        <v>-2.5007504607617091E-3</v>
      </c>
      <c r="C71" s="221">
        <f t="shared" si="3"/>
        <v>7.6888880469265109E-3</v>
      </c>
      <c r="D71" s="221">
        <f t="shared" si="3"/>
        <v>5.7093309874315019E-4</v>
      </c>
      <c r="E71" s="221">
        <f t="shared" si="3"/>
        <v>-8.7053292773317231E-3</v>
      </c>
      <c r="F71" s="221">
        <f t="shared" si="3"/>
        <v>5.3882279796504051E-4</v>
      </c>
      <c r="G71" s="221">
        <f t="shared" si="3"/>
        <v>1.2307712465166466E-3</v>
      </c>
      <c r="H71" s="221">
        <f t="shared" ref="H71:N71" si="8">H46*H34</f>
        <v>-1.1926181362836288E-3</v>
      </c>
      <c r="I71" s="221">
        <f t="shared" si="8"/>
        <v>9.5498159277989227E-4</v>
      </c>
      <c r="J71" s="221">
        <f t="shared" si="8"/>
        <v>-8.1146388259178224E-3</v>
      </c>
      <c r="K71" s="221">
        <f t="shared" si="8"/>
        <v>9.1730681542374275E-4</v>
      </c>
      <c r="L71" s="221">
        <f t="shared" si="8"/>
        <v>-8.9469963508262472E-4</v>
      </c>
      <c r="M71" s="221">
        <f t="shared" si="8"/>
        <v>3.0390671918739784E-4</v>
      </c>
      <c r="N71" s="223">
        <f t="shared" si="8"/>
        <v>-1.2732993238167309E-4</v>
      </c>
    </row>
    <row r="72" spans="1:14" x14ac:dyDescent="0.2">
      <c r="A72" s="25">
        <v>7</v>
      </c>
      <c r="B72" s="222">
        <f t="shared" si="3"/>
        <v>-2.8484259854572144E-3</v>
      </c>
      <c r="C72" s="221">
        <f t="shared" si="3"/>
        <v>3.2991521831140527E-2</v>
      </c>
      <c r="D72" s="221">
        <f t="shared" si="3"/>
        <v>-2.4744874654290248E-3</v>
      </c>
      <c r="E72" s="221">
        <f t="shared" si="3"/>
        <v>7.6670363868869761E-4</v>
      </c>
      <c r="F72" s="221">
        <f t="shared" si="3"/>
        <v>-2.1602837392783484E-3</v>
      </c>
      <c r="G72" s="221">
        <f t="shared" si="3"/>
        <v>-5.8628594617576521E-4</v>
      </c>
      <c r="H72" s="221">
        <f t="shared" ref="H72:N72" si="9">H47*H35</f>
        <v>3.0685095117284752E-3</v>
      </c>
      <c r="I72" s="221">
        <f t="shared" si="9"/>
        <v>-1.5776321658519867E-3</v>
      </c>
      <c r="J72" s="221">
        <f t="shared" si="9"/>
        <v>-1.7592813293072452E-3</v>
      </c>
      <c r="K72" s="221">
        <f t="shared" si="9"/>
        <v>8.7557893504452869E-5</v>
      </c>
      <c r="L72" s="221">
        <f t="shared" si="9"/>
        <v>-2.918615603620672E-5</v>
      </c>
      <c r="M72" s="221">
        <f t="shared" si="9"/>
        <v>-3.8961716764714186E-4</v>
      </c>
      <c r="N72" s="223">
        <f t="shared" si="9"/>
        <v>2.1978693157059397E-4</v>
      </c>
    </row>
    <row r="73" spans="1:14" x14ac:dyDescent="0.2">
      <c r="A73" s="25">
        <v>8</v>
      </c>
      <c r="B73" s="222">
        <f t="shared" si="3"/>
        <v>-6.8069003328940789E-3</v>
      </c>
      <c r="C73" s="221">
        <f t="shared" si="3"/>
        <v>7.8948575238935361E-3</v>
      </c>
      <c r="D73" s="221">
        <f t="shared" si="3"/>
        <v>4.1574787150604458E-4</v>
      </c>
      <c r="E73" s="221">
        <f t="shared" si="3"/>
        <v>-1.9108388556036671E-3</v>
      </c>
      <c r="F73" s="221">
        <f t="shared" si="3"/>
        <v>-1.7055217571182901E-3</v>
      </c>
      <c r="G73" s="221">
        <f t="shared" si="3"/>
        <v>-2.4773868864925687E-4</v>
      </c>
      <c r="H73" s="221">
        <f t="shared" ref="H73:N73" si="10">H48*H36</f>
        <v>7.3920317361590021E-2</v>
      </c>
      <c r="I73" s="221">
        <f t="shared" si="10"/>
        <v>-3.2099708969968595E-3</v>
      </c>
      <c r="J73" s="221">
        <f t="shared" si="10"/>
        <v>-1.6528594894381072E-3</v>
      </c>
      <c r="K73" s="221">
        <f t="shared" si="10"/>
        <v>-3.0527690071662704E-4</v>
      </c>
      <c r="L73" s="221">
        <f t="shared" si="10"/>
        <v>-5.2637621686639164E-5</v>
      </c>
      <c r="M73" s="221">
        <f t="shared" si="10"/>
        <v>2.4601900374094811E-5</v>
      </c>
      <c r="N73" s="223">
        <f t="shared" si="10"/>
        <v>-1.2027135421113622E-5</v>
      </c>
    </row>
    <row r="74" spans="1:14" x14ac:dyDescent="0.2">
      <c r="A74" s="25">
        <v>9</v>
      </c>
      <c r="B74" s="222">
        <f t="shared" si="3"/>
        <v>-5.4664645750318605E-3</v>
      </c>
      <c r="C74" s="221">
        <f t="shared" si="3"/>
        <v>-1.9903923515463409E-2</v>
      </c>
      <c r="D74" s="221">
        <f t="shared" si="3"/>
        <v>-1.2254097991179957E-3</v>
      </c>
      <c r="E74" s="221">
        <f t="shared" si="3"/>
        <v>4.301132730129683E-2</v>
      </c>
      <c r="F74" s="221">
        <f t="shared" si="3"/>
        <v>-9.3200796240972938E-4</v>
      </c>
      <c r="G74" s="221">
        <f t="shared" si="3"/>
        <v>2.3950529830401406E-3</v>
      </c>
      <c r="H74" s="221">
        <f t="shared" ref="H74:N74" si="11">H49*H37</f>
        <v>-1.0216081648214284E-2</v>
      </c>
      <c r="I74" s="221">
        <f t="shared" si="11"/>
        <v>-7.8435617062538898E-4</v>
      </c>
      <c r="J74" s="221">
        <f t="shared" si="11"/>
        <v>-5.3011831857944396E-4</v>
      </c>
      <c r="K74" s="221">
        <f t="shared" si="11"/>
        <v>2.7957739454112621E-4</v>
      </c>
      <c r="L74" s="221">
        <f t="shared" si="11"/>
        <v>-7.5914503244853929E-5</v>
      </c>
      <c r="M74" s="221">
        <f t="shared" si="11"/>
        <v>2.2657237493191475E-4</v>
      </c>
      <c r="N74" s="223">
        <f t="shared" si="11"/>
        <v>1.119731044701383E-4</v>
      </c>
    </row>
    <row r="75" spans="1:14" ht="19" thickBot="1" x14ac:dyDescent="0.25">
      <c r="A75" s="25">
        <v>10</v>
      </c>
      <c r="B75" s="224">
        <f t="shared" si="3"/>
        <v>-1.8535713214188496E-2</v>
      </c>
      <c r="C75" s="225">
        <f t="shared" si="3"/>
        <v>-1.0343470035195347E-2</v>
      </c>
      <c r="D75" s="225">
        <f t="shared" si="3"/>
        <v>7.0791428222625411E-4</v>
      </c>
      <c r="E75" s="225">
        <f t="shared" si="3"/>
        <v>-1.3130934530048493E-3</v>
      </c>
      <c r="F75" s="225">
        <f t="shared" si="3"/>
        <v>-2.8356626028836914E-3</v>
      </c>
      <c r="G75" s="225">
        <f t="shared" si="3"/>
        <v>-7.1768107936015545E-4</v>
      </c>
      <c r="H75" s="225">
        <f t="shared" ref="H75:N75" si="12">H50*H38</f>
        <v>1.2414108184581247E-4</v>
      </c>
      <c r="I75" s="225">
        <f t="shared" si="12"/>
        <v>-3.0964558481232302E-3</v>
      </c>
      <c r="J75" s="225">
        <f t="shared" si="12"/>
        <v>-2.1231533260657647E-3</v>
      </c>
      <c r="K75" s="225">
        <f t="shared" si="12"/>
        <v>-2.5807698098052607E-4</v>
      </c>
      <c r="L75" s="225">
        <f t="shared" si="12"/>
        <v>7.4533635282762796E-5</v>
      </c>
      <c r="M75" s="225">
        <f t="shared" si="12"/>
        <v>1.3887081124446454E-4</v>
      </c>
      <c r="N75" s="226">
        <f t="shared" si="12"/>
        <v>6.7733852898037484E-5</v>
      </c>
    </row>
    <row r="77" spans="1:14" x14ac:dyDescent="0.2">
      <c r="B77" s="216">
        <f>AVERAGE(B66:B75)</f>
        <v>-4.721705901378383E-3</v>
      </c>
      <c r="C77" s="216">
        <f t="shared" ref="C77:M77" si="13">AVERAGE(C66:C75)</f>
        <v>1.1430801699992013E-2</v>
      </c>
      <c r="D77" s="216">
        <f t="shared" si="13"/>
        <v>1.337454067142771E-3</v>
      </c>
      <c r="E77" s="216">
        <f t="shared" si="13"/>
        <v>6.8472212417352199E-2</v>
      </c>
      <c r="F77" s="216">
        <f>AVERAGE(F66:F75)</f>
        <v>-3.8849557643515876E-4</v>
      </c>
      <c r="G77" s="216">
        <f t="shared" si="13"/>
        <v>1.5441683183108827E-3</v>
      </c>
      <c r="H77" s="216">
        <f t="shared" si="13"/>
        <v>4.6103558512756007E-2</v>
      </c>
      <c r="I77" s="216">
        <f>AVERAGE(I66:I75)</f>
        <v>-8.1912350208713722E-4</v>
      </c>
      <c r="J77" s="216">
        <f t="shared" si="13"/>
        <v>0.70957303117973092</v>
      </c>
      <c r="K77" s="216">
        <f t="shared" si="13"/>
        <v>1.0861761892368239E-2</v>
      </c>
      <c r="L77" s="216">
        <f>AVERAGE(L66:L75)</f>
        <v>-5.2784482944865608E-3</v>
      </c>
      <c r="M77" s="216">
        <f t="shared" si="13"/>
        <v>1.0980375888076349E-2</v>
      </c>
      <c r="N77" s="216">
        <f>AVERAGE(N66:N75)</f>
        <v>-1.2504641860135418E-3</v>
      </c>
    </row>
    <row r="99" spans="3:5" ht="21" x14ac:dyDescent="0.25">
      <c r="C99" s="123"/>
      <c r="D99" s="123"/>
      <c r="E99" s="237"/>
    </row>
    <row r="100" spans="3:5" ht="21" x14ac:dyDescent="0.25">
      <c r="C100" s="123"/>
      <c r="D100" s="123"/>
      <c r="E100" s="237"/>
    </row>
    <row r="101" spans="3:5" ht="21" x14ac:dyDescent="0.25">
      <c r="C101" s="123"/>
      <c r="D101" s="123"/>
      <c r="E101" s="237"/>
    </row>
    <row r="102" spans="3:5" ht="21" x14ac:dyDescent="0.25">
      <c r="C102" s="123"/>
      <c r="D102" s="123"/>
      <c r="E102" s="237"/>
    </row>
    <row r="103" spans="3:5" ht="21" x14ac:dyDescent="0.25">
      <c r="C103" s="123"/>
      <c r="D103" s="123"/>
      <c r="E103" s="237"/>
    </row>
    <row r="104" spans="3:5" ht="21" x14ac:dyDescent="0.25">
      <c r="C104" s="123"/>
      <c r="D104" s="123"/>
      <c r="E104" s="237"/>
    </row>
    <row r="105" spans="3:5" ht="21" x14ac:dyDescent="0.25">
      <c r="C105" s="123"/>
      <c r="D105" s="123"/>
      <c r="E105" s="237"/>
    </row>
    <row r="106" spans="3:5" ht="21" x14ac:dyDescent="0.25">
      <c r="C106" s="123"/>
      <c r="D106" s="123"/>
      <c r="E106" s="237"/>
    </row>
    <row r="107" spans="3:5" ht="21" x14ac:dyDescent="0.25">
      <c r="C107" s="123"/>
      <c r="D107" s="123"/>
      <c r="E107" s="237"/>
    </row>
    <row r="108" spans="3:5" ht="21" x14ac:dyDescent="0.25">
      <c r="C108" s="123"/>
      <c r="D108" s="123"/>
      <c r="E108" s="237"/>
    </row>
    <row r="109" spans="3:5" ht="21" x14ac:dyDescent="0.25">
      <c r="C109" s="123"/>
      <c r="D109" s="123"/>
      <c r="E109" s="237"/>
    </row>
    <row r="110" spans="3:5" ht="21" x14ac:dyDescent="0.25">
      <c r="C110" s="123"/>
      <c r="D110" s="123"/>
      <c r="E110" s="237"/>
    </row>
    <row r="111" spans="3:5" ht="21" x14ac:dyDescent="0.25">
      <c r="C111" s="123"/>
      <c r="D111" s="123"/>
      <c r="E111" s="237"/>
    </row>
    <row r="112" spans="3:5" ht="21" x14ac:dyDescent="0.25">
      <c r="C112" s="123"/>
      <c r="D112" s="123"/>
      <c r="E112" s="237"/>
    </row>
    <row r="113" spans="3:5" ht="21" x14ac:dyDescent="0.25">
      <c r="C113" s="123"/>
      <c r="D113" s="123"/>
      <c r="E113" s="237"/>
    </row>
    <row r="114" spans="3:5" ht="21" x14ac:dyDescent="0.25">
      <c r="C114" s="123"/>
      <c r="D114" s="123"/>
      <c r="E114" s="237"/>
    </row>
    <row r="115" spans="3:5" ht="21" x14ac:dyDescent="0.25">
      <c r="C115" s="123"/>
      <c r="D115" s="123"/>
      <c r="E115" s="123"/>
    </row>
    <row r="116" spans="3:5" ht="21" x14ac:dyDescent="0.25">
      <c r="C116" s="123"/>
      <c r="D116" s="123"/>
      <c r="E116" s="237"/>
    </row>
    <row r="117" spans="3:5" ht="21" x14ac:dyDescent="0.25">
      <c r="C117" s="123"/>
      <c r="D117" s="123"/>
      <c r="E117" s="237"/>
    </row>
    <row r="118" spans="3:5" ht="21" x14ac:dyDescent="0.25">
      <c r="C118" s="123"/>
      <c r="D118" s="123"/>
      <c r="E118" s="123"/>
    </row>
    <row r="119" spans="3:5" ht="21" x14ac:dyDescent="0.25">
      <c r="C119" s="123"/>
      <c r="D119" s="123"/>
      <c r="E119" s="237"/>
    </row>
    <row r="120" spans="3:5" ht="21" x14ac:dyDescent="0.25">
      <c r="C120" s="123"/>
      <c r="D120" s="123"/>
      <c r="E120" s="237"/>
    </row>
    <row r="121" spans="3:5" ht="21" x14ac:dyDescent="0.25">
      <c r="C121" s="123"/>
      <c r="D121" s="123"/>
      <c r="E121" s="237"/>
    </row>
    <row r="122" spans="3:5" ht="21" x14ac:dyDescent="0.25">
      <c r="C122" s="123"/>
      <c r="D122" s="123"/>
      <c r="E122" s="237"/>
    </row>
    <row r="123" spans="3:5" ht="21" x14ac:dyDescent="0.25">
      <c r="C123" s="238"/>
      <c r="D123" s="123"/>
      <c r="E123" s="237"/>
    </row>
    <row r="124" spans="3:5" ht="21" x14ac:dyDescent="0.25">
      <c r="C124" s="123"/>
      <c r="D124" s="123"/>
      <c r="E124" s="23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9812-715F-0C4C-A53A-42414FE563B6}">
  <dimension ref="A1:N160"/>
  <sheetViews>
    <sheetView topLeftCell="A19" zoomScale="84" workbookViewId="0">
      <selection activeCell="I39" sqref="I39"/>
    </sheetView>
  </sheetViews>
  <sheetFormatPr baseColWidth="10" defaultRowHeight="16" x14ac:dyDescent="0.2"/>
  <cols>
    <col min="1" max="1" width="10.83203125" style="133" customWidth="1"/>
    <col min="2" max="2" width="37.1640625" style="133" bestFit="1" customWidth="1"/>
    <col min="3" max="3" width="37" style="133" customWidth="1"/>
    <col min="4" max="4" width="36.33203125" style="133" bestFit="1" customWidth="1"/>
    <col min="5" max="5" width="18.33203125" style="133" bestFit="1" customWidth="1"/>
    <col min="6" max="12" width="12.83203125" style="133" bestFit="1" customWidth="1"/>
    <col min="13" max="13" width="8" style="133" bestFit="1" customWidth="1"/>
    <col min="14" max="16384" width="10.83203125" style="133"/>
  </cols>
  <sheetData>
    <row r="1" spans="2:5" ht="17" thickBot="1" x14ac:dyDescent="0.25"/>
    <row r="2" spans="2:5" ht="17" thickBot="1" x14ac:dyDescent="0.25">
      <c r="B2" s="134" t="s">
        <v>160</v>
      </c>
      <c r="C2" s="137"/>
      <c r="D2" s="137"/>
      <c r="E2" s="137"/>
    </row>
    <row r="3" spans="2:5" ht="17" thickBot="1" x14ac:dyDescent="0.25">
      <c r="B3" s="135" t="s">
        <v>151</v>
      </c>
      <c r="C3" s="135" t="s">
        <v>152</v>
      </c>
      <c r="D3" s="135" t="s">
        <v>153</v>
      </c>
      <c r="E3" s="136" t="s">
        <v>154</v>
      </c>
    </row>
    <row r="4" spans="2:5" x14ac:dyDescent="0.2">
      <c r="B4" s="139" t="s">
        <v>80</v>
      </c>
      <c r="C4" s="140" t="s">
        <v>21</v>
      </c>
      <c r="D4" s="140" t="s">
        <v>155</v>
      </c>
      <c r="E4" s="147">
        <v>1700</v>
      </c>
    </row>
    <row r="5" spans="2:5" x14ac:dyDescent="0.2">
      <c r="B5" s="142" t="s">
        <v>70</v>
      </c>
      <c r="C5" s="138" t="s">
        <v>10</v>
      </c>
      <c r="D5" s="138" t="s">
        <v>156</v>
      </c>
      <c r="E5" s="148">
        <v>2200</v>
      </c>
    </row>
    <row r="6" spans="2:5" x14ac:dyDescent="0.2">
      <c r="B6" s="142" t="s">
        <v>157</v>
      </c>
      <c r="C6" s="138" t="s">
        <v>82</v>
      </c>
      <c r="D6" s="138" t="s">
        <v>156</v>
      </c>
      <c r="E6" s="143">
        <v>100</v>
      </c>
    </row>
    <row r="7" spans="2:5" x14ac:dyDescent="0.2">
      <c r="B7" s="142" t="s">
        <v>84</v>
      </c>
      <c r="C7" s="138" t="s">
        <v>64</v>
      </c>
      <c r="D7" s="138" t="s">
        <v>156</v>
      </c>
      <c r="E7" s="143">
        <v>100</v>
      </c>
    </row>
    <row r="8" spans="2:5" x14ac:dyDescent="0.2">
      <c r="B8" s="142" t="s">
        <v>158</v>
      </c>
      <c r="C8" s="138" t="s">
        <v>11</v>
      </c>
      <c r="D8" s="138" t="s">
        <v>155</v>
      </c>
      <c r="E8" s="143">
        <v>100</v>
      </c>
    </row>
    <row r="9" spans="2:5" x14ac:dyDescent="0.2">
      <c r="B9" s="142" t="s">
        <v>159</v>
      </c>
      <c r="C9" s="138" t="s">
        <v>17</v>
      </c>
      <c r="D9" s="138" t="s">
        <v>156</v>
      </c>
      <c r="E9" s="143">
        <v>100</v>
      </c>
    </row>
    <row r="10" spans="2:5" x14ac:dyDescent="0.2">
      <c r="B10" s="142" t="s">
        <v>85</v>
      </c>
      <c r="C10" s="138" t="s">
        <v>23</v>
      </c>
      <c r="D10" s="138" t="s">
        <v>155</v>
      </c>
      <c r="E10" s="143">
        <v>100</v>
      </c>
    </row>
    <row r="11" spans="2:5" x14ac:dyDescent="0.2">
      <c r="B11" s="142" t="s">
        <v>87</v>
      </c>
      <c r="C11" s="138" t="s">
        <v>65</v>
      </c>
      <c r="D11" s="138" t="s">
        <v>156</v>
      </c>
      <c r="E11" s="143">
        <v>100</v>
      </c>
    </row>
    <row r="12" spans="2:5" x14ac:dyDescent="0.2">
      <c r="B12" s="142" t="s">
        <v>86</v>
      </c>
      <c r="C12" s="138" t="s">
        <v>22</v>
      </c>
      <c r="D12" s="138" t="s">
        <v>156</v>
      </c>
      <c r="E12" s="143">
        <v>100</v>
      </c>
    </row>
    <row r="13" spans="2:5" ht="17" thickBot="1" x14ac:dyDescent="0.25">
      <c r="B13" s="144" t="s">
        <v>74</v>
      </c>
      <c r="C13" s="145" t="s">
        <v>14</v>
      </c>
      <c r="D13" s="145" t="s">
        <v>155</v>
      </c>
      <c r="E13" s="146">
        <v>100</v>
      </c>
    </row>
    <row r="14" spans="2:5" ht="17" thickBot="1" x14ac:dyDescent="0.25"/>
    <row r="15" spans="2:5" ht="17" thickBot="1" x14ac:dyDescent="0.25">
      <c r="B15" s="134" t="s">
        <v>180</v>
      </c>
      <c r="C15" s="137"/>
      <c r="D15" s="137"/>
      <c r="E15" s="137"/>
    </row>
    <row r="16" spans="2:5" ht="17" thickBot="1" x14ac:dyDescent="0.25">
      <c r="B16" s="135" t="s">
        <v>151</v>
      </c>
      <c r="C16" s="135" t="s">
        <v>152</v>
      </c>
      <c r="D16" s="135" t="s">
        <v>161</v>
      </c>
      <c r="E16" s="136" t="s">
        <v>179</v>
      </c>
    </row>
    <row r="17" spans="2:5" x14ac:dyDescent="0.2">
      <c r="B17" s="139" t="s">
        <v>66</v>
      </c>
      <c r="C17" s="140" t="s">
        <v>6</v>
      </c>
      <c r="D17" s="140">
        <v>300</v>
      </c>
      <c r="E17" s="141" t="s">
        <v>29</v>
      </c>
    </row>
    <row r="18" spans="2:5" x14ac:dyDescent="0.2">
      <c r="B18" s="142" t="s">
        <v>162</v>
      </c>
      <c r="C18" s="138" t="s">
        <v>7</v>
      </c>
      <c r="D18" s="138">
        <v>100</v>
      </c>
      <c r="E18" s="143" t="s">
        <v>28</v>
      </c>
    </row>
    <row r="19" spans="2:5" x14ac:dyDescent="0.2">
      <c r="B19" s="142" t="s">
        <v>163</v>
      </c>
      <c r="C19" s="138" t="s">
        <v>8</v>
      </c>
      <c r="D19" s="138">
        <v>250</v>
      </c>
      <c r="E19" s="143" t="s">
        <v>30</v>
      </c>
    </row>
    <row r="20" spans="2:5" x14ac:dyDescent="0.2">
      <c r="B20" s="142" t="s">
        <v>164</v>
      </c>
      <c r="C20" s="138" t="s">
        <v>165</v>
      </c>
      <c r="D20" s="138">
        <v>100</v>
      </c>
      <c r="E20" s="143" t="s">
        <v>28</v>
      </c>
    </row>
    <row r="21" spans="2:5" x14ac:dyDescent="0.2">
      <c r="B21" s="142" t="s">
        <v>166</v>
      </c>
      <c r="C21" s="138" t="s">
        <v>167</v>
      </c>
      <c r="D21" s="138">
        <v>10000</v>
      </c>
      <c r="E21" s="143" t="s">
        <v>28</v>
      </c>
    </row>
    <row r="22" spans="2:5" x14ac:dyDescent="0.2">
      <c r="B22" s="142" t="s">
        <v>168</v>
      </c>
      <c r="C22" s="138" t="s">
        <v>169</v>
      </c>
      <c r="D22" s="138">
        <v>20000</v>
      </c>
      <c r="E22" s="143" t="s">
        <v>28</v>
      </c>
    </row>
    <row r="23" spans="2:5" x14ac:dyDescent="0.2">
      <c r="B23" s="142" t="s">
        <v>69</v>
      </c>
      <c r="C23" s="138" t="s">
        <v>9</v>
      </c>
      <c r="D23" s="138">
        <v>600</v>
      </c>
      <c r="E23" s="143" t="s">
        <v>31</v>
      </c>
    </row>
    <row r="24" spans="2:5" x14ac:dyDescent="0.2">
      <c r="B24" s="142" t="s">
        <v>75</v>
      </c>
      <c r="C24" s="138" t="s">
        <v>16</v>
      </c>
      <c r="D24" s="138">
        <v>100</v>
      </c>
      <c r="E24" s="143" t="s">
        <v>38</v>
      </c>
    </row>
    <row r="25" spans="2:5" x14ac:dyDescent="0.2">
      <c r="B25" s="142" t="s">
        <v>170</v>
      </c>
      <c r="C25" s="138" t="s">
        <v>18</v>
      </c>
      <c r="D25" s="138">
        <v>100</v>
      </c>
      <c r="E25" s="143" t="s">
        <v>49</v>
      </c>
    </row>
    <row r="26" spans="2:5" x14ac:dyDescent="0.2">
      <c r="B26" s="142" t="s">
        <v>171</v>
      </c>
      <c r="C26" s="138" t="s">
        <v>172</v>
      </c>
      <c r="D26" s="138">
        <v>2000</v>
      </c>
      <c r="E26" s="143" t="s">
        <v>28</v>
      </c>
    </row>
    <row r="27" spans="2:5" x14ac:dyDescent="0.2">
      <c r="B27" s="142" t="s">
        <v>81</v>
      </c>
      <c r="C27" s="138" t="s">
        <v>20</v>
      </c>
      <c r="D27" s="138">
        <v>100</v>
      </c>
      <c r="E27" s="143" t="s">
        <v>31</v>
      </c>
    </row>
    <row r="28" spans="2:5" x14ac:dyDescent="0.2">
      <c r="B28" s="142" t="s">
        <v>173</v>
      </c>
      <c r="C28" s="138" t="s">
        <v>12</v>
      </c>
      <c r="D28" s="138">
        <v>2000</v>
      </c>
      <c r="E28" s="143" t="s">
        <v>36</v>
      </c>
    </row>
    <row r="29" spans="2:5" x14ac:dyDescent="0.2">
      <c r="B29" s="142" t="s">
        <v>174</v>
      </c>
      <c r="C29" s="138" t="s">
        <v>13</v>
      </c>
      <c r="D29" s="138">
        <v>5000</v>
      </c>
      <c r="E29" s="143" t="s">
        <v>36</v>
      </c>
    </row>
    <row r="30" spans="2:5" x14ac:dyDescent="0.2">
      <c r="B30" s="142" t="s">
        <v>175</v>
      </c>
      <c r="C30" s="138" t="s">
        <v>15</v>
      </c>
      <c r="D30" s="138">
        <v>15000</v>
      </c>
      <c r="E30" s="143" t="s">
        <v>28</v>
      </c>
    </row>
    <row r="31" spans="2:5" x14ac:dyDescent="0.2">
      <c r="B31" s="142" t="s">
        <v>176</v>
      </c>
      <c r="C31" s="138" t="s">
        <v>19</v>
      </c>
      <c r="D31" s="138">
        <v>2000</v>
      </c>
      <c r="E31" s="143" t="s">
        <v>36</v>
      </c>
    </row>
    <row r="32" spans="2:5" ht="17" thickBot="1" x14ac:dyDescent="0.25">
      <c r="B32" s="144" t="s">
        <v>177</v>
      </c>
      <c r="C32" s="145" t="s">
        <v>178</v>
      </c>
      <c r="D32" s="145">
        <v>100</v>
      </c>
      <c r="E32" s="146" t="s">
        <v>28</v>
      </c>
    </row>
    <row r="34" spans="2:5" ht="17" thickBot="1" x14ac:dyDescent="0.25"/>
    <row r="35" spans="2:5" ht="17" thickBot="1" x14ac:dyDescent="0.25">
      <c r="B35" s="163" t="s">
        <v>207</v>
      </c>
    </row>
    <row r="36" spans="2:5" ht="17" thickBot="1" x14ac:dyDescent="0.25">
      <c r="B36" s="132" t="s">
        <v>152</v>
      </c>
      <c r="C36" s="132" t="s">
        <v>182</v>
      </c>
      <c r="D36" s="132" t="s">
        <v>183</v>
      </c>
      <c r="E36" s="155" t="s">
        <v>145</v>
      </c>
    </row>
    <row r="37" spans="2:5" x14ac:dyDescent="0.2">
      <c r="B37" s="156" t="s">
        <v>6</v>
      </c>
      <c r="C37" s="156" t="s">
        <v>66</v>
      </c>
      <c r="D37" s="157" t="s">
        <v>184</v>
      </c>
      <c r="E37" s="158" t="s">
        <v>26</v>
      </c>
    </row>
    <row r="38" spans="2:5" x14ac:dyDescent="0.2">
      <c r="B38" s="159" t="s">
        <v>7</v>
      </c>
      <c r="C38" s="159" t="s">
        <v>162</v>
      </c>
      <c r="D38" s="159" t="s">
        <v>185</v>
      </c>
      <c r="E38" s="160" t="s">
        <v>26</v>
      </c>
    </row>
    <row r="39" spans="2:5" x14ac:dyDescent="0.2">
      <c r="B39" s="159" t="s">
        <v>8</v>
      </c>
      <c r="C39" s="159" t="s">
        <v>163</v>
      </c>
      <c r="D39" s="159" t="s">
        <v>186</v>
      </c>
      <c r="E39" s="160" t="s">
        <v>26</v>
      </c>
    </row>
    <row r="40" spans="2:5" x14ac:dyDescent="0.2">
      <c r="B40" s="159" t="s">
        <v>165</v>
      </c>
      <c r="C40" s="159" t="s">
        <v>164</v>
      </c>
      <c r="D40" s="159" t="s">
        <v>187</v>
      </c>
      <c r="E40" s="160" t="s">
        <v>26</v>
      </c>
    </row>
    <row r="41" spans="2:5" x14ac:dyDescent="0.2">
      <c r="B41" s="159" t="s">
        <v>21</v>
      </c>
      <c r="C41" s="159" t="s">
        <v>80</v>
      </c>
      <c r="D41" s="159" t="s">
        <v>188</v>
      </c>
      <c r="E41" s="160" t="s">
        <v>26</v>
      </c>
    </row>
    <row r="42" spans="2:5" x14ac:dyDescent="0.2">
      <c r="B42" s="159" t="s">
        <v>82</v>
      </c>
      <c r="C42" s="159" t="s">
        <v>157</v>
      </c>
      <c r="D42" s="159" t="s">
        <v>189</v>
      </c>
      <c r="E42" s="160" t="s">
        <v>26</v>
      </c>
    </row>
    <row r="43" spans="2:5" x14ac:dyDescent="0.2">
      <c r="B43" s="159" t="s">
        <v>167</v>
      </c>
      <c r="C43" s="159" t="s">
        <v>166</v>
      </c>
      <c r="D43" s="159" t="s">
        <v>190</v>
      </c>
      <c r="E43" s="160" t="s">
        <v>26</v>
      </c>
    </row>
    <row r="44" spans="2:5" x14ac:dyDescent="0.2">
      <c r="B44" s="159" t="s">
        <v>169</v>
      </c>
      <c r="C44" s="159" t="s">
        <v>168</v>
      </c>
      <c r="D44" s="159" t="s">
        <v>191</v>
      </c>
      <c r="E44" s="160" t="s">
        <v>26</v>
      </c>
    </row>
    <row r="45" spans="2:5" x14ac:dyDescent="0.2">
      <c r="B45" s="159" t="s">
        <v>9</v>
      </c>
      <c r="C45" s="159" t="s">
        <v>69</v>
      </c>
      <c r="D45" s="159" t="s">
        <v>192</v>
      </c>
      <c r="E45" s="160" t="s">
        <v>25</v>
      </c>
    </row>
    <row r="46" spans="2:5" x14ac:dyDescent="0.2">
      <c r="B46" s="159" t="s">
        <v>10</v>
      </c>
      <c r="C46" s="159" t="s">
        <v>70</v>
      </c>
      <c r="D46" s="159" t="s">
        <v>193</v>
      </c>
      <c r="E46" s="160" t="s">
        <v>25</v>
      </c>
    </row>
    <row r="47" spans="2:5" x14ac:dyDescent="0.2">
      <c r="B47" s="159" t="s">
        <v>11</v>
      </c>
      <c r="C47" s="159" t="s">
        <v>158</v>
      </c>
      <c r="D47" s="159" t="s">
        <v>194</v>
      </c>
      <c r="E47" s="160" t="s">
        <v>25</v>
      </c>
    </row>
    <row r="48" spans="2:5" x14ac:dyDescent="0.2">
      <c r="B48" s="159" t="s">
        <v>16</v>
      </c>
      <c r="C48" s="159" t="s">
        <v>75</v>
      </c>
      <c r="D48" s="159" t="s">
        <v>195</v>
      </c>
      <c r="E48" s="160" t="s">
        <v>25</v>
      </c>
    </row>
    <row r="49" spans="2:5" x14ac:dyDescent="0.2">
      <c r="B49" s="159" t="s">
        <v>17</v>
      </c>
      <c r="C49" s="159" t="s">
        <v>159</v>
      </c>
      <c r="D49" s="159" t="s">
        <v>196</v>
      </c>
      <c r="E49" s="160" t="s">
        <v>25</v>
      </c>
    </row>
    <row r="50" spans="2:5" x14ac:dyDescent="0.2">
      <c r="B50" s="159" t="s">
        <v>18</v>
      </c>
      <c r="C50" s="159" t="s">
        <v>170</v>
      </c>
      <c r="D50" s="159" t="s">
        <v>197</v>
      </c>
      <c r="E50" s="160" t="s">
        <v>25</v>
      </c>
    </row>
    <row r="51" spans="2:5" x14ac:dyDescent="0.2">
      <c r="B51" s="159" t="s">
        <v>172</v>
      </c>
      <c r="C51" s="159" t="s">
        <v>171</v>
      </c>
      <c r="D51" s="159" t="s">
        <v>198</v>
      </c>
      <c r="E51" s="160" t="s">
        <v>25</v>
      </c>
    </row>
    <row r="52" spans="2:5" x14ac:dyDescent="0.2">
      <c r="B52" s="159" t="s">
        <v>20</v>
      </c>
      <c r="C52" s="159" t="s">
        <v>81</v>
      </c>
      <c r="D52" s="159" t="s">
        <v>199</v>
      </c>
      <c r="E52" s="160" t="s">
        <v>25</v>
      </c>
    </row>
    <row r="53" spans="2:5" x14ac:dyDescent="0.2">
      <c r="B53" s="159" t="s">
        <v>23</v>
      </c>
      <c r="C53" s="159" t="s">
        <v>85</v>
      </c>
      <c r="D53" s="159" t="s">
        <v>200</v>
      </c>
      <c r="E53" s="160" t="s">
        <v>25</v>
      </c>
    </row>
    <row r="54" spans="2:5" x14ac:dyDescent="0.2">
      <c r="B54" s="159" t="s">
        <v>64</v>
      </c>
      <c r="C54" s="159" t="s">
        <v>84</v>
      </c>
      <c r="D54" s="159" t="s">
        <v>201</v>
      </c>
      <c r="E54" s="160" t="s">
        <v>27</v>
      </c>
    </row>
    <row r="55" spans="2:5" x14ac:dyDescent="0.2">
      <c r="B55" s="159" t="s">
        <v>65</v>
      </c>
      <c r="C55" s="159" t="s">
        <v>87</v>
      </c>
      <c r="D55" s="159" t="s">
        <v>202</v>
      </c>
      <c r="E55" s="160" t="s">
        <v>27</v>
      </c>
    </row>
    <row r="56" spans="2:5" x14ac:dyDescent="0.2">
      <c r="B56" s="159" t="s">
        <v>22</v>
      </c>
      <c r="C56" s="159" t="s">
        <v>86</v>
      </c>
      <c r="D56" s="159" t="s">
        <v>203</v>
      </c>
      <c r="E56" s="160" t="s">
        <v>27</v>
      </c>
    </row>
    <row r="57" spans="2:5" x14ac:dyDescent="0.2">
      <c r="B57" s="159" t="s">
        <v>12</v>
      </c>
      <c r="C57" s="159" t="s">
        <v>173</v>
      </c>
      <c r="D57" s="159" t="s">
        <v>201</v>
      </c>
      <c r="E57" s="160" t="s">
        <v>27</v>
      </c>
    </row>
    <row r="58" spans="2:5" x14ac:dyDescent="0.2">
      <c r="B58" s="159" t="s">
        <v>13</v>
      </c>
      <c r="C58" s="159" t="s">
        <v>174</v>
      </c>
      <c r="D58" s="159" t="s">
        <v>201</v>
      </c>
      <c r="E58" s="160" t="s">
        <v>27</v>
      </c>
    </row>
    <row r="59" spans="2:5" x14ac:dyDescent="0.2">
      <c r="B59" s="159" t="s">
        <v>14</v>
      </c>
      <c r="C59" s="159" t="s">
        <v>74</v>
      </c>
      <c r="D59" s="159" t="s">
        <v>204</v>
      </c>
      <c r="E59" s="160" t="s">
        <v>27</v>
      </c>
    </row>
    <row r="60" spans="2:5" x14ac:dyDescent="0.2">
      <c r="B60" s="159" t="s">
        <v>15</v>
      </c>
      <c r="C60" s="159" t="s">
        <v>175</v>
      </c>
      <c r="D60" s="159" t="s">
        <v>201</v>
      </c>
      <c r="E60" s="160" t="s">
        <v>27</v>
      </c>
    </row>
    <row r="61" spans="2:5" x14ac:dyDescent="0.2">
      <c r="B61" s="159" t="s">
        <v>19</v>
      </c>
      <c r="C61" s="159" t="s">
        <v>176</v>
      </c>
      <c r="D61" s="159" t="s">
        <v>205</v>
      </c>
      <c r="E61" s="160" t="s">
        <v>27</v>
      </c>
    </row>
    <row r="62" spans="2:5" ht="17" thickBot="1" x14ac:dyDescent="0.25">
      <c r="B62" s="161" t="s">
        <v>178</v>
      </c>
      <c r="C62" s="161" t="s">
        <v>177</v>
      </c>
      <c r="D62" s="161" t="s">
        <v>206</v>
      </c>
      <c r="E62" s="162" t="s">
        <v>27</v>
      </c>
    </row>
    <row r="67" spans="2:12" ht="17" thickBot="1" x14ac:dyDescent="0.25"/>
    <row r="68" spans="2:12" ht="17" thickBot="1" x14ac:dyDescent="0.25">
      <c r="B68" s="184"/>
      <c r="C68" s="185" t="s">
        <v>11</v>
      </c>
      <c r="D68" s="185" t="s">
        <v>82</v>
      </c>
      <c r="E68" s="185" t="s">
        <v>21</v>
      </c>
      <c r="F68" s="185" t="s">
        <v>64</v>
      </c>
      <c r="G68" s="185" t="s">
        <v>10</v>
      </c>
      <c r="H68" s="185" t="s">
        <v>23</v>
      </c>
      <c r="I68" s="185" t="s">
        <v>65</v>
      </c>
      <c r="J68" s="185" t="s">
        <v>17</v>
      </c>
      <c r="K68" s="185" t="s">
        <v>22</v>
      </c>
      <c r="L68" s="155" t="s">
        <v>14</v>
      </c>
    </row>
    <row r="69" spans="2:12" ht="18" x14ac:dyDescent="0.2">
      <c r="B69" s="174">
        <v>45530</v>
      </c>
      <c r="C69" s="175">
        <v>173.83</v>
      </c>
      <c r="D69" s="175">
        <v>178.5</v>
      </c>
      <c r="E69" s="175">
        <v>114.04</v>
      </c>
      <c r="F69" s="176">
        <v>35.979999999999997</v>
      </c>
      <c r="G69" s="175">
        <v>212.57</v>
      </c>
      <c r="H69" s="176">
        <v>5</v>
      </c>
      <c r="I69" s="176">
        <v>11.24</v>
      </c>
      <c r="J69" s="175">
        <v>109.82</v>
      </c>
      <c r="K69" s="175">
        <v>4.8899999999999997</v>
      </c>
      <c r="L69" s="177">
        <v>11.11</v>
      </c>
    </row>
    <row r="70" spans="2:12" ht="18" x14ac:dyDescent="0.2">
      <c r="B70" s="174">
        <v>45537</v>
      </c>
      <c r="C70" s="175">
        <v>163.9</v>
      </c>
      <c r="D70" s="175">
        <v>171.39</v>
      </c>
      <c r="E70" s="175">
        <v>116.13</v>
      </c>
      <c r="F70" s="176">
        <v>35.590000000000003</v>
      </c>
      <c r="G70" s="175">
        <v>208.26</v>
      </c>
      <c r="H70" s="153">
        <v>4.7699999999999996</v>
      </c>
      <c r="I70" s="176">
        <v>11.5</v>
      </c>
      <c r="J70" s="175">
        <v>105</v>
      </c>
      <c r="K70" s="175">
        <v>4.3499999999999996</v>
      </c>
      <c r="L70" s="178">
        <v>10.47</v>
      </c>
    </row>
    <row r="71" spans="2:12" ht="18" x14ac:dyDescent="0.2">
      <c r="B71" s="174">
        <v>45544</v>
      </c>
      <c r="C71" s="175">
        <v>169.26</v>
      </c>
      <c r="D71" s="175">
        <v>186.49</v>
      </c>
      <c r="E71" s="175">
        <v>122.51</v>
      </c>
      <c r="F71" s="176">
        <v>38.909999999999997</v>
      </c>
      <c r="G71" s="175">
        <v>228.73</v>
      </c>
      <c r="H71" s="153">
        <v>5.43</v>
      </c>
      <c r="I71" s="176">
        <v>11.71</v>
      </c>
      <c r="J71" s="175">
        <v>111.47</v>
      </c>
      <c r="K71" s="175">
        <v>4.8499999999999996</v>
      </c>
      <c r="L71" s="178">
        <v>11.5</v>
      </c>
    </row>
    <row r="72" spans="2:12" ht="18" x14ac:dyDescent="0.2">
      <c r="B72" s="174">
        <v>45551</v>
      </c>
      <c r="C72" s="175">
        <v>178.24</v>
      </c>
      <c r="D72" s="175">
        <v>191.6</v>
      </c>
      <c r="E72" s="175">
        <v>128.79</v>
      </c>
      <c r="F72" s="176">
        <v>39.29</v>
      </c>
      <c r="G72" s="175">
        <v>268.33999999999997</v>
      </c>
      <c r="H72" s="153">
        <v>5.16</v>
      </c>
      <c r="I72" s="176">
        <v>11.98</v>
      </c>
      <c r="J72" s="175">
        <v>112.57</v>
      </c>
      <c r="K72" s="175">
        <v>4.97</v>
      </c>
      <c r="L72" s="178">
        <v>11.07</v>
      </c>
    </row>
    <row r="73" spans="2:12" ht="18" x14ac:dyDescent="0.2">
      <c r="B73" s="174">
        <v>45558</v>
      </c>
      <c r="C73" s="175">
        <v>176.28</v>
      </c>
      <c r="D73" s="175">
        <v>187.97</v>
      </c>
      <c r="E73" s="175">
        <v>123.76</v>
      </c>
      <c r="F73" s="176">
        <v>39.130000000000003</v>
      </c>
      <c r="G73" s="175">
        <v>278.02999999999997</v>
      </c>
      <c r="H73" s="153">
        <v>5.22</v>
      </c>
      <c r="I73" s="176">
        <v>10.89</v>
      </c>
      <c r="J73" s="175">
        <v>92.38</v>
      </c>
      <c r="K73" s="175">
        <v>4.78</v>
      </c>
      <c r="L73" s="178">
        <v>10.39</v>
      </c>
    </row>
    <row r="74" spans="2:12" ht="18" x14ac:dyDescent="0.2">
      <c r="B74" s="174">
        <v>45565</v>
      </c>
      <c r="C74" s="175">
        <v>181.18</v>
      </c>
      <c r="D74" s="175">
        <v>186.51</v>
      </c>
      <c r="E74" s="175">
        <v>126.6</v>
      </c>
      <c r="F74" s="176">
        <v>34.6</v>
      </c>
      <c r="G74" s="175">
        <v>283.49</v>
      </c>
      <c r="H74" s="153">
        <v>5.95</v>
      </c>
      <c r="I74" s="176">
        <v>10.86</v>
      </c>
      <c r="J74" s="175">
        <v>93.39</v>
      </c>
      <c r="K74" s="175">
        <v>4.6900000000000004</v>
      </c>
      <c r="L74" s="178">
        <v>7.44</v>
      </c>
    </row>
    <row r="75" spans="2:12" ht="18" x14ac:dyDescent="0.2">
      <c r="B75" s="174">
        <v>45572</v>
      </c>
      <c r="C75" s="175">
        <v>188</v>
      </c>
      <c r="D75" s="175">
        <v>188.82</v>
      </c>
      <c r="E75" s="175">
        <v>133.65</v>
      </c>
      <c r="F75" s="176">
        <v>34.83</v>
      </c>
      <c r="G75" s="175">
        <v>289.75</v>
      </c>
      <c r="H75" s="153">
        <v>5.69</v>
      </c>
      <c r="I75" s="176">
        <v>11</v>
      </c>
      <c r="J75" s="175">
        <v>95.7</v>
      </c>
      <c r="K75" s="175">
        <v>4.91</v>
      </c>
      <c r="L75" s="178">
        <v>6.57</v>
      </c>
    </row>
    <row r="76" spans="2:12" ht="18" x14ac:dyDescent="0.2">
      <c r="B76" s="174">
        <v>45579</v>
      </c>
      <c r="C76" s="175">
        <v>194.62</v>
      </c>
      <c r="D76" s="175">
        <v>188.99</v>
      </c>
      <c r="E76" s="175">
        <v>135.34</v>
      </c>
      <c r="F76" s="176">
        <v>35.409999999999997</v>
      </c>
      <c r="G76" s="175">
        <v>286.12</v>
      </c>
      <c r="H76" s="153">
        <v>5.61</v>
      </c>
      <c r="I76" s="176">
        <v>11.56</v>
      </c>
      <c r="J76" s="175">
        <v>93.33</v>
      </c>
      <c r="K76" s="175">
        <v>5.5</v>
      </c>
      <c r="L76" s="178">
        <v>5.74</v>
      </c>
    </row>
    <row r="77" spans="2:12" ht="18" x14ac:dyDescent="0.2">
      <c r="B77" s="174">
        <v>45586</v>
      </c>
      <c r="C77" s="175">
        <v>192.04</v>
      </c>
      <c r="D77" s="175">
        <v>188.59</v>
      </c>
      <c r="E77" s="175">
        <v>136.56</v>
      </c>
      <c r="F77" s="176">
        <v>34.5</v>
      </c>
      <c r="G77" s="175">
        <v>279.93</v>
      </c>
      <c r="H77" s="153">
        <v>5.16</v>
      </c>
      <c r="I77" s="176">
        <v>11.49</v>
      </c>
      <c r="J77" s="175">
        <v>91.61</v>
      </c>
      <c r="K77" s="175">
        <v>4.9800000000000004</v>
      </c>
      <c r="L77" s="178">
        <v>5.29</v>
      </c>
    </row>
    <row r="78" spans="2:12" ht="18" x14ac:dyDescent="0.2">
      <c r="B78" s="179">
        <v>45593</v>
      </c>
      <c r="C78" s="176">
        <v>193</v>
      </c>
      <c r="D78" s="176">
        <v>197.93</v>
      </c>
      <c r="E78" s="176">
        <v>131.53</v>
      </c>
      <c r="F78" s="176">
        <v>33.08</v>
      </c>
      <c r="G78" s="176">
        <v>293.68</v>
      </c>
      <c r="H78" s="153">
        <v>4.87</v>
      </c>
      <c r="I78" s="176">
        <v>11.53</v>
      </c>
      <c r="J78" s="176">
        <v>94.22</v>
      </c>
      <c r="K78" s="176">
        <v>5.14</v>
      </c>
      <c r="L78" s="178">
        <v>5.73</v>
      </c>
    </row>
    <row r="79" spans="2:12" ht="18" x14ac:dyDescent="0.2">
      <c r="B79" s="180">
        <v>45600</v>
      </c>
      <c r="C79" s="176">
        <v>184.05</v>
      </c>
      <c r="D79" s="176">
        <v>208.18</v>
      </c>
      <c r="E79" s="153">
        <v>147.19999999999999</v>
      </c>
      <c r="F79" s="176">
        <v>36.08</v>
      </c>
      <c r="G79" s="153">
        <v>326.89</v>
      </c>
      <c r="H79" s="153">
        <v>5.21</v>
      </c>
      <c r="I79" s="176">
        <v>11.43</v>
      </c>
      <c r="J79" s="176">
        <v>102.89</v>
      </c>
      <c r="K79" s="153">
        <v>7.2</v>
      </c>
      <c r="L79" s="178">
        <v>3.14</v>
      </c>
    </row>
    <row r="80" spans="2:12" ht="18" x14ac:dyDescent="0.2">
      <c r="B80" s="180">
        <v>45607</v>
      </c>
      <c r="C80" s="176">
        <v>186.24</v>
      </c>
      <c r="D80" s="176">
        <v>202.61</v>
      </c>
      <c r="E80" s="153">
        <v>141.38</v>
      </c>
      <c r="F80" s="176">
        <v>33.22</v>
      </c>
      <c r="G80" s="153">
        <v>307.32</v>
      </c>
      <c r="H80" s="153">
        <v>5.73</v>
      </c>
      <c r="I80" s="176">
        <v>10.89</v>
      </c>
      <c r="J80" s="176">
        <v>93.24</v>
      </c>
      <c r="K80" s="153">
        <v>6.36</v>
      </c>
      <c r="L80" s="178">
        <v>3.75</v>
      </c>
    </row>
    <row r="81" spans="2:14" ht="18" x14ac:dyDescent="0.2">
      <c r="B81" s="180">
        <v>45614</v>
      </c>
      <c r="C81" s="176">
        <v>185.31</v>
      </c>
      <c r="D81" s="176">
        <v>197.12</v>
      </c>
      <c r="E81" s="153">
        <v>145</v>
      </c>
      <c r="F81" s="176">
        <v>34.07</v>
      </c>
      <c r="G81" s="153">
        <v>351.97</v>
      </c>
      <c r="H81" s="153">
        <v>7.09</v>
      </c>
      <c r="I81" s="176">
        <v>11.15</v>
      </c>
      <c r="J81" s="176">
        <v>96.42</v>
      </c>
      <c r="K81" s="153">
        <v>8.25</v>
      </c>
      <c r="L81" s="178">
        <v>4.9000000000000004</v>
      </c>
    </row>
    <row r="82" spans="2:14" ht="18" x14ac:dyDescent="0.2">
      <c r="B82" s="180">
        <v>45621</v>
      </c>
      <c r="C82" s="176">
        <v>189.43</v>
      </c>
      <c r="D82" s="176">
        <v>207.89</v>
      </c>
      <c r="E82" s="153">
        <v>140.9</v>
      </c>
      <c r="F82" s="176">
        <v>34.67</v>
      </c>
      <c r="G82" s="153">
        <v>348.27</v>
      </c>
      <c r="H82" s="153">
        <v>8.9499999999999993</v>
      </c>
      <c r="I82" s="176">
        <v>11.02</v>
      </c>
      <c r="J82" s="176">
        <v>95.04</v>
      </c>
      <c r="K82" s="153">
        <v>9.31</v>
      </c>
      <c r="L82" s="178">
        <v>5.54</v>
      </c>
    </row>
    <row r="83" spans="2:14" ht="19" thickBot="1" x14ac:dyDescent="0.25">
      <c r="B83" s="181">
        <v>45628</v>
      </c>
      <c r="C83" s="182">
        <v>187.03</v>
      </c>
      <c r="D83" s="182">
        <v>227.03</v>
      </c>
      <c r="E83" s="154">
        <v>150.88</v>
      </c>
      <c r="F83" s="182">
        <v>33.76</v>
      </c>
      <c r="G83" s="154">
        <v>368.5</v>
      </c>
      <c r="H83" s="154">
        <v>8.84</v>
      </c>
      <c r="I83" s="182">
        <v>10.23</v>
      </c>
      <c r="J83" s="182">
        <v>97.63</v>
      </c>
      <c r="K83" s="154">
        <v>15.01</v>
      </c>
      <c r="L83" s="183">
        <v>4.47</v>
      </c>
    </row>
    <row r="84" spans="2:14" ht="18" x14ac:dyDescent="0.2">
      <c r="B84" s="188"/>
      <c r="C84" s="176"/>
      <c r="D84" s="176"/>
      <c r="E84" s="153"/>
      <c r="F84" s="176"/>
      <c r="G84" s="153"/>
      <c r="H84" s="153"/>
      <c r="I84" s="176"/>
      <c r="J84" s="176"/>
      <c r="K84" s="153"/>
      <c r="L84" s="153"/>
    </row>
    <row r="85" spans="2:14" ht="18" x14ac:dyDescent="0.2">
      <c r="C85" s="171"/>
      <c r="D85" s="171"/>
      <c r="E85" s="171"/>
      <c r="F85" s="171"/>
      <c r="G85" s="171"/>
      <c r="H85" s="171"/>
    </row>
    <row r="86" spans="2:14" ht="18" x14ac:dyDescent="0.2">
      <c r="C86" s="172"/>
      <c r="D86" s="172"/>
      <c r="E86" s="172"/>
      <c r="F86" s="172"/>
      <c r="H86" s="173"/>
    </row>
    <row r="87" spans="2:14" ht="18" x14ac:dyDescent="0.2">
      <c r="B87" s="189"/>
      <c r="C87" s="176"/>
      <c r="D87" s="187"/>
      <c r="E87" s="187"/>
      <c r="F87" s="187"/>
      <c r="G87" s="187"/>
      <c r="H87" s="187"/>
      <c r="I87" s="187"/>
      <c r="J87" s="187"/>
      <c r="K87" s="189"/>
      <c r="L87" s="189"/>
    </row>
    <row r="88" spans="2:14" ht="19" thickBot="1" x14ac:dyDescent="0.25">
      <c r="B88" s="189"/>
      <c r="C88" s="176"/>
      <c r="D88" s="188"/>
      <c r="E88" s="153"/>
      <c r="F88" s="153"/>
      <c r="G88" s="153"/>
      <c r="H88" s="186"/>
      <c r="I88" s="186"/>
      <c r="J88" s="186"/>
      <c r="K88" s="186"/>
      <c r="L88" s="186"/>
      <c r="M88" s="171"/>
      <c r="N88" s="171"/>
    </row>
    <row r="89" spans="2:14" ht="19" thickBot="1" x14ac:dyDescent="0.25">
      <c r="B89" s="184"/>
      <c r="C89" s="185" t="s">
        <v>11</v>
      </c>
      <c r="D89" s="185" t="s">
        <v>82</v>
      </c>
      <c r="E89" s="185" t="s">
        <v>21</v>
      </c>
      <c r="F89" s="185" t="s">
        <v>64</v>
      </c>
      <c r="G89" s="185" t="s">
        <v>10</v>
      </c>
      <c r="H89" s="185" t="s">
        <v>23</v>
      </c>
      <c r="I89" s="185" t="s">
        <v>65</v>
      </c>
      <c r="J89" s="185" t="s">
        <v>17</v>
      </c>
      <c r="K89" s="185" t="s">
        <v>22</v>
      </c>
      <c r="L89" s="155" t="s">
        <v>14</v>
      </c>
      <c r="N89" s="173"/>
    </row>
    <row r="90" spans="2:14" ht="18" x14ac:dyDescent="0.2">
      <c r="B90" s="174">
        <v>45530</v>
      </c>
      <c r="C90" s="195">
        <f>(C70-C69)/C69</f>
        <v>-5.712477708105624E-2</v>
      </c>
      <c r="D90" s="195">
        <f t="shared" ref="D90:K90" si="0">(D70-D69)/D69</f>
        <v>-3.983193277310932E-2</v>
      </c>
      <c r="E90" s="195">
        <f t="shared" si="0"/>
        <v>1.8326902841108286E-2</v>
      </c>
      <c r="F90" s="195">
        <f t="shared" si="0"/>
        <v>-1.083935519733167E-2</v>
      </c>
      <c r="G90" s="195">
        <f t="shared" si="0"/>
        <v>-2.0275673895657913E-2</v>
      </c>
      <c r="H90" s="195">
        <f t="shared" si="0"/>
        <v>-4.6000000000000082E-2</v>
      </c>
      <c r="I90" s="195">
        <f t="shared" si="0"/>
        <v>2.313167259786475E-2</v>
      </c>
      <c r="J90" s="195">
        <f>(J70-J69)/J69</f>
        <v>-4.3890001821161845E-2</v>
      </c>
      <c r="K90" s="195">
        <f t="shared" si="0"/>
        <v>-0.11042944785276075</v>
      </c>
      <c r="L90" s="197">
        <f t="shared" ref="L90" si="1">(L70-L69)/L69</f>
        <v>-5.7605760576057499E-2</v>
      </c>
      <c r="N90" s="173"/>
    </row>
    <row r="91" spans="2:14" ht="18" x14ac:dyDescent="0.2">
      <c r="B91" s="174">
        <v>45537</v>
      </c>
      <c r="C91" s="195">
        <f t="shared" ref="C91:K105" si="2">(C71-C70)/C70</f>
        <v>3.2702867602196373E-2</v>
      </c>
      <c r="D91" s="195">
        <f t="shared" si="2"/>
        <v>8.8103156543555772E-2</v>
      </c>
      <c r="E91" s="195">
        <f t="shared" si="2"/>
        <v>5.493843106863007E-2</v>
      </c>
      <c r="F91" s="195">
        <f t="shared" si="2"/>
        <v>9.3284630514189185E-2</v>
      </c>
      <c r="G91" s="195">
        <f t="shared" si="2"/>
        <v>9.8290598290598288E-2</v>
      </c>
      <c r="H91" s="195">
        <f t="shared" si="2"/>
        <v>0.13836477987421389</v>
      </c>
      <c r="I91" s="195">
        <f t="shared" si="2"/>
        <v>1.8260869565217466E-2</v>
      </c>
      <c r="J91" s="195">
        <f t="shared" si="2"/>
        <v>6.1619047619047608E-2</v>
      </c>
      <c r="K91" s="195">
        <f t="shared" si="2"/>
        <v>0.1149425287356322</v>
      </c>
      <c r="L91" s="197">
        <f t="shared" ref="L91" si="3">(L71-L70)/L70</f>
        <v>9.8376313276026681E-2</v>
      </c>
      <c r="N91" s="173"/>
    </row>
    <row r="92" spans="2:14" ht="18" x14ac:dyDescent="0.2">
      <c r="B92" s="174">
        <v>45544</v>
      </c>
      <c r="C92" s="195">
        <f t="shared" si="2"/>
        <v>5.3054472409311229E-2</v>
      </c>
      <c r="D92" s="195">
        <f t="shared" si="2"/>
        <v>2.7400933025899431E-2</v>
      </c>
      <c r="E92" s="195">
        <f t="shared" si="2"/>
        <v>5.1261121541098575E-2</v>
      </c>
      <c r="F92" s="195">
        <f t="shared" si="2"/>
        <v>9.7661269596505413E-3</v>
      </c>
      <c r="G92" s="195">
        <f t="shared" si="2"/>
        <v>0.17317361080750224</v>
      </c>
      <c r="H92" s="195">
        <f t="shared" si="2"/>
        <v>-4.972375690607727E-2</v>
      </c>
      <c r="I92" s="195">
        <f t="shared" si="2"/>
        <v>2.3057216054654103E-2</v>
      </c>
      <c r="J92" s="195">
        <f t="shared" si="2"/>
        <v>9.8681259531712053E-3</v>
      </c>
      <c r="K92" s="195">
        <f t="shared" si="2"/>
        <v>2.4742268041237137E-2</v>
      </c>
      <c r="L92" s="197">
        <f t="shared" ref="L92" si="4">(L72-L71)/L71</f>
        <v>-3.739130434782606E-2</v>
      </c>
      <c r="N92" s="173"/>
    </row>
    <row r="93" spans="2:14" ht="18" x14ac:dyDescent="0.2">
      <c r="B93" s="174">
        <v>45551</v>
      </c>
      <c r="C93" s="195">
        <f t="shared" si="2"/>
        <v>-1.0996409335727153E-2</v>
      </c>
      <c r="D93" s="195">
        <f t="shared" si="2"/>
        <v>-1.8945720250521898E-2</v>
      </c>
      <c r="E93" s="195">
        <f t="shared" si="2"/>
        <v>-3.9055827315785288E-2</v>
      </c>
      <c r="F93" s="195">
        <f t="shared" si="2"/>
        <v>-4.0722830236700584E-3</v>
      </c>
      <c r="G93" s="195">
        <f t="shared" si="2"/>
        <v>3.611090407691734E-2</v>
      </c>
      <c r="H93" s="195">
        <f t="shared" si="2"/>
        <v>1.162790697674411E-2</v>
      </c>
      <c r="I93" s="195">
        <f t="shared" si="2"/>
        <v>-9.0984974958263756E-2</v>
      </c>
      <c r="J93" s="195">
        <f t="shared" si="2"/>
        <v>-0.17935506795771519</v>
      </c>
      <c r="K93" s="195">
        <f t="shared" si="2"/>
        <v>-3.8229376257545175E-2</v>
      </c>
      <c r="L93" s="197">
        <f t="shared" ref="L93" si="5">(L73-L72)/L72</f>
        <v>-6.1427280939476032E-2</v>
      </c>
      <c r="N93" s="173"/>
    </row>
    <row r="94" spans="2:14" ht="18" x14ac:dyDescent="0.2">
      <c r="B94" s="174">
        <v>45558</v>
      </c>
      <c r="C94" s="195">
        <f t="shared" si="2"/>
        <v>2.7796687088722519E-2</v>
      </c>
      <c r="D94" s="195">
        <f t="shared" si="2"/>
        <v>-7.7671968931212849E-3</v>
      </c>
      <c r="E94" s="195">
        <f t="shared" si="2"/>
        <v>2.294764059469933E-2</v>
      </c>
      <c r="F94" s="195">
        <f t="shared" si="2"/>
        <v>-0.11576795297725533</v>
      </c>
      <c r="G94" s="195">
        <f t="shared" si="2"/>
        <v>1.9638168542963123E-2</v>
      </c>
      <c r="H94" s="195">
        <f t="shared" si="2"/>
        <v>0.13984674329501925</v>
      </c>
      <c r="I94" s="195">
        <f t="shared" si="2"/>
        <v>-2.7548209366392226E-3</v>
      </c>
      <c r="J94" s="195">
        <f t="shared" si="2"/>
        <v>1.0933102403117614E-2</v>
      </c>
      <c r="K94" s="195">
        <f t="shared" si="2"/>
        <v>-1.8828451882845158E-2</v>
      </c>
      <c r="L94" s="197">
        <f t="shared" ref="L94" si="6">(L74-L73)/L73</f>
        <v>-0.28392685274302215</v>
      </c>
      <c r="N94" s="173"/>
    </row>
    <row r="95" spans="2:14" ht="18" x14ac:dyDescent="0.2">
      <c r="B95" s="174">
        <v>45565</v>
      </c>
      <c r="C95" s="195">
        <f t="shared" si="2"/>
        <v>3.7642123854730064E-2</v>
      </c>
      <c r="D95" s="195">
        <f t="shared" si="2"/>
        <v>1.2385394884992774E-2</v>
      </c>
      <c r="E95" s="195">
        <f t="shared" si="2"/>
        <v>5.5687203791469284E-2</v>
      </c>
      <c r="F95" s="195">
        <f t="shared" si="2"/>
        <v>6.6473988439305449E-3</v>
      </c>
      <c r="G95" s="195">
        <f t="shared" si="2"/>
        <v>2.2081907651063496E-2</v>
      </c>
      <c r="H95" s="195">
        <f t="shared" si="2"/>
        <v>-4.3697478991596601E-2</v>
      </c>
      <c r="I95" s="195">
        <f t="shared" si="2"/>
        <v>1.2891344383057144E-2</v>
      </c>
      <c r="J95" s="195">
        <f t="shared" si="2"/>
        <v>2.47349823321555E-2</v>
      </c>
      <c r="K95" s="195">
        <f t="shared" si="2"/>
        <v>4.6908315565031923E-2</v>
      </c>
      <c r="L95" s="197">
        <f t="shared" ref="L95" si="7">(L75-L74)/L74</f>
        <v>-0.11693548387096775</v>
      </c>
      <c r="N95" s="173"/>
    </row>
    <row r="96" spans="2:14" ht="18" x14ac:dyDescent="0.2">
      <c r="B96" s="174">
        <v>45572</v>
      </c>
      <c r="C96" s="195">
        <f t="shared" si="2"/>
        <v>3.521276595744683E-2</v>
      </c>
      <c r="D96" s="195">
        <f t="shared" si="2"/>
        <v>9.0032835504721921E-4</v>
      </c>
      <c r="E96" s="195">
        <f t="shared" si="2"/>
        <v>1.2644968200523738E-2</v>
      </c>
      <c r="F96" s="195">
        <f t="shared" si="2"/>
        <v>1.6652311225954588E-2</v>
      </c>
      <c r="G96" s="195">
        <f t="shared" si="2"/>
        <v>-1.2528041415012927E-2</v>
      </c>
      <c r="H96" s="195">
        <f t="shared" si="2"/>
        <v>-1.4059753954305811E-2</v>
      </c>
      <c r="I96" s="195">
        <f t="shared" si="2"/>
        <v>5.0909090909090952E-2</v>
      </c>
      <c r="J96" s="195">
        <f t="shared" si="2"/>
        <v>-2.4764890282131708E-2</v>
      </c>
      <c r="K96" s="195">
        <f t="shared" si="2"/>
        <v>0.120162932790224</v>
      </c>
      <c r="L96" s="197">
        <f t="shared" ref="L96" si="8">(L76-L75)/L75</f>
        <v>-0.12633181126331811</v>
      </c>
      <c r="M96"/>
      <c r="N96"/>
    </row>
    <row r="97" spans="1:14" ht="18" x14ac:dyDescent="0.2">
      <c r="B97" s="174">
        <v>45579</v>
      </c>
      <c r="C97" s="195">
        <f t="shared" si="2"/>
        <v>-1.3256602610214841E-2</v>
      </c>
      <c r="D97" s="195">
        <f t="shared" si="2"/>
        <v>-2.1165141012752299E-3</v>
      </c>
      <c r="E97" s="195">
        <f t="shared" si="2"/>
        <v>9.0143342692478121E-3</v>
      </c>
      <c r="F97" s="195">
        <f t="shared" si="2"/>
        <v>-2.5698955097430011E-2</v>
      </c>
      <c r="G97" s="195">
        <f t="shared" si="2"/>
        <v>-2.163427932336082E-2</v>
      </c>
      <c r="H97" s="195">
        <f t="shared" si="2"/>
        <v>-8.0213903743315537E-2</v>
      </c>
      <c r="I97" s="195">
        <f t="shared" si="2"/>
        <v>-6.0553633217993322E-3</v>
      </c>
      <c r="J97" s="195">
        <f t="shared" si="2"/>
        <v>-1.8429229615343393E-2</v>
      </c>
      <c r="K97" s="195">
        <f t="shared" si="2"/>
        <v>-9.4545454545454474E-2</v>
      </c>
      <c r="L97" s="197">
        <f t="shared" ref="L97" si="9">(L77-L76)/L76</f>
        <v>-7.8397212543554029E-2</v>
      </c>
      <c r="N97" s="173"/>
    </row>
    <row r="98" spans="1:14" ht="18" x14ac:dyDescent="0.2">
      <c r="B98" s="174">
        <v>45586</v>
      </c>
      <c r="C98" s="195">
        <f t="shared" si="2"/>
        <v>4.9989585503020621E-3</v>
      </c>
      <c r="D98" s="195">
        <f t="shared" si="2"/>
        <v>4.9525425526273946E-2</v>
      </c>
      <c r="E98" s="195">
        <f t="shared" si="2"/>
        <v>-3.6833626244874053E-2</v>
      </c>
      <c r="F98" s="195">
        <f t="shared" si="2"/>
        <v>-4.1159420289855121E-2</v>
      </c>
      <c r="G98" s="195">
        <f t="shared" si="2"/>
        <v>4.9119422712821062E-2</v>
      </c>
      <c r="H98" s="195">
        <f t="shared" si="2"/>
        <v>-5.6201550387596902E-2</v>
      </c>
      <c r="I98" s="195">
        <f t="shared" si="2"/>
        <v>3.4812880765882634E-3</v>
      </c>
      <c r="J98" s="195">
        <f t="shared" si="2"/>
        <v>2.8490339482589232E-2</v>
      </c>
      <c r="K98" s="195">
        <f t="shared" si="2"/>
        <v>3.2128514056224744E-2</v>
      </c>
      <c r="L98" s="197">
        <f t="shared" ref="L98" si="10">(L78-L77)/L77</f>
        <v>8.3175803402646575E-2</v>
      </c>
      <c r="N98" s="173"/>
    </row>
    <row r="99" spans="1:14" ht="18" x14ac:dyDescent="0.2">
      <c r="B99" s="191">
        <v>45593</v>
      </c>
      <c r="C99" s="195">
        <f t="shared" si="2"/>
        <v>-4.6373056994818591E-2</v>
      </c>
      <c r="D99" s="195">
        <f t="shared" si="2"/>
        <v>5.1785984944172178E-2</v>
      </c>
      <c r="E99" s="195">
        <f t="shared" si="2"/>
        <v>0.11913631871056023</v>
      </c>
      <c r="F99" s="195">
        <f t="shared" si="2"/>
        <v>9.0689238210399037E-2</v>
      </c>
      <c r="G99" s="195">
        <f t="shared" si="2"/>
        <v>0.11308226641242161</v>
      </c>
      <c r="H99" s="195">
        <f t="shared" si="2"/>
        <v>6.9815195071868549E-2</v>
      </c>
      <c r="I99" s="195">
        <f t="shared" si="2"/>
        <v>-8.6730268863833178E-3</v>
      </c>
      <c r="J99" s="195">
        <f t="shared" si="2"/>
        <v>9.2018679685841667E-2</v>
      </c>
      <c r="K99" s="195">
        <f t="shared" si="2"/>
        <v>0.40077821011673165</v>
      </c>
      <c r="L99" s="197">
        <f t="shared" ref="L99" si="11">(L79-L78)/L78</f>
        <v>-0.45200698080279234</v>
      </c>
      <c r="N99" s="173"/>
    </row>
    <row r="100" spans="1:14" ht="18" x14ac:dyDescent="0.2">
      <c r="B100" s="174">
        <v>45600</v>
      </c>
      <c r="C100" s="195">
        <f t="shared" si="2"/>
        <v>1.189894050529746E-2</v>
      </c>
      <c r="D100" s="195">
        <f t="shared" si="2"/>
        <v>-2.6755692189451404E-2</v>
      </c>
      <c r="E100" s="195">
        <f t="shared" si="2"/>
        <v>-3.9538043478260829E-2</v>
      </c>
      <c r="F100" s="195">
        <f t="shared" si="2"/>
        <v>-7.9268292682926816E-2</v>
      </c>
      <c r="G100" s="195">
        <f t="shared" si="2"/>
        <v>-5.9867233625990376E-2</v>
      </c>
      <c r="H100" s="195">
        <f t="shared" si="2"/>
        <v>9.9808061420345581E-2</v>
      </c>
      <c r="I100" s="195">
        <f t="shared" si="2"/>
        <v>-4.7244094488188906E-2</v>
      </c>
      <c r="J100" s="195">
        <f t="shared" si="2"/>
        <v>-9.3789483914860583E-2</v>
      </c>
      <c r="K100" s="195">
        <f t="shared" si="2"/>
        <v>-0.11666666666666664</v>
      </c>
      <c r="L100" s="197">
        <f t="shared" ref="L100" si="12">(L80-L79)/L79</f>
        <v>0.19426751592356684</v>
      </c>
      <c r="N100" s="173"/>
    </row>
    <row r="101" spans="1:14" ht="18" x14ac:dyDescent="0.2">
      <c r="B101" s="174">
        <v>45607</v>
      </c>
      <c r="C101" s="195">
        <f t="shared" si="2"/>
        <v>-4.9935567010309639E-3</v>
      </c>
      <c r="D101" s="195">
        <f t="shared" si="2"/>
        <v>-2.7096392083312812E-2</v>
      </c>
      <c r="E101" s="195">
        <f t="shared" si="2"/>
        <v>2.5604753147545654E-2</v>
      </c>
      <c r="F101" s="195">
        <f t="shared" si="2"/>
        <v>2.5586995785671324E-2</v>
      </c>
      <c r="G101" s="195">
        <f t="shared" si="2"/>
        <v>0.14528829884159844</v>
      </c>
      <c r="H101" s="195">
        <f t="shared" si="2"/>
        <v>0.23734729493891785</v>
      </c>
      <c r="I101" s="195">
        <f t="shared" si="2"/>
        <v>2.3875114784205672E-2</v>
      </c>
      <c r="J101" s="195">
        <f t="shared" si="2"/>
        <v>3.4105534105534178E-2</v>
      </c>
      <c r="K101" s="195">
        <f t="shared" si="2"/>
        <v>0.29716981132075465</v>
      </c>
      <c r="L101" s="197">
        <f t="shared" ref="L101" si="13">(L81-L80)/L80</f>
        <v>0.30666666666666675</v>
      </c>
      <c r="N101" s="173"/>
    </row>
    <row r="102" spans="1:14" ht="18" x14ac:dyDescent="0.2">
      <c r="B102" s="174">
        <v>45614</v>
      </c>
      <c r="C102" s="195">
        <f t="shared" si="2"/>
        <v>2.2233014947925123E-2</v>
      </c>
      <c r="D102" s="195">
        <f t="shared" si="2"/>
        <v>5.463676948051939E-2</v>
      </c>
      <c r="E102" s="195">
        <f t="shared" si="2"/>
        <v>-2.8275862068965478E-2</v>
      </c>
      <c r="F102" s="195">
        <f t="shared" si="2"/>
        <v>1.7610801291458804E-2</v>
      </c>
      <c r="G102" s="195">
        <f t="shared" si="2"/>
        <v>-1.051225956757691E-2</v>
      </c>
      <c r="H102" s="195">
        <f t="shared" si="2"/>
        <v>0.26234132581100134</v>
      </c>
      <c r="I102" s="195">
        <f t="shared" si="2"/>
        <v>-1.1659192825112177E-2</v>
      </c>
      <c r="J102" s="195">
        <f t="shared" si="2"/>
        <v>-1.4312383322961994E-2</v>
      </c>
      <c r="K102" s="195">
        <f t="shared" si="2"/>
        <v>0.12848484848484854</v>
      </c>
      <c r="L102" s="197">
        <f t="shared" ref="L102" si="14">(L82-L81)/L81</f>
        <v>0.13061224489795911</v>
      </c>
      <c r="N102" s="173"/>
    </row>
    <row r="103" spans="1:14" ht="19" thickBot="1" x14ac:dyDescent="0.25">
      <c r="B103" s="192">
        <v>45621</v>
      </c>
      <c r="C103" s="196">
        <f t="shared" si="2"/>
        <v>-1.266958771049995E-2</v>
      </c>
      <c r="D103" s="196">
        <f t="shared" si="2"/>
        <v>9.2067920534898345E-2</v>
      </c>
      <c r="E103" s="196">
        <f t="shared" si="2"/>
        <v>7.0830376153300137E-2</v>
      </c>
      <c r="F103" s="196">
        <f t="shared" si="2"/>
        <v>-2.624747620421124E-2</v>
      </c>
      <c r="G103" s="196">
        <f t="shared" si="2"/>
        <v>5.8087116317799461E-2</v>
      </c>
      <c r="H103" s="196">
        <f t="shared" si="2"/>
        <v>-1.2290502793296026E-2</v>
      </c>
      <c r="I103" s="196">
        <f t="shared" si="2"/>
        <v>-7.1687840290381055E-2</v>
      </c>
      <c r="J103" s="196">
        <f t="shared" si="2"/>
        <v>2.7251683501683385E-2</v>
      </c>
      <c r="K103" s="196">
        <f t="shared" si="2"/>
        <v>0.61224489795918358</v>
      </c>
      <c r="L103" s="198">
        <f t="shared" ref="L103" si="15">(L83-L82)/L82</f>
        <v>-0.19314079422382677</v>
      </c>
      <c r="N103" s="173"/>
    </row>
    <row r="104" spans="1:14" ht="18" x14ac:dyDescent="0.2">
      <c r="B104" s="199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N104" s="173"/>
    </row>
    <row r="105" spans="1:14" ht="18" x14ac:dyDescent="0.2">
      <c r="A105" s="189"/>
      <c r="B105" s="188"/>
      <c r="C105" s="186"/>
      <c r="D105" s="188"/>
      <c r="E105" s="153"/>
      <c r="F105"/>
      <c r="G105"/>
      <c r="H105"/>
      <c r="J105" s="125"/>
      <c r="K105" s="172"/>
      <c r="L105" s="172"/>
      <c r="N105" s="173"/>
    </row>
    <row r="106" spans="1:14" ht="18" x14ac:dyDescent="0.2">
      <c r="A106" s="189"/>
      <c r="B106" s="189"/>
      <c r="C106" s="190"/>
      <c r="D106" s="188"/>
      <c r="E106" s="153"/>
      <c r="F106"/>
      <c r="G106"/>
      <c r="H106"/>
      <c r="J106" s="125"/>
    </row>
    <row r="107" spans="1:14" ht="18" x14ac:dyDescent="0.2">
      <c r="A107" s="189"/>
      <c r="B107" s="189"/>
      <c r="C107" s="189"/>
      <c r="D107" s="190"/>
      <c r="E107" s="176"/>
      <c r="F107" s="172"/>
      <c r="G107" s="172"/>
      <c r="H107" s="172"/>
      <c r="J107"/>
    </row>
    <row r="108" spans="1:14" ht="17" thickBot="1" x14ac:dyDescent="0.25">
      <c r="A108" s="189"/>
      <c r="B108" s="189"/>
      <c r="C108" s="189"/>
      <c r="D108" s="189" t="s">
        <v>212</v>
      </c>
      <c r="E108" s="189"/>
    </row>
    <row r="109" spans="1:14" ht="17" thickBot="1" x14ac:dyDescent="0.25">
      <c r="A109" s="189"/>
      <c r="B109" s="211"/>
      <c r="C109" s="212" t="s">
        <v>11</v>
      </c>
      <c r="D109" s="212" t="s">
        <v>82</v>
      </c>
      <c r="E109" s="212" t="s">
        <v>21</v>
      </c>
      <c r="F109" s="212" t="s">
        <v>64</v>
      </c>
      <c r="G109" s="212" t="s">
        <v>10</v>
      </c>
      <c r="H109" s="212" t="s">
        <v>23</v>
      </c>
      <c r="I109" s="212" t="s">
        <v>65</v>
      </c>
      <c r="J109" s="212" t="s">
        <v>17</v>
      </c>
      <c r="K109" s="212" t="s">
        <v>22</v>
      </c>
      <c r="L109" s="214" t="s">
        <v>14</v>
      </c>
      <c r="M109" s="213" t="s">
        <v>101</v>
      </c>
    </row>
    <row r="110" spans="1:14" x14ac:dyDescent="0.2">
      <c r="A110" s="189"/>
      <c r="B110" s="201" t="s">
        <v>11</v>
      </c>
      <c r="C110" s="206">
        <f>VARP(Report!$C$90:$C$103)</f>
        <v>9.5799222170982472E-4</v>
      </c>
      <c r="D110" s="206">
        <v>2.4176430221985946E-4</v>
      </c>
      <c r="E110" s="206">
        <v>-1.8375694932059263E-4</v>
      </c>
      <c r="F110" s="206">
        <v>-1.657882865354505E-4</v>
      </c>
      <c r="G110" s="206">
        <v>2.573512168935313E-4</v>
      </c>
      <c r="H110" s="206">
        <v>4.2212142231776238E-4</v>
      </c>
      <c r="I110" s="206">
        <v>3.318624354965198E-4</v>
      </c>
      <c r="J110" s="206">
        <v>1.4573529251473682E-4</v>
      </c>
      <c r="K110" s="206">
        <v>-1.119710309621147E-3</v>
      </c>
      <c r="L110" s="215">
        <v>1.4574530463435573E-3</v>
      </c>
      <c r="M110" s="209">
        <v>0.22421880625244806</v>
      </c>
    </row>
    <row r="111" spans="1:14" x14ac:dyDescent="0.2">
      <c r="A111" s="189"/>
      <c r="B111" s="201" t="s">
        <v>82</v>
      </c>
      <c r="C111" s="206">
        <v>2.4176430221985946E-4</v>
      </c>
      <c r="D111" s="206">
        <f>VARP(Report!$D$90:$D$103)</f>
        <v>1.7217807192126619E-3</v>
      </c>
      <c r="E111" s="206">
        <v>7.896684634142307E-4</v>
      </c>
      <c r="F111" s="206">
        <v>9.6107075407553082E-4</v>
      </c>
      <c r="G111" s="206">
        <v>9.7810765909092136E-4</v>
      </c>
      <c r="H111" s="206">
        <v>2.834924756988451E-4</v>
      </c>
      <c r="I111" s="206">
        <v>-1.4987342791746545E-4</v>
      </c>
      <c r="J111" s="206">
        <v>1.5803945794980374E-3</v>
      </c>
      <c r="K111" s="206">
        <v>5.1684168879728475E-3</v>
      </c>
      <c r="L111" s="215">
        <v>-1.4814838657351251E-3</v>
      </c>
      <c r="M111" s="209">
        <v>0.7172174843977297</v>
      </c>
    </row>
    <row r="112" spans="1:14" x14ac:dyDescent="0.2">
      <c r="B112" s="201" t="s">
        <v>21</v>
      </c>
      <c r="C112" s="206">
        <v>-1.8375694932059263E-4</v>
      </c>
      <c r="D112" s="206">
        <v>7.896684634142307E-4</v>
      </c>
      <c r="E112" s="206">
        <f>VARP(Report!$E$90:$E$103)</f>
        <v>2.048145929760322E-3</v>
      </c>
      <c r="F112" s="206">
        <v>1.2813135862511371E-3</v>
      </c>
      <c r="G112" s="206">
        <v>1.6770810682265637E-3</v>
      </c>
      <c r="H112" s="206">
        <v>-4.3299128340543066E-4</v>
      </c>
      <c r="I112" s="206">
        <v>4.1033559832856156E-4</v>
      </c>
      <c r="J112" s="206">
        <v>2.1344848316406208E-3</v>
      </c>
      <c r="K112" s="206">
        <v>5.6266394184900032E-3</v>
      </c>
      <c r="L112" s="215">
        <v>-5.1447890371568283E-3</v>
      </c>
      <c r="M112" s="209">
        <v>1.946012926640564E-2</v>
      </c>
    </row>
    <row r="113" spans="2:13" x14ac:dyDescent="0.2">
      <c r="B113" s="201" t="s">
        <v>64</v>
      </c>
      <c r="C113" s="206">
        <v>-1.657882865354505E-4</v>
      </c>
      <c r="D113" s="206">
        <v>9.6107075407553082E-4</v>
      </c>
      <c r="E113" s="206">
        <v>1.2813135862511371E-3</v>
      </c>
      <c r="F113" s="206">
        <f>VARP(Report!$F$90:$F$103)</f>
        <v>2.9314667839546063E-3</v>
      </c>
      <c r="G113" s="206">
        <v>1.8532222726255262E-3</v>
      </c>
      <c r="H113" s="206">
        <v>8.5556631205761769E-4</v>
      </c>
      <c r="I113" s="206">
        <v>5.9310667371162364E-4</v>
      </c>
      <c r="J113" s="206">
        <v>1.4472364618589397E-3</v>
      </c>
      <c r="K113" s="206">
        <v>4.3989603651912726E-3</v>
      </c>
      <c r="L113" s="215">
        <v>-3.3754898375617517E-4</v>
      </c>
      <c r="M113" s="209">
        <v>3.2453830471224376E-3</v>
      </c>
    </row>
    <row r="114" spans="2:13" x14ac:dyDescent="0.2">
      <c r="B114" s="201" t="s">
        <v>10</v>
      </c>
      <c r="C114" s="206">
        <v>2.573512168935313E-4</v>
      </c>
      <c r="D114" s="206">
        <v>9.7810765909092136E-4</v>
      </c>
      <c r="E114" s="206">
        <v>1.6770810682265637E-3</v>
      </c>
      <c r="F114" s="206">
        <v>1.8532222726255262E-3</v>
      </c>
      <c r="G114" s="206">
        <f>VARP(Report!$G$90:$G$103)</f>
        <v>4.3837365159716301E-3</v>
      </c>
      <c r="H114" s="206">
        <v>8.9405636215116741E-4</v>
      </c>
      <c r="I114" s="206">
        <v>4.8000427285546659E-4</v>
      </c>
      <c r="J114" s="206">
        <v>2.240108618532864E-3</v>
      </c>
      <c r="K114" s="206">
        <v>6.4258046012084877E-3</v>
      </c>
      <c r="L114" s="215">
        <v>-3.1377379843613003E-4</v>
      </c>
      <c r="M114" s="209">
        <v>1.7555210171829878E-2</v>
      </c>
    </row>
    <row r="115" spans="2:13" x14ac:dyDescent="0.2">
      <c r="B115" s="201" t="s">
        <v>23</v>
      </c>
      <c r="C115" s="206">
        <v>4.2212142231776238E-4</v>
      </c>
      <c r="D115" s="206">
        <v>2.834924756988451E-4</v>
      </c>
      <c r="E115" s="206">
        <v>-4.3299128340543066E-4</v>
      </c>
      <c r="F115" s="206">
        <v>8.5556631205761769E-4</v>
      </c>
      <c r="G115" s="206">
        <v>8.9405636215116741E-4</v>
      </c>
      <c r="H115" s="206">
        <f>VARP(Report!$H$90:$H$103)</f>
        <v>1.1745747520987431E-2</v>
      </c>
      <c r="I115" s="206">
        <v>-2.2702489608315759E-6</v>
      </c>
      <c r="J115" s="206">
        <v>9.8026071263460383E-4</v>
      </c>
      <c r="K115" s="206">
        <v>4.7230282626167059E-3</v>
      </c>
      <c r="L115" s="215">
        <v>7.9525160675192452E-3</v>
      </c>
      <c r="M115" s="209">
        <v>8.8964870146673331E-3</v>
      </c>
    </row>
    <row r="116" spans="2:13" x14ac:dyDescent="0.2">
      <c r="B116" s="201" t="s">
        <v>65</v>
      </c>
      <c r="C116" s="206">
        <v>3.318624354965198E-4</v>
      </c>
      <c r="D116" s="206">
        <v>-1.4987342791746545E-4</v>
      </c>
      <c r="E116" s="206">
        <v>4.1033559832856156E-4</v>
      </c>
      <c r="F116" s="206">
        <v>5.9310667371162364E-4</v>
      </c>
      <c r="G116" s="206">
        <v>4.8000427285546659E-4</v>
      </c>
      <c r="H116" s="206">
        <v>-2.2702489608315759E-6</v>
      </c>
      <c r="I116" s="206">
        <f>VARP(Report!$I$90:$I$103)</f>
        <v>1.4391149162850125E-3</v>
      </c>
      <c r="J116" s="206">
        <v>1.2889685565448622E-3</v>
      </c>
      <c r="K116" s="206">
        <v>-1.2048282257090797E-3</v>
      </c>
      <c r="L116" s="215">
        <v>6.8886576217336987E-4</v>
      </c>
      <c r="M116" s="209">
        <v>8.3778997034167325E-4</v>
      </c>
    </row>
    <row r="117" spans="2:13" x14ac:dyDescent="0.2">
      <c r="B117" s="201" t="s">
        <v>17</v>
      </c>
      <c r="C117" s="206">
        <v>1.4573529251473682E-4</v>
      </c>
      <c r="D117" s="206">
        <v>1.5803945794980374E-3</v>
      </c>
      <c r="E117" s="206">
        <v>2.1344848316406208E-3</v>
      </c>
      <c r="F117" s="206">
        <v>1.4472364618589397E-3</v>
      </c>
      <c r="G117" s="206">
        <v>2.240108618532864E-3</v>
      </c>
      <c r="H117" s="206">
        <v>9.8026071263460383E-4</v>
      </c>
      <c r="I117" s="206">
        <v>1.2889685565448622E-3</v>
      </c>
      <c r="J117" s="206">
        <f>VARP(Report!$J$90:$J$103)</f>
        <v>4.2383598910399915E-3</v>
      </c>
      <c r="K117" s="206">
        <v>7.2152611967399157E-3</v>
      </c>
      <c r="L117" s="215">
        <v>-2.8522123728061603E-3</v>
      </c>
      <c r="M117" s="209">
        <v>1.0315581534262837E-3</v>
      </c>
    </row>
    <row r="118" spans="2:13" x14ac:dyDescent="0.2">
      <c r="B118" s="201" t="s">
        <v>22</v>
      </c>
      <c r="C118" s="206">
        <v>-1.119710309621147E-3</v>
      </c>
      <c r="D118" s="206">
        <v>5.1684168879728475E-3</v>
      </c>
      <c r="E118" s="206">
        <v>5.6266394184900032E-3</v>
      </c>
      <c r="F118" s="206">
        <v>4.3989603651912726E-3</v>
      </c>
      <c r="G118" s="206">
        <v>6.4258046012084877E-3</v>
      </c>
      <c r="H118" s="206">
        <v>4.7230282626167059E-3</v>
      </c>
      <c r="I118" s="206">
        <v>-1.2048282257090797E-3</v>
      </c>
      <c r="J118" s="206">
        <v>7.2152611967399157E-3</v>
      </c>
      <c r="K118" s="206">
        <f>VARP(Report!$K$90:$K$103)</f>
        <v>4.0612064499793404E-2</v>
      </c>
      <c r="L118" s="215">
        <v>-1.0067121272923635E-2</v>
      </c>
      <c r="M118" s="209">
        <v>8.7148878479117076E-4</v>
      </c>
    </row>
    <row r="119" spans="2:13" ht="17" thickBot="1" x14ac:dyDescent="0.25">
      <c r="B119" s="202" t="s">
        <v>14</v>
      </c>
      <c r="C119" s="208">
        <v>1.4574530463435573E-3</v>
      </c>
      <c r="D119" s="208">
        <v>-1.4814838657351251E-3</v>
      </c>
      <c r="E119" s="208">
        <v>-5.1447890371568283E-3</v>
      </c>
      <c r="F119" s="208">
        <v>-3.3754898375617517E-4</v>
      </c>
      <c r="G119" s="208">
        <v>-3.1377379843613003E-4</v>
      </c>
      <c r="H119" s="208">
        <v>7.9525160675192452E-3</v>
      </c>
      <c r="I119" s="208">
        <v>6.8886576217336987E-4</v>
      </c>
      <c r="J119" s="208">
        <v>-2.8522123728061603E-3</v>
      </c>
      <c r="K119" s="208">
        <v>-1.0067121272923635E-2</v>
      </c>
      <c r="L119" s="207">
        <f>VARP(Report!$L$90:$L$103)</f>
        <v>3.6194974119446478E-2</v>
      </c>
      <c r="M119" s="210">
        <v>5.1858731125059999E-4</v>
      </c>
    </row>
    <row r="124" spans="2:13" ht="17" thickBot="1" x14ac:dyDescent="0.25">
      <c r="B124" s="204"/>
      <c r="C124" s="205"/>
      <c r="D124" s="189"/>
    </row>
    <row r="125" spans="2:13" x14ac:dyDescent="0.2">
      <c r="B125" s="233" t="s">
        <v>1</v>
      </c>
      <c r="C125" s="234" cm="1">
        <f t="array" ref="C125">SQRT(MMULT(MMULT(TRANSPOSE(M110:M119),C110:L119),M110:M119*252))</f>
        <v>0.52201633058769792</v>
      </c>
      <c r="D125" s="189"/>
    </row>
    <row r="126" spans="2:13" ht="17" thickBot="1" x14ac:dyDescent="0.25">
      <c r="B126" s="235" t="s">
        <v>181</v>
      </c>
      <c r="C126" s="236">
        <v>8.653846153846153E-4</v>
      </c>
      <c r="D126" s="189"/>
    </row>
    <row r="128" spans="2:13" ht="17" thickBot="1" x14ac:dyDescent="0.25">
      <c r="D128" s="133" t="s">
        <v>210</v>
      </c>
    </row>
    <row r="129" spans="2:12" ht="17" thickBot="1" x14ac:dyDescent="0.25">
      <c r="B129" s="211"/>
      <c r="C129" s="212" t="s">
        <v>11</v>
      </c>
      <c r="D129" s="212" t="s">
        <v>82</v>
      </c>
      <c r="E129" s="212" t="s">
        <v>21</v>
      </c>
      <c r="F129" s="212" t="s">
        <v>64</v>
      </c>
      <c r="G129" s="212" t="s">
        <v>10</v>
      </c>
      <c r="H129" s="212" t="s">
        <v>23</v>
      </c>
      <c r="I129" s="212" t="s">
        <v>65</v>
      </c>
      <c r="J129" s="212" t="s">
        <v>17</v>
      </c>
      <c r="K129" s="212" t="s">
        <v>22</v>
      </c>
      <c r="L129" s="214" t="s">
        <v>14</v>
      </c>
    </row>
    <row r="130" spans="2:12" x14ac:dyDescent="0.2">
      <c r="B130" s="201" t="s">
        <v>11</v>
      </c>
      <c r="C130" s="227">
        <v>1</v>
      </c>
      <c r="D130" s="227">
        <v>0.54179253903430047</v>
      </c>
      <c r="E130" s="227">
        <v>0.70125629544033397</v>
      </c>
      <c r="F130" s="227">
        <v>-0.5978006415539151</v>
      </c>
      <c r="G130" s="227">
        <v>0.68638110511927186</v>
      </c>
      <c r="H130" s="227">
        <v>0.33359823245693593</v>
      </c>
      <c r="I130" s="227">
        <v>-0.19938602527139559</v>
      </c>
      <c r="J130" s="227">
        <v>-0.69569590766087053</v>
      </c>
      <c r="K130" s="227">
        <v>0.31316188362647668</v>
      </c>
      <c r="L130" s="228">
        <v>-0.78974696881332906</v>
      </c>
    </row>
    <row r="131" spans="2:12" x14ac:dyDescent="0.2">
      <c r="B131" s="201" t="s">
        <v>82</v>
      </c>
      <c r="C131" s="229">
        <v>0.54179253903430047</v>
      </c>
      <c r="D131" s="229">
        <v>1</v>
      </c>
      <c r="E131" s="229">
        <v>0.87519881397485633</v>
      </c>
      <c r="F131" s="229">
        <v>-0.37123911121943365</v>
      </c>
      <c r="G131" s="229">
        <v>0.88264741991162843</v>
      </c>
      <c r="H131" s="229">
        <v>0.72274830154493441</v>
      </c>
      <c r="I131" s="229">
        <v>-0.53143721474874661</v>
      </c>
      <c r="J131" s="229">
        <v>-0.27427847671320127</v>
      </c>
      <c r="K131" s="229">
        <v>0.87332559251846198</v>
      </c>
      <c r="L131" s="230">
        <v>-0.69621373070791948</v>
      </c>
    </row>
    <row r="132" spans="2:12" x14ac:dyDescent="0.2">
      <c r="B132" s="201" t="s">
        <v>21</v>
      </c>
      <c r="C132" s="229">
        <v>0.70125629544033397</v>
      </c>
      <c r="D132" s="229">
        <v>0.87519881397485633</v>
      </c>
      <c r="E132" s="229">
        <v>1</v>
      </c>
      <c r="F132" s="229">
        <v>-0.49237883355395551</v>
      </c>
      <c r="G132" s="229">
        <v>0.93510157670655081</v>
      </c>
      <c r="H132" s="229">
        <v>0.61845966737123637</v>
      </c>
      <c r="I132" s="229">
        <v>-0.39818920306878036</v>
      </c>
      <c r="J132" s="229">
        <v>-0.44767147474775276</v>
      </c>
      <c r="K132" s="229">
        <v>0.72630595640350493</v>
      </c>
      <c r="L132" s="230">
        <v>-0.88833009313590494</v>
      </c>
    </row>
    <row r="133" spans="2:12" x14ac:dyDescent="0.2">
      <c r="B133" s="201" t="s">
        <v>64</v>
      </c>
      <c r="C133" s="229">
        <v>-0.5978006415539151</v>
      </c>
      <c r="D133" s="229">
        <v>-0.37123911121943365</v>
      </c>
      <c r="E133" s="229">
        <v>-0.49237883355395551</v>
      </c>
      <c r="F133" s="229">
        <v>1</v>
      </c>
      <c r="G133" s="229">
        <v>-0.48097724157092342</v>
      </c>
      <c r="H133" s="229">
        <v>-0.35066344855510362</v>
      </c>
      <c r="I133" s="229">
        <v>0.45428785066229188</v>
      </c>
      <c r="J133" s="229">
        <v>0.60103900183875314</v>
      </c>
      <c r="K133" s="229">
        <v>-0.37174289488094875</v>
      </c>
      <c r="L133" s="230">
        <v>0.75432548496635732</v>
      </c>
    </row>
    <row r="134" spans="2:12" x14ac:dyDescent="0.2">
      <c r="B134" s="201" t="s">
        <v>10</v>
      </c>
      <c r="C134" s="229">
        <v>0.68638110511927186</v>
      </c>
      <c r="D134" s="229">
        <v>0.88264741991162843</v>
      </c>
      <c r="E134" s="229">
        <v>0.93510157670655081</v>
      </c>
      <c r="F134" s="229">
        <v>-0.48097724157092342</v>
      </c>
      <c r="G134" s="229">
        <v>1</v>
      </c>
      <c r="H134" s="229">
        <v>0.75133561577373409</v>
      </c>
      <c r="I134" s="229">
        <v>-0.54424651918545275</v>
      </c>
      <c r="J134" s="229">
        <v>-0.53399302779186908</v>
      </c>
      <c r="K134" s="229">
        <v>0.76672364039055318</v>
      </c>
      <c r="L134" s="230">
        <v>-0.80789773624040617</v>
      </c>
    </row>
    <row r="135" spans="2:12" x14ac:dyDescent="0.2">
      <c r="B135" s="201" t="s">
        <v>23</v>
      </c>
      <c r="C135" s="229">
        <v>0.33359823245693593</v>
      </c>
      <c r="D135" s="229">
        <v>0.72274830154493441</v>
      </c>
      <c r="E135" s="229">
        <v>0.61845966737123637</v>
      </c>
      <c r="F135" s="229">
        <v>-0.35066344855510362</v>
      </c>
      <c r="G135" s="229">
        <v>0.75133561577373409</v>
      </c>
      <c r="H135" s="229">
        <v>1</v>
      </c>
      <c r="I135" s="229">
        <v>-0.63901623600155122</v>
      </c>
      <c r="J135" s="229">
        <v>-0.2639268705897409</v>
      </c>
      <c r="K135" s="229">
        <v>0.86539173170613148</v>
      </c>
      <c r="L135" s="230">
        <v>-0.42100918022361244</v>
      </c>
    </row>
    <row r="136" spans="2:12" x14ac:dyDescent="0.2">
      <c r="B136" s="201" t="s">
        <v>65</v>
      </c>
      <c r="C136" s="229">
        <v>-0.19938602527139559</v>
      </c>
      <c r="D136" s="229">
        <v>-0.53143721474874661</v>
      </c>
      <c r="E136" s="229">
        <v>-0.39818920306878036</v>
      </c>
      <c r="F136" s="229">
        <v>0.45428785066229188</v>
      </c>
      <c r="G136" s="229">
        <v>-0.54424651918545275</v>
      </c>
      <c r="H136" s="229">
        <v>-0.63901623600155122</v>
      </c>
      <c r="I136" s="229">
        <v>1</v>
      </c>
      <c r="J136" s="229">
        <v>0.51041873103297608</v>
      </c>
      <c r="K136" s="229">
        <v>-0.65150578435454376</v>
      </c>
      <c r="L136" s="230">
        <v>0.39367737899640515</v>
      </c>
    </row>
    <row r="137" spans="2:12" x14ac:dyDescent="0.2">
      <c r="B137" s="201" t="s">
        <v>17</v>
      </c>
      <c r="C137" s="229">
        <v>-0.69569590766087053</v>
      </c>
      <c r="D137" s="229">
        <v>-0.27427847671320127</v>
      </c>
      <c r="E137" s="229">
        <v>-0.44767147474775276</v>
      </c>
      <c r="F137" s="229">
        <v>0.60103900183875314</v>
      </c>
      <c r="G137" s="229">
        <v>-0.53399302779186908</v>
      </c>
      <c r="H137" s="229">
        <v>-0.2639268705897409</v>
      </c>
      <c r="I137" s="229">
        <v>0.51041873103297608</v>
      </c>
      <c r="J137" s="229">
        <v>1</v>
      </c>
      <c r="K137" s="229">
        <v>-0.15669926904921361</v>
      </c>
      <c r="L137" s="230">
        <v>0.64825480416091485</v>
      </c>
    </row>
    <row r="138" spans="2:12" x14ac:dyDescent="0.2">
      <c r="B138" s="201" t="s">
        <v>22</v>
      </c>
      <c r="C138" s="229">
        <v>0.31316188362647668</v>
      </c>
      <c r="D138" s="229">
        <v>0.87332559251846198</v>
      </c>
      <c r="E138" s="229">
        <v>0.72630595640350493</v>
      </c>
      <c r="F138" s="229">
        <v>-0.37174289488094875</v>
      </c>
      <c r="G138" s="229">
        <v>0.76672364039055318</v>
      </c>
      <c r="H138" s="229">
        <v>0.86539173170613148</v>
      </c>
      <c r="I138" s="229">
        <v>-0.65150578435454376</v>
      </c>
      <c r="J138" s="229">
        <v>-0.15669926904921361</v>
      </c>
      <c r="K138" s="229">
        <v>1</v>
      </c>
      <c r="L138" s="230">
        <v>-0.51297254218885258</v>
      </c>
    </row>
    <row r="139" spans="2:12" ht="17" thickBot="1" x14ac:dyDescent="0.25">
      <c r="B139" s="202" t="s">
        <v>14</v>
      </c>
      <c r="C139" s="231">
        <v>-0.78974696881332906</v>
      </c>
      <c r="D139" s="231">
        <v>-0.69621373070791948</v>
      </c>
      <c r="E139" s="231">
        <v>-0.88833009313590494</v>
      </c>
      <c r="F139" s="231">
        <v>0.75432548496635732</v>
      </c>
      <c r="G139" s="231">
        <v>-0.80789773624040617</v>
      </c>
      <c r="H139" s="231">
        <v>-0.42100918022361244</v>
      </c>
      <c r="I139" s="231">
        <v>0.39367737899640515</v>
      </c>
      <c r="J139" s="231">
        <v>0.64825480416091485</v>
      </c>
      <c r="K139" s="231">
        <v>-0.51297254218885258</v>
      </c>
      <c r="L139" s="232">
        <v>1</v>
      </c>
    </row>
    <row r="152" spans="3:12" x14ac:dyDescent="0.2">
      <c r="C152" s="200"/>
    </row>
    <row r="153" spans="3:12" x14ac:dyDescent="0.2">
      <c r="C153" s="200"/>
      <c r="D153" s="200"/>
    </row>
    <row r="154" spans="3:12" x14ac:dyDescent="0.2">
      <c r="C154" s="200"/>
      <c r="D154" s="200"/>
      <c r="E154" s="200"/>
    </row>
    <row r="155" spans="3:12" x14ac:dyDescent="0.2">
      <c r="C155" s="200"/>
      <c r="D155" s="200"/>
      <c r="E155" s="200"/>
      <c r="F155" s="200"/>
    </row>
    <row r="156" spans="3:12" x14ac:dyDescent="0.2">
      <c r="C156" s="200"/>
      <c r="D156" s="200"/>
      <c r="E156" s="200"/>
      <c r="F156" s="200"/>
      <c r="G156" s="200"/>
    </row>
    <row r="157" spans="3:12" x14ac:dyDescent="0.2">
      <c r="C157" s="200"/>
      <c r="D157" s="200"/>
      <c r="E157" s="200"/>
      <c r="F157" s="200"/>
      <c r="G157" s="200"/>
      <c r="H157" s="200"/>
    </row>
    <row r="158" spans="3:12" x14ac:dyDescent="0.2">
      <c r="C158" s="200"/>
      <c r="D158" s="200"/>
      <c r="E158" s="200"/>
      <c r="F158" s="200"/>
      <c r="G158" s="200"/>
      <c r="H158" s="200"/>
      <c r="I158" s="200"/>
    </row>
    <row r="159" spans="3:12" x14ac:dyDescent="0.2">
      <c r="C159" s="200"/>
      <c r="D159" s="200"/>
      <c r="E159" s="200"/>
      <c r="F159" s="200"/>
      <c r="G159" s="200"/>
      <c r="H159" s="200"/>
      <c r="I159" s="200"/>
      <c r="J159" s="200"/>
    </row>
    <row r="160" spans="3:12" x14ac:dyDescent="0.2">
      <c r="C160" s="200"/>
      <c r="D160" s="200"/>
      <c r="E160" s="200"/>
      <c r="F160" s="200"/>
      <c r="G160" s="200"/>
      <c r="H160" s="200"/>
      <c r="I160" s="200"/>
      <c r="J160" s="200"/>
      <c r="K160" s="200"/>
      <c r="L160" s="2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029B-0680-EA40-A1E0-8AD2E3991274}">
  <dimension ref="B4:P105"/>
  <sheetViews>
    <sheetView topLeftCell="B33" zoomScale="86" workbookViewId="0">
      <selection activeCell="N84" sqref="N84"/>
    </sheetView>
  </sheetViews>
  <sheetFormatPr baseColWidth="10" defaultRowHeight="18" x14ac:dyDescent="0.2"/>
  <cols>
    <col min="1" max="1" width="10.83203125" style="23"/>
    <col min="2" max="2" width="18.1640625" style="241" bestFit="1" customWidth="1"/>
    <col min="3" max="3" width="11.1640625" style="23" bestFit="1" customWidth="1"/>
    <col min="4" max="4" width="17.33203125" style="23" bestFit="1" customWidth="1"/>
    <col min="5" max="5" width="14.33203125" style="23" bestFit="1" customWidth="1"/>
    <col min="6" max="6" width="21.33203125" style="23" bestFit="1" customWidth="1"/>
    <col min="7" max="7" width="14.33203125" style="23" bestFit="1" customWidth="1"/>
    <col min="8" max="8" width="15.5" style="23" bestFit="1" customWidth="1"/>
    <col min="9" max="9" width="16.1640625" style="23" bestFit="1" customWidth="1"/>
    <col min="10" max="10" width="19.5" style="23" bestFit="1" customWidth="1"/>
    <col min="11" max="11" width="18.5" style="23" bestFit="1" customWidth="1"/>
    <col min="12" max="12" width="10.83203125" style="23" bestFit="1" customWidth="1"/>
    <col min="13" max="13" width="10.6640625" style="23" bestFit="1" customWidth="1"/>
    <col min="14" max="14" width="18.5" style="23" bestFit="1" customWidth="1"/>
    <col min="15" max="15" width="8.6640625" style="23" bestFit="1" customWidth="1"/>
    <col min="16" max="16" width="27.33203125" style="23" bestFit="1" customWidth="1"/>
    <col min="17" max="16384" width="10.83203125" style="23"/>
  </cols>
  <sheetData>
    <row r="4" spans="2:13" ht="19" thickBot="1" x14ac:dyDescent="0.25">
      <c r="B4" s="260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2:13" ht="19" thickBot="1" x14ac:dyDescent="0.25">
      <c r="B5" s="261" t="s">
        <v>209</v>
      </c>
      <c r="C5" s="262" t="s">
        <v>11</v>
      </c>
      <c r="D5" s="262" t="s">
        <v>82</v>
      </c>
      <c r="E5" s="262" t="s">
        <v>21</v>
      </c>
      <c r="F5" s="262" t="s">
        <v>64</v>
      </c>
      <c r="G5" s="262" t="s">
        <v>10</v>
      </c>
      <c r="H5" s="262" t="s">
        <v>23</v>
      </c>
      <c r="I5" s="262" t="s">
        <v>65</v>
      </c>
      <c r="J5" s="262" t="s">
        <v>17</v>
      </c>
      <c r="K5" s="262" t="s">
        <v>22</v>
      </c>
      <c r="L5" s="263" t="s">
        <v>14</v>
      </c>
      <c r="M5" s="24"/>
    </row>
    <row r="6" spans="2:13" x14ac:dyDescent="0.2">
      <c r="B6" s="264">
        <v>45530</v>
      </c>
      <c r="C6" s="265">
        <v>173.83</v>
      </c>
      <c r="D6" s="265">
        <v>178.5</v>
      </c>
      <c r="E6" s="265">
        <v>114.04</v>
      </c>
      <c r="F6" s="266">
        <v>35.979999999999997</v>
      </c>
      <c r="G6" s="265">
        <v>212.57</v>
      </c>
      <c r="H6" s="266">
        <v>5</v>
      </c>
      <c r="I6" s="266">
        <v>11.24</v>
      </c>
      <c r="J6" s="265">
        <v>109.82</v>
      </c>
      <c r="K6" s="265">
        <v>4.8899999999999997</v>
      </c>
      <c r="L6" s="193">
        <v>11.11</v>
      </c>
      <c r="M6" s="24"/>
    </row>
    <row r="7" spans="2:13" x14ac:dyDescent="0.2">
      <c r="B7" s="264">
        <v>45537</v>
      </c>
      <c r="C7" s="265">
        <v>163.9</v>
      </c>
      <c r="D7" s="265">
        <v>171.39</v>
      </c>
      <c r="E7" s="265">
        <v>116.13</v>
      </c>
      <c r="F7" s="266">
        <v>35.590000000000003</v>
      </c>
      <c r="G7" s="265">
        <v>208.26</v>
      </c>
      <c r="H7" s="24">
        <v>4.7699999999999996</v>
      </c>
      <c r="I7" s="266">
        <v>11.5</v>
      </c>
      <c r="J7" s="265">
        <v>105</v>
      </c>
      <c r="K7" s="265">
        <v>4.3499999999999996</v>
      </c>
      <c r="L7" s="267">
        <v>10.47</v>
      </c>
      <c r="M7" s="24"/>
    </row>
    <row r="8" spans="2:13" x14ac:dyDescent="0.2">
      <c r="B8" s="264">
        <v>45544</v>
      </c>
      <c r="C8" s="265">
        <v>169.26</v>
      </c>
      <c r="D8" s="265">
        <v>186.49</v>
      </c>
      <c r="E8" s="265">
        <v>122.51</v>
      </c>
      <c r="F8" s="266">
        <v>38.909999999999997</v>
      </c>
      <c r="G8" s="265">
        <v>228.73</v>
      </c>
      <c r="H8" s="24">
        <v>5.43</v>
      </c>
      <c r="I8" s="266">
        <v>11.71</v>
      </c>
      <c r="J8" s="265">
        <v>111.47</v>
      </c>
      <c r="K8" s="265">
        <v>4.8499999999999996</v>
      </c>
      <c r="L8" s="267">
        <v>11.5</v>
      </c>
      <c r="M8" s="24"/>
    </row>
    <row r="9" spans="2:13" x14ac:dyDescent="0.2">
      <c r="B9" s="264">
        <v>45551</v>
      </c>
      <c r="C9" s="265">
        <v>178.24</v>
      </c>
      <c r="D9" s="265">
        <v>191.6</v>
      </c>
      <c r="E9" s="265">
        <v>128.79</v>
      </c>
      <c r="F9" s="266">
        <v>39.29</v>
      </c>
      <c r="G9" s="265">
        <v>268.33999999999997</v>
      </c>
      <c r="H9" s="24">
        <v>5.16</v>
      </c>
      <c r="I9" s="266">
        <v>11.98</v>
      </c>
      <c r="J9" s="265">
        <v>112.57</v>
      </c>
      <c r="K9" s="265">
        <v>4.97</v>
      </c>
      <c r="L9" s="267">
        <v>11.07</v>
      </c>
      <c r="M9" s="24"/>
    </row>
    <row r="10" spans="2:13" x14ac:dyDescent="0.2">
      <c r="B10" s="264">
        <v>45558</v>
      </c>
      <c r="C10" s="265">
        <v>176.28</v>
      </c>
      <c r="D10" s="265">
        <v>187.97</v>
      </c>
      <c r="E10" s="265">
        <v>123.76</v>
      </c>
      <c r="F10" s="266">
        <v>39.130000000000003</v>
      </c>
      <c r="G10" s="265">
        <v>278.02999999999997</v>
      </c>
      <c r="H10" s="24">
        <v>5.22</v>
      </c>
      <c r="I10" s="266">
        <v>10.89</v>
      </c>
      <c r="J10" s="265">
        <v>92.38</v>
      </c>
      <c r="K10" s="265">
        <v>4.78</v>
      </c>
      <c r="L10" s="267">
        <v>10.39</v>
      </c>
      <c r="M10" s="24"/>
    </row>
    <row r="11" spans="2:13" x14ac:dyDescent="0.2">
      <c r="B11" s="264">
        <v>45565</v>
      </c>
      <c r="C11" s="265">
        <v>181.18</v>
      </c>
      <c r="D11" s="265">
        <v>186.51</v>
      </c>
      <c r="E11" s="265">
        <v>126.6</v>
      </c>
      <c r="F11" s="266">
        <v>34.6</v>
      </c>
      <c r="G11" s="265">
        <v>283.49</v>
      </c>
      <c r="H11" s="24">
        <v>5.95</v>
      </c>
      <c r="I11" s="266">
        <v>10.86</v>
      </c>
      <c r="J11" s="265">
        <v>93.39</v>
      </c>
      <c r="K11" s="265">
        <v>4.6900000000000004</v>
      </c>
      <c r="L11" s="267">
        <v>7.44</v>
      </c>
      <c r="M11" s="24"/>
    </row>
    <row r="12" spans="2:13" x14ac:dyDescent="0.2">
      <c r="B12" s="264">
        <v>45572</v>
      </c>
      <c r="C12" s="265">
        <v>188</v>
      </c>
      <c r="D12" s="265">
        <v>188.82</v>
      </c>
      <c r="E12" s="265">
        <v>133.65</v>
      </c>
      <c r="F12" s="266">
        <v>34.83</v>
      </c>
      <c r="G12" s="265">
        <v>289.75</v>
      </c>
      <c r="H12" s="24">
        <v>5.69</v>
      </c>
      <c r="I12" s="266">
        <v>11</v>
      </c>
      <c r="J12" s="265">
        <v>95.7</v>
      </c>
      <c r="K12" s="265">
        <v>4.91</v>
      </c>
      <c r="L12" s="267">
        <v>6.57</v>
      </c>
      <c r="M12" s="24"/>
    </row>
    <row r="13" spans="2:13" x14ac:dyDescent="0.2">
      <c r="B13" s="264">
        <v>45579</v>
      </c>
      <c r="C13" s="265">
        <v>194.62</v>
      </c>
      <c r="D13" s="265">
        <v>188.99</v>
      </c>
      <c r="E13" s="265">
        <v>135.34</v>
      </c>
      <c r="F13" s="266">
        <v>35.409999999999997</v>
      </c>
      <c r="G13" s="265">
        <v>286.12</v>
      </c>
      <c r="H13" s="24">
        <v>5.61</v>
      </c>
      <c r="I13" s="266">
        <v>11.56</v>
      </c>
      <c r="J13" s="265">
        <v>93.33</v>
      </c>
      <c r="K13" s="265">
        <v>5.5</v>
      </c>
      <c r="L13" s="267">
        <v>5.74</v>
      </c>
      <c r="M13" s="24"/>
    </row>
    <row r="14" spans="2:13" x14ac:dyDescent="0.2">
      <c r="B14" s="264">
        <v>45586</v>
      </c>
      <c r="C14" s="265">
        <v>192.04</v>
      </c>
      <c r="D14" s="265">
        <v>188.59</v>
      </c>
      <c r="E14" s="265">
        <v>136.56</v>
      </c>
      <c r="F14" s="266">
        <v>34.5</v>
      </c>
      <c r="G14" s="265">
        <v>279.93</v>
      </c>
      <c r="H14" s="24">
        <v>5.16</v>
      </c>
      <c r="I14" s="266">
        <v>11.49</v>
      </c>
      <c r="J14" s="265">
        <v>91.61</v>
      </c>
      <c r="K14" s="265">
        <v>4.9800000000000004</v>
      </c>
      <c r="L14" s="267">
        <v>5.29</v>
      </c>
      <c r="M14" s="24"/>
    </row>
    <row r="15" spans="2:13" x14ac:dyDescent="0.2">
      <c r="B15" s="191">
        <v>45593</v>
      </c>
      <c r="C15" s="266">
        <v>193</v>
      </c>
      <c r="D15" s="266">
        <v>197.93</v>
      </c>
      <c r="E15" s="266">
        <v>131.53</v>
      </c>
      <c r="F15" s="266">
        <v>33.08</v>
      </c>
      <c r="G15" s="266">
        <v>293.68</v>
      </c>
      <c r="H15" s="24">
        <v>4.87</v>
      </c>
      <c r="I15" s="266">
        <v>11.53</v>
      </c>
      <c r="J15" s="266">
        <v>94.22</v>
      </c>
      <c r="K15" s="266">
        <v>5.14</v>
      </c>
      <c r="L15" s="267">
        <v>5.73</v>
      </c>
      <c r="M15" s="24"/>
    </row>
    <row r="16" spans="2:13" x14ac:dyDescent="0.2">
      <c r="B16" s="264">
        <v>45600</v>
      </c>
      <c r="C16" s="266">
        <v>184.05</v>
      </c>
      <c r="D16" s="266">
        <v>208.18</v>
      </c>
      <c r="E16" s="24">
        <v>147.19999999999999</v>
      </c>
      <c r="F16" s="266">
        <v>36.08</v>
      </c>
      <c r="G16" s="24">
        <v>326.89</v>
      </c>
      <c r="H16" s="24">
        <v>5.21</v>
      </c>
      <c r="I16" s="266">
        <v>11.43</v>
      </c>
      <c r="J16" s="266">
        <v>102.89</v>
      </c>
      <c r="K16" s="24">
        <v>7.2</v>
      </c>
      <c r="L16" s="267">
        <v>3.14</v>
      </c>
      <c r="M16" s="24"/>
    </row>
    <row r="17" spans="2:13" x14ac:dyDescent="0.2">
      <c r="B17" s="264">
        <v>45607</v>
      </c>
      <c r="C17" s="266">
        <v>186.24</v>
      </c>
      <c r="D17" s="266">
        <v>202.61</v>
      </c>
      <c r="E17" s="24">
        <v>141.38</v>
      </c>
      <c r="F17" s="266">
        <v>33.22</v>
      </c>
      <c r="G17" s="24">
        <v>307.32</v>
      </c>
      <c r="H17" s="24">
        <v>5.73</v>
      </c>
      <c r="I17" s="266">
        <v>10.89</v>
      </c>
      <c r="J17" s="266">
        <v>93.24</v>
      </c>
      <c r="K17" s="24">
        <v>6.36</v>
      </c>
      <c r="L17" s="267">
        <v>3.75</v>
      </c>
      <c r="M17" s="24"/>
    </row>
    <row r="18" spans="2:13" x14ac:dyDescent="0.2">
      <c r="B18" s="264">
        <v>45614</v>
      </c>
      <c r="C18" s="266">
        <v>185.31</v>
      </c>
      <c r="D18" s="266">
        <v>197.12</v>
      </c>
      <c r="E18" s="24">
        <v>145</v>
      </c>
      <c r="F18" s="266">
        <v>34.07</v>
      </c>
      <c r="G18" s="24">
        <v>351.97</v>
      </c>
      <c r="H18" s="24">
        <v>7.09</v>
      </c>
      <c r="I18" s="266">
        <v>11.15</v>
      </c>
      <c r="J18" s="266">
        <v>96.42</v>
      </c>
      <c r="K18" s="24">
        <v>8.25</v>
      </c>
      <c r="L18" s="267">
        <v>4.9000000000000004</v>
      </c>
      <c r="M18" s="24"/>
    </row>
    <row r="19" spans="2:13" x14ac:dyDescent="0.2">
      <c r="B19" s="264">
        <v>45621</v>
      </c>
      <c r="C19" s="266">
        <v>189.43</v>
      </c>
      <c r="D19" s="266">
        <v>207.89</v>
      </c>
      <c r="E19" s="24">
        <v>140.9</v>
      </c>
      <c r="F19" s="266">
        <v>34.67</v>
      </c>
      <c r="G19" s="24">
        <v>348.27</v>
      </c>
      <c r="H19" s="24">
        <v>8.9499999999999993</v>
      </c>
      <c r="I19" s="266">
        <v>11.02</v>
      </c>
      <c r="J19" s="266">
        <v>95.04</v>
      </c>
      <c r="K19" s="24">
        <v>9.31</v>
      </c>
      <c r="L19" s="267">
        <v>5.54</v>
      </c>
      <c r="M19" s="24"/>
    </row>
    <row r="20" spans="2:13" ht="19" thickBot="1" x14ac:dyDescent="0.25">
      <c r="B20" s="268">
        <v>45628</v>
      </c>
      <c r="C20" s="194">
        <v>187.03</v>
      </c>
      <c r="D20" s="194">
        <v>227.03</v>
      </c>
      <c r="E20" s="269">
        <v>150.88</v>
      </c>
      <c r="F20" s="194">
        <v>33.76</v>
      </c>
      <c r="G20" s="269">
        <v>368.5</v>
      </c>
      <c r="H20" s="269">
        <v>8.84</v>
      </c>
      <c r="I20" s="194">
        <v>10.23</v>
      </c>
      <c r="J20" s="194">
        <v>97.63</v>
      </c>
      <c r="K20" s="269">
        <v>15.01</v>
      </c>
      <c r="L20" s="270">
        <v>4.47</v>
      </c>
      <c r="M20" s="24"/>
    </row>
    <row r="21" spans="2:13" x14ac:dyDescent="0.2">
      <c r="B21" s="260"/>
      <c r="C21" s="266"/>
      <c r="D21" s="266"/>
      <c r="E21" s="24"/>
      <c r="F21" s="266"/>
      <c r="G21" s="24"/>
      <c r="H21" s="24"/>
      <c r="I21" s="266"/>
      <c r="J21" s="266"/>
      <c r="K21" s="24"/>
      <c r="L21" s="24"/>
      <c r="M21" s="24"/>
    </row>
    <row r="22" spans="2:13" x14ac:dyDescent="0.2">
      <c r="B22" s="260"/>
      <c r="C22" s="240"/>
      <c r="D22" s="240"/>
      <c r="E22" s="240"/>
      <c r="F22" s="240"/>
      <c r="G22" s="240"/>
      <c r="H22" s="240"/>
      <c r="I22" s="24"/>
      <c r="J22" s="24"/>
      <c r="K22" s="24"/>
      <c r="L22" s="24"/>
      <c r="M22" s="24"/>
    </row>
    <row r="23" spans="2:13" x14ac:dyDescent="0.2">
      <c r="B23" s="260"/>
      <c r="C23" s="266"/>
      <c r="D23" s="266"/>
      <c r="E23" s="266"/>
      <c r="F23" s="266"/>
      <c r="G23" s="24"/>
      <c r="H23" s="271"/>
      <c r="I23" s="24"/>
      <c r="J23" s="24"/>
      <c r="K23" s="24"/>
      <c r="L23" s="24"/>
      <c r="M23" s="24"/>
    </row>
    <row r="24" spans="2:13" x14ac:dyDescent="0.2">
      <c r="B24" s="260"/>
      <c r="C24" s="266"/>
      <c r="D24" s="272"/>
      <c r="E24" s="272"/>
      <c r="F24" s="272"/>
      <c r="G24" s="272"/>
      <c r="H24" s="272"/>
      <c r="I24" s="272"/>
      <c r="J24" s="272"/>
      <c r="K24" s="24"/>
      <c r="L24" s="24"/>
      <c r="M24" s="24"/>
    </row>
    <row r="25" spans="2:13" ht="19" thickBot="1" x14ac:dyDescent="0.25">
      <c r="B25" s="260"/>
      <c r="C25" s="266"/>
      <c r="D25" s="273"/>
      <c r="E25" s="24"/>
      <c r="F25" s="24"/>
      <c r="G25" s="24"/>
      <c r="H25" s="240"/>
      <c r="I25" s="240"/>
      <c r="J25" s="240"/>
      <c r="K25" s="240"/>
      <c r="L25" s="240"/>
      <c r="M25" s="240"/>
    </row>
    <row r="26" spans="2:13" ht="19" thickBot="1" x14ac:dyDescent="0.25">
      <c r="B26" s="261" t="s">
        <v>209</v>
      </c>
      <c r="C26" s="262" t="s">
        <v>11</v>
      </c>
      <c r="D26" s="262" t="s">
        <v>82</v>
      </c>
      <c r="E26" s="262" t="s">
        <v>21</v>
      </c>
      <c r="F26" s="262" t="s">
        <v>64</v>
      </c>
      <c r="G26" s="262" t="s">
        <v>10</v>
      </c>
      <c r="H26" s="262" t="s">
        <v>23</v>
      </c>
      <c r="I26" s="262" t="s">
        <v>65</v>
      </c>
      <c r="J26" s="262" t="s">
        <v>17</v>
      </c>
      <c r="K26" s="262" t="s">
        <v>22</v>
      </c>
      <c r="L26" s="263" t="s">
        <v>14</v>
      </c>
      <c r="M26" s="24"/>
    </row>
    <row r="27" spans="2:13" x14ac:dyDescent="0.2">
      <c r="B27" s="264">
        <v>45530</v>
      </c>
      <c r="C27" s="239">
        <v>-5.7099999999999998E-2</v>
      </c>
      <c r="D27" s="239">
        <v>-3.9800000000000002E-2</v>
      </c>
      <c r="E27" s="239">
        <v>1.83E-2</v>
      </c>
      <c r="F27" s="239">
        <v>-1.0800000000000001E-2</v>
      </c>
      <c r="G27" s="239">
        <v>-2.0299999999999999E-2</v>
      </c>
      <c r="H27" s="239">
        <v>-4.5999999999999999E-2</v>
      </c>
      <c r="I27" s="239">
        <v>2.3099999999999999E-2</v>
      </c>
      <c r="J27" s="239">
        <v>-4.3900000000000002E-2</v>
      </c>
      <c r="K27" s="239">
        <v>-0.1104</v>
      </c>
      <c r="L27" s="197">
        <v>-5.7599999999999998E-2</v>
      </c>
      <c r="M27" s="24"/>
    </row>
    <row r="28" spans="2:13" x14ac:dyDescent="0.2">
      <c r="B28" s="264">
        <v>45537</v>
      </c>
      <c r="C28" s="239">
        <v>3.27E-2</v>
      </c>
      <c r="D28" s="239">
        <v>8.8099999999999998E-2</v>
      </c>
      <c r="E28" s="239">
        <v>5.4899999999999997E-2</v>
      </c>
      <c r="F28" s="239">
        <v>9.3299999999999994E-2</v>
      </c>
      <c r="G28" s="239">
        <v>9.8299999999999998E-2</v>
      </c>
      <c r="H28" s="239">
        <v>0.1384</v>
      </c>
      <c r="I28" s="239">
        <v>1.83E-2</v>
      </c>
      <c r="J28" s="239">
        <v>6.1600000000000002E-2</v>
      </c>
      <c r="K28" s="239">
        <v>0.1149</v>
      </c>
      <c r="L28" s="197">
        <v>9.8400000000000001E-2</v>
      </c>
      <c r="M28" s="24"/>
    </row>
    <row r="29" spans="2:13" x14ac:dyDescent="0.2">
      <c r="B29" s="264">
        <v>45544</v>
      </c>
      <c r="C29" s="239">
        <v>5.3100000000000001E-2</v>
      </c>
      <c r="D29" s="239">
        <v>2.7400000000000001E-2</v>
      </c>
      <c r="E29" s="239">
        <v>5.1299999999999998E-2</v>
      </c>
      <c r="F29" s="239">
        <v>9.7999999999999997E-3</v>
      </c>
      <c r="G29" s="239">
        <v>0.17319999999999999</v>
      </c>
      <c r="H29" s="239">
        <v>-4.9700000000000001E-2</v>
      </c>
      <c r="I29" s="239">
        <v>2.3099999999999999E-2</v>
      </c>
      <c r="J29" s="239">
        <v>9.9000000000000008E-3</v>
      </c>
      <c r="K29" s="239">
        <v>2.47E-2</v>
      </c>
      <c r="L29" s="197">
        <v>-3.7400000000000003E-2</v>
      </c>
      <c r="M29" s="24"/>
    </row>
    <row r="30" spans="2:13" x14ac:dyDescent="0.2">
      <c r="B30" s="264">
        <v>45551</v>
      </c>
      <c r="C30" s="239">
        <v>-1.0999999999999999E-2</v>
      </c>
      <c r="D30" s="239">
        <v>-1.89E-2</v>
      </c>
      <c r="E30" s="239">
        <v>-3.9100000000000003E-2</v>
      </c>
      <c r="F30" s="239">
        <v>-4.1000000000000003E-3</v>
      </c>
      <c r="G30" s="239">
        <v>3.61E-2</v>
      </c>
      <c r="H30" s="239">
        <v>1.1599999999999999E-2</v>
      </c>
      <c r="I30" s="239">
        <v>-9.0999999999999998E-2</v>
      </c>
      <c r="J30" s="239">
        <v>-0.1794</v>
      </c>
      <c r="K30" s="239">
        <v>-3.8199999999999998E-2</v>
      </c>
      <c r="L30" s="197">
        <v>-6.1400000000000003E-2</v>
      </c>
      <c r="M30" s="24"/>
    </row>
    <row r="31" spans="2:13" x14ac:dyDescent="0.2">
      <c r="B31" s="264">
        <v>45558</v>
      </c>
      <c r="C31" s="239">
        <v>2.7799999999999998E-2</v>
      </c>
      <c r="D31" s="239">
        <v>-7.7999999999999996E-3</v>
      </c>
      <c r="E31" s="239">
        <v>2.29E-2</v>
      </c>
      <c r="F31" s="239">
        <v>-0.1158</v>
      </c>
      <c r="G31" s="239">
        <v>1.9599999999999999E-2</v>
      </c>
      <c r="H31" s="239">
        <v>0.13980000000000001</v>
      </c>
      <c r="I31" s="239">
        <v>-2.8E-3</v>
      </c>
      <c r="J31" s="239">
        <v>1.09E-2</v>
      </c>
      <c r="K31" s="239">
        <v>-1.8800000000000001E-2</v>
      </c>
      <c r="L31" s="197">
        <v>-0.28389999999999999</v>
      </c>
      <c r="M31" s="24"/>
    </row>
    <row r="32" spans="2:13" x14ac:dyDescent="0.2">
      <c r="B32" s="264">
        <v>45565</v>
      </c>
      <c r="C32" s="239">
        <v>3.7600000000000001E-2</v>
      </c>
      <c r="D32" s="239">
        <v>1.24E-2</v>
      </c>
      <c r="E32" s="239">
        <v>5.57E-2</v>
      </c>
      <c r="F32" s="239">
        <v>6.6E-3</v>
      </c>
      <c r="G32" s="239">
        <v>2.2100000000000002E-2</v>
      </c>
      <c r="H32" s="239">
        <v>-4.3700000000000003E-2</v>
      </c>
      <c r="I32" s="239">
        <v>1.29E-2</v>
      </c>
      <c r="J32" s="239">
        <v>2.47E-2</v>
      </c>
      <c r="K32" s="239">
        <v>4.6899999999999997E-2</v>
      </c>
      <c r="L32" s="197">
        <v>-0.1169</v>
      </c>
      <c r="M32" s="24"/>
    </row>
    <row r="33" spans="2:16" x14ac:dyDescent="0.2">
      <c r="B33" s="264">
        <v>45572</v>
      </c>
      <c r="C33" s="239">
        <v>3.5200000000000002E-2</v>
      </c>
      <c r="D33" s="239">
        <v>8.9999999999999998E-4</v>
      </c>
      <c r="E33" s="239">
        <v>1.26E-2</v>
      </c>
      <c r="F33" s="239">
        <v>1.67E-2</v>
      </c>
      <c r="G33" s="239">
        <v>-1.2500000000000001E-2</v>
      </c>
      <c r="H33" s="239">
        <v>-1.41E-2</v>
      </c>
      <c r="I33" s="239">
        <v>5.0900000000000001E-2</v>
      </c>
      <c r="J33" s="239">
        <v>-2.4799999999999999E-2</v>
      </c>
      <c r="K33" s="239">
        <v>0.1202</v>
      </c>
      <c r="L33" s="197">
        <v>-0.1263</v>
      </c>
      <c r="M33" s="24"/>
    </row>
    <row r="34" spans="2:16" x14ac:dyDescent="0.2">
      <c r="B34" s="264">
        <v>45579</v>
      </c>
      <c r="C34" s="239">
        <v>-1.3299999999999999E-2</v>
      </c>
      <c r="D34" s="239">
        <v>-2.0999999999999999E-3</v>
      </c>
      <c r="E34" s="239">
        <v>8.9999999999999993E-3</v>
      </c>
      <c r="F34" s="239">
        <v>-2.5700000000000001E-2</v>
      </c>
      <c r="G34" s="239">
        <v>-2.1600000000000001E-2</v>
      </c>
      <c r="H34" s="239">
        <v>-8.0199999999999994E-2</v>
      </c>
      <c r="I34" s="239">
        <v>-6.1000000000000004E-3</v>
      </c>
      <c r="J34" s="239">
        <v>-1.84E-2</v>
      </c>
      <c r="K34" s="239">
        <v>-9.4500000000000001E-2</v>
      </c>
      <c r="L34" s="197">
        <v>-7.8399999999999997E-2</v>
      </c>
      <c r="M34" s="24"/>
    </row>
    <row r="35" spans="2:16" x14ac:dyDescent="0.2">
      <c r="B35" s="264">
        <v>45586</v>
      </c>
      <c r="C35" s="239">
        <v>5.0000000000000001E-3</v>
      </c>
      <c r="D35" s="239">
        <v>4.9500000000000002E-2</v>
      </c>
      <c r="E35" s="239">
        <v>-3.6799999999999999E-2</v>
      </c>
      <c r="F35" s="239">
        <v>-4.1200000000000001E-2</v>
      </c>
      <c r="G35" s="239">
        <v>4.9099999999999998E-2</v>
      </c>
      <c r="H35" s="239">
        <v>-5.62E-2</v>
      </c>
      <c r="I35" s="239">
        <v>3.5000000000000001E-3</v>
      </c>
      <c r="J35" s="239">
        <v>2.8500000000000001E-2</v>
      </c>
      <c r="K35" s="239">
        <v>3.2099999999999997E-2</v>
      </c>
      <c r="L35" s="197">
        <v>8.3199999999999996E-2</v>
      </c>
      <c r="M35" s="24"/>
    </row>
    <row r="36" spans="2:16" x14ac:dyDescent="0.2">
      <c r="B36" s="191">
        <v>45593</v>
      </c>
      <c r="C36" s="239">
        <v>-4.6399999999999997E-2</v>
      </c>
      <c r="D36" s="239">
        <v>5.1799999999999999E-2</v>
      </c>
      <c r="E36" s="239">
        <v>0.1191</v>
      </c>
      <c r="F36" s="239">
        <v>9.0700000000000003E-2</v>
      </c>
      <c r="G36" s="239">
        <v>0.11310000000000001</v>
      </c>
      <c r="H36" s="239">
        <v>6.9800000000000001E-2</v>
      </c>
      <c r="I36" s="239">
        <v>-8.6999999999999994E-3</v>
      </c>
      <c r="J36" s="239">
        <v>9.1999999999999998E-2</v>
      </c>
      <c r="K36" s="239">
        <v>0.40079999999999999</v>
      </c>
      <c r="L36" s="197">
        <v>-0.45200000000000001</v>
      </c>
      <c r="M36" s="24"/>
    </row>
    <row r="37" spans="2:16" x14ac:dyDescent="0.2">
      <c r="B37" s="264">
        <v>45600</v>
      </c>
      <c r="C37" s="239">
        <v>1.1900000000000001E-2</v>
      </c>
      <c r="D37" s="239">
        <v>-2.6800000000000001E-2</v>
      </c>
      <c r="E37" s="239">
        <v>-3.95E-2</v>
      </c>
      <c r="F37" s="239">
        <v>-7.9299999999999995E-2</v>
      </c>
      <c r="G37" s="239">
        <v>-5.9900000000000002E-2</v>
      </c>
      <c r="H37" s="239">
        <v>9.98E-2</v>
      </c>
      <c r="I37" s="239">
        <v>-4.7199999999999999E-2</v>
      </c>
      <c r="J37" s="239">
        <v>-9.3799999999999994E-2</v>
      </c>
      <c r="K37" s="239">
        <v>-0.1167</v>
      </c>
      <c r="L37" s="197">
        <v>0.1943</v>
      </c>
      <c r="M37" s="24"/>
    </row>
    <row r="38" spans="2:16" x14ac:dyDescent="0.2">
      <c r="B38" s="264">
        <v>45607</v>
      </c>
      <c r="C38" s="239">
        <v>-5.0000000000000001E-3</v>
      </c>
      <c r="D38" s="239">
        <v>-2.7099999999999999E-2</v>
      </c>
      <c r="E38" s="239">
        <v>2.5600000000000001E-2</v>
      </c>
      <c r="F38" s="239">
        <v>2.5600000000000001E-2</v>
      </c>
      <c r="G38" s="239">
        <v>0.14530000000000001</v>
      </c>
      <c r="H38" s="239">
        <v>0.23730000000000001</v>
      </c>
      <c r="I38" s="239">
        <v>2.3900000000000001E-2</v>
      </c>
      <c r="J38" s="239">
        <v>3.4099999999999998E-2</v>
      </c>
      <c r="K38" s="239">
        <v>0.29720000000000002</v>
      </c>
      <c r="L38" s="197">
        <v>0.30669999999999997</v>
      </c>
      <c r="M38" s="24"/>
    </row>
    <row r="39" spans="2:16" x14ac:dyDescent="0.2">
      <c r="B39" s="264">
        <v>45614</v>
      </c>
      <c r="C39" s="239">
        <v>2.2200000000000001E-2</v>
      </c>
      <c r="D39" s="239">
        <v>5.4600000000000003E-2</v>
      </c>
      <c r="E39" s="239">
        <v>-2.8299999999999999E-2</v>
      </c>
      <c r="F39" s="239">
        <v>1.7600000000000001E-2</v>
      </c>
      <c r="G39" s="239">
        <v>-1.0500000000000001E-2</v>
      </c>
      <c r="H39" s="239">
        <v>0.26229999999999998</v>
      </c>
      <c r="I39" s="239">
        <v>-1.17E-2</v>
      </c>
      <c r="J39" s="239">
        <v>-1.43E-2</v>
      </c>
      <c r="K39" s="239">
        <v>0.1285</v>
      </c>
      <c r="L39" s="197">
        <v>0.13059999999999999</v>
      </c>
      <c r="M39" s="24"/>
    </row>
    <row r="40" spans="2:16" ht="19" thickBot="1" x14ac:dyDescent="0.25">
      <c r="B40" s="268">
        <v>45621</v>
      </c>
      <c r="C40" s="196">
        <v>-1.2699999999999999E-2</v>
      </c>
      <c r="D40" s="196">
        <v>9.2100000000000001E-2</v>
      </c>
      <c r="E40" s="196">
        <v>7.0800000000000002E-2</v>
      </c>
      <c r="F40" s="196">
        <v>-2.6200000000000001E-2</v>
      </c>
      <c r="G40" s="196">
        <v>5.8099999999999999E-2</v>
      </c>
      <c r="H40" s="196">
        <v>-1.23E-2</v>
      </c>
      <c r="I40" s="196">
        <v>-7.17E-2</v>
      </c>
      <c r="J40" s="196">
        <v>2.7300000000000001E-2</v>
      </c>
      <c r="K40" s="196">
        <v>0.61219999999999997</v>
      </c>
      <c r="L40" s="198">
        <v>-0.19309999999999999</v>
      </c>
      <c r="M40" s="24"/>
    </row>
    <row r="41" spans="2:16" x14ac:dyDescent="0.2">
      <c r="B41" s="260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4"/>
    </row>
    <row r="42" spans="2:16" x14ac:dyDescent="0.2">
      <c r="B42" s="260"/>
      <c r="C42" s="240"/>
      <c r="D42" s="273"/>
      <c r="E42" s="24"/>
      <c r="F42" s="24"/>
      <c r="G42" s="24"/>
      <c r="H42" s="24"/>
      <c r="I42" s="24"/>
      <c r="J42" s="274"/>
      <c r="K42" s="266"/>
      <c r="L42" s="266"/>
      <c r="M42" s="24"/>
    </row>
    <row r="43" spans="2:16" x14ac:dyDescent="0.2">
      <c r="B43" s="260"/>
      <c r="C43" s="275"/>
      <c r="D43" s="273"/>
      <c r="E43" s="24"/>
      <c r="F43" s="24"/>
      <c r="G43" s="24"/>
      <c r="H43" s="24"/>
      <c r="I43" s="24"/>
      <c r="J43" s="274"/>
      <c r="K43" s="24"/>
      <c r="L43" s="24"/>
      <c r="M43" s="24"/>
    </row>
    <row r="44" spans="2:16" x14ac:dyDescent="0.2">
      <c r="B44" s="260"/>
      <c r="C44" s="24"/>
      <c r="D44" s="275"/>
      <c r="E44" s="266"/>
      <c r="F44" s="266"/>
      <c r="G44" s="266"/>
      <c r="H44" s="266"/>
      <c r="I44" s="24"/>
      <c r="J44" s="24"/>
      <c r="K44" s="24"/>
      <c r="L44" s="24"/>
      <c r="M44" s="24"/>
    </row>
    <row r="45" spans="2:16" ht="19" thickBot="1" x14ac:dyDescent="0.25">
      <c r="B45" s="260"/>
      <c r="C45" s="24"/>
      <c r="D45" s="24" t="s">
        <v>212</v>
      </c>
      <c r="E45" s="24"/>
      <c r="F45" s="24"/>
      <c r="G45" s="24"/>
      <c r="H45" s="24"/>
      <c r="I45" s="24"/>
      <c r="J45" s="24"/>
      <c r="K45" s="24"/>
      <c r="L45" s="24"/>
      <c r="M45" s="24"/>
    </row>
    <row r="46" spans="2:16" ht="19" thickBot="1" x14ac:dyDescent="0.25">
      <c r="B46" s="276" t="s">
        <v>4</v>
      </c>
      <c r="C46" s="277" t="s">
        <v>11</v>
      </c>
      <c r="D46" s="277" t="s">
        <v>82</v>
      </c>
      <c r="E46" s="277" t="s">
        <v>21</v>
      </c>
      <c r="F46" s="277" t="s">
        <v>64</v>
      </c>
      <c r="G46" s="277" t="s">
        <v>10</v>
      </c>
      <c r="H46" s="277" t="s">
        <v>23</v>
      </c>
      <c r="I46" s="277" t="s">
        <v>65</v>
      </c>
      <c r="J46" s="277" t="s">
        <v>17</v>
      </c>
      <c r="K46" s="277" t="s">
        <v>22</v>
      </c>
      <c r="L46" s="278" t="s">
        <v>14</v>
      </c>
      <c r="M46" s="279" t="s">
        <v>101</v>
      </c>
      <c r="N46" s="251" t="s">
        <v>218</v>
      </c>
      <c r="P46" s="23" t="s">
        <v>223</v>
      </c>
    </row>
    <row r="47" spans="2:16" x14ac:dyDescent="0.2">
      <c r="B47" s="264" t="s">
        <v>11</v>
      </c>
      <c r="C47" s="280">
        <v>1E-3</v>
      </c>
      <c r="D47" s="280">
        <v>2.0000000000000001E-4</v>
      </c>
      <c r="E47" s="280">
        <v>-2.0000000000000001E-4</v>
      </c>
      <c r="F47" s="280">
        <v>-2.0000000000000001E-4</v>
      </c>
      <c r="G47" s="280">
        <v>2.9999999999999997E-4</v>
      </c>
      <c r="H47" s="280">
        <v>4.0000000000000002E-4</v>
      </c>
      <c r="I47" s="280">
        <v>2.9999999999999997E-4</v>
      </c>
      <c r="J47" s="280">
        <v>1E-4</v>
      </c>
      <c r="K47" s="280">
        <v>-1.1000000000000001E-3</v>
      </c>
      <c r="L47" s="281">
        <v>1.5E-3</v>
      </c>
      <c r="M47" s="281">
        <v>0.22420000000000001</v>
      </c>
      <c r="N47" s="246">
        <f>AVERAGE(C27:C40)</f>
        <v>5.7142857142857143E-3</v>
      </c>
      <c r="P47" s="244">
        <f>AVERAGE(N47:N56)</f>
        <v>2.8037409257409256E-3</v>
      </c>
    </row>
    <row r="48" spans="2:16" x14ac:dyDescent="0.2">
      <c r="B48" s="264" t="s">
        <v>82</v>
      </c>
      <c r="C48" s="280">
        <v>2.0000000000000001E-4</v>
      </c>
      <c r="D48" s="280">
        <v>1.6999999999999999E-3</v>
      </c>
      <c r="E48" s="280">
        <v>8.0000000000000004E-4</v>
      </c>
      <c r="F48" s="280">
        <v>1E-3</v>
      </c>
      <c r="G48" s="280">
        <v>1E-3</v>
      </c>
      <c r="H48" s="280">
        <v>2.9999999999999997E-4</v>
      </c>
      <c r="I48" s="280">
        <v>-1E-4</v>
      </c>
      <c r="J48" s="280">
        <v>1.6000000000000001E-3</v>
      </c>
      <c r="K48" s="280">
        <v>5.1999999999999998E-3</v>
      </c>
      <c r="L48" s="281">
        <v>-1.5E-3</v>
      </c>
      <c r="M48" s="281">
        <v>0.71719999999999995</v>
      </c>
      <c r="N48" s="246">
        <f>AVERAGE(C28:C41)</f>
        <v>1.0546153846153846E-2</v>
      </c>
    </row>
    <row r="49" spans="2:14" x14ac:dyDescent="0.2">
      <c r="B49" s="264" t="s">
        <v>21</v>
      </c>
      <c r="C49" s="280">
        <v>-2.0000000000000001E-4</v>
      </c>
      <c r="D49" s="280">
        <v>8.0000000000000004E-4</v>
      </c>
      <c r="E49" s="280">
        <v>2E-3</v>
      </c>
      <c r="F49" s="280">
        <v>1.2999999999999999E-3</v>
      </c>
      <c r="G49" s="280">
        <v>1.6999999999999999E-3</v>
      </c>
      <c r="H49" s="280">
        <v>-4.0000000000000002E-4</v>
      </c>
      <c r="I49" s="280">
        <v>4.0000000000000002E-4</v>
      </c>
      <c r="J49" s="280">
        <v>2.0999999999999999E-3</v>
      </c>
      <c r="K49" s="280">
        <v>5.5999999999999999E-3</v>
      </c>
      <c r="L49" s="281">
        <v>-5.1000000000000004E-3</v>
      </c>
      <c r="M49" s="281">
        <v>1.95E-2</v>
      </c>
      <c r="N49" s="246">
        <f>AVERAGE(C29:C42)</f>
        <v>8.6999999999999977E-3</v>
      </c>
    </row>
    <row r="50" spans="2:14" x14ac:dyDescent="0.2">
      <c r="B50" s="264" t="s">
        <v>64</v>
      </c>
      <c r="C50" s="280">
        <v>-2.0000000000000001E-4</v>
      </c>
      <c r="D50" s="280">
        <v>1E-3</v>
      </c>
      <c r="E50" s="280">
        <v>1.2999999999999999E-3</v>
      </c>
      <c r="F50" s="280">
        <v>2.8999999999999998E-3</v>
      </c>
      <c r="G50" s="280">
        <v>1.9E-3</v>
      </c>
      <c r="H50" s="280">
        <v>8.9999999999999998E-4</v>
      </c>
      <c r="I50" s="280">
        <v>5.9999999999999995E-4</v>
      </c>
      <c r="J50" s="280">
        <v>1.4E-3</v>
      </c>
      <c r="K50" s="280">
        <v>4.4000000000000003E-3</v>
      </c>
      <c r="L50" s="281">
        <v>-2.9999999999999997E-4</v>
      </c>
      <c r="M50" s="281">
        <v>3.2000000000000002E-3</v>
      </c>
      <c r="N50" s="246">
        <f>AVERAGE(C30:C43)</f>
        <v>4.6636363636363646E-3</v>
      </c>
    </row>
    <row r="51" spans="2:14" x14ac:dyDescent="0.2">
      <c r="B51" s="264" t="s">
        <v>10</v>
      </c>
      <c r="C51" s="280">
        <v>2.9999999999999997E-4</v>
      </c>
      <c r="D51" s="280">
        <v>1E-3</v>
      </c>
      <c r="E51" s="280">
        <v>1.6999999999999999E-3</v>
      </c>
      <c r="F51" s="280">
        <v>1.9E-3</v>
      </c>
      <c r="G51" s="280">
        <v>4.4000000000000003E-3</v>
      </c>
      <c r="H51" s="280">
        <v>8.9999999999999998E-4</v>
      </c>
      <c r="I51" s="280">
        <v>5.0000000000000001E-4</v>
      </c>
      <c r="J51" s="280">
        <v>2.2000000000000001E-3</v>
      </c>
      <c r="K51" s="280">
        <v>6.4000000000000003E-3</v>
      </c>
      <c r="L51" s="281">
        <v>-2.9999999999999997E-4</v>
      </c>
      <c r="M51" s="281">
        <v>1.7600000000000001E-2</v>
      </c>
      <c r="N51" s="246">
        <f>AVERAGE(C31:C44)</f>
        <v>6.2299999999999994E-3</v>
      </c>
    </row>
    <row r="52" spans="2:14" x14ac:dyDescent="0.2">
      <c r="B52" s="264" t="s">
        <v>23</v>
      </c>
      <c r="C52" s="280">
        <v>4.0000000000000002E-4</v>
      </c>
      <c r="D52" s="280">
        <v>2.9999999999999997E-4</v>
      </c>
      <c r="E52" s="280">
        <v>-4.0000000000000002E-4</v>
      </c>
      <c r="F52" s="280">
        <v>8.9999999999999998E-4</v>
      </c>
      <c r="G52" s="280">
        <v>8.9999999999999998E-4</v>
      </c>
      <c r="H52" s="280">
        <v>1.17E-2</v>
      </c>
      <c r="I52" s="280">
        <v>0</v>
      </c>
      <c r="J52" s="280">
        <v>1E-3</v>
      </c>
      <c r="K52" s="280">
        <v>4.7000000000000002E-3</v>
      </c>
      <c r="L52" s="281">
        <v>8.0000000000000002E-3</v>
      </c>
      <c r="M52" s="281">
        <v>8.8999999999999999E-3</v>
      </c>
      <c r="N52" s="246">
        <f>AVERAGE(C32:C45)</f>
        <v>3.8333333333333336E-3</v>
      </c>
    </row>
    <row r="53" spans="2:14" x14ac:dyDescent="0.2">
      <c r="B53" s="264" t="s">
        <v>65</v>
      </c>
      <c r="C53" s="280">
        <v>2.9999999999999997E-4</v>
      </c>
      <c r="D53" s="280">
        <v>-1E-4</v>
      </c>
      <c r="E53" s="280">
        <v>4.0000000000000002E-4</v>
      </c>
      <c r="F53" s="280">
        <v>5.9999999999999995E-4</v>
      </c>
      <c r="G53" s="280">
        <v>5.0000000000000001E-4</v>
      </c>
      <c r="H53" s="280">
        <v>0</v>
      </c>
      <c r="I53" s="280">
        <v>1.4E-3</v>
      </c>
      <c r="J53" s="280">
        <v>1.2999999999999999E-3</v>
      </c>
      <c r="K53" s="280">
        <v>-1.1999999999999999E-3</v>
      </c>
      <c r="L53" s="281">
        <v>6.9999999999999999E-4</v>
      </c>
      <c r="M53" s="281">
        <v>8.0000000000000004E-4</v>
      </c>
      <c r="N53" s="246">
        <f>AVERAGE(C33:C46)</f>
        <v>-3.8749999999999896E-4</v>
      </c>
    </row>
    <row r="54" spans="2:14" x14ac:dyDescent="0.2">
      <c r="B54" s="264" t="s">
        <v>17</v>
      </c>
      <c r="C54" s="280">
        <v>1E-4</v>
      </c>
      <c r="D54" s="280">
        <v>1.6000000000000001E-3</v>
      </c>
      <c r="E54" s="280">
        <v>2.0999999999999999E-3</v>
      </c>
      <c r="F54" s="280">
        <v>1.4E-3</v>
      </c>
      <c r="G54" s="280">
        <v>2.2000000000000001E-3</v>
      </c>
      <c r="H54" s="280">
        <v>1E-3</v>
      </c>
      <c r="I54" s="280">
        <v>1.2999999999999999E-3</v>
      </c>
      <c r="J54" s="280">
        <v>4.1999999999999997E-3</v>
      </c>
      <c r="K54" s="280">
        <v>7.1999999999999998E-3</v>
      </c>
      <c r="L54" s="281">
        <v>-2.8999999999999998E-3</v>
      </c>
      <c r="M54" s="281">
        <v>1E-3</v>
      </c>
      <c r="N54" s="246">
        <f>AVERAGE(C34:C47)</f>
        <v>-4.6624999999999991E-3</v>
      </c>
    </row>
    <row r="55" spans="2:14" x14ac:dyDescent="0.2">
      <c r="B55" s="264" t="s">
        <v>22</v>
      </c>
      <c r="C55" s="280">
        <v>-1.1000000000000001E-3</v>
      </c>
      <c r="D55" s="280">
        <v>5.1999999999999998E-3</v>
      </c>
      <c r="E55" s="280">
        <v>5.5999999999999999E-3</v>
      </c>
      <c r="F55" s="280">
        <v>4.4000000000000003E-3</v>
      </c>
      <c r="G55" s="280">
        <v>6.4000000000000003E-3</v>
      </c>
      <c r="H55" s="280">
        <v>4.7000000000000002E-3</v>
      </c>
      <c r="I55" s="280">
        <v>-1.1999999999999999E-3</v>
      </c>
      <c r="J55" s="280">
        <v>7.1999999999999998E-3</v>
      </c>
      <c r="K55" s="280">
        <v>4.0599999999999997E-2</v>
      </c>
      <c r="L55" s="281">
        <v>-1.01E-2</v>
      </c>
      <c r="M55" s="281">
        <v>8.9999999999999998E-4</v>
      </c>
      <c r="N55" s="246">
        <f>AVERAGE(C35:C48)</f>
        <v>-2.9749999999999993E-3</v>
      </c>
    </row>
    <row r="56" spans="2:14" ht="19" thickBot="1" x14ac:dyDescent="0.25">
      <c r="B56" s="268" t="s">
        <v>14</v>
      </c>
      <c r="C56" s="282">
        <v>1.5E-3</v>
      </c>
      <c r="D56" s="282">
        <v>-1.5E-3</v>
      </c>
      <c r="E56" s="282">
        <v>-5.1000000000000004E-3</v>
      </c>
      <c r="F56" s="282">
        <v>-2.9999999999999997E-4</v>
      </c>
      <c r="G56" s="282">
        <v>-2.9999999999999997E-4</v>
      </c>
      <c r="H56" s="282">
        <v>8.0000000000000002E-3</v>
      </c>
      <c r="I56" s="282">
        <v>6.9999999999999999E-4</v>
      </c>
      <c r="J56" s="282">
        <v>-2.8999999999999998E-3</v>
      </c>
      <c r="K56" s="282">
        <v>-1.01E-2</v>
      </c>
      <c r="L56" s="283">
        <v>3.6200000000000003E-2</v>
      </c>
      <c r="M56" s="283">
        <v>5.0000000000000001E-4</v>
      </c>
      <c r="N56" s="249">
        <f>AVERAGE(C36:C49)</f>
        <v>-3.6249999999999989E-3</v>
      </c>
    </row>
    <row r="57" spans="2:14" x14ac:dyDescent="0.2">
      <c r="B57" s="260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 spans="2:14" x14ac:dyDescent="0.2">
      <c r="B58" s="260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2:14" x14ac:dyDescent="0.2">
      <c r="B59" s="260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2:14" x14ac:dyDescent="0.2">
      <c r="B60" s="260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spans="2:14" ht="19" thickBot="1" x14ac:dyDescent="0.25">
      <c r="B61" s="28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2:14" x14ac:dyDescent="0.2">
      <c r="B62" s="285" t="s">
        <v>1</v>
      </c>
      <c r="C62" s="286">
        <v>0.52200000000000002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2:14" ht="19" thickBot="1" x14ac:dyDescent="0.25">
      <c r="B63" s="268" t="s">
        <v>181</v>
      </c>
      <c r="C63" s="283">
        <v>8.9999999999999998E-4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 spans="2:14" x14ac:dyDescent="0.2">
      <c r="B64" s="260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2:16" ht="19" thickBot="1" x14ac:dyDescent="0.25">
      <c r="B65" s="260"/>
      <c r="C65" s="24"/>
      <c r="D65" s="24" t="s">
        <v>210</v>
      </c>
      <c r="E65" s="24"/>
      <c r="F65" s="24"/>
      <c r="G65" s="24"/>
      <c r="H65" s="24"/>
      <c r="I65" s="24"/>
      <c r="J65" s="24"/>
      <c r="K65" s="24"/>
      <c r="L65" s="24"/>
      <c r="M65" s="24"/>
    </row>
    <row r="66" spans="2:16" ht="19" thickBot="1" x14ac:dyDescent="0.25">
      <c r="B66" s="276" t="s">
        <v>4</v>
      </c>
      <c r="C66" s="277" t="s">
        <v>11</v>
      </c>
      <c r="D66" s="277" t="s">
        <v>82</v>
      </c>
      <c r="E66" s="277" t="s">
        <v>21</v>
      </c>
      <c r="F66" s="277" t="s">
        <v>64</v>
      </c>
      <c r="G66" s="277" t="s">
        <v>10</v>
      </c>
      <c r="H66" s="277" t="s">
        <v>23</v>
      </c>
      <c r="I66" s="277" t="s">
        <v>65</v>
      </c>
      <c r="J66" s="277" t="s">
        <v>17</v>
      </c>
      <c r="K66" s="277" t="s">
        <v>22</v>
      </c>
      <c r="L66" s="278" t="s">
        <v>14</v>
      </c>
      <c r="M66" s="24"/>
    </row>
    <row r="67" spans="2:16" x14ac:dyDescent="0.2">
      <c r="B67" s="264" t="s">
        <v>11</v>
      </c>
      <c r="C67" s="287">
        <v>1</v>
      </c>
      <c r="D67" s="288">
        <v>0.54179999999999995</v>
      </c>
      <c r="E67" s="288">
        <v>0.70130000000000003</v>
      </c>
      <c r="F67" s="288">
        <v>-0.5978</v>
      </c>
      <c r="G67" s="288">
        <v>0.68640000000000001</v>
      </c>
      <c r="H67" s="288">
        <v>0.33360000000000001</v>
      </c>
      <c r="I67" s="288">
        <v>-0.19939999999999999</v>
      </c>
      <c r="J67" s="288">
        <v>-0.69569999999999999</v>
      </c>
      <c r="K67" s="288">
        <v>0.31319999999999998</v>
      </c>
      <c r="L67" s="289">
        <v>-0.78969999999999996</v>
      </c>
      <c r="M67" s="24"/>
    </row>
    <row r="68" spans="2:16" x14ac:dyDescent="0.2">
      <c r="B68" s="264" t="s">
        <v>82</v>
      </c>
      <c r="C68" s="287">
        <v>0.54179999999999995</v>
      </c>
      <c r="D68" s="288">
        <v>1</v>
      </c>
      <c r="E68" s="288">
        <v>0.87519999999999998</v>
      </c>
      <c r="F68" s="288">
        <v>-0.37119999999999997</v>
      </c>
      <c r="G68" s="288">
        <v>0.88260000000000005</v>
      </c>
      <c r="H68" s="288">
        <v>0.72270000000000001</v>
      </c>
      <c r="I68" s="288">
        <v>-0.53139999999999998</v>
      </c>
      <c r="J68" s="288">
        <v>-0.27429999999999999</v>
      </c>
      <c r="K68" s="288">
        <v>0.87329999999999997</v>
      </c>
      <c r="L68" s="289">
        <v>-0.69620000000000004</v>
      </c>
      <c r="M68" s="24"/>
    </row>
    <row r="69" spans="2:16" x14ac:dyDescent="0.2">
      <c r="B69" s="264" t="s">
        <v>21</v>
      </c>
      <c r="C69" s="287">
        <v>0.70130000000000003</v>
      </c>
      <c r="D69" s="288">
        <v>0.87519999999999998</v>
      </c>
      <c r="E69" s="288">
        <v>1</v>
      </c>
      <c r="F69" s="288">
        <v>-0.4924</v>
      </c>
      <c r="G69" s="288">
        <v>0.93510000000000004</v>
      </c>
      <c r="H69" s="288">
        <v>0.61850000000000005</v>
      </c>
      <c r="I69" s="288">
        <v>-0.3982</v>
      </c>
      <c r="J69" s="288">
        <v>-0.44769999999999999</v>
      </c>
      <c r="K69" s="288">
        <v>0.72629999999999995</v>
      </c>
      <c r="L69" s="289">
        <v>-0.88829999999999998</v>
      </c>
      <c r="M69" s="24"/>
    </row>
    <row r="70" spans="2:16" x14ac:dyDescent="0.2">
      <c r="B70" s="264" t="s">
        <v>64</v>
      </c>
      <c r="C70" s="287">
        <v>-0.5978</v>
      </c>
      <c r="D70" s="288">
        <v>-0.37119999999999997</v>
      </c>
      <c r="E70" s="288">
        <v>-0.4924</v>
      </c>
      <c r="F70" s="288">
        <v>1</v>
      </c>
      <c r="G70" s="288">
        <v>-0.48099999999999998</v>
      </c>
      <c r="H70" s="288">
        <v>-0.35070000000000001</v>
      </c>
      <c r="I70" s="288">
        <v>0.45429999999999998</v>
      </c>
      <c r="J70" s="288">
        <v>0.60099999999999998</v>
      </c>
      <c r="K70" s="288">
        <v>-0.37169999999999997</v>
      </c>
      <c r="L70" s="289">
        <v>0.75429999999999997</v>
      </c>
      <c r="M70" s="24"/>
    </row>
    <row r="71" spans="2:16" x14ac:dyDescent="0.2">
      <c r="B71" s="264" t="s">
        <v>10</v>
      </c>
      <c r="C71" s="287">
        <v>0.68640000000000001</v>
      </c>
      <c r="D71" s="288">
        <v>0.88260000000000005</v>
      </c>
      <c r="E71" s="288">
        <v>0.93510000000000004</v>
      </c>
      <c r="F71" s="288">
        <v>-0.48099999999999998</v>
      </c>
      <c r="G71" s="288">
        <v>1</v>
      </c>
      <c r="H71" s="288">
        <v>0.75129999999999997</v>
      </c>
      <c r="I71" s="288">
        <v>-0.54420000000000002</v>
      </c>
      <c r="J71" s="288">
        <v>-0.53400000000000003</v>
      </c>
      <c r="K71" s="288">
        <v>0.76670000000000005</v>
      </c>
      <c r="L71" s="289">
        <v>-0.80789999999999995</v>
      </c>
      <c r="M71" s="24"/>
    </row>
    <row r="72" spans="2:16" x14ac:dyDescent="0.2">
      <c r="B72" s="264" t="s">
        <v>23</v>
      </c>
      <c r="C72" s="287">
        <v>0.33360000000000001</v>
      </c>
      <c r="D72" s="288">
        <v>0.72270000000000001</v>
      </c>
      <c r="E72" s="288">
        <v>0.61850000000000005</v>
      </c>
      <c r="F72" s="288">
        <v>-0.35070000000000001</v>
      </c>
      <c r="G72" s="288">
        <v>0.75129999999999997</v>
      </c>
      <c r="H72" s="288">
        <v>1</v>
      </c>
      <c r="I72" s="288">
        <v>-0.63900000000000001</v>
      </c>
      <c r="J72" s="288">
        <v>-0.26390000000000002</v>
      </c>
      <c r="K72" s="288">
        <v>0.86539999999999995</v>
      </c>
      <c r="L72" s="289">
        <v>-0.42099999999999999</v>
      </c>
      <c r="M72" s="24"/>
    </row>
    <row r="73" spans="2:16" ht="19" thickBot="1" x14ac:dyDescent="0.25">
      <c r="B73" s="264" t="s">
        <v>65</v>
      </c>
      <c r="C73" s="287">
        <v>-0.19939999999999999</v>
      </c>
      <c r="D73" s="288">
        <v>-0.53139999999999998</v>
      </c>
      <c r="E73" s="288">
        <v>-0.3982</v>
      </c>
      <c r="F73" s="288">
        <v>0.45429999999999998</v>
      </c>
      <c r="G73" s="288">
        <v>-0.54420000000000002</v>
      </c>
      <c r="H73" s="288">
        <v>-0.63900000000000001</v>
      </c>
      <c r="I73" s="288">
        <v>1</v>
      </c>
      <c r="J73" s="288">
        <v>0.51039999999999996</v>
      </c>
      <c r="K73" s="288">
        <v>-0.65149999999999997</v>
      </c>
      <c r="L73" s="289">
        <v>0.39369999999999999</v>
      </c>
      <c r="M73" s="24"/>
    </row>
    <row r="74" spans="2:16" x14ac:dyDescent="0.2">
      <c r="B74" s="264" t="s">
        <v>17</v>
      </c>
      <c r="C74" s="287">
        <v>-0.69569999999999999</v>
      </c>
      <c r="D74" s="288">
        <v>-0.27429999999999999</v>
      </c>
      <c r="E74" s="288">
        <v>-0.44769999999999999</v>
      </c>
      <c r="F74" s="288">
        <v>0.60099999999999998</v>
      </c>
      <c r="G74" s="288">
        <v>-0.53400000000000003</v>
      </c>
      <c r="H74" s="288">
        <v>-0.26390000000000002</v>
      </c>
      <c r="I74" s="288">
        <v>0.51039999999999996</v>
      </c>
      <c r="J74" s="288">
        <v>1</v>
      </c>
      <c r="K74" s="288">
        <v>-0.15670000000000001</v>
      </c>
      <c r="L74" s="289">
        <v>0.64829999999999999</v>
      </c>
      <c r="M74" s="24"/>
      <c r="N74" s="290" t="s">
        <v>104</v>
      </c>
    </row>
    <row r="75" spans="2:16" ht="19" thickBot="1" x14ac:dyDescent="0.25">
      <c r="B75" s="264" t="s">
        <v>22</v>
      </c>
      <c r="C75" s="287">
        <v>0.31319999999999998</v>
      </c>
      <c r="D75" s="288">
        <v>0.87329999999999997</v>
      </c>
      <c r="E75" s="288">
        <v>0.72629999999999995</v>
      </c>
      <c r="F75" s="288">
        <v>-0.37169999999999997</v>
      </c>
      <c r="G75" s="288">
        <v>0.76670000000000005</v>
      </c>
      <c r="H75" s="288">
        <v>0.86539999999999995</v>
      </c>
      <c r="I75" s="288">
        <v>-0.65149999999999997</v>
      </c>
      <c r="J75" s="288">
        <v>-0.15670000000000001</v>
      </c>
      <c r="K75" s="288">
        <v>1</v>
      </c>
      <c r="L75" s="289">
        <v>-0.51300000000000001</v>
      </c>
      <c r="M75" s="24"/>
      <c r="N75" s="291">
        <f>_xlfn.STDEV.S(M79:M89)</f>
        <v>0.32123711258883952</v>
      </c>
    </row>
    <row r="76" spans="2:16" ht="19" thickBot="1" x14ac:dyDescent="0.25">
      <c r="B76" s="268" t="s">
        <v>14</v>
      </c>
      <c r="C76" s="292">
        <v>-0.78969999999999996</v>
      </c>
      <c r="D76" s="293">
        <v>-0.69620000000000004</v>
      </c>
      <c r="E76" s="293">
        <v>-0.88829999999999998</v>
      </c>
      <c r="F76" s="293">
        <v>0.75429999999999997</v>
      </c>
      <c r="G76" s="293">
        <v>-0.80789999999999995</v>
      </c>
      <c r="H76" s="293">
        <v>-0.42099999999999999</v>
      </c>
      <c r="I76" s="293">
        <v>0.39369999999999999</v>
      </c>
      <c r="J76" s="293">
        <v>0.64829999999999999</v>
      </c>
      <c r="K76" s="293">
        <v>-0.51300000000000001</v>
      </c>
      <c r="L76" s="283">
        <v>1</v>
      </c>
      <c r="M76" s="24"/>
      <c r="P76" s="244">
        <v>2.6806701957493096E-3</v>
      </c>
    </row>
    <row r="77" spans="2:16" x14ac:dyDescent="0.2">
      <c r="B77" s="260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P77" s="244">
        <v>9.2719238868883467E-4</v>
      </c>
    </row>
    <row r="78" spans="2:16" ht="19" thickBot="1" x14ac:dyDescent="0.25">
      <c r="B78" s="260"/>
      <c r="C78" s="294" t="s">
        <v>221</v>
      </c>
      <c r="D78" s="294"/>
      <c r="E78" s="24"/>
      <c r="F78" s="24"/>
      <c r="G78" s="24"/>
      <c r="H78" s="24"/>
      <c r="I78" s="24"/>
      <c r="J78" s="24"/>
      <c r="K78" s="24"/>
      <c r="L78" s="24"/>
      <c r="M78" s="24"/>
      <c r="P78" s="244">
        <v>5.9180272640052805E-3</v>
      </c>
    </row>
    <row r="79" spans="2:16" ht="19" thickBot="1" x14ac:dyDescent="0.25">
      <c r="B79" s="255" t="s">
        <v>216</v>
      </c>
      <c r="C79" s="256" t="s">
        <v>217</v>
      </c>
      <c r="D79" s="256" t="s">
        <v>5</v>
      </c>
      <c r="E79" s="256" t="s">
        <v>214</v>
      </c>
      <c r="F79" s="256" t="s">
        <v>1</v>
      </c>
      <c r="G79" s="256" t="s">
        <v>213</v>
      </c>
      <c r="H79" s="256" t="s">
        <v>57</v>
      </c>
      <c r="I79" s="256" t="s">
        <v>59</v>
      </c>
      <c r="J79" s="257" t="s">
        <v>215</v>
      </c>
      <c r="L79" s="23" t="s">
        <v>62</v>
      </c>
      <c r="M79" s="244">
        <f>E80-$O$87</f>
        <v>-8.5016788845577049E-2</v>
      </c>
      <c r="P79" s="244">
        <v>8.6964766119149023E-3</v>
      </c>
    </row>
    <row r="80" spans="2:16" x14ac:dyDescent="0.2">
      <c r="B80" s="258" t="s">
        <v>11</v>
      </c>
      <c r="C80" s="242">
        <v>0.22421880625244806</v>
      </c>
      <c r="D80" s="245">
        <v>1.19</v>
      </c>
      <c r="E80" s="242">
        <v>-7.9889992897464832E-2</v>
      </c>
      <c r="F80" s="243">
        <f>_xlfn.STDEV.S(D99:O99)</f>
        <v>0.21814331651756538</v>
      </c>
      <c r="G80" s="242">
        <f>(E80-C63)/F80</f>
        <v>-0.3703528221134359</v>
      </c>
      <c r="H80" s="242">
        <f>(E80-$C$63)/D80</f>
        <v>-6.789075033400406E-2</v>
      </c>
      <c r="I80" s="242">
        <f>E80-($C$63+D80*($O$87-$C$63))</f>
        <v>-8.5819880075718363E-2</v>
      </c>
      <c r="J80" s="246">
        <f>L80/$N$75</f>
        <v>1.8407152873299214E-2</v>
      </c>
      <c r="L80" s="253">
        <f>$C$63+(D80*(0.005112656 - $C$63))</f>
        <v>5.9130606400000004E-3</v>
      </c>
      <c r="M80" s="244">
        <f t="shared" ref="M80:M89" si="0">E81-$O$87</f>
        <v>0.28337792529922201</v>
      </c>
      <c r="P80" s="244">
        <v>-1.0831466982868822E-2</v>
      </c>
    </row>
    <row r="81" spans="2:16" x14ac:dyDescent="0.2">
      <c r="B81" s="258" t="s">
        <v>82</v>
      </c>
      <c r="C81" s="242">
        <v>0.7172174843977297</v>
      </c>
      <c r="D81" s="245">
        <v>1.1499999999999999</v>
      </c>
      <c r="E81" s="242">
        <v>0.28850472124733423</v>
      </c>
      <c r="F81" s="243">
        <f>_xlfn.STDEV.S(D97:M97)</f>
        <v>0.98892091488900258</v>
      </c>
      <c r="G81" s="242">
        <f>(E81-C63)/F81</f>
        <v>0.29082681629765639</v>
      </c>
      <c r="H81" s="242">
        <f t="shared" ref="H81:H89" si="1">(E81-$C$63)/D81</f>
        <v>0.25009106195420366</v>
      </c>
      <c r="I81" s="242">
        <f t="shared" ref="I81:I89" si="2">E81-($C$63+D81*($O$87-$C$63))</f>
        <v>0.28274390590700516</v>
      </c>
      <c r="J81" s="246">
        <f>L81/$N$75</f>
        <v>1.7882598787247281E-2</v>
      </c>
      <c r="L81" s="253">
        <f>$C$63+(D81*(0.005112656 - $C$63))</f>
        <v>5.7445543999999999E-3</v>
      </c>
      <c r="M81" s="244">
        <f t="shared" si="0"/>
        <v>0.15432705548592213</v>
      </c>
      <c r="P81" s="244">
        <v>-5.4765520437037351E-3</v>
      </c>
    </row>
    <row r="82" spans="2:16" x14ac:dyDescent="0.2">
      <c r="B82" s="258" t="s">
        <v>21</v>
      </c>
      <c r="C82" s="242">
        <v>1.946012926640564E-2</v>
      </c>
      <c r="D82" s="245">
        <v>1.76</v>
      </c>
      <c r="E82" s="242">
        <v>0.15945385143403434</v>
      </c>
      <c r="F82" s="243">
        <f>_xlfn.STDEV.S(D95:M95)</f>
        <v>0.29536621888148662</v>
      </c>
      <c r="G82" s="242">
        <f>(E82-C63)/F82</f>
        <v>0.53680428328756447</v>
      </c>
      <c r="H82" s="242">
        <f t="shared" si="1"/>
        <v>9.0087415587519509E-2</v>
      </c>
      <c r="I82" s="242">
        <f t="shared" si="2"/>
        <v>0.15111469056535684</v>
      </c>
      <c r="J82" s="246">
        <f>L82/$N$75</f>
        <v>2.5882048599539235E-2</v>
      </c>
      <c r="L82" s="253">
        <f>$C$63+(D82*(0.005112656 - $C$63))</f>
        <v>8.3142745600000012E-3</v>
      </c>
      <c r="M82" s="244">
        <f t="shared" si="0"/>
        <v>-1.4559472422887366E-2</v>
      </c>
      <c r="P82" s="244">
        <v>3.9762284310322742E-2</v>
      </c>
    </row>
    <row r="83" spans="2:16" x14ac:dyDescent="0.2">
      <c r="B83" s="258" t="s">
        <v>64</v>
      </c>
      <c r="C83" s="242">
        <v>3.2453830471224376E-3</v>
      </c>
      <c r="D83" s="245">
        <v>0.77</v>
      </c>
      <c r="E83" s="242">
        <v>-9.4326764747751524E-3</v>
      </c>
      <c r="F83" s="243">
        <f>_xlfn.STDEV.S(D98:G98)</f>
        <v>4.7941463114358679E-2</v>
      </c>
      <c r="G83" s="242">
        <f>(E83-C63)/F83</f>
        <v>-0.21552693229507361</v>
      </c>
      <c r="H83" s="242">
        <f t="shared" si="1"/>
        <v>-1.3419060356850847E-2</v>
      </c>
      <c r="I83" s="242">
        <f t="shared" si="2"/>
        <v>-1.3587309354821556E-2</v>
      </c>
      <c r="J83" s="246">
        <f>L83/$N$75</f>
        <v>1.2899334969753937E-2</v>
      </c>
      <c r="L83" s="253">
        <f>$C$63+(D83*(0.005112656 - $C$63))</f>
        <v>4.1437451200000003E-3</v>
      </c>
      <c r="M83" s="244">
        <f t="shared" si="0"/>
        <v>1.031692929954527</v>
      </c>
      <c r="P83" s="244">
        <v>-1.4694498884917799E-2</v>
      </c>
    </row>
    <row r="84" spans="2:16" x14ac:dyDescent="0.2">
      <c r="B84" s="258" t="s">
        <v>10</v>
      </c>
      <c r="C84" s="242">
        <v>1.7555210171829878E-2</v>
      </c>
      <c r="D84" s="245">
        <v>1.17</v>
      </c>
      <c r="E84" s="242">
        <v>1.0368197259026393</v>
      </c>
      <c r="F84" s="243">
        <f>_xlfn.STDEV.S(D96:M96)</f>
        <v>3.1773451184462864</v>
      </c>
      <c r="G84" s="242">
        <f>(E84-C63)/F84</f>
        <v>0.32603311484438346</v>
      </c>
      <c r="H84" s="242">
        <f t="shared" si="1"/>
        <v>0.88540147513046108</v>
      </c>
      <c r="I84" s="242">
        <f t="shared" si="2"/>
        <v>1.030974374643348</v>
      </c>
      <c r="J84" s="246">
        <f>L84/$N$75</f>
        <v>1.8144875830273247E-2</v>
      </c>
      <c r="L84" s="253">
        <f>$C$63+(D84*(0.005112656 - $C$63))</f>
        <v>5.8288075199999997E-3</v>
      </c>
      <c r="M84" s="244">
        <f t="shared" si="0"/>
        <v>-4.3802853734150066E-3</v>
      </c>
      <c r="P84" s="244">
        <v>2.2236902662787654E-2</v>
      </c>
    </row>
    <row r="85" spans="2:16" x14ac:dyDescent="0.2">
      <c r="B85" s="258" t="s">
        <v>23</v>
      </c>
      <c r="C85" s="242">
        <v>8.8964870146673331E-3</v>
      </c>
      <c r="D85" s="245">
        <v>1.97</v>
      </c>
      <c r="E85" s="242">
        <v>7.4651057469720739E-4</v>
      </c>
      <c r="F85" s="243">
        <f>_xlfn.STDEV.S(D101:E101)</f>
        <v>1.2908855928562323E-4</v>
      </c>
      <c r="G85" s="242">
        <f>(E85-C63)/F85</f>
        <v>-1.1890242338453838</v>
      </c>
      <c r="H85" s="242">
        <f t="shared" si="1"/>
        <v>-7.7913413859285571E-5</v>
      </c>
      <c r="I85" s="242">
        <f t="shared" si="2"/>
        <v>-8.4802774430838539E-3</v>
      </c>
      <c r="J85" s="246">
        <f>L85/$N$75</f>
        <v>2.8635957551311871E-2</v>
      </c>
      <c r="L85" s="253">
        <f>$C$63+(D85*(0.005112656 - $C$63))</f>
        <v>9.1989323200000004E-3</v>
      </c>
      <c r="M85" s="244">
        <f t="shared" si="0"/>
        <v>-4.0559008093580063E-3</v>
      </c>
      <c r="P85" s="244">
        <v>4.4950497115066844E-3</v>
      </c>
    </row>
    <row r="86" spans="2:16" x14ac:dyDescent="0.2">
      <c r="B86" s="258" t="s">
        <v>65</v>
      </c>
      <c r="C86" s="242">
        <v>8.3778997034167325E-4</v>
      </c>
      <c r="D86" s="245">
        <v>1.39</v>
      </c>
      <c r="E86" s="242">
        <v>1.0708951387542077E-3</v>
      </c>
      <c r="F86" s="243">
        <f>_xlfn.STDEV.S(D102:G102)</f>
        <v>4.6151819865404278E-5</v>
      </c>
      <c r="G86" s="242">
        <f>(E86-C63)/F86</f>
        <v>3.7028905740358864</v>
      </c>
      <c r="H86" s="242">
        <f t="shared" si="1"/>
        <v>1.2294614298863861E-4</v>
      </c>
      <c r="I86" s="242">
        <f t="shared" si="2"/>
        <v>-5.7043512291217692E-3</v>
      </c>
      <c r="J86" s="246">
        <f>L86/$N$75</f>
        <v>2.1029923303558868E-2</v>
      </c>
      <c r="L86" s="253">
        <f>$C$63+(D86*(0.005112656 - $C$63))</f>
        <v>6.7555918400000001E-3</v>
      </c>
      <c r="M86" s="244">
        <f t="shared" si="0"/>
        <v>-7.0932779080630129E-2</v>
      </c>
      <c r="P86" s="244">
        <f>AVERAGE(P76:Y76)</f>
        <v>2.6806701957493096E-3</v>
      </c>
    </row>
    <row r="87" spans="2:16" x14ac:dyDescent="0.2">
      <c r="B87" s="258" t="s">
        <v>17</v>
      </c>
      <c r="C87" s="242">
        <v>1.0315581534262837E-3</v>
      </c>
      <c r="D87" s="245">
        <v>1.75</v>
      </c>
      <c r="E87" s="242">
        <v>-6.5805983132517912E-2</v>
      </c>
      <c r="F87" s="242">
        <f>_xlfn.STDEV.S(D100:O100)</f>
        <v>0.2452346559162169</v>
      </c>
      <c r="G87" s="242">
        <f>(E87-C63)/F87</f>
        <v>-0.27200879452905569</v>
      </c>
      <c r="H87" s="242">
        <f t="shared" si="1"/>
        <v>-3.811770464715309E-2</v>
      </c>
      <c r="I87" s="242">
        <f t="shared" si="2"/>
        <v>-7.4102876041714283E-2</v>
      </c>
      <c r="J87" s="246">
        <f>L87/$N$75</f>
        <v>2.5750910078026247E-2</v>
      </c>
      <c r="L87" s="253">
        <f>$C$63+(D87*(0.005112656 - $C$63))</f>
        <v>8.272148E-3</v>
      </c>
      <c r="M87" s="244">
        <f t="shared" si="0"/>
        <v>1.3072400202779378E-2</v>
      </c>
      <c r="O87" s="244">
        <f>AVERAGE(P76:P86)</f>
        <v>5.1267959481122137E-3</v>
      </c>
    </row>
    <row r="88" spans="2:16" x14ac:dyDescent="0.2">
      <c r="B88" s="258" t="s">
        <v>22</v>
      </c>
      <c r="C88" s="242">
        <v>8.7148878479117076E-4</v>
      </c>
      <c r="D88" s="245">
        <v>3.04</v>
      </c>
      <c r="E88" s="242">
        <v>1.8199196150891592E-2</v>
      </c>
      <c r="F88" s="242">
        <f>_xlfn.STDEV.S(D103:M103)</f>
        <v>2.2739201341579408E-2</v>
      </c>
      <c r="G88" s="242">
        <f>(E88-C63)/F88</f>
        <v>0.76076533608326069</v>
      </c>
      <c r="H88" s="242">
        <f t="shared" si="1"/>
        <v>5.6905250496353914E-3</v>
      </c>
      <c r="I88" s="242">
        <f t="shared" si="2"/>
        <v>4.4497364686304618E-3</v>
      </c>
      <c r="J88" s="246">
        <f>L88/$N$75</f>
        <v>4.2667779353201027E-2</v>
      </c>
      <c r="L88" s="253">
        <f>$C$63+(D88*(0.005112656 - $C$63))</f>
        <v>1.3706474240000001E-2</v>
      </c>
      <c r="M88" s="244">
        <f t="shared" si="0"/>
        <v>-1.5874206665008106E-2</v>
      </c>
    </row>
    <row r="89" spans="2:16" ht="19" thickBot="1" x14ac:dyDescent="0.25">
      <c r="B89" s="259" t="s">
        <v>14</v>
      </c>
      <c r="C89" s="247">
        <v>5.1858731125059999E-4</v>
      </c>
      <c r="D89" s="248">
        <v>2.2599999999999998</v>
      </c>
      <c r="E89" s="247">
        <v>-1.0747410716895892E-2</v>
      </c>
      <c r="F89" s="247">
        <f>_xlfn.STDEV.S(D104:H104)</f>
        <v>2.4959654626858393E-2</v>
      </c>
      <c r="G89" s="247">
        <f>(E89-C63)/F89</f>
        <v>-0.46664951462759569</v>
      </c>
      <c r="H89" s="247">
        <f t="shared" si="1"/>
        <v>-5.1537215561486254E-3</v>
      </c>
      <c r="I89" s="247">
        <f t="shared" si="2"/>
        <v>-2.1199969559629495E-2</v>
      </c>
      <c r="J89" s="249">
        <f>L89/$N$75</f>
        <v>3.2438974675188373E-2</v>
      </c>
      <c r="L89" s="254">
        <f>$C$63+(D89*(0.005112656 - $C$63))</f>
        <v>1.0420602560000001E-2</v>
      </c>
      <c r="M89" s="244">
        <f t="shared" si="0"/>
        <v>-5.1267959481122137E-3</v>
      </c>
    </row>
    <row r="93" spans="2:16" ht="19" thickBot="1" x14ac:dyDescent="0.25"/>
    <row r="94" spans="2:16" ht="19" thickBot="1" x14ac:dyDescent="0.25">
      <c r="B94" s="250" t="s">
        <v>4</v>
      </c>
      <c r="C94" s="252" t="s">
        <v>147</v>
      </c>
      <c r="P94" s="295" t="s">
        <v>220</v>
      </c>
    </row>
    <row r="95" spans="2:16" x14ac:dyDescent="0.2">
      <c r="B95" s="300" t="s">
        <v>21</v>
      </c>
      <c r="C95" s="296">
        <v>1</v>
      </c>
      <c r="D95" s="297">
        <v>0.77775224086416916</v>
      </c>
      <c r="E95" s="297">
        <v>2.2947640594699416E-2</v>
      </c>
      <c r="F95" s="297">
        <v>5.5687203791469193E-2</v>
      </c>
      <c r="G95" s="297">
        <v>1.2644968200523757E-2</v>
      </c>
      <c r="H95" s="297">
        <v>5.5415989360130041E-3</v>
      </c>
      <c r="I95" s="297">
        <v>0.6430376956425895</v>
      </c>
      <c r="J95" s="297">
        <v>0.1191363187105602</v>
      </c>
      <c r="K95" s="297">
        <v>-3.9538043478260759E-2</v>
      </c>
      <c r="L95" s="297">
        <v>2.5604753147545622E-2</v>
      </c>
      <c r="M95" s="297">
        <v>-2.8275862068965516E-2</v>
      </c>
      <c r="N95" s="297"/>
      <c r="O95" s="297"/>
      <c r="P95" s="298">
        <f>AVERAGE(D95:O95)</f>
        <v>0.15945385143403434</v>
      </c>
    </row>
    <row r="96" spans="2:16" x14ac:dyDescent="0.2">
      <c r="B96" s="300" t="s">
        <v>10</v>
      </c>
      <c r="C96" s="296">
        <v>2</v>
      </c>
      <c r="D96" s="242">
        <v>5.3742656812582772E-2</v>
      </c>
      <c r="E96" s="242">
        <v>1.9638168542963123E-2</v>
      </c>
      <c r="F96" s="242">
        <v>2.2081907651063531E-2</v>
      </c>
      <c r="G96" s="242">
        <v>-1.2528041415012943E-2</v>
      </c>
      <c r="H96" s="242">
        <v>1.9187753390185937E-2</v>
      </c>
      <c r="I96" s="242">
        <v>10.078083741984157</v>
      </c>
      <c r="J96" s="242">
        <v>0.11308226641242168</v>
      </c>
      <c r="K96" s="242">
        <v>-5.9867233625990397E-2</v>
      </c>
      <c r="L96" s="242">
        <v>0.1452882988415985</v>
      </c>
      <c r="M96" s="242">
        <v>-1.0512259567576931E-2</v>
      </c>
      <c r="N96" s="242"/>
      <c r="O96" s="242"/>
      <c r="P96" s="246">
        <f t="shared" ref="P96:P104" si="3">AVERAGE(D96:O96)</f>
        <v>1.0368197259026393</v>
      </c>
    </row>
    <row r="97" spans="2:16" x14ac:dyDescent="0.2">
      <c r="B97" s="300" t="s">
        <v>219</v>
      </c>
      <c r="C97" s="296">
        <v>3</v>
      </c>
      <c r="D97" s="242">
        <v>2.779506977118269</v>
      </c>
      <c r="E97" s="242">
        <v>-7.7671968931212424E-3</v>
      </c>
      <c r="F97" s="242">
        <v>1.2385394884992762E-2</v>
      </c>
      <c r="G97" s="242">
        <v>1.0018006567100943</v>
      </c>
      <c r="H97" s="242">
        <v>-6.1378908936980791E-3</v>
      </c>
      <c r="I97" s="242">
        <v>-0.9473113986051217</v>
      </c>
      <c r="J97" s="242">
        <v>5.1785984944172185E-2</v>
      </c>
      <c r="K97" s="242">
        <v>-2.6755692189451435E-2</v>
      </c>
      <c r="L97" s="242">
        <v>-2.7096392083312767E-2</v>
      </c>
      <c r="M97" s="242">
        <v>5.463676948051948E-2</v>
      </c>
      <c r="N97" s="242"/>
      <c r="O97" s="242"/>
      <c r="P97" s="246">
        <f t="shared" si="3"/>
        <v>0.28850472124733423</v>
      </c>
    </row>
    <row r="98" spans="2:16" x14ac:dyDescent="0.2">
      <c r="B98" s="300" t="s">
        <v>64</v>
      </c>
      <c r="C98" s="296">
        <v>4</v>
      </c>
      <c r="D98" s="242">
        <v>-1.6602102933038186E-3</v>
      </c>
      <c r="E98" s="242">
        <v>-7.926829268292683E-2</v>
      </c>
      <c r="F98" s="242">
        <v>2.5586995785671283E-2</v>
      </c>
      <c r="G98" s="242">
        <v>1.7610801291458762E-2</v>
      </c>
      <c r="H98" s="242"/>
      <c r="I98" s="242"/>
      <c r="J98" s="242"/>
      <c r="K98" s="242"/>
      <c r="L98" s="242"/>
      <c r="M98" s="242"/>
      <c r="N98" s="242"/>
      <c r="O98" s="242"/>
      <c r="P98" s="246">
        <f t="shared" si="3"/>
        <v>-9.4326764747751524E-3</v>
      </c>
    </row>
    <row r="99" spans="2:16" x14ac:dyDescent="0.2">
      <c r="B99" s="300" t="s">
        <v>11</v>
      </c>
      <c r="C99" s="296">
        <v>5</v>
      </c>
      <c r="D99" s="242">
        <v>-0.3904494382022472</v>
      </c>
      <c r="E99" s="242">
        <v>5.3054472409311118E-2</v>
      </c>
      <c r="F99" s="242">
        <v>-1.099640933572711E-2</v>
      </c>
      <c r="G99" s="242">
        <v>2.7796687088722488E-2</v>
      </c>
      <c r="H99" s="242">
        <v>3.7642123854730106E-2</v>
      </c>
      <c r="I99" s="242">
        <v>3.5212765957446809E-2</v>
      </c>
      <c r="J99" s="242">
        <v>-1.6801973075737334E-2</v>
      </c>
      <c r="K99" s="242">
        <v>-0.66238132566849572</v>
      </c>
      <c r="L99" s="242">
        <v>-4.571487539342655E-2</v>
      </c>
      <c r="M99" s="242">
        <v>7.9480940794809402E-3</v>
      </c>
      <c r="N99" s="242">
        <v>6.3297929406716021E-3</v>
      </c>
      <c r="O99" s="242">
        <v>-3.1982942430703627E-4</v>
      </c>
      <c r="P99" s="246">
        <f t="shared" si="3"/>
        <v>-7.9889992897464832E-2</v>
      </c>
    </row>
    <row r="100" spans="2:16" x14ac:dyDescent="0.2">
      <c r="B100" s="300" t="s">
        <v>17</v>
      </c>
      <c r="C100" s="296">
        <v>6</v>
      </c>
      <c r="D100" s="242">
        <v>0.13351637177140532</v>
      </c>
      <c r="E100" s="242">
        <v>9.8681259531712574E-3</v>
      </c>
      <c r="F100" s="242">
        <v>-0.17935506795771519</v>
      </c>
      <c r="G100" s="242">
        <v>1.0933102403117559E-2</v>
      </c>
      <c r="H100" s="242">
        <v>2.4734982332155476E-2</v>
      </c>
      <c r="I100" s="242">
        <v>-2.4764890282131663E-2</v>
      </c>
      <c r="J100" s="242">
        <v>1.9286403085824494E-2</v>
      </c>
      <c r="K100" s="242">
        <v>-0.80191317144959529</v>
      </c>
      <c r="L100" s="242">
        <v>9.2018679685841653E-2</v>
      </c>
      <c r="M100" s="242">
        <v>-9.3789483914860527E-2</v>
      </c>
      <c r="N100" s="242">
        <v>3.4105534105534102E-2</v>
      </c>
      <c r="O100" s="242">
        <v>-1.431238332296204E-2</v>
      </c>
      <c r="P100" s="246">
        <f t="shared" si="3"/>
        <v>-6.5805983132517912E-2</v>
      </c>
    </row>
    <row r="101" spans="2:16" x14ac:dyDescent="0.2">
      <c r="B101" s="300" t="s">
        <v>23</v>
      </c>
      <c r="C101" s="296">
        <v>7</v>
      </c>
      <c r="D101" s="242">
        <v>6.5523117905274153E-4</v>
      </c>
      <c r="E101" s="242">
        <v>8.3778997034167325E-4</v>
      </c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6">
        <f t="shared" si="3"/>
        <v>7.4651057469720739E-4</v>
      </c>
    </row>
    <row r="102" spans="2:16" x14ac:dyDescent="0.2">
      <c r="B102" s="300" t="s">
        <v>65</v>
      </c>
      <c r="C102" s="296">
        <v>8</v>
      </c>
      <c r="D102" s="242">
        <v>1.1074182743237642E-3</v>
      </c>
      <c r="E102" s="242">
        <v>1.1141629923671957E-3</v>
      </c>
      <c r="F102" s="242">
        <v>1.0304411348995865E-3</v>
      </c>
      <c r="G102" s="242">
        <v>1.0315581534262837E-3</v>
      </c>
      <c r="H102" s="242"/>
      <c r="I102" s="242"/>
      <c r="J102" s="242"/>
      <c r="K102" s="242"/>
      <c r="L102" s="242"/>
      <c r="M102" s="242"/>
      <c r="N102" s="242"/>
      <c r="O102" s="242"/>
      <c r="P102" s="246">
        <f t="shared" si="3"/>
        <v>1.0708951387542077E-3</v>
      </c>
    </row>
    <row r="103" spans="2:16" x14ac:dyDescent="0.2">
      <c r="B103" s="300" t="s">
        <v>22</v>
      </c>
      <c r="C103" s="296">
        <v>9</v>
      </c>
      <c r="D103" s="242">
        <v>5.0228647528725322E-2</v>
      </c>
      <c r="E103" s="242">
        <v>4.9499978447983803E-2</v>
      </c>
      <c r="F103" s="242">
        <v>5.1058174956628628E-2</v>
      </c>
      <c r="G103" s="242">
        <v>1.4189805061593248E-2</v>
      </c>
      <c r="H103" s="242">
        <v>1.3481121682623873E-2</v>
      </c>
      <c r="I103" s="242">
        <v>5.5202896635604692E-4</v>
      </c>
      <c r="J103" s="242">
        <v>6.9758631453465465E-4</v>
      </c>
      <c r="K103" s="242">
        <v>6.5069574209874797E-4</v>
      </c>
      <c r="L103" s="242">
        <v>7.6243402358041159E-4</v>
      </c>
      <c r="M103" s="242">
        <v>8.7148878479117076E-4</v>
      </c>
      <c r="N103" s="242"/>
      <c r="O103" s="242"/>
      <c r="P103" s="246">
        <f t="shared" si="3"/>
        <v>1.8199196150891592E-2</v>
      </c>
    </row>
    <row r="104" spans="2:16" ht="19" thickBot="1" x14ac:dyDescent="0.25">
      <c r="B104" s="301" t="s">
        <v>14</v>
      </c>
      <c r="C104" s="299">
        <v>10</v>
      </c>
      <c r="D104" s="247">
        <v>-5.5396370582617004E-2</v>
      </c>
      <c r="E104" s="247">
        <v>3.0422514272761329E-4</v>
      </c>
      <c r="F104" s="247">
        <v>3.8366494227520516E-4</v>
      </c>
      <c r="G104" s="247">
        <v>4.5283960188412329E-4</v>
      </c>
      <c r="H104" s="247">
        <v>5.1858731125059999E-4</v>
      </c>
      <c r="I104" s="247"/>
      <c r="J104" s="247"/>
      <c r="K104" s="247"/>
      <c r="L104" s="247"/>
      <c r="M104" s="247"/>
      <c r="N104" s="247"/>
      <c r="O104" s="247"/>
      <c r="P104" s="249">
        <f t="shared" si="3"/>
        <v>-1.0747410716895892E-2</v>
      </c>
    </row>
    <row r="105" spans="2:16" x14ac:dyDescent="0.2">
      <c r="D105" s="302"/>
      <c r="I105" s="303"/>
    </row>
  </sheetData>
  <mergeCells count="1">
    <mergeCell ref="C78:D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Sheet1</vt:lpstr>
      <vt:lpstr>Report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Dechasa</dc:creator>
  <cp:lastModifiedBy>Noah Dechasa</cp:lastModifiedBy>
  <dcterms:created xsi:type="dcterms:W3CDTF">2024-11-24T21:08:18Z</dcterms:created>
  <dcterms:modified xsi:type="dcterms:W3CDTF">2024-12-08T11:43:57Z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6e8d42-b9a6-4554-b0cc-98af32c6b0e9_Enabled">
    <vt:lpwstr>true</vt:lpwstr>
  </property>
  <property fmtid="{D5CDD505-2E9C-101B-9397-08002B2CF9AE}" pid="3" name="MSIP_Label_b86e8d42-b9a6-4554-b0cc-98af32c6b0e9_SetDate">
    <vt:lpwstr>2024-11-24T21:08:22Z</vt:lpwstr>
  </property>
  <property fmtid="{D5CDD505-2E9C-101B-9397-08002B2CF9AE}" pid="4" name="MSIP_Label_b86e8d42-b9a6-4554-b0cc-98af32c6b0e9_Method">
    <vt:lpwstr>Standard</vt:lpwstr>
  </property>
  <property fmtid="{D5CDD505-2E9C-101B-9397-08002B2CF9AE}" pid="5" name="MSIP_Label_b86e8d42-b9a6-4554-b0cc-98af32c6b0e9_Name">
    <vt:lpwstr>defa4170-0d19-0005-0004-bc88714345d2</vt:lpwstr>
  </property>
  <property fmtid="{D5CDD505-2E9C-101B-9397-08002B2CF9AE}" pid="6" name="MSIP_Label_b86e8d42-b9a6-4554-b0cc-98af32c6b0e9_SiteId">
    <vt:lpwstr>9ef017d9-7f05-4225-9838-f92cff57b7ab</vt:lpwstr>
  </property>
  <property fmtid="{D5CDD505-2E9C-101B-9397-08002B2CF9AE}" pid="7" name="MSIP_Label_b86e8d42-b9a6-4554-b0cc-98af32c6b0e9_ActionId">
    <vt:lpwstr>d747fa8f-290c-4a93-874e-bafe6a2a01c9</vt:lpwstr>
  </property>
  <property fmtid="{D5CDD505-2E9C-101B-9397-08002B2CF9AE}" pid="8" name="MSIP_Label_b86e8d42-b9a6-4554-b0cc-98af32c6b0e9_ContentBits">
    <vt:lpwstr>0</vt:lpwstr>
  </property>
</Properties>
</file>