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Protfolio Theory/"/>
    </mc:Choice>
  </mc:AlternateContent>
  <xr:revisionPtr revIDLastSave="0" documentId="13_ncr:1_{37BB7940-1BC6-C94D-B048-B579ED34B90D}" xr6:coauthVersionLast="47" xr6:coauthVersionMax="47" xr10:uidLastSave="{00000000-0000-0000-0000-000000000000}"/>
  <bookViews>
    <workbookView xWindow="0" yWindow="0" windowWidth="28800" windowHeight="18000" activeTab="10" xr2:uid="{EF413623-DD2F-E64A-9890-BC29E4DC4822}"/>
  </bookViews>
  <sheets>
    <sheet name="Week 1" sheetId="1" r:id="rId1"/>
    <sheet name="Week 2" sheetId="4" r:id="rId2"/>
    <sheet name="Week 3" sheetId="5" r:id="rId3"/>
    <sheet name="Week 4" sheetId="13" r:id="rId4"/>
    <sheet name="Week 5" sheetId="7" r:id="rId5"/>
    <sheet name="Week 6" sheetId="8" r:id="rId6"/>
    <sheet name="Week 7" sheetId="9" r:id="rId7"/>
    <sheet name="Week 8" sheetId="10" r:id="rId8"/>
    <sheet name="Week 9" sheetId="11" r:id="rId9"/>
    <sheet name="Week 10" sheetId="12" r:id="rId10"/>
    <sheet name="Week 11" sheetId="14" r:id="rId11"/>
    <sheet name="Week 12" sheetId="15" r:id="rId12"/>
    <sheet name="Weeek 13" sheetId="1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4" l="1"/>
  <c r="H11" i="14"/>
  <c r="H10" i="14"/>
  <c r="I18" i="1" l="1"/>
  <c r="E16" i="1"/>
  <c r="H16" i="12"/>
  <c r="H17" i="16"/>
  <c r="H18" i="16"/>
  <c r="H16" i="16"/>
  <c r="H9" i="11" l="1"/>
  <c r="H10" i="11" s="1"/>
  <c r="H11" i="11" s="1"/>
  <c r="H9" i="16"/>
  <c r="H10" i="16" s="1"/>
  <c r="H11" i="16" s="1"/>
  <c r="H17" i="12"/>
  <c r="H8" i="11"/>
  <c r="H16" i="4"/>
  <c r="H9" i="5"/>
  <c r="H10" i="5" s="1"/>
  <c r="H11" i="5" s="1"/>
  <c r="H8" i="5"/>
  <c r="H9" i="4"/>
  <c r="H10" i="4" s="1"/>
  <c r="H11" i="4" s="1"/>
  <c r="H9" i="15"/>
  <c r="H10" i="15" s="1"/>
  <c r="H11" i="15" s="1"/>
  <c r="H8" i="15"/>
  <c r="H9" i="14"/>
  <c r="H9" i="12"/>
  <c r="H10" i="12" s="1"/>
  <c r="H11" i="12" s="1"/>
  <c r="H9" i="10"/>
  <c r="H10" i="10" s="1"/>
  <c r="H11" i="10" s="1"/>
  <c r="H8" i="10"/>
  <c r="H9" i="9"/>
  <c r="H10" i="9" s="1"/>
  <c r="H11" i="9" s="1"/>
  <c r="H8" i="9"/>
  <c r="H9" i="8"/>
  <c r="H10" i="8" s="1"/>
  <c r="H11" i="8" s="1"/>
  <c r="H8" i="8"/>
  <c r="H9" i="7"/>
  <c r="H10" i="7" s="1"/>
  <c r="H11" i="7" s="1"/>
  <c r="H8" i="7"/>
  <c r="H8" i="13"/>
  <c r="H9" i="13"/>
  <c r="H10" i="13" s="1"/>
  <c r="H11" i="13" s="1"/>
  <c r="H5" i="5" l="1"/>
  <c r="C9" i="5" l="1"/>
  <c r="C9" i="16" l="1"/>
  <c r="H5" i="16"/>
  <c r="H5" i="1"/>
  <c r="H5" i="4"/>
  <c r="H5" i="13"/>
  <c r="H5" i="7"/>
  <c r="H5" i="8"/>
  <c r="H5" i="9"/>
  <c r="H5" i="10"/>
  <c r="H5" i="11"/>
  <c r="M11" i="13"/>
  <c r="M12" i="13"/>
  <c r="M13" i="13"/>
  <c r="M14" i="13"/>
  <c r="M15" i="13"/>
  <c r="M16" i="13"/>
  <c r="M17" i="13"/>
  <c r="M18" i="13"/>
  <c r="M19" i="13"/>
  <c r="M10" i="13"/>
  <c r="H5" i="12"/>
  <c r="K18" i="14"/>
  <c r="K17" i="14"/>
  <c r="K16" i="14"/>
  <c r="K15" i="14"/>
  <c r="H5" i="14"/>
  <c r="H5" i="15"/>
  <c r="K18" i="16"/>
  <c r="K17" i="16"/>
  <c r="K16" i="16"/>
  <c r="K15" i="16"/>
  <c r="C34" i="16" l="1"/>
  <c r="E34" i="16" s="1"/>
  <c r="J15" i="16"/>
  <c r="E17" i="16"/>
  <c r="E18" i="16"/>
  <c r="E19" i="16"/>
  <c r="E20" i="16"/>
  <c r="E21" i="16"/>
  <c r="E22" i="16"/>
  <c r="E23" i="16"/>
  <c r="E24" i="16"/>
  <c r="E25" i="16"/>
  <c r="E26" i="16"/>
  <c r="E16" i="16"/>
  <c r="E16" i="15"/>
  <c r="D27" i="16"/>
  <c r="E33" i="16"/>
  <c r="E32" i="16"/>
  <c r="E31" i="16"/>
  <c r="C26" i="16"/>
  <c r="D26" i="16" s="1"/>
  <c r="D25" i="16"/>
  <c r="D24" i="16"/>
  <c r="D23" i="16"/>
  <c r="D22" i="16"/>
  <c r="D21" i="16"/>
  <c r="D20" i="16"/>
  <c r="D19" i="16"/>
  <c r="D18" i="16"/>
  <c r="D17" i="16"/>
  <c r="D16" i="16"/>
  <c r="B11" i="16"/>
  <c r="C26" i="4"/>
  <c r="C34" i="4" s="1"/>
  <c r="E34" i="4" s="1"/>
  <c r="E27" i="16" l="1"/>
  <c r="J16" i="16"/>
  <c r="H15" i="16"/>
  <c r="K21" i="15"/>
  <c r="E33" i="15"/>
  <c r="E32" i="15"/>
  <c r="E31" i="15"/>
  <c r="C26" i="15"/>
  <c r="D25" i="15"/>
  <c r="E25" i="15" s="1"/>
  <c r="D24" i="15"/>
  <c r="E24" i="15" s="1"/>
  <c r="D23" i="15"/>
  <c r="E23" i="15" s="1"/>
  <c r="D22" i="15"/>
  <c r="E22" i="15" s="1"/>
  <c r="D21" i="15"/>
  <c r="E21" i="15" s="1"/>
  <c r="D20" i="15"/>
  <c r="E20" i="15" s="1"/>
  <c r="D19" i="15"/>
  <c r="E19" i="15" s="1"/>
  <c r="D18" i="15"/>
  <c r="E18" i="15" s="1"/>
  <c r="D17" i="15"/>
  <c r="E17" i="15" s="1"/>
  <c r="D16" i="15"/>
  <c r="B11" i="15"/>
  <c r="E33" i="14"/>
  <c r="E32" i="14"/>
  <c r="E31" i="14"/>
  <c r="C26" i="14"/>
  <c r="D25" i="14"/>
  <c r="E25" i="14" s="1"/>
  <c r="D24" i="14"/>
  <c r="D23" i="14"/>
  <c r="E23" i="14" s="1"/>
  <c r="D22" i="14"/>
  <c r="E22" i="14" s="1"/>
  <c r="D21" i="14"/>
  <c r="E21" i="14" s="1"/>
  <c r="D20" i="14"/>
  <c r="E20" i="14" s="1"/>
  <c r="D19" i="14"/>
  <c r="D18" i="14"/>
  <c r="E18" i="14" s="1"/>
  <c r="D17" i="14"/>
  <c r="E17" i="14" s="1"/>
  <c r="D16" i="14"/>
  <c r="B11" i="14"/>
  <c r="K22" i="12"/>
  <c r="K21" i="12"/>
  <c r="E33" i="12"/>
  <c r="E32" i="12"/>
  <c r="E31" i="12"/>
  <c r="C26" i="12"/>
  <c r="D25" i="12"/>
  <c r="E25" i="12" s="1"/>
  <c r="D24" i="12"/>
  <c r="E24" i="12" s="1"/>
  <c r="D23" i="12"/>
  <c r="E23" i="12" s="1"/>
  <c r="D22" i="12"/>
  <c r="E22" i="12" s="1"/>
  <c r="D21" i="12"/>
  <c r="E21" i="12" s="1"/>
  <c r="D20" i="12"/>
  <c r="E20" i="12" s="1"/>
  <c r="D19" i="12"/>
  <c r="D18" i="12"/>
  <c r="E18" i="12" s="1"/>
  <c r="D17" i="12"/>
  <c r="D16" i="12"/>
  <c r="E16" i="12" s="1"/>
  <c r="B11" i="12"/>
  <c r="E33" i="11"/>
  <c r="E32" i="11"/>
  <c r="E31" i="11"/>
  <c r="C26" i="11"/>
  <c r="D25" i="11"/>
  <c r="E25" i="11" s="1"/>
  <c r="D24" i="11"/>
  <c r="E24" i="11" s="1"/>
  <c r="D23" i="11"/>
  <c r="D22" i="11"/>
  <c r="E22" i="11" s="1"/>
  <c r="D21" i="11"/>
  <c r="E21" i="11" s="1"/>
  <c r="D20" i="11"/>
  <c r="E20" i="11" s="1"/>
  <c r="D19" i="11"/>
  <c r="D18" i="11"/>
  <c r="E18" i="11" s="1"/>
  <c r="D17" i="11"/>
  <c r="D16" i="11"/>
  <c r="E16" i="11" s="1"/>
  <c r="B11" i="11"/>
  <c r="E33" i="10"/>
  <c r="E32" i="10"/>
  <c r="E31" i="10"/>
  <c r="C26" i="10"/>
  <c r="D25" i="10"/>
  <c r="E25" i="10" s="1"/>
  <c r="D24" i="10"/>
  <c r="E24" i="10" s="1"/>
  <c r="D23" i="10"/>
  <c r="D22" i="10"/>
  <c r="E22" i="10" s="1"/>
  <c r="D21" i="10"/>
  <c r="D20" i="10"/>
  <c r="E20" i="10" s="1"/>
  <c r="D19" i="10"/>
  <c r="E19" i="10" s="1"/>
  <c r="D18" i="10"/>
  <c r="E18" i="10" s="1"/>
  <c r="D17" i="10"/>
  <c r="E17" i="10" s="1"/>
  <c r="D16" i="10"/>
  <c r="E16" i="10" s="1"/>
  <c r="B11" i="10"/>
  <c r="E33" i="9"/>
  <c r="E32" i="9"/>
  <c r="E31" i="9"/>
  <c r="C26" i="9"/>
  <c r="D25" i="9"/>
  <c r="D24" i="9"/>
  <c r="E24" i="9" s="1"/>
  <c r="D23" i="9"/>
  <c r="E23" i="9" s="1"/>
  <c r="D22" i="9"/>
  <c r="E22" i="9" s="1"/>
  <c r="D21" i="9"/>
  <c r="E21" i="9" s="1"/>
  <c r="D20" i="9"/>
  <c r="E20" i="9" s="1"/>
  <c r="D19" i="9"/>
  <c r="E19" i="9" s="1"/>
  <c r="D18" i="9"/>
  <c r="E18" i="9" s="1"/>
  <c r="D17" i="9"/>
  <c r="E17" i="9" s="1"/>
  <c r="D16" i="9"/>
  <c r="B11" i="9"/>
  <c r="E33" i="8"/>
  <c r="E32" i="8"/>
  <c r="E31" i="8"/>
  <c r="C26" i="8"/>
  <c r="D25" i="8"/>
  <c r="E25" i="8" s="1"/>
  <c r="D24" i="8"/>
  <c r="E24" i="8" s="1"/>
  <c r="D23" i="8"/>
  <c r="E23" i="8" s="1"/>
  <c r="D22" i="8"/>
  <c r="E22" i="8" s="1"/>
  <c r="D21" i="8"/>
  <c r="E21" i="8" s="1"/>
  <c r="D20" i="8"/>
  <c r="D19" i="8"/>
  <c r="E19" i="8" s="1"/>
  <c r="D18" i="8"/>
  <c r="E18" i="8" s="1"/>
  <c r="D17" i="8"/>
  <c r="E17" i="8" s="1"/>
  <c r="D16" i="8"/>
  <c r="B11" i="8"/>
  <c r="E33" i="7"/>
  <c r="E32" i="7"/>
  <c r="E31" i="7"/>
  <c r="C26" i="7"/>
  <c r="D25" i="7"/>
  <c r="E25" i="7" s="1"/>
  <c r="D24" i="7"/>
  <c r="E24" i="7" s="1"/>
  <c r="D23" i="7"/>
  <c r="E23" i="7" s="1"/>
  <c r="D22" i="7"/>
  <c r="E22" i="7" s="1"/>
  <c r="D21" i="7"/>
  <c r="D20" i="7"/>
  <c r="E20" i="7" s="1"/>
  <c r="D19" i="7"/>
  <c r="E19" i="7" s="1"/>
  <c r="D18" i="7"/>
  <c r="E18" i="7" s="1"/>
  <c r="D17" i="7"/>
  <c r="E17" i="7" s="1"/>
  <c r="D16" i="7"/>
  <c r="E16" i="7" s="1"/>
  <c r="B11" i="7"/>
  <c r="O19" i="13"/>
  <c r="O17" i="13"/>
  <c r="O16" i="13"/>
  <c r="O15" i="13"/>
  <c r="O14" i="13"/>
  <c r="O11" i="13"/>
  <c r="O13" i="13"/>
  <c r="E31" i="13"/>
  <c r="D16" i="13"/>
  <c r="E16" i="13" s="1"/>
  <c r="E33" i="13"/>
  <c r="E32" i="13"/>
  <c r="K26" i="13"/>
  <c r="C26" i="13"/>
  <c r="K25" i="13"/>
  <c r="D25" i="13"/>
  <c r="E25" i="13" s="1"/>
  <c r="K24" i="13"/>
  <c r="D24" i="13"/>
  <c r="E24" i="13" s="1"/>
  <c r="K23" i="13"/>
  <c r="D23" i="13"/>
  <c r="E23" i="13" s="1"/>
  <c r="K22" i="13"/>
  <c r="D22" i="13"/>
  <c r="E22" i="13" s="1"/>
  <c r="K21" i="13"/>
  <c r="D21" i="13"/>
  <c r="E21" i="13" s="1"/>
  <c r="D20" i="13"/>
  <c r="E20" i="13" s="1"/>
  <c r="D19" i="13"/>
  <c r="O18" i="13"/>
  <c r="D18" i="13"/>
  <c r="E18" i="13" s="1"/>
  <c r="D17" i="13"/>
  <c r="E17" i="13" s="1"/>
  <c r="O12" i="13"/>
  <c r="B11" i="13"/>
  <c r="O10" i="13"/>
  <c r="O16" i="5"/>
  <c r="O15" i="5"/>
  <c r="O14" i="5"/>
  <c r="O12" i="5"/>
  <c r="O19" i="5"/>
  <c r="O13" i="5"/>
  <c r="E33" i="5"/>
  <c r="E32" i="5"/>
  <c r="E31" i="5"/>
  <c r="K21" i="5"/>
  <c r="C26" i="5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O18" i="5"/>
  <c r="D18" i="5"/>
  <c r="E18" i="5" s="1"/>
  <c r="O17" i="5"/>
  <c r="D17" i="5"/>
  <c r="E17" i="5" s="1"/>
  <c r="D16" i="5"/>
  <c r="O11" i="5"/>
  <c r="B11" i="5"/>
  <c r="O10" i="5"/>
  <c r="O13" i="4"/>
  <c r="O15" i="4"/>
  <c r="O19" i="4"/>
  <c r="O18" i="4"/>
  <c r="O17" i="4"/>
  <c r="O14" i="4"/>
  <c r="O12" i="4"/>
  <c r="O11" i="4"/>
  <c r="O10" i="4"/>
  <c r="O16" i="4"/>
  <c r="K22" i="4"/>
  <c r="K23" i="4"/>
  <c r="K24" i="4"/>
  <c r="K25" i="4"/>
  <c r="K26" i="4"/>
  <c r="K27" i="4"/>
  <c r="K21" i="4"/>
  <c r="D26" i="5" l="1"/>
  <c r="E26" i="5" s="1"/>
  <c r="C34" i="5"/>
  <c r="E34" i="5" s="1"/>
  <c r="D26" i="13"/>
  <c r="E26" i="13" s="1"/>
  <c r="C34" i="13"/>
  <c r="D26" i="7"/>
  <c r="C34" i="7"/>
  <c r="D26" i="8"/>
  <c r="C34" i="8"/>
  <c r="E34" i="8" s="1"/>
  <c r="D26" i="9"/>
  <c r="C34" i="9"/>
  <c r="E34" i="9" s="1"/>
  <c r="D26" i="10"/>
  <c r="C34" i="10"/>
  <c r="E34" i="10" s="1"/>
  <c r="D26" i="11"/>
  <c r="C34" i="11"/>
  <c r="E34" i="11" s="1"/>
  <c r="D26" i="12"/>
  <c r="H18" i="12" s="1"/>
  <c r="C34" i="12"/>
  <c r="E34" i="12" s="1"/>
  <c r="D26" i="14"/>
  <c r="C34" i="14"/>
  <c r="E34" i="14" s="1"/>
  <c r="D26" i="15"/>
  <c r="C34" i="15"/>
  <c r="E34" i="15" s="1"/>
  <c r="J18" i="12"/>
  <c r="E26" i="7"/>
  <c r="H18" i="7"/>
  <c r="J17" i="16"/>
  <c r="H8" i="16" s="1"/>
  <c r="J18" i="16"/>
  <c r="H15" i="15"/>
  <c r="J15" i="15" s="1"/>
  <c r="E26" i="15"/>
  <c r="E27" i="15" s="1"/>
  <c r="H18" i="15"/>
  <c r="H17" i="15"/>
  <c r="J17" i="15" s="1"/>
  <c r="H16" i="15"/>
  <c r="J16" i="15" s="1"/>
  <c r="D27" i="15"/>
  <c r="H17" i="14"/>
  <c r="J17" i="14" s="1"/>
  <c r="E24" i="14"/>
  <c r="H16" i="14"/>
  <c r="J16" i="14" s="1"/>
  <c r="D27" i="14"/>
  <c r="E16" i="14"/>
  <c r="H18" i="14"/>
  <c r="E26" i="14"/>
  <c r="E19" i="14"/>
  <c r="H15" i="14"/>
  <c r="J15" i="14" s="1"/>
  <c r="E26" i="12"/>
  <c r="J16" i="12"/>
  <c r="D27" i="12"/>
  <c r="E19" i="12"/>
  <c r="J17" i="12"/>
  <c r="E17" i="12"/>
  <c r="H15" i="12"/>
  <c r="J15" i="12" s="1"/>
  <c r="H17" i="11"/>
  <c r="J17" i="11" s="1"/>
  <c r="H15" i="11"/>
  <c r="J15" i="11" s="1"/>
  <c r="H16" i="11"/>
  <c r="J16" i="11" s="1"/>
  <c r="D27" i="11"/>
  <c r="H18" i="11"/>
  <c r="E26" i="11"/>
  <c r="E17" i="11"/>
  <c r="E19" i="11"/>
  <c r="E23" i="11"/>
  <c r="H17" i="10"/>
  <c r="J17" i="10" s="1"/>
  <c r="H16" i="10"/>
  <c r="J16" i="10" s="1"/>
  <c r="H18" i="10"/>
  <c r="E26" i="10"/>
  <c r="E23" i="10"/>
  <c r="D27" i="10"/>
  <c r="E21" i="10"/>
  <c r="H15" i="10"/>
  <c r="J15" i="10" s="1"/>
  <c r="D27" i="9"/>
  <c r="H15" i="9"/>
  <c r="J15" i="9" s="1"/>
  <c r="H17" i="9"/>
  <c r="J17" i="9" s="1"/>
  <c r="H18" i="9"/>
  <c r="K18" i="9" s="1"/>
  <c r="E26" i="9"/>
  <c r="E27" i="9" s="1"/>
  <c r="H16" i="9"/>
  <c r="J16" i="9" s="1"/>
  <c r="E16" i="9"/>
  <c r="E25" i="9"/>
  <c r="H17" i="8"/>
  <c r="J17" i="8" s="1"/>
  <c r="H16" i="8"/>
  <c r="J16" i="8" s="1"/>
  <c r="H18" i="8"/>
  <c r="E26" i="8"/>
  <c r="D27" i="8"/>
  <c r="H15" i="8"/>
  <c r="J15" i="8" s="1"/>
  <c r="E16" i="8"/>
  <c r="E20" i="8"/>
  <c r="H15" i="7"/>
  <c r="J15" i="7" s="1"/>
  <c r="H16" i="7"/>
  <c r="J16" i="7" s="1"/>
  <c r="E34" i="7"/>
  <c r="E21" i="7"/>
  <c r="E27" i="7" s="1"/>
  <c r="H17" i="7"/>
  <c r="J17" i="7" s="1"/>
  <c r="D27" i="7"/>
  <c r="H18" i="13"/>
  <c r="K18" i="13" s="1"/>
  <c r="H15" i="13"/>
  <c r="J15" i="13" s="1"/>
  <c r="H16" i="13"/>
  <c r="J16" i="13" s="1"/>
  <c r="D27" i="13"/>
  <c r="E34" i="13"/>
  <c r="H17" i="13"/>
  <c r="J17" i="13" s="1"/>
  <c r="E19" i="13"/>
  <c r="E27" i="13" s="1"/>
  <c r="H18" i="5"/>
  <c r="K18" i="5" s="1"/>
  <c r="H17" i="5"/>
  <c r="J17" i="5" s="1"/>
  <c r="H16" i="5"/>
  <c r="J16" i="5" s="1"/>
  <c r="H15" i="5"/>
  <c r="J15" i="5" s="1"/>
  <c r="D27" i="5"/>
  <c r="E19" i="5"/>
  <c r="E16" i="5"/>
  <c r="E27" i="5" s="1"/>
  <c r="J18" i="5" l="1"/>
  <c r="L5" i="5"/>
  <c r="K15" i="5"/>
  <c r="K17" i="5"/>
  <c r="K16" i="5"/>
  <c r="K17" i="13"/>
  <c r="K16" i="13"/>
  <c r="K15" i="13"/>
  <c r="K15" i="7"/>
  <c r="K17" i="7"/>
  <c r="K16" i="7"/>
  <c r="K18" i="7"/>
  <c r="K17" i="8"/>
  <c r="K15" i="8"/>
  <c r="K16" i="8"/>
  <c r="K18" i="8"/>
  <c r="K15" i="9"/>
  <c r="K16" i="9"/>
  <c r="K17" i="9"/>
  <c r="K18" i="10"/>
  <c r="K16" i="10"/>
  <c r="K17" i="10"/>
  <c r="K15" i="10"/>
  <c r="K15" i="11"/>
  <c r="K17" i="11"/>
  <c r="K16" i="11"/>
  <c r="K18" i="11"/>
  <c r="K16" i="12"/>
  <c r="K17" i="12"/>
  <c r="H8" i="12" s="1"/>
  <c r="K15" i="12"/>
  <c r="K18" i="12"/>
  <c r="K15" i="15"/>
  <c r="K17" i="15"/>
  <c r="K16" i="15"/>
  <c r="K18" i="15"/>
  <c r="J18" i="14"/>
  <c r="J18" i="11"/>
  <c r="J18" i="10"/>
  <c r="J18" i="9"/>
  <c r="J18" i="8"/>
  <c r="J18" i="7"/>
  <c r="J18" i="13"/>
  <c r="J18" i="15"/>
  <c r="E27" i="14"/>
  <c r="E27" i="12"/>
  <c r="E27" i="11"/>
  <c r="E27" i="10"/>
  <c r="E27" i="8"/>
  <c r="E33" i="4"/>
  <c r="E32" i="4"/>
  <c r="E31" i="4"/>
  <c r="D26" i="4"/>
  <c r="D25" i="4"/>
  <c r="E25" i="4" s="1"/>
  <c r="D24" i="4"/>
  <c r="E24" i="4" s="1"/>
  <c r="D23" i="4"/>
  <c r="D22" i="4"/>
  <c r="E22" i="4" s="1"/>
  <c r="D21" i="4"/>
  <c r="E21" i="4" s="1"/>
  <c r="D20" i="4"/>
  <c r="E20" i="4" s="1"/>
  <c r="D19" i="4"/>
  <c r="D18" i="4"/>
  <c r="E18" i="4" s="1"/>
  <c r="D17" i="4"/>
  <c r="D16" i="4"/>
  <c r="B11" i="4"/>
  <c r="E17" i="1"/>
  <c r="H15" i="1" s="1"/>
  <c r="E18" i="1"/>
  <c r="F18" i="1" s="1"/>
  <c r="E19" i="1"/>
  <c r="E20" i="1"/>
  <c r="E21" i="1"/>
  <c r="F21" i="1" s="1"/>
  <c r="E22" i="1"/>
  <c r="E23" i="1"/>
  <c r="F23" i="1" s="1"/>
  <c r="E24" i="1"/>
  <c r="F24" i="1" s="1"/>
  <c r="E25" i="1"/>
  <c r="F25" i="1" s="1"/>
  <c r="E32" i="1"/>
  <c r="E33" i="1"/>
  <c r="H17" i="1" l="1"/>
  <c r="H16" i="1"/>
  <c r="F19" i="1"/>
  <c r="F17" i="1"/>
  <c r="F22" i="1"/>
  <c r="B33" i="1" s="1"/>
  <c r="E17" i="4"/>
  <c r="H15" i="4"/>
  <c r="E23" i="4"/>
  <c r="H17" i="4"/>
  <c r="E16" i="4"/>
  <c r="E19" i="4"/>
  <c r="F20" i="1"/>
  <c r="E26" i="4"/>
  <c r="H18" i="4"/>
  <c r="D27" i="4"/>
  <c r="E31" i="1"/>
  <c r="D26" i="1"/>
  <c r="J17" i="1" l="1"/>
  <c r="J16" i="1"/>
  <c r="B32" i="1"/>
  <c r="E26" i="1"/>
  <c r="C34" i="1"/>
  <c r="K17" i="4"/>
  <c r="K16" i="4"/>
  <c r="K15" i="4"/>
  <c r="K18" i="4"/>
  <c r="J18" i="4"/>
  <c r="J15" i="4"/>
  <c r="J16" i="4"/>
  <c r="J17" i="4"/>
  <c r="E27" i="4"/>
  <c r="F26" i="1"/>
  <c r="E27" i="1"/>
  <c r="J15" i="1"/>
  <c r="F16" i="1"/>
  <c r="B11" i="1"/>
  <c r="H18" i="1"/>
  <c r="F27" i="1" l="1"/>
  <c r="B31" i="1"/>
  <c r="H9" i="1" s="1"/>
  <c r="H10" i="1" s="1"/>
  <c r="H11" i="1" s="1"/>
  <c r="H8" i="4"/>
  <c r="K15" i="1"/>
  <c r="K17" i="1"/>
  <c r="K16" i="1"/>
  <c r="E34" i="1"/>
  <c r="K18" i="1"/>
  <c r="J18" i="1"/>
  <c r="C9" i="4"/>
  <c r="C11" i="5"/>
  <c r="C9" i="13"/>
  <c r="C9" i="7"/>
  <c r="C9" i="8"/>
  <c r="C9" i="9"/>
  <c r="C9" i="10"/>
  <c r="C9" i="11"/>
  <c r="C9" i="12"/>
  <c r="C9" i="14"/>
  <c r="C9" i="15"/>
  <c r="H8" i="1" l="1"/>
  <c r="C9" i="1"/>
  <c r="C11" i="15"/>
  <c r="L5" i="15"/>
  <c r="C11" i="14"/>
  <c r="L5" i="14"/>
  <c r="C11" i="12"/>
  <c r="L5" i="12"/>
  <c r="C11" i="11"/>
  <c r="L5" i="11"/>
  <c r="C11" i="10"/>
  <c r="L5" i="10"/>
  <c r="C11" i="9"/>
  <c r="L5" i="9"/>
  <c r="C11" i="8"/>
  <c r="L5" i="8"/>
  <c r="C11" i="7"/>
  <c r="L5" i="7"/>
  <c r="C11" i="13"/>
  <c r="L5" i="13"/>
  <c r="C11" i="4"/>
  <c r="L5" i="4"/>
  <c r="C11" i="16"/>
  <c r="L5" i="16"/>
  <c r="C11" i="1" l="1"/>
  <c r="L5" i="1"/>
</calcChain>
</file>

<file path=xl/sharedStrings.xml><?xml version="1.0" encoding="utf-8"?>
<sst xmlns="http://schemas.openxmlformats.org/spreadsheetml/2006/main" count="824" uniqueCount="94">
  <si>
    <t>Week 1</t>
  </si>
  <si>
    <t>Value</t>
  </si>
  <si>
    <t>Cash</t>
  </si>
  <si>
    <t>Percentage</t>
  </si>
  <si>
    <t>Last week</t>
  </si>
  <si>
    <t>Return</t>
  </si>
  <si>
    <t>T-bill</t>
  </si>
  <si>
    <t>percentage</t>
  </si>
  <si>
    <t>Mid Cap Stocks</t>
  </si>
  <si>
    <t>this week</t>
  </si>
  <si>
    <t>last week</t>
  </si>
  <si>
    <t>return</t>
  </si>
  <si>
    <t>T-bills rate:</t>
  </si>
  <si>
    <t>Holdings (Example)</t>
  </si>
  <si>
    <t>cash</t>
  </si>
  <si>
    <t>Portfolio total value</t>
  </si>
  <si>
    <t>Market Portfolio total Value</t>
  </si>
  <si>
    <t>Your Portfolio</t>
  </si>
  <si>
    <t>Small Cap Stocks</t>
  </si>
  <si>
    <t>Market Portfolio Performance</t>
  </si>
  <si>
    <t>Friday's closing Price</t>
  </si>
  <si>
    <t>Units (round lot)</t>
  </si>
  <si>
    <t>Large Cap Index (VV)</t>
  </si>
  <si>
    <t>Index (ETF)</t>
  </si>
  <si>
    <t xml:space="preserve"> </t>
  </si>
  <si>
    <t>Total</t>
  </si>
  <si>
    <t>(Update nunbers for units and closing price)</t>
  </si>
  <si>
    <t>Friday's closing Price ($)</t>
  </si>
  <si>
    <t>Value ($)</t>
  </si>
  <si>
    <t>Portfolio total value ($)</t>
  </si>
  <si>
    <t>Market Portfolio total Value ($)</t>
  </si>
  <si>
    <t>Last Friday's closing price</t>
  </si>
  <si>
    <t>percentage (Fixed)</t>
  </si>
  <si>
    <t>ABBV</t>
  </si>
  <si>
    <t>JPM</t>
  </si>
  <si>
    <t>AOS</t>
  </si>
  <si>
    <t>CGEM</t>
  </si>
  <si>
    <t>CING</t>
  </si>
  <si>
    <t>AMG</t>
  </si>
  <si>
    <t>FYBR</t>
  </si>
  <si>
    <t>LNW</t>
  </si>
  <si>
    <t>HR</t>
  </si>
  <si>
    <t>SAFE</t>
  </si>
  <si>
    <t>ADBE</t>
  </si>
  <si>
    <t>DUOL</t>
  </si>
  <si>
    <t>NOVA</t>
  </si>
  <si>
    <t>TOVX</t>
  </si>
  <si>
    <t>Mid Cap Index (VO)</t>
  </si>
  <si>
    <t>Small Cap index (VB)</t>
  </si>
  <si>
    <t>New Stock</t>
  </si>
  <si>
    <t>Price on Buy</t>
  </si>
  <si>
    <t>Price on sell</t>
  </si>
  <si>
    <t>OLED</t>
  </si>
  <si>
    <t>SEZL</t>
  </si>
  <si>
    <t>Stocks Traded</t>
  </si>
  <si>
    <t>RCL</t>
  </si>
  <si>
    <t>Shares</t>
  </si>
  <si>
    <t xml:space="preserve">Return </t>
  </si>
  <si>
    <t>Week 2</t>
  </si>
  <si>
    <t>Week 3</t>
  </si>
  <si>
    <t>Week 5</t>
  </si>
  <si>
    <t>Week 6</t>
  </si>
  <si>
    <t>Week 7</t>
  </si>
  <si>
    <t>Week 9</t>
  </si>
  <si>
    <t>Week 10</t>
  </si>
  <si>
    <t>COHR</t>
  </si>
  <si>
    <t>CAVA</t>
  </si>
  <si>
    <t>AMZ</t>
  </si>
  <si>
    <t>SOUN</t>
  </si>
  <si>
    <t>RKLB</t>
  </si>
  <si>
    <t>DKNG</t>
  </si>
  <si>
    <t>DOUL</t>
  </si>
  <si>
    <t>Week 4</t>
  </si>
  <si>
    <t>Week 8</t>
  </si>
  <si>
    <t>DNUT</t>
  </si>
  <si>
    <t>HRMY</t>
  </si>
  <si>
    <t>Week 11</t>
  </si>
  <si>
    <t>Week 12</t>
  </si>
  <si>
    <t>JOBY</t>
  </si>
  <si>
    <t>Weight</t>
  </si>
  <si>
    <t>This week</t>
  </si>
  <si>
    <t>Overall Returns for Protfolio</t>
  </si>
  <si>
    <t>Overall Returns for Market ETF</t>
  </si>
  <si>
    <t xml:space="preserve">Market ETF value for this week </t>
  </si>
  <si>
    <t xml:space="preserve">Market Portfolio Total Value this week  </t>
  </si>
  <si>
    <r>
      <t>Large Cap Stocks</t>
    </r>
    <r>
      <rPr>
        <b/>
        <sz val="12"/>
        <color rgb="FFFF0000"/>
        <rFont val="Apple Braille"/>
      </rPr>
      <t xml:space="preserve"> </t>
    </r>
  </si>
  <si>
    <t xml:space="preserve">This week </t>
  </si>
  <si>
    <t xml:space="preserve">Last week </t>
  </si>
  <si>
    <t>Weight percentage (Fixed)</t>
  </si>
  <si>
    <t>Week 13</t>
  </si>
  <si>
    <t>Portfolio Stock Return this week</t>
  </si>
  <si>
    <t>Market ETF Return this week</t>
  </si>
  <si>
    <r>
      <t>Large Cap Stocks</t>
    </r>
    <r>
      <rPr>
        <b/>
        <sz val="16"/>
        <color rgb="FFFF0000"/>
        <rFont val="Apple Braille"/>
      </rPr>
      <t xml:space="preserve"> </t>
    </r>
  </si>
  <si>
    <t>Overall Returns for Market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</si>
</sst>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%"/>
    <numFmt numFmtId="165" formatCode="&quot;$&quot;#,##0.00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pple Braille"/>
    </font>
    <font>
      <b/>
      <sz val="12"/>
      <color theme="1"/>
      <name val="Apple Braille"/>
    </font>
    <font>
      <b/>
      <sz val="17"/>
      <color theme="1"/>
      <name val="Apple Braille"/>
    </font>
    <font>
      <b/>
      <sz val="14"/>
      <color theme="1"/>
      <name val="Apple Braille"/>
    </font>
    <font>
      <b/>
      <sz val="12"/>
      <color theme="0"/>
      <name val="Apple Braille"/>
    </font>
    <font>
      <b/>
      <sz val="12"/>
      <color rgb="FFFF0000"/>
      <name val="Apple Braille"/>
    </font>
    <font>
      <b/>
      <sz val="12"/>
      <color rgb="FF000000"/>
      <name val="Apple Braille"/>
    </font>
    <font>
      <sz val="12"/>
      <color theme="0"/>
      <name val="Apple Braille"/>
    </font>
    <font>
      <sz val="12"/>
      <color rgb="FFFF0000"/>
      <name val="Apple Braille"/>
    </font>
    <font>
      <sz val="12"/>
      <color rgb="FF000000"/>
      <name val="Apple Braille"/>
    </font>
    <font>
      <b/>
      <sz val="16"/>
      <color theme="1"/>
      <name val="Apple Braille"/>
    </font>
    <font>
      <b/>
      <sz val="16"/>
      <color theme="0"/>
      <name val="Apple Braille"/>
    </font>
    <font>
      <b/>
      <sz val="16"/>
      <color rgb="FFFF0000"/>
      <name val="Apple Braille"/>
    </font>
    <font>
      <b/>
      <sz val="16"/>
      <color rgb="FF000000"/>
      <name val="Apple Braille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rgb="FF000000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0">
    <xf numFmtId="0" fontId="0" fillId="0" borderId="0" xfId="0"/>
    <xf numFmtId="0" fontId="3" fillId="0" borderId="0" xfId="0" applyFont="1"/>
    <xf numFmtId="0" fontId="4" fillId="11" borderId="28" xfId="0" applyFont="1" applyFill="1" applyBorder="1" applyAlignment="1">
      <alignment horizontal="center"/>
    </xf>
    <xf numFmtId="0" fontId="7" fillId="11" borderId="28" xfId="0" applyFont="1" applyFill="1" applyBorder="1"/>
    <xf numFmtId="0" fontId="4" fillId="11" borderId="28" xfId="0" applyFont="1" applyFill="1" applyBorder="1"/>
    <xf numFmtId="0" fontId="4" fillId="11" borderId="29" xfId="0" applyFont="1" applyFill="1" applyBorder="1"/>
    <xf numFmtId="0" fontId="4" fillId="11" borderId="6" xfId="0" applyFont="1" applyFill="1" applyBorder="1"/>
    <xf numFmtId="0" fontId="4" fillId="11" borderId="0" xfId="0" applyFont="1" applyFill="1"/>
    <xf numFmtId="0" fontId="4" fillId="11" borderId="0" xfId="0" applyFont="1" applyFill="1" applyAlignment="1">
      <alignment horizontal="center"/>
    </xf>
    <xf numFmtId="0" fontId="4" fillId="11" borderId="7" xfId="0" applyFont="1" applyFill="1" applyBorder="1"/>
    <xf numFmtId="0" fontId="4" fillId="5" borderId="3" xfId="0" applyFont="1" applyFill="1" applyBorder="1"/>
    <xf numFmtId="0" fontId="4" fillId="5" borderId="2" xfId="0" applyFont="1" applyFill="1" applyBorder="1"/>
    <xf numFmtId="0" fontId="4" fillId="5" borderId="5" xfId="0" applyFont="1" applyFill="1" applyBorder="1" applyAlignment="1">
      <alignment horizontal="center"/>
    </xf>
    <xf numFmtId="0" fontId="4" fillId="0" borderId="18" xfId="0" applyFont="1" applyBorder="1"/>
    <xf numFmtId="165" fontId="8" fillId="0" borderId="11" xfId="0" applyNumberFormat="1" applyFont="1" applyBorder="1"/>
    <xf numFmtId="0" fontId="4" fillId="2" borderId="19" xfId="0" applyFont="1" applyFill="1" applyBorder="1" applyAlignment="1">
      <alignment horizontal="center"/>
    </xf>
    <xf numFmtId="0" fontId="7" fillId="11" borderId="0" xfId="0" applyFont="1" applyFill="1"/>
    <xf numFmtId="0" fontId="4" fillId="0" borderId="20" xfId="0" applyFont="1" applyBorder="1"/>
    <xf numFmtId="8" fontId="4" fillId="0" borderId="1" xfId="0" applyNumberFormat="1" applyFont="1" applyBorder="1"/>
    <xf numFmtId="0" fontId="8" fillId="0" borderId="24" xfId="0" applyFont="1" applyBorder="1" applyAlignment="1">
      <alignment horizontal="center"/>
    </xf>
    <xf numFmtId="0" fontId="4" fillId="0" borderId="0" xfId="0" applyFont="1"/>
    <xf numFmtId="0" fontId="4" fillId="0" borderId="11" xfId="0" applyFont="1" applyBorder="1"/>
    <xf numFmtId="0" fontId="4" fillId="2" borderId="19" xfId="0" applyFont="1" applyFill="1" applyBorder="1"/>
    <xf numFmtId="0" fontId="4" fillId="0" borderId="21" xfId="0" applyFont="1" applyBorder="1"/>
    <xf numFmtId="0" fontId="4" fillId="2" borderId="22" xfId="0" applyFont="1" applyFill="1" applyBorder="1"/>
    <xf numFmtId="0" fontId="8" fillId="11" borderId="0" xfId="0" applyFont="1" applyFill="1"/>
    <xf numFmtId="0" fontId="4" fillId="0" borderId="1" xfId="0" applyFont="1" applyBorder="1"/>
    <xf numFmtId="0" fontId="4" fillId="0" borderId="6" xfId="0" applyFont="1" applyBorder="1"/>
    <xf numFmtId="0" fontId="4" fillId="0" borderId="0" xfId="0" applyFont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5" xfId="0" applyFont="1" applyFill="1" applyBorder="1"/>
    <xf numFmtId="0" fontId="4" fillId="10" borderId="33" xfId="0" applyFont="1" applyFill="1" applyBorder="1"/>
    <xf numFmtId="0" fontId="4" fillId="0" borderId="12" xfId="0" applyFont="1" applyBorder="1"/>
    <xf numFmtId="0" fontId="8" fillId="0" borderId="11" xfId="0" applyFont="1" applyBorder="1" applyAlignment="1">
      <alignment horizontal="center"/>
    </xf>
    <xf numFmtId="164" fontId="4" fillId="0" borderId="19" xfId="1" applyNumberFormat="1" applyFont="1" applyFill="1" applyBorder="1"/>
    <xf numFmtId="0" fontId="4" fillId="10" borderId="20" xfId="0" applyFont="1" applyFill="1" applyBorder="1"/>
    <xf numFmtId="10" fontId="4" fillId="2" borderId="24" xfId="0" applyNumberFormat="1" applyFont="1" applyFill="1" applyBorder="1"/>
    <xf numFmtId="0" fontId="4" fillId="0" borderId="13" xfId="0" applyFont="1" applyBorder="1"/>
    <xf numFmtId="0" fontId="8" fillId="0" borderId="1" xfId="0" applyFont="1" applyBorder="1" applyAlignment="1">
      <alignment horizontal="center"/>
    </xf>
    <xf numFmtId="0" fontId="4" fillId="10" borderId="21" xfId="0" applyFont="1" applyFill="1" applyBorder="1"/>
    <xf numFmtId="10" fontId="4" fillId="2" borderId="25" xfId="0" applyNumberFormat="1" applyFont="1" applyFill="1" applyBorder="1"/>
    <xf numFmtId="0" fontId="4" fillId="0" borderId="22" xfId="0" applyFont="1" applyBorder="1"/>
    <xf numFmtId="0" fontId="4" fillId="2" borderId="23" xfId="0" applyFont="1" applyFill="1" applyBorder="1"/>
    <xf numFmtId="0" fontId="4" fillId="5" borderId="29" xfId="0" applyFont="1" applyFill="1" applyBorder="1"/>
    <xf numFmtId="0" fontId="4" fillId="0" borderId="19" xfId="0" applyFont="1" applyBorder="1"/>
    <xf numFmtId="3" fontId="4" fillId="0" borderId="13" xfId="0" applyNumberFormat="1" applyFont="1" applyBorder="1"/>
    <xf numFmtId="0" fontId="9" fillId="7" borderId="20" xfId="0" applyFont="1" applyFill="1" applyBorder="1"/>
    <xf numFmtId="0" fontId="4" fillId="7" borderId="13" xfId="0" applyFont="1" applyFill="1" applyBorder="1"/>
    <xf numFmtId="0" fontId="8" fillId="7" borderId="1" xfId="0" applyFont="1" applyFill="1" applyBorder="1" applyAlignment="1">
      <alignment horizontal="center"/>
    </xf>
    <xf numFmtId="0" fontId="4" fillId="7" borderId="1" xfId="0" applyFont="1" applyFill="1" applyBorder="1"/>
    <xf numFmtId="0" fontId="9" fillId="0" borderId="20" xfId="0" applyFont="1" applyBorder="1"/>
    <xf numFmtId="4" fontId="8" fillId="0" borderId="13" xfId="0" applyNumberFormat="1" applyFont="1" applyBorder="1"/>
    <xf numFmtId="0" fontId="4" fillId="2" borderId="1" xfId="0" applyFont="1" applyFill="1" applyBorder="1" applyAlignment="1">
      <alignment horizontal="center"/>
    </xf>
    <xf numFmtId="0" fontId="9" fillId="0" borderId="21" xfId="0" applyFont="1" applyBorder="1"/>
    <xf numFmtId="0" fontId="8" fillId="0" borderId="27" xfId="0" applyFont="1" applyBorder="1"/>
    <xf numFmtId="0" fontId="4" fillId="0" borderId="22" xfId="0" applyFont="1" applyBorder="1" applyAlignment="1">
      <alignment horizontal="center"/>
    </xf>
    <xf numFmtId="9" fontId="4" fillId="2" borderId="25" xfId="0" applyNumberFormat="1" applyFont="1" applyFill="1" applyBorder="1"/>
    <xf numFmtId="0" fontId="4" fillId="0" borderId="23" xfId="0" applyFont="1" applyBorder="1"/>
    <xf numFmtId="0" fontId="8" fillId="0" borderId="0" xfId="0" applyFont="1"/>
    <xf numFmtId="0" fontId="4" fillId="10" borderId="36" xfId="0" applyFont="1" applyFill="1" applyBorder="1"/>
    <xf numFmtId="164" fontId="3" fillId="10" borderId="36" xfId="1" applyNumberFormat="1" applyFont="1" applyFill="1" applyBorder="1"/>
    <xf numFmtId="0" fontId="4" fillId="10" borderId="31" xfId="0" applyFont="1" applyFill="1" applyBorder="1"/>
    <xf numFmtId="164" fontId="3" fillId="10" borderId="31" xfId="1" applyNumberFormat="1" applyFont="1" applyFill="1" applyBorder="1"/>
    <xf numFmtId="0" fontId="4" fillId="10" borderId="32" xfId="0" applyFont="1" applyFill="1" applyBorder="1"/>
    <xf numFmtId="164" fontId="3" fillId="10" borderId="32" xfId="1" applyNumberFormat="1" applyFont="1" applyFill="1" applyBorder="1"/>
    <xf numFmtId="164" fontId="3" fillId="0" borderId="0" xfId="0" applyNumberFormat="1" applyFont="1"/>
    <xf numFmtId="0" fontId="4" fillId="11" borderId="9" xfId="0" applyFont="1" applyFill="1" applyBorder="1"/>
    <xf numFmtId="0" fontId="4" fillId="11" borderId="10" xfId="0" applyFont="1" applyFill="1" applyBorder="1"/>
    <xf numFmtId="0" fontId="9" fillId="11" borderId="0" xfId="0" applyFont="1" applyFill="1"/>
    <xf numFmtId="0" fontId="9" fillId="11" borderId="6" xfId="0" applyFont="1" applyFill="1" applyBorder="1"/>
    <xf numFmtId="9" fontId="4" fillId="11" borderId="0" xfId="0" applyNumberFormat="1" applyFont="1" applyFill="1"/>
    <xf numFmtId="0" fontId="3" fillId="11" borderId="0" xfId="0" applyFont="1" applyFill="1"/>
    <xf numFmtId="0" fontId="3" fillId="11" borderId="9" xfId="0" applyFont="1" applyFill="1" applyBorder="1"/>
    <xf numFmtId="0" fontId="9" fillId="5" borderId="6" xfId="0" applyFont="1" applyFill="1" applyBorder="1"/>
    <xf numFmtId="0" fontId="9" fillId="5" borderId="2" xfId="0" applyFont="1" applyFill="1" applyBorder="1"/>
    <xf numFmtId="0" fontId="4" fillId="12" borderId="28" xfId="0" applyFont="1" applyFill="1" applyBorder="1"/>
    <xf numFmtId="10" fontId="7" fillId="6" borderId="29" xfId="0" applyNumberFormat="1" applyFont="1" applyFill="1" applyBorder="1"/>
    <xf numFmtId="10" fontId="7" fillId="3" borderId="7" xfId="0" applyNumberFormat="1" applyFont="1" applyFill="1" applyBorder="1"/>
    <xf numFmtId="0" fontId="4" fillId="3" borderId="0" xfId="0" applyFont="1" applyFill="1"/>
    <xf numFmtId="10" fontId="4" fillId="10" borderId="36" xfId="0" applyNumberFormat="1" applyFont="1" applyFill="1" applyBorder="1"/>
    <xf numFmtId="10" fontId="4" fillId="10" borderId="31" xfId="0" applyNumberFormat="1" applyFont="1" applyFill="1" applyBorder="1"/>
    <xf numFmtId="10" fontId="4" fillId="10" borderId="32" xfId="0" applyNumberFormat="1" applyFont="1" applyFill="1" applyBorder="1"/>
    <xf numFmtId="0" fontId="4" fillId="10" borderId="18" xfId="0" applyFont="1" applyFill="1" applyBorder="1"/>
    <xf numFmtId="0" fontId="9" fillId="10" borderId="20" xfId="0" applyFont="1" applyFill="1" applyBorder="1"/>
    <xf numFmtId="0" fontId="9" fillId="10" borderId="21" xfId="0" applyFont="1" applyFill="1" applyBorder="1"/>
    <xf numFmtId="10" fontId="7" fillId="6" borderId="2" xfId="0" applyNumberFormat="1" applyFont="1" applyFill="1" applyBorder="1"/>
    <xf numFmtId="10" fontId="4" fillId="2" borderId="22" xfId="0" applyNumberFormat="1" applyFont="1" applyFill="1" applyBorder="1"/>
    <xf numFmtId="10" fontId="4" fillId="2" borderId="25" xfId="0" applyNumberFormat="1" applyFont="1" applyFill="1" applyBorder="1" applyAlignment="1">
      <alignment horizontal="center"/>
    </xf>
    <xf numFmtId="10" fontId="4" fillId="2" borderId="7" xfId="0" applyNumberFormat="1" applyFont="1" applyFill="1" applyBorder="1"/>
    <xf numFmtId="10" fontId="4" fillId="2" borderId="10" xfId="0" applyNumberFormat="1" applyFont="1" applyFill="1" applyBorder="1"/>
    <xf numFmtId="10" fontId="5" fillId="5" borderId="5" xfId="0" applyNumberFormat="1" applyFont="1" applyFill="1" applyBorder="1"/>
    <xf numFmtId="0" fontId="6" fillId="5" borderId="2" xfId="0" applyFont="1" applyFill="1" applyBorder="1"/>
    <xf numFmtId="0" fontId="4" fillId="3" borderId="9" xfId="0" applyFont="1" applyFill="1" applyBorder="1"/>
    <xf numFmtId="10" fontId="7" fillId="3" borderId="10" xfId="0" applyNumberFormat="1" applyFont="1" applyFill="1" applyBorder="1"/>
    <xf numFmtId="10" fontId="7" fillId="3" borderId="2" xfId="0" applyNumberFormat="1" applyFont="1" applyFill="1" applyBorder="1"/>
    <xf numFmtId="0" fontId="4" fillId="5" borderId="37" xfId="0" applyFont="1" applyFill="1" applyBorder="1"/>
    <xf numFmtId="0" fontId="4" fillId="5" borderId="6" xfId="0" applyFont="1" applyFill="1" applyBorder="1"/>
    <xf numFmtId="0" fontId="4" fillId="5" borderId="8" xfId="0" applyFont="1" applyFill="1" applyBorder="1"/>
    <xf numFmtId="0" fontId="4" fillId="5" borderId="7" xfId="0" applyFont="1" applyFill="1" applyBorder="1"/>
    <xf numFmtId="0" fontId="4" fillId="5" borderId="10" xfId="0" applyFont="1" applyFill="1" applyBorder="1"/>
    <xf numFmtId="0" fontId="4" fillId="3" borderId="28" xfId="0" applyFont="1" applyFill="1" applyBorder="1"/>
    <xf numFmtId="10" fontId="7" fillId="3" borderId="29" xfId="0" applyNumberFormat="1" applyFont="1" applyFill="1" applyBorder="1"/>
    <xf numFmtId="2" fontId="7" fillId="3" borderId="7" xfId="0" applyNumberFormat="1" applyFont="1" applyFill="1" applyBorder="1"/>
    <xf numFmtId="0" fontId="9" fillId="13" borderId="37" xfId="0" applyFont="1" applyFill="1" applyBorder="1"/>
    <xf numFmtId="0" fontId="9" fillId="13" borderId="29" xfId="0" applyFont="1" applyFill="1" applyBorder="1"/>
    <xf numFmtId="0" fontId="9" fillId="14" borderId="28" xfId="0" applyFont="1" applyFill="1" applyBorder="1"/>
    <xf numFmtId="0" fontId="9" fillId="13" borderId="6" xfId="0" applyFont="1" applyFill="1" applyBorder="1"/>
    <xf numFmtId="0" fontId="9" fillId="13" borderId="7" xfId="0" applyFont="1" applyFill="1" applyBorder="1"/>
    <xf numFmtId="0" fontId="9" fillId="14" borderId="0" xfId="0" applyFont="1" applyFill="1"/>
    <xf numFmtId="0" fontId="9" fillId="13" borderId="8" xfId="0" applyFont="1" applyFill="1" applyBorder="1"/>
    <xf numFmtId="0" fontId="9" fillId="13" borderId="10" xfId="0" applyFont="1" applyFill="1" applyBorder="1"/>
    <xf numFmtId="0" fontId="9" fillId="14" borderId="9" xfId="0" applyFont="1" applyFill="1" applyBorder="1"/>
    <xf numFmtId="0" fontId="3" fillId="11" borderId="6" xfId="0" applyFont="1" applyFill="1" applyBorder="1"/>
    <xf numFmtId="10" fontId="3" fillId="2" borderId="22" xfId="0" applyNumberFormat="1" applyFont="1" applyFill="1" applyBorder="1"/>
    <xf numFmtId="10" fontId="3" fillId="2" borderId="25" xfId="0" applyNumberFormat="1" applyFont="1" applyFill="1" applyBorder="1"/>
    <xf numFmtId="0" fontId="3" fillId="0" borderId="11" xfId="0" applyFont="1" applyBorder="1"/>
    <xf numFmtId="10" fontId="3" fillId="2" borderId="19" xfId="0" applyNumberFormat="1" applyFont="1" applyFill="1" applyBorder="1"/>
    <xf numFmtId="10" fontId="3" fillId="0" borderId="36" xfId="0" applyNumberFormat="1" applyFont="1" applyBorder="1"/>
    <xf numFmtId="0" fontId="3" fillId="0" borderId="18" xfId="0" applyFont="1" applyBorder="1"/>
    <xf numFmtId="0" fontId="3" fillId="2" borderId="11" xfId="0" applyFont="1" applyFill="1" applyBorder="1"/>
    <xf numFmtId="0" fontId="3" fillId="0" borderId="1" xfId="0" applyFont="1" applyBorder="1"/>
    <xf numFmtId="10" fontId="3" fillId="2" borderId="24" xfId="0" applyNumberFormat="1" applyFont="1" applyFill="1" applyBorder="1"/>
    <xf numFmtId="10" fontId="3" fillId="0" borderId="31" xfId="0" applyNumberFormat="1" applyFont="1" applyBorder="1"/>
    <xf numFmtId="0" fontId="3" fillId="0" borderId="20" xfId="0" applyFont="1" applyBorder="1"/>
    <xf numFmtId="164" fontId="3" fillId="0" borderId="24" xfId="1" applyNumberFormat="1" applyFont="1" applyBorder="1"/>
    <xf numFmtId="0" fontId="3" fillId="0" borderId="22" xfId="0" applyFont="1" applyBorder="1"/>
    <xf numFmtId="10" fontId="3" fillId="0" borderId="32" xfId="0" applyNumberFormat="1" applyFont="1" applyBorder="1"/>
    <xf numFmtId="0" fontId="11" fillId="0" borderId="0" xfId="0" applyFont="1"/>
    <xf numFmtId="0" fontId="12" fillId="0" borderId="20" xfId="0" applyFont="1" applyBorder="1"/>
    <xf numFmtId="0" fontId="12" fillId="0" borderId="21" xfId="0" applyFont="1" applyBorder="1"/>
    <xf numFmtId="0" fontId="3" fillId="2" borderId="22" xfId="0" applyFont="1" applyFill="1" applyBorder="1"/>
    <xf numFmtId="9" fontId="3" fillId="2" borderId="25" xfId="0" applyNumberFormat="1" applyFont="1" applyFill="1" applyBorder="1"/>
    <xf numFmtId="0" fontId="11" fillId="0" borderId="11" xfId="0" applyFont="1" applyBorder="1"/>
    <xf numFmtId="0" fontId="11" fillId="0" borderId="1" xfId="0" applyFont="1" applyBorder="1"/>
    <xf numFmtId="0" fontId="3" fillId="0" borderId="21" xfId="0" applyFont="1" applyBorder="1"/>
    <xf numFmtId="0" fontId="7" fillId="6" borderId="37" xfId="0" applyFont="1" applyFill="1" applyBorder="1"/>
    <xf numFmtId="14" fontId="7" fillId="6" borderId="28" xfId="0" applyNumberFormat="1" applyFont="1" applyFill="1" applyBorder="1"/>
    <xf numFmtId="2" fontId="7" fillId="3" borderId="10" xfId="0" applyNumberFormat="1" applyFont="1" applyFill="1" applyBorder="1"/>
    <xf numFmtId="10" fontId="4" fillId="2" borderId="19" xfId="0" applyNumberFormat="1" applyFont="1" applyFill="1" applyBorder="1"/>
    <xf numFmtId="10" fontId="4" fillId="0" borderId="36" xfId="0" applyNumberFormat="1" applyFont="1" applyBorder="1"/>
    <xf numFmtId="0" fontId="4" fillId="2" borderId="11" xfId="0" applyFont="1" applyFill="1" applyBorder="1"/>
    <xf numFmtId="0" fontId="8" fillId="0" borderId="1" xfId="0" applyFont="1" applyBorder="1"/>
    <xf numFmtId="10" fontId="4" fillId="0" borderId="31" xfId="0" applyNumberFormat="1" applyFont="1" applyBorder="1"/>
    <xf numFmtId="164" fontId="4" fillId="0" borderId="24" xfId="1" applyNumberFormat="1" applyFont="1" applyBorder="1"/>
    <xf numFmtId="10" fontId="4" fillId="0" borderId="32" xfId="0" applyNumberFormat="1" applyFont="1" applyBorder="1"/>
    <xf numFmtId="0" fontId="4" fillId="11" borderId="0" xfId="0" applyFont="1" applyFill="1" applyAlignment="1">
      <alignment wrapText="1"/>
    </xf>
    <xf numFmtId="0" fontId="4" fillId="11" borderId="17" xfId="0" applyFont="1" applyFill="1" applyBorder="1"/>
    <xf numFmtId="0" fontId="4" fillId="11" borderId="26" xfId="0" applyFont="1" applyFill="1" applyBorder="1"/>
    <xf numFmtId="0" fontId="8" fillId="0" borderId="11" xfId="0" applyFont="1" applyBorder="1"/>
    <xf numFmtId="0" fontId="8" fillId="0" borderId="22" xfId="0" applyFont="1" applyBorder="1"/>
    <xf numFmtId="0" fontId="4" fillId="3" borderId="8" xfId="0" applyFont="1" applyFill="1" applyBorder="1"/>
    <xf numFmtId="0" fontId="8" fillId="11" borderId="6" xfId="0" applyFont="1" applyFill="1" applyBorder="1"/>
    <xf numFmtId="0" fontId="4" fillId="11" borderId="8" xfId="0" applyFont="1" applyFill="1" applyBorder="1"/>
    <xf numFmtId="0" fontId="4" fillId="11" borderId="38" xfId="0" applyFont="1" applyFill="1" applyBorder="1"/>
    <xf numFmtId="0" fontId="3" fillId="0" borderId="6" xfId="0" applyFont="1" applyBorder="1"/>
    <xf numFmtId="0" fontId="3" fillId="5" borderId="3" xfId="0" applyFont="1" applyFill="1" applyBorder="1"/>
    <xf numFmtId="0" fontId="3" fillId="5" borderId="2" xfId="0" applyFont="1" applyFill="1" applyBorder="1"/>
    <xf numFmtId="0" fontId="3" fillId="5" borderId="5" xfId="0" applyFont="1" applyFill="1" applyBorder="1"/>
    <xf numFmtId="8" fontId="3" fillId="0" borderId="1" xfId="0" applyNumberFormat="1" applyFont="1" applyBorder="1"/>
    <xf numFmtId="0" fontId="3" fillId="0" borderId="12" xfId="0" applyFont="1" applyBorder="1"/>
    <xf numFmtId="0" fontId="3" fillId="0" borderId="13" xfId="0" applyFont="1" applyBorder="1"/>
    <xf numFmtId="0" fontId="3" fillId="5" borderId="4" xfId="0" applyFont="1" applyFill="1" applyBorder="1"/>
    <xf numFmtId="3" fontId="3" fillId="0" borderId="13" xfId="0" applyNumberFormat="1" applyFont="1" applyBorder="1"/>
    <xf numFmtId="4" fontId="11" fillId="0" borderId="13" xfId="0" applyNumberFormat="1" applyFont="1" applyBorder="1"/>
    <xf numFmtId="0" fontId="11" fillId="0" borderId="27" xfId="0" applyFont="1" applyBorder="1"/>
    <xf numFmtId="164" fontId="3" fillId="3" borderId="0" xfId="1" applyNumberFormat="1" applyFont="1" applyFill="1" applyBorder="1"/>
    <xf numFmtId="10" fontId="3" fillId="2" borderId="7" xfId="0" applyNumberFormat="1" applyFont="1" applyFill="1" applyBorder="1"/>
    <xf numFmtId="0" fontId="3" fillId="0" borderId="8" xfId="0" applyFont="1" applyBorder="1"/>
    <xf numFmtId="164" fontId="3" fillId="3" borderId="9" xfId="1" applyNumberFormat="1" applyFont="1" applyFill="1" applyBorder="1"/>
    <xf numFmtId="10" fontId="3" fillId="2" borderId="10" xfId="0" applyNumberFormat="1" applyFont="1" applyFill="1" applyBorder="1"/>
    <xf numFmtId="4" fontId="8" fillId="0" borderId="11" xfId="0" applyNumberFormat="1" applyFont="1" applyBorder="1"/>
    <xf numFmtId="0" fontId="4" fillId="4" borderId="20" xfId="0" applyFont="1" applyFill="1" applyBorder="1"/>
    <xf numFmtId="0" fontId="4" fillId="4" borderId="13" xfId="0" applyFont="1" applyFill="1" applyBorder="1"/>
    <xf numFmtId="0" fontId="4" fillId="4" borderId="1" xfId="0" applyFont="1" applyFill="1" applyBorder="1"/>
    <xf numFmtId="164" fontId="4" fillId="4" borderId="24" xfId="1" applyNumberFormat="1" applyFont="1" applyFill="1" applyBorder="1"/>
    <xf numFmtId="0" fontId="4" fillId="4" borderId="0" xfId="0" applyFont="1" applyFill="1"/>
    <xf numFmtId="10" fontId="4" fillId="2" borderId="23" xfId="0" applyNumberFormat="1" applyFont="1" applyFill="1" applyBorder="1"/>
    <xf numFmtId="0" fontId="4" fillId="5" borderId="4" xfId="0" applyFont="1" applyFill="1" applyBorder="1"/>
    <xf numFmtId="10" fontId="4" fillId="0" borderId="19" xfId="0" applyNumberFormat="1" applyFont="1" applyBorder="1"/>
    <xf numFmtId="3" fontId="4" fillId="4" borderId="13" xfId="0" applyNumberFormat="1" applyFont="1" applyFill="1" applyBorder="1"/>
    <xf numFmtId="10" fontId="4" fillId="0" borderId="23" xfId="0" applyNumberFormat="1" applyFont="1" applyBorder="1"/>
    <xf numFmtId="164" fontId="4" fillId="3" borderId="0" xfId="1" applyNumberFormat="1" applyFont="1" applyFill="1" applyBorder="1"/>
    <xf numFmtId="164" fontId="4" fillId="3" borderId="1" xfId="1" applyNumberFormat="1" applyFont="1" applyFill="1" applyBorder="1"/>
    <xf numFmtId="10" fontId="4" fillId="2" borderId="1" xfId="0" applyNumberFormat="1" applyFont="1" applyFill="1" applyBorder="1"/>
    <xf numFmtId="0" fontId="4" fillId="0" borderId="8" xfId="0" applyFont="1" applyBorder="1"/>
    <xf numFmtId="164" fontId="4" fillId="3" borderId="9" xfId="1" applyNumberFormat="1" applyFont="1" applyFill="1" applyBorder="1"/>
    <xf numFmtId="0" fontId="4" fillId="3" borderId="6" xfId="0" applyFont="1" applyFill="1" applyBorder="1"/>
    <xf numFmtId="164" fontId="3" fillId="0" borderId="24" xfId="1" applyNumberFormat="1" applyFont="1" applyFill="1" applyBorder="1"/>
    <xf numFmtId="0" fontId="3" fillId="0" borderId="19" xfId="0" applyFont="1" applyBorder="1"/>
    <xf numFmtId="0" fontId="3" fillId="0" borderId="23" xfId="0" applyFont="1" applyBorder="1"/>
    <xf numFmtId="0" fontId="3" fillId="11" borderId="0" xfId="0" applyFont="1" applyFill="1" applyAlignment="1">
      <alignment horizontal="center"/>
    </xf>
    <xf numFmtId="0" fontId="3" fillId="11" borderId="8" xfId="0" applyFont="1" applyFill="1" applyBorder="1"/>
    <xf numFmtId="0" fontId="3" fillId="11" borderId="9" xfId="0" applyFont="1" applyFill="1" applyBorder="1" applyAlignment="1">
      <alignment horizontal="center"/>
    </xf>
    <xf numFmtId="0" fontId="9" fillId="15" borderId="29" xfId="0" applyFont="1" applyFill="1" applyBorder="1"/>
    <xf numFmtId="0" fontId="9" fillId="15" borderId="7" xfId="0" applyFont="1" applyFill="1" applyBorder="1"/>
    <xf numFmtId="0" fontId="9" fillId="15" borderId="10" xfId="0" applyFont="1" applyFill="1" applyBorder="1"/>
    <xf numFmtId="10" fontId="7" fillId="6" borderId="35" xfId="0" applyNumberFormat="1" applyFont="1" applyFill="1" applyBorder="1"/>
    <xf numFmtId="10" fontId="7" fillId="3" borderId="24" xfId="0" applyNumberFormat="1" applyFont="1" applyFill="1" applyBorder="1"/>
    <xf numFmtId="10" fontId="7" fillId="3" borderId="25" xfId="0" applyNumberFormat="1" applyFont="1" applyFill="1" applyBorder="1"/>
    <xf numFmtId="0" fontId="12" fillId="5" borderId="6" xfId="0" applyFont="1" applyFill="1" applyBorder="1"/>
    <xf numFmtId="0" fontId="4" fillId="4" borderId="18" xfId="0" applyFont="1" applyFill="1" applyBorder="1"/>
    <xf numFmtId="0" fontId="4" fillId="4" borderId="12" xfId="0" applyFont="1" applyFill="1" applyBorder="1"/>
    <xf numFmtId="0" fontId="4" fillId="4" borderId="11" xfId="0" applyFont="1" applyFill="1" applyBorder="1"/>
    <xf numFmtId="164" fontId="4" fillId="4" borderId="19" xfId="1" applyNumberFormat="1" applyFont="1" applyFill="1" applyBorder="1"/>
    <xf numFmtId="164" fontId="4" fillId="0" borderId="24" xfId="1" applyNumberFormat="1" applyFont="1" applyFill="1" applyBorder="1"/>
    <xf numFmtId="2" fontId="8" fillId="0" borderId="0" xfId="0" applyNumberFormat="1" applyFont="1"/>
    <xf numFmtId="0" fontId="3" fillId="5" borderId="5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11" fillId="0" borderId="24" xfId="0" applyFont="1" applyBorder="1" applyAlignment="1">
      <alignment horizontal="center"/>
    </xf>
    <xf numFmtId="10" fontId="3" fillId="2" borderId="25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7" borderId="13" xfId="0" applyFont="1" applyFill="1" applyBorder="1"/>
    <xf numFmtId="0" fontId="11" fillId="7" borderId="1" xfId="0" applyFont="1" applyFill="1" applyBorder="1" applyAlignment="1">
      <alignment horizontal="center"/>
    </xf>
    <xf numFmtId="0" fontId="3" fillId="7" borderId="1" xfId="0" applyFont="1" applyFill="1" applyBorder="1"/>
    <xf numFmtId="164" fontId="3" fillId="7" borderId="24" xfId="1" applyNumberFormat="1" applyFont="1" applyFill="1" applyBorder="1"/>
    <xf numFmtId="0" fontId="11" fillId="0" borderId="1" xfId="0" applyFont="1" applyBorder="1" applyAlignment="1">
      <alignment horizontal="center"/>
    </xf>
    <xf numFmtId="0" fontId="12" fillId="7" borderId="20" xfId="0" applyFont="1" applyFill="1" applyBorder="1"/>
    <xf numFmtId="0" fontId="3" fillId="2" borderId="1" xfId="0" applyFont="1" applyFill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4" fillId="7" borderId="20" xfId="0" applyFont="1" applyFill="1" applyBorder="1"/>
    <xf numFmtId="164" fontId="4" fillId="7" borderId="24" xfId="1" applyNumberFormat="1" applyFont="1" applyFill="1" applyBorder="1"/>
    <xf numFmtId="3" fontId="4" fillId="7" borderId="13" xfId="0" applyNumberFormat="1" applyFont="1" applyFill="1" applyBorder="1"/>
    <xf numFmtId="0" fontId="8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164" fontId="3" fillId="0" borderId="19" xfId="1" applyNumberFormat="1" applyFont="1" applyFill="1" applyBorder="1"/>
    <xf numFmtId="0" fontId="10" fillId="6" borderId="3" xfId="0" applyFont="1" applyFill="1" applyBorder="1"/>
    <xf numFmtId="14" fontId="10" fillId="6" borderId="5" xfId="0" applyNumberFormat="1" applyFont="1" applyFill="1" applyBorder="1"/>
    <xf numFmtId="4" fontId="11" fillId="0" borderId="9" xfId="0" applyNumberFormat="1" applyFont="1" applyBorder="1" applyAlignment="1">
      <alignment horizontal="center"/>
    </xf>
    <xf numFmtId="0" fontId="7" fillId="6" borderId="3" xfId="0" applyFont="1" applyFill="1" applyBorder="1"/>
    <xf numFmtId="14" fontId="7" fillId="6" borderId="5" xfId="0" applyNumberFormat="1" applyFont="1" applyFill="1" applyBorder="1"/>
    <xf numFmtId="4" fontId="8" fillId="0" borderId="9" xfId="0" applyNumberFormat="1" applyFont="1" applyBorder="1" applyAlignment="1">
      <alignment horizontal="center"/>
    </xf>
    <xf numFmtId="0" fontId="8" fillId="0" borderId="9" xfId="0" applyFont="1" applyBorder="1"/>
    <xf numFmtId="165" fontId="11" fillId="0" borderId="11" xfId="0" applyNumberFormat="1" applyFont="1" applyBorder="1"/>
    <xf numFmtId="4" fontId="11" fillId="0" borderId="9" xfId="0" applyNumberFormat="1" applyFont="1" applyBorder="1"/>
    <xf numFmtId="2" fontId="8" fillId="0" borderId="9" xfId="0" applyNumberFormat="1" applyFont="1" applyBorder="1" applyAlignment="1">
      <alignment horizontal="center"/>
    </xf>
    <xf numFmtId="2" fontId="8" fillId="0" borderId="9" xfId="0" applyNumberFormat="1" applyFont="1" applyBorder="1"/>
    <xf numFmtId="164" fontId="4" fillId="10" borderId="19" xfId="1" applyNumberFormat="1" applyFont="1" applyFill="1" applyBorder="1"/>
    <xf numFmtId="0" fontId="4" fillId="10" borderId="12" xfId="0" applyFont="1" applyFill="1" applyBorder="1"/>
    <xf numFmtId="0" fontId="4" fillId="10" borderId="11" xfId="0" applyFont="1" applyFill="1" applyBorder="1"/>
    <xf numFmtId="0" fontId="4" fillId="10" borderId="13" xfId="0" applyFont="1" applyFill="1" applyBorder="1"/>
    <xf numFmtId="0" fontId="4" fillId="10" borderId="1" xfId="0" applyFont="1" applyFill="1" applyBorder="1"/>
    <xf numFmtId="3" fontId="4" fillId="10" borderId="13" xfId="0" applyNumberFormat="1" applyFont="1" applyFill="1" applyBorder="1"/>
    <xf numFmtId="0" fontId="8" fillId="10" borderId="27" xfId="0" applyFont="1" applyFill="1" applyBorder="1"/>
    <xf numFmtId="0" fontId="4" fillId="10" borderId="22" xfId="0" applyFont="1" applyFill="1" applyBorder="1" applyAlignment="1">
      <alignment horizontal="center"/>
    </xf>
    <xf numFmtId="165" fontId="8" fillId="10" borderId="11" xfId="0" applyNumberFormat="1" applyFont="1" applyFill="1" applyBorder="1"/>
    <xf numFmtId="0" fontId="8" fillId="10" borderId="24" xfId="0" applyFont="1" applyFill="1" applyBorder="1" applyAlignment="1">
      <alignment horizontal="center"/>
    </xf>
    <xf numFmtId="165" fontId="4" fillId="10" borderId="34" xfId="0" applyNumberFormat="1" applyFont="1" applyFill="1" applyBorder="1"/>
    <xf numFmtId="165" fontId="4" fillId="10" borderId="1" xfId="0" applyNumberFormat="1" applyFont="1" applyFill="1" applyBorder="1"/>
    <xf numFmtId="165" fontId="4" fillId="10" borderId="22" xfId="0" applyNumberFormat="1" applyFont="1" applyFill="1" applyBorder="1"/>
    <xf numFmtId="165" fontId="8" fillId="10" borderId="34" xfId="0" applyNumberFormat="1" applyFont="1" applyFill="1" applyBorder="1"/>
    <xf numFmtId="165" fontId="8" fillId="10" borderId="1" xfId="0" applyNumberFormat="1" applyFont="1" applyFill="1" applyBorder="1"/>
    <xf numFmtId="165" fontId="8" fillId="10" borderId="22" xfId="0" applyNumberFormat="1" applyFont="1" applyFill="1" applyBorder="1"/>
    <xf numFmtId="165" fontId="4" fillId="10" borderId="11" xfId="0" applyNumberFormat="1" applyFont="1" applyFill="1" applyBorder="1"/>
    <xf numFmtId="165" fontId="8" fillId="10" borderId="11" xfId="0" applyNumberFormat="1" applyFont="1" applyFill="1" applyBorder="1" applyAlignment="1">
      <alignment horizontal="center"/>
    </xf>
    <xf numFmtId="165" fontId="8" fillId="10" borderId="1" xfId="0" applyNumberFormat="1" applyFont="1" applyFill="1" applyBorder="1" applyAlignment="1">
      <alignment horizontal="center"/>
    </xf>
    <xf numFmtId="165" fontId="8" fillId="10" borderId="13" xfId="0" applyNumberFormat="1" applyFont="1" applyFill="1" applyBorder="1"/>
    <xf numFmtId="165" fontId="8" fillId="10" borderId="36" xfId="0" applyNumberFormat="1" applyFont="1" applyFill="1" applyBorder="1" applyAlignment="1">
      <alignment horizontal="center"/>
    </xf>
    <xf numFmtId="165" fontId="8" fillId="10" borderId="29" xfId="0" applyNumberFormat="1" applyFont="1" applyFill="1" applyBorder="1" applyAlignment="1">
      <alignment horizontal="center"/>
    </xf>
    <xf numFmtId="165" fontId="8" fillId="10" borderId="31" xfId="0" applyNumberFormat="1" applyFont="1" applyFill="1" applyBorder="1" applyAlignment="1">
      <alignment horizontal="center"/>
    </xf>
    <xf numFmtId="165" fontId="8" fillId="10" borderId="7" xfId="0" applyNumberFormat="1" applyFont="1" applyFill="1" applyBorder="1" applyAlignment="1">
      <alignment horizontal="center"/>
    </xf>
    <xf numFmtId="165" fontId="8" fillId="10" borderId="32" xfId="0" applyNumberFormat="1" applyFont="1" applyFill="1" applyBorder="1" applyAlignment="1">
      <alignment horizontal="center"/>
    </xf>
    <xf numFmtId="165" fontId="8" fillId="10" borderId="10" xfId="0" applyNumberFormat="1" applyFont="1" applyFill="1" applyBorder="1" applyAlignment="1">
      <alignment horizontal="center"/>
    </xf>
    <xf numFmtId="10" fontId="7" fillId="6" borderId="22" xfId="0" applyNumberFormat="1" applyFont="1" applyFill="1" applyBorder="1"/>
    <xf numFmtId="10" fontId="7" fillId="3" borderId="25" xfId="0" applyNumberFormat="1" applyFont="1" applyFill="1" applyBorder="1" applyAlignment="1">
      <alignment horizontal="center"/>
    </xf>
    <xf numFmtId="0" fontId="8" fillId="10" borderId="19" xfId="0" applyFont="1" applyFill="1" applyBorder="1" applyAlignment="1">
      <alignment horizontal="center"/>
    </xf>
    <xf numFmtId="8" fontId="8" fillId="10" borderId="1" xfId="0" applyNumberFormat="1" applyFont="1" applyFill="1" applyBorder="1"/>
    <xf numFmtId="0" fontId="4" fillId="9" borderId="3" xfId="0" applyFont="1" applyFill="1" applyBorder="1"/>
    <xf numFmtId="14" fontId="4" fillId="9" borderId="5" xfId="0" applyNumberFormat="1" applyFont="1" applyFill="1" applyBorder="1"/>
    <xf numFmtId="0" fontId="4" fillId="9" borderId="2" xfId="0" applyFont="1" applyFill="1" applyBorder="1"/>
    <xf numFmtId="0" fontId="4" fillId="9" borderId="2" xfId="0" applyFont="1" applyFill="1" applyBorder="1" applyAlignment="1">
      <alignment horizontal="center"/>
    </xf>
    <xf numFmtId="0" fontId="4" fillId="9" borderId="5" xfId="0" applyFont="1" applyFill="1" applyBorder="1"/>
    <xf numFmtId="0" fontId="4" fillId="9" borderId="5" xfId="0" applyFont="1" applyFill="1" applyBorder="1" applyAlignment="1">
      <alignment horizontal="center"/>
    </xf>
    <xf numFmtId="0" fontId="4" fillId="9" borderId="28" xfId="0" applyFont="1" applyFill="1" applyBorder="1"/>
    <xf numFmtId="0" fontId="4" fillId="9" borderId="29" xfId="0" applyFont="1" applyFill="1" applyBorder="1"/>
    <xf numFmtId="0" fontId="9" fillId="9" borderId="2" xfId="0" applyFont="1" applyFill="1" applyBorder="1"/>
    <xf numFmtId="10" fontId="5" fillId="9" borderId="5" xfId="0" applyNumberFormat="1" applyFont="1" applyFill="1" applyBorder="1"/>
    <xf numFmtId="0" fontId="6" fillId="9" borderId="2" xfId="0" applyFont="1" applyFill="1" applyBorder="1"/>
    <xf numFmtId="165" fontId="4" fillId="5" borderId="22" xfId="0" applyNumberFormat="1" applyFont="1" applyFill="1" applyBorder="1"/>
    <xf numFmtId="9" fontId="4" fillId="5" borderId="25" xfId="0" applyNumberFormat="1" applyFont="1" applyFill="1" applyBorder="1"/>
    <xf numFmtId="0" fontId="4" fillId="5" borderId="1" xfId="0" applyFont="1" applyFill="1" applyBorder="1" applyAlignment="1">
      <alignment horizontal="center"/>
    </xf>
    <xf numFmtId="8" fontId="4" fillId="10" borderId="30" xfId="0" applyNumberFormat="1" applyFont="1" applyFill="1" applyBorder="1"/>
    <xf numFmtId="0" fontId="4" fillId="10" borderId="19" xfId="0" applyFont="1" applyFill="1" applyBorder="1"/>
    <xf numFmtId="8" fontId="4" fillId="10" borderId="0" xfId="0" applyNumberFormat="1" applyFont="1" applyFill="1"/>
    <xf numFmtId="8" fontId="4" fillId="10" borderId="19" xfId="0" applyNumberFormat="1" applyFont="1" applyFill="1" applyBorder="1"/>
    <xf numFmtId="0" fontId="4" fillId="10" borderId="22" xfId="0" applyFont="1" applyFill="1" applyBorder="1"/>
    <xf numFmtId="0" fontId="4" fillId="10" borderId="23" xfId="0" applyFont="1" applyFill="1" applyBorder="1"/>
    <xf numFmtId="0" fontId="9" fillId="8" borderId="28" xfId="0" applyFont="1" applyFill="1" applyBorder="1"/>
    <xf numFmtId="0" fontId="4" fillId="6" borderId="0" xfId="0" applyFont="1" applyFill="1"/>
    <xf numFmtId="10" fontId="7" fillId="6" borderId="7" xfId="0" applyNumberFormat="1" applyFont="1" applyFill="1" applyBorder="1"/>
    <xf numFmtId="10" fontId="4" fillId="11" borderId="0" xfId="0" applyNumberFormat="1" applyFont="1" applyFill="1"/>
    <xf numFmtId="0" fontId="4" fillId="11" borderId="9" xfId="0" applyFont="1" applyFill="1" applyBorder="1" applyAlignment="1">
      <alignment horizontal="center"/>
    </xf>
    <xf numFmtId="0" fontId="3" fillId="11" borderId="7" xfId="0" applyFont="1" applyFill="1" applyBorder="1"/>
    <xf numFmtId="0" fontId="3" fillId="11" borderId="28" xfId="0" applyFont="1" applyFill="1" applyBorder="1" applyAlignment="1">
      <alignment horizontal="center"/>
    </xf>
    <xf numFmtId="0" fontId="11" fillId="11" borderId="0" xfId="0" applyFont="1" applyFill="1"/>
    <xf numFmtId="0" fontId="12" fillId="11" borderId="0" xfId="0" applyFont="1" applyFill="1"/>
    <xf numFmtId="0" fontId="3" fillId="11" borderId="10" xfId="0" applyFont="1" applyFill="1" applyBorder="1"/>
    <xf numFmtId="0" fontId="3" fillId="11" borderId="28" xfId="0" applyFont="1" applyFill="1" applyBorder="1"/>
    <xf numFmtId="0" fontId="10" fillId="11" borderId="0" xfId="0" applyFont="1" applyFill="1"/>
    <xf numFmtId="0" fontId="3" fillId="11" borderId="29" xfId="0" applyFont="1" applyFill="1" applyBorder="1"/>
    <xf numFmtId="0" fontId="12" fillId="11" borderId="6" xfId="0" applyFont="1" applyFill="1" applyBorder="1"/>
    <xf numFmtId="9" fontId="3" fillId="11" borderId="0" xfId="0" applyNumberFormat="1" applyFont="1" applyFill="1"/>
    <xf numFmtId="0" fontId="8" fillId="11" borderId="0" xfId="0" applyFont="1" applyFill="1" applyAlignment="1">
      <alignment wrapText="1"/>
    </xf>
    <xf numFmtId="0" fontId="13" fillId="0" borderId="0" xfId="0" applyFont="1"/>
    <xf numFmtId="0" fontId="14" fillId="6" borderId="37" xfId="0" applyFont="1" applyFill="1" applyBorder="1"/>
    <xf numFmtId="14" fontId="14" fillId="6" borderId="28" xfId="0" applyNumberFormat="1" applyFont="1" applyFill="1" applyBorder="1"/>
    <xf numFmtId="0" fontId="14" fillId="11" borderId="28" xfId="0" applyFont="1" applyFill="1" applyBorder="1"/>
    <xf numFmtId="0" fontId="13" fillId="5" borderId="2" xfId="0" applyFont="1" applyFill="1" applyBorder="1"/>
    <xf numFmtId="10" fontId="13" fillId="5" borderId="5" xfId="0" applyNumberFormat="1" applyFont="1" applyFill="1" applyBorder="1"/>
    <xf numFmtId="0" fontId="13" fillId="11" borderId="28" xfId="0" applyFont="1" applyFill="1" applyBorder="1"/>
    <xf numFmtId="10" fontId="14" fillId="6" borderId="2" xfId="0" applyNumberFormat="1" applyFont="1" applyFill="1" applyBorder="1"/>
    <xf numFmtId="10" fontId="14" fillId="3" borderId="2" xfId="0" applyNumberFormat="1" applyFont="1" applyFill="1" applyBorder="1"/>
    <xf numFmtId="0" fontId="13" fillId="11" borderId="29" xfId="0" applyFont="1" applyFill="1" applyBorder="1"/>
    <xf numFmtId="0" fontId="13" fillId="11" borderId="6" xfId="0" applyFont="1" applyFill="1" applyBorder="1"/>
    <xf numFmtId="0" fontId="13" fillId="11" borderId="0" xfId="0" applyFont="1" applyFill="1"/>
    <xf numFmtId="0" fontId="13" fillId="11" borderId="7" xfId="0" applyFont="1" applyFill="1" applyBorder="1"/>
    <xf numFmtId="0" fontId="13" fillId="5" borderId="3" xfId="0" applyFont="1" applyFill="1" applyBorder="1"/>
    <xf numFmtId="0" fontId="13" fillId="5" borderId="5" xfId="0" applyFont="1" applyFill="1" applyBorder="1"/>
    <xf numFmtId="0" fontId="13" fillId="5" borderId="37" xfId="0" applyFont="1" applyFill="1" applyBorder="1"/>
    <xf numFmtId="0" fontId="13" fillId="5" borderId="29" xfId="0" applyFont="1" applyFill="1" applyBorder="1"/>
    <xf numFmtId="0" fontId="13" fillId="3" borderId="28" xfId="0" applyFont="1" applyFill="1" applyBorder="1"/>
    <xf numFmtId="10" fontId="14" fillId="3" borderId="29" xfId="0" applyNumberFormat="1" applyFont="1" applyFill="1" applyBorder="1"/>
    <xf numFmtId="0" fontId="13" fillId="0" borderId="18" xfId="0" applyFont="1" applyBorder="1"/>
    <xf numFmtId="4" fontId="15" fillId="0" borderId="11" xfId="0" applyNumberFormat="1" applyFont="1" applyBorder="1"/>
    <xf numFmtId="0" fontId="13" fillId="2" borderId="19" xfId="0" applyFont="1" applyFill="1" applyBorder="1"/>
    <xf numFmtId="0" fontId="13" fillId="5" borderId="6" xfId="0" applyFont="1" applyFill="1" applyBorder="1"/>
    <xf numFmtId="0" fontId="13" fillId="5" borderId="7" xfId="0" applyFont="1" applyFill="1" applyBorder="1"/>
    <xf numFmtId="0" fontId="13" fillId="3" borderId="0" xfId="0" applyFont="1" applyFill="1"/>
    <xf numFmtId="10" fontId="14" fillId="3" borderId="7" xfId="0" applyNumberFormat="1" applyFont="1" applyFill="1" applyBorder="1"/>
    <xf numFmtId="0" fontId="14" fillId="11" borderId="0" xfId="0" applyFont="1" applyFill="1"/>
    <xf numFmtId="10" fontId="13" fillId="11" borderId="0" xfId="0" applyNumberFormat="1" applyFont="1" applyFill="1"/>
    <xf numFmtId="0" fontId="13" fillId="0" borderId="20" xfId="0" applyFont="1" applyBorder="1"/>
    <xf numFmtId="8" fontId="13" fillId="0" borderId="1" xfId="0" applyNumberFormat="1" applyFont="1" applyBorder="1"/>
    <xf numFmtId="0" fontId="15" fillId="0" borderId="24" xfId="0" applyFont="1" applyBorder="1"/>
    <xf numFmtId="2" fontId="14" fillId="3" borderId="7" xfId="0" applyNumberFormat="1" applyFont="1" applyFill="1" applyBorder="1"/>
    <xf numFmtId="0" fontId="13" fillId="0" borderId="11" xfId="0" applyFont="1" applyBorder="1"/>
    <xf numFmtId="10" fontId="13" fillId="2" borderId="19" xfId="0" applyNumberFormat="1" applyFont="1" applyFill="1" applyBorder="1"/>
    <xf numFmtId="0" fontId="13" fillId="0" borderId="21" xfId="0" applyFont="1" applyBorder="1"/>
    <xf numFmtId="10" fontId="13" fillId="2" borderId="22" xfId="0" applyNumberFormat="1" applyFont="1" applyFill="1" applyBorder="1"/>
    <xf numFmtId="10" fontId="13" fillId="2" borderId="25" xfId="0" applyNumberFormat="1" applyFont="1" applyFill="1" applyBorder="1"/>
    <xf numFmtId="0" fontId="15" fillId="11" borderId="0" xfId="0" applyFont="1" applyFill="1"/>
    <xf numFmtId="0" fontId="13" fillId="5" borderId="8" xfId="0" applyFont="1" applyFill="1" applyBorder="1"/>
    <xf numFmtId="0" fontId="13" fillId="5" borderId="10" xfId="0" applyFont="1" applyFill="1" applyBorder="1"/>
    <xf numFmtId="0" fontId="13" fillId="3" borderId="9" xfId="0" applyFont="1" applyFill="1" applyBorder="1"/>
    <xf numFmtId="2" fontId="14" fillId="3" borderId="10" xfId="0" applyNumberFormat="1" applyFont="1" applyFill="1" applyBorder="1"/>
    <xf numFmtId="0" fontId="13" fillId="0" borderId="1" xfId="0" applyFont="1" applyBorder="1"/>
    <xf numFmtId="0" fontId="13" fillId="10" borderId="33" xfId="0" applyFont="1" applyFill="1" applyBorder="1"/>
    <xf numFmtId="0" fontId="13" fillId="2" borderId="11" xfId="0" applyFont="1" applyFill="1" applyBorder="1"/>
    <xf numFmtId="0" fontId="15" fillId="0" borderId="11" xfId="0" applyFont="1" applyBorder="1"/>
    <xf numFmtId="10" fontId="13" fillId="0" borderId="36" xfId="0" applyNumberFormat="1" applyFont="1" applyBorder="1"/>
    <xf numFmtId="0" fontId="13" fillId="4" borderId="18" xfId="0" applyFont="1" applyFill="1" applyBorder="1"/>
    <xf numFmtId="0" fontId="13" fillId="4" borderId="12" xfId="0" applyFont="1" applyFill="1" applyBorder="1"/>
    <xf numFmtId="0" fontId="15" fillId="4" borderId="11" xfId="0" applyFont="1" applyFill="1" applyBorder="1"/>
    <xf numFmtId="0" fontId="13" fillId="4" borderId="11" xfId="0" applyFont="1" applyFill="1" applyBorder="1"/>
    <xf numFmtId="164" fontId="13" fillId="4" borderId="19" xfId="1" applyNumberFormat="1" applyFont="1" applyFill="1" applyBorder="1"/>
    <xf numFmtId="9" fontId="13" fillId="4" borderId="0" xfId="0" applyNumberFormat="1" applyFont="1" applyFill="1"/>
    <xf numFmtId="0" fontId="13" fillId="10" borderId="20" xfId="0" applyFont="1" applyFill="1" applyBorder="1"/>
    <xf numFmtId="0" fontId="13" fillId="2" borderId="1" xfId="0" applyFont="1" applyFill="1" applyBorder="1"/>
    <xf numFmtId="0" fontId="15" fillId="0" borderId="1" xfId="0" applyFont="1" applyBorder="1"/>
    <xf numFmtId="10" fontId="13" fillId="2" borderId="24" xfId="0" applyNumberFormat="1" applyFont="1" applyFill="1" applyBorder="1"/>
    <xf numFmtId="10" fontId="13" fillId="0" borderId="31" xfId="0" applyNumberFormat="1" applyFont="1" applyBorder="1"/>
    <xf numFmtId="0" fontId="13" fillId="0" borderId="13" xfId="0" applyFont="1" applyBorder="1"/>
    <xf numFmtId="164" fontId="13" fillId="0" borderId="24" xfId="1" applyNumberFormat="1" applyFont="1" applyBorder="1"/>
    <xf numFmtId="0" fontId="13" fillId="10" borderId="21" xfId="0" applyFont="1" applyFill="1" applyBorder="1"/>
    <xf numFmtId="0" fontId="13" fillId="2" borderId="22" xfId="0" applyFont="1" applyFill="1" applyBorder="1"/>
    <xf numFmtId="0" fontId="13" fillId="0" borderId="22" xfId="0" applyFont="1" applyBorder="1"/>
    <xf numFmtId="10" fontId="13" fillId="0" borderId="32" xfId="0" applyNumberFormat="1" applyFont="1" applyBorder="1"/>
    <xf numFmtId="164" fontId="13" fillId="0" borderId="24" xfId="1" applyNumberFormat="1" applyFont="1" applyFill="1" applyBorder="1"/>
    <xf numFmtId="10" fontId="13" fillId="2" borderId="23" xfId="0" applyNumberFormat="1" applyFont="1" applyFill="1" applyBorder="1"/>
    <xf numFmtId="0" fontId="13" fillId="5" borderId="4" xfId="0" applyFont="1" applyFill="1" applyBorder="1"/>
    <xf numFmtId="10" fontId="13" fillId="0" borderId="19" xfId="0" applyNumberFormat="1" applyFont="1" applyBorder="1"/>
    <xf numFmtId="3" fontId="13" fillId="0" borderId="13" xfId="0" applyNumberFormat="1" applyFont="1" applyBorder="1"/>
    <xf numFmtId="0" fontId="13" fillId="0" borderId="19" xfId="0" applyFont="1" applyBorder="1"/>
    <xf numFmtId="3" fontId="13" fillId="0" borderId="1" xfId="0" applyNumberFormat="1" applyFont="1" applyBorder="1"/>
    <xf numFmtId="0" fontId="16" fillId="0" borderId="20" xfId="0" applyFont="1" applyBorder="1"/>
    <xf numFmtId="4" fontId="15" fillId="0" borderId="13" xfId="0" applyNumberFormat="1" applyFont="1" applyBorder="1"/>
    <xf numFmtId="0" fontId="16" fillId="0" borderId="21" xfId="0" applyFont="1" applyBorder="1"/>
    <xf numFmtId="0" fontId="15" fillId="0" borderId="27" xfId="0" applyFont="1" applyBorder="1"/>
    <xf numFmtId="9" fontId="13" fillId="2" borderId="25" xfId="0" applyNumberFormat="1" applyFont="1" applyFill="1" applyBorder="1"/>
    <xf numFmtId="0" fontId="13" fillId="0" borderId="23" xfId="0" applyFont="1" applyBorder="1"/>
    <xf numFmtId="0" fontId="16" fillId="11" borderId="6" xfId="0" applyFont="1" applyFill="1" applyBorder="1"/>
    <xf numFmtId="9" fontId="13" fillId="11" borderId="0" xfId="0" applyNumberFormat="1" applyFont="1" applyFill="1"/>
    <xf numFmtId="0" fontId="16" fillId="5" borderId="6" xfId="0" applyFont="1" applyFill="1" applyBorder="1"/>
    <xf numFmtId="0" fontId="15" fillId="11" borderId="0" xfId="0" applyFont="1" applyFill="1" applyAlignment="1">
      <alignment wrapText="1"/>
    </xf>
    <xf numFmtId="0" fontId="13" fillId="0" borderId="6" xfId="0" applyFont="1" applyBorder="1"/>
    <xf numFmtId="164" fontId="13" fillId="3" borderId="0" xfId="1" applyNumberFormat="1" applyFont="1" applyFill="1" applyBorder="1"/>
    <xf numFmtId="0" fontId="15" fillId="0" borderId="0" xfId="0" applyFont="1"/>
    <xf numFmtId="10" fontId="13" fillId="2" borderId="7" xfId="0" applyNumberFormat="1" applyFont="1" applyFill="1" applyBorder="1"/>
    <xf numFmtId="164" fontId="13" fillId="3" borderId="1" xfId="1" applyNumberFormat="1" applyFont="1" applyFill="1" applyBorder="1"/>
    <xf numFmtId="10" fontId="13" fillId="2" borderId="1" xfId="0" applyNumberFormat="1" applyFont="1" applyFill="1" applyBorder="1"/>
    <xf numFmtId="0" fontId="16" fillId="11" borderId="0" xfId="0" applyFont="1" applyFill="1"/>
    <xf numFmtId="0" fontId="13" fillId="0" borderId="8" xfId="0" applyFont="1" applyBorder="1"/>
    <xf numFmtId="164" fontId="13" fillId="3" borderId="9" xfId="1" applyNumberFormat="1" applyFont="1" applyFill="1" applyBorder="1"/>
    <xf numFmtId="0" fontId="15" fillId="0" borderId="22" xfId="0" applyFont="1" applyBorder="1"/>
    <xf numFmtId="2" fontId="15" fillId="0" borderId="0" xfId="0" applyNumberFormat="1" applyFont="1"/>
    <xf numFmtId="10" fontId="13" fillId="2" borderId="10" xfId="0" applyNumberFormat="1" applyFont="1" applyFill="1" applyBorder="1"/>
    <xf numFmtId="0" fontId="13" fillId="3" borderId="6" xfId="0" applyFont="1" applyFill="1" applyBorder="1"/>
    <xf numFmtId="0" fontId="13" fillId="3" borderId="8" xfId="0" applyFont="1" applyFill="1" applyBorder="1"/>
    <xf numFmtId="0" fontId="13" fillId="11" borderId="9" xfId="0" applyFont="1" applyFill="1" applyBorder="1"/>
    <xf numFmtId="0" fontId="13" fillId="11" borderId="10" xfId="0" applyFont="1" applyFill="1" applyBorder="1"/>
    <xf numFmtId="0" fontId="13" fillId="12" borderId="28" xfId="0" applyFont="1" applyFill="1" applyBorder="1"/>
    <xf numFmtId="10" fontId="13" fillId="6" borderId="19" xfId="0" applyNumberFormat="1" applyFont="1" applyFill="1" applyBorder="1"/>
    <xf numFmtId="0" fontId="13" fillId="0" borderId="12" xfId="0" applyFont="1" applyBorder="1"/>
    <xf numFmtId="164" fontId="13" fillId="2" borderId="19" xfId="1" applyNumberFormat="1" applyFont="1" applyFill="1" applyBorder="1"/>
    <xf numFmtId="10" fontId="13" fillId="6" borderId="24" xfId="0" applyNumberFormat="1" applyFont="1" applyFill="1" applyBorder="1"/>
    <xf numFmtId="0" fontId="13" fillId="4" borderId="20" xfId="0" applyFont="1" applyFill="1" applyBorder="1"/>
    <xf numFmtId="0" fontId="13" fillId="4" borderId="13" xfId="0" applyFont="1" applyFill="1" applyBorder="1"/>
    <xf numFmtId="0" fontId="15" fillId="4" borderId="1" xfId="0" applyFont="1" applyFill="1" applyBorder="1"/>
    <xf numFmtId="0" fontId="13" fillId="4" borderId="1" xfId="0" applyFont="1" applyFill="1" applyBorder="1"/>
    <xf numFmtId="164" fontId="13" fillId="4" borderId="24" xfId="1" applyNumberFormat="1" applyFont="1" applyFill="1" applyBorder="1"/>
    <xf numFmtId="0" fontId="13" fillId="4" borderId="0" xfId="0" applyFont="1" applyFill="1"/>
    <xf numFmtId="3" fontId="13" fillId="4" borderId="13" xfId="0" applyNumberFormat="1" applyFont="1" applyFill="1" applyBorder="1"/>
    <xf numFmtId="0" fontId="16" fillId="4" borderId="20" xfId="0" applyFont="1" applyFill="1" applyBorder="1"/>
    <xf numFmtId="10" fontId="13" fillId="0" borderId="23" xfId="0" applyNumberFormat="1" applyFont="1" applyBorder="1"/>
    <xf numFmtId="0" fontId="7" fillId="9" borderId="37" xfId="0" applyFont="1" applyFill="1" applyBorder="1"/>
    <xf numFmtId="14" fontId="7" fillId="9" borderId="28" xfId="0" applyNumberFormat="1" applyFont="1" applyFill="1" applyBorder="1"/>
    <xf numFmtId="0" fontId="4" fillId="9" borderId="4" xfId="0" applyFont="1" applyFill="1" applyBorder="1"/>
    <xf numFmtId="0" fontId="4" fillId="9" borderId="14" xfId="0" applyFont="1" applyFill="1" applyBorder="1"/>
    <xf numFmtId="0" fontId="4" fillId="9" borderId="15" xfId="0" applyFont="1" applyFill="1" applyBorder="1"/>
    <xf numFmtId="0" fontId="4" fillId="9" borderId="16" xfId="0" applyFont="1" applyFill="1" applyBorder="1"/>
    <xf numFmtId="164" fontId="4" fillId="10" borderId="24" xfId="1" applyNumberFormat="1" applyFont="1" applyFill="1" applyBorder="1"/>
    <xf numFmtId="9" fontId="4" fillId="10" borderId="25" xfId="0" applyNumberFormat="1" applyFont="1" applyFill="1" applyBorder="1"/>
    <xf numFmtId="0" fontId="8" fillId="10" borderId="11" xfId="0" applyFont="1" applyFill="1" applyBorder="1"/>
    <xf numFmtId="10" fontId="4" fillId="10" borderId="19" xfId="0" applyNumberFormat="1" applyFont="1" applyFill="1" applyBorder="1"/>
    <xf numFmtId="0" fontId="8" fillId="10" borderId="1" xfId="0" applyFont="1" applyFill="1" applyBorder="1"/>
    <xf numFmtId="10" fontId="4" fillId="10" borderId="24" xfId="0" applyNumberFormat="1" applyFont="1" applyFill="1" applyBorder="1"/>
    <xf numFmtId="0" fontId="8" fillId="10" borderId="22" xfId="0" applyFont="1" applyFill="1" applyBorder="1"/>
    <xf numFmtId="164" fontId="4" fillId="10" borderId="11" xfId="1" applyNumberFormat="1" applyFont="1" applyFill="1" applyBorder="1"/>
    <xf numFmtId="164" fontId="4" fillId="10" borderId="1" xfId="1" applyNumberFormat="1" applyFont="1" applyFill="1" applyBorder="1"/>
    <xf numFmtId="164" fontId="4" fillId="10" borderId="22" xfId="1" applyNumberFormat="1" applyFont="1" applyFill="1" applyBorder="1"/>
    <xf numFmtId="10" fontId="7" fillId="6" borderId="19" xfId="0" applyNumberFormat="1" applyFont="1" applyFill="1" applyBorder="1"/>
    <xf numFmtId="10" fontId="7" fillId="6" borderId="24" xfId="0" applyNumberFormat="1" applyFont="1" applyFill="1" applyBorder="1"/>
    <xf numFmtId="165" fontId="7" fillId="3" borderId="7" xfId="0" applyNumberFormat="1" applyFont="1" applyFill="1" applyBorder="1"/>
    <xf numFmtId="165" fontId="7" fillId="3" borderId="10" xfId="0" applyNumberFormat="1" applyFont="1" applyFill="1" applyBorder="1"/>
    <xf numFmtId="165" fontId="8" fillId="10" borderId="19" xfId="0" applyNumberFormat="1" applyFont="1" applyFill="1" applyBorder="1"/>
    <xf numFmtId="165" fontId="8" fillId="10" borderId="24" xfId="0" applyNumberFormat="1" applyFont="1" applyFill="1" applyBorder="1"/>
    <xf numFmtId="0" fontId="4" fillId="10" borderId="19" xfId="0" applyFont="1" applyFill="1" applyBorder="1" applyAlignment="1">
      <alignment horizontal="center"/>
    </xf>
    <xf numFmtId="8" fontId="4" fillId="10" borderId="1" xfId="0" applyNumberFormat="1" applyFont="1" applyFill="1" applyBorder="1"/>
    <xf numFmtId="10" fontId="4" fillId="10" borderId="22" xfId="0" applyNumberFormat="1" applyFont="1" applyFill="1" applyBorder="1"/>
    <xf numFmtId="10" fontId="4" fillId="10" borderId="25" xfId="0" applyNumberFormat="1" applyFont="1" applyFill="1" applyBorder="1" applyAlignment="1">
      <alignment horizontal="center"/>
    </xf>
    <xf numFmtId="165" fontId="4" fillId="10" borderId="19" xfId="0" applyNumberFormat="1" applyFont="1" applyFill="1" applyBorder="1" applyAlignment="1">
      <alignment horizontal="center"/>
    </xf>
    <xf numFmtId="165" fontId="8" fillId="10" borderId="24" xfId="0" applyNumberFormat="1" applyFont="1" applyFill="1" applyBorder="1" applyAlignment="1">
      <alignment horizontal="center"/>
    </xf>
    <xf numFmtId="10" fontId="7" fillId="3" borderId="22" xfId="0" applyNumberFormat="1" applyFont="1" applyFill="1" applyBorder="1"/>
    <xf numFmtId="0" fontId="4" fillId="10" borderId="6" xfId="0" applyFont="1" applyFill="1" applyBorder="1"/>
    <xf numFmtId="164" fontId="4" fillId="10" borderId="0" xfId="1" applyNumberFormat="1" applyFont="1" applyFill="1" applyBorder="1"/>
    <xf numFmtId="165" fontId="8" fillId="10" borderId="0" xfId="0" applyNumberFormat="1" applyFont="1" applyFill="1" applyAlignment="1">
      <alignment horizontal="center"/>
    </xf>
    <xf numFmtId="0" fontId="4" fillId="10" borderId="8" xfId="0" applyFont="1" applyFill="1" applyBorder="1"/>
    <xf numFmtId="164" fontId="4" fillId="10" borderId="9" xfId="1" applyNumberFormat="1" applyFont="1" applyFill="1" applyBorder="1"/>
    <xf numFmtId="165" fontId="8" fillId="10" borderId="9" xfId="0" applyNumberFormat="1" applyFont="1" applyFill="1" applyBorder="1" applyAlignment="1">
      <alignment horizontal="center"/>
    </xf>
    <xf numFmtId="165" fontId="8" fillId="10" borderId="9" xfId="0" applyNumberFormat="1" applyFont="1" applyFill="1" applyBorder="1"/>
    <xf numFmtId="10" fontId="4" fillId="10" borderId="25" xfId="0" applyNumberFormat="1" applyFont="1" applyFill="1" applyBorder="1"/>
    <xf numFmtId="165" fontId="4" fillId="10" borderId="12" xfId="0" applyNumberFormat="1" applyFont="1" applyFill="1" applyBorder="1"/>
    <xf numFmtId="165" fontId="4" fillId="10" borderId="13" xfId="0" applyNumberFormat="1" applyFont="1" applyFill="1" applyBorder="1"/>
    <xf numFmtId="0" fontId="4" fillId="10" borderId="1" xfId="0" applyFont="1" applyFill="1" applyBorder="1" applyAlignment="1">
      <alignment horizontal="center"/>
    </xf>
    <xf numFmtId="0" fontId="8" fillId="10" borderId="0" xfId="0" applyFont="1" applyFill="1" applyAlignment="1">
      <alignment horizontal="center"/>
    </xf>
    <xf numFmtId="10" fontId="4" fillId="10" borderId="7" xfId="0" applyNumberFormat="1" applyFont="1" applyFill="1" applyBorder="1"/>
    <xf numFmtId="4" fontId="8" fillId="10" borderId="9" xfId="0" applyNumberFormat="1" applyFont="1" applyFill="1" applyBorder="1" applyAlignment="1">
      <alignment horizontal="center"/>
    </xf>
    <xf numFmtId="4" fontId="8" fillId="10" borderId="9" xfId="0" applyNumberFormat="1" applyFont="1" applyFill="1" applyBorder="1"/>
    <xf numFmtId="10" fontId="4" fillId="10" borderId="10" xfId="0" applyNumberFormat="1" applyFont="1" applyFill="1" applyBorder="1"/>
    <xf numFmtId="0" fontId="8" fillId="10" borderId="1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4" fontId="8" fillId="10" borderId="13" xfId="0" applyNumberFormat="1" applyFont="1" applyFill="1" applyBorder="1"/>
    <xf numFmtId="0" fontId="4" fillId="10" borderId="7" xfId="0" applyFont="1" applyFill="1" applyBorder="1"/>
    <xf numFmtId="0" fontId="4" fillId="16" borderId="18" xfId="0" applyFont="1" applyFill="1" applyBorder="1"/>
    <xf numFmtId="0" fontId="4" fillId="16" borderId="20" xfId="0" applyFont="1" applyFill="1" applyBorder="1"/>
    <xf numFmtId="0" fontId="4" fillId="16" borderId="21" xfId="0" applyFont="1" applyFill="1" applyBorder="1"/>
    <xf numFmtId="0" fontId="4" fillId="16" borderId="11" xfId="0" applyFont="1" applyFill="1" applyBorder="1"/>
    <xf numFmtId="0" fontId="4" fillId="16" borderId="1" xfId="0" applyFont="1" applyFill="1" applyBorder="1"/>
    <xf numFmtId="0" fontId="4" fillId="16" borderId="22" xfId="0" applyFont="1" applyFill="1" applyBorder="1"/>
    <xf numFmtId="0" fontId="4" fillId="16" borderId="19" xfId="0" applyFont="1" applyFill="1" applyBorder="1"/>
    <xf numFmtId="0" fontId="4" fillId="16" borderId="23" xfId="0" applyFont="1" applyFill="1" applyBorder="1"/>
    <xf numFmtId="0" fontId="4" fillId="16" borderId="2" xfId="0" applyFont="1" applyFill="1" applyBorder="1"/>
    <xf numFmtId="0" fontId="4" fillId="9" borderId="39" xfId="0" applyFont="1" applyFill="1" applyBorder="1"/>
    <xf numFmtId="0" fontId="4" fillId="9" borderId="40" xfId="0" applyFont="1" applyFill="1" applyBorder="1"/>
    <xf numFmtId="165" fontId="4" fillId="10" borderId="42" xfId="0" applyNumberFormat="1" applyFont="1" applyFill="1" applyBorder="1"/>
    <xf numFmtId="0" fontId="4" fillId="10" borderId="43" xfId="0" applyFont="1" applyFill="1" applyBorder="1"/>
    <xf numFmtId="0" fontId="4" fillId="10" borderId="27" xfId="0" applyFont="1" applyFill="1" applyBorder="1"/>
    <xf numFmtId="2" fontId="4" fillId="10" borderId="41" xfId="0" applyNumberFormat="1" applyFont="1" applyFill="1" applyBorder="1"/>
    <xf numFmtId="2" fontId="4" fillId="10" borderId="42" xfId="0" applyNumberFormat="1" applyFont="1" applyFill="1" applyBorder="1"/>
    <xf numFmtId="10" fontId="7" fillId="6" borderId="25" xfId="0" applyNumberFormat="1" applyFont="1" applyFill="1" applyBorder="1"/>
    <xf numFmtId="0" fontId="4" fillId="10" borderId="49" xfId="0" applyFont="1" applyFill="1" applyBorder="1"/>
    <xf numFmtId="0" fontId="4" fillId="10" borderId="44" xfId="0" applyFont="1" applyFill="1" applyBorder="1"/>
    <xf numFmtId="0" fontId="4" fillId="10" borderId="45" xfId="0" applyFont="1" applyFill="1" applyBorder="1"/>
    <xf numFmtId="164" fontId="4" fillId="10" borderId="49" xfId="1" applyNumberFormat="1" applyFont="1" applyFill="1" applyBorder="1"/>
    <xf numFmtId="164" fontId="4" fillId="10" borderId="44" xfId="1" applyNumberFormat="1" applyFont="1" applyFill="1" applyBorder="1"/>
    <xf numFmtId="164" fontId="4" fillId="10" borderId="45" xfId="1" applyNumberFormat="1" applyFont="1" applyFill="1" applyBorder="1"/>
    <xf numFmtId="0" fontId="8" fillId="10" borderId="48" xfId="0" applyFont="1" applyFill="1" applyBorder="1" applyAlignment="1">
      <alignment horizontal="center"/>
    </xf>
    <xf numFmtId="0" fontId="8" fillId="10" borderId="46" xfId="0" applyFont="1" applyFill="1" applyBorder="1" applyAlignment="1">
      <alignment horizontal="center"/>
    </xf>
    <xf numFmtId="4" fontId="8" fillId="10" borderId="47" xfId="0" applyNumberFormat="1" applyFont="1" applyFill="1" applyBorder="1"/>
    <xf numFmtId="0" fontId="8" fillId="10" borderId="49" xfId="0" applyFont="1" applyFill="1" applyBorder="1" applyAlignment="1">
      <alignment horizontal="center"/>
    </xf>
    <xf numFmtId="0" fontId="8" fillId="10" borderId="44" xfId="0" applyFont="1" applyFill="1" applyBorder="1" applyAlignment="1">
      <alignment horizontal="center"/>
    </xf>
    <xf numFmtId="4" fontId="8" fillId="10" borderId="45" xfId="0" applyNumberFormat="1" applyFont="1" applyFill="1" applyBorder="1" applyAlignment="1">
      <alignment horizontal="center"/>
    </xf>
    <xf numFmtId="2" fontId="4" fillId="10" borderId="12" xfId="0" applyNumberFormat="1" applyFont="1" applyFill="1" applyBorder="1"/>
    <xf numFmtId="2" fontId="4" fillId="10" borderId="13" xfId="0" applyNumberFormat="1" applyFont="1" applyFill="1" applyBorder="1"/>
    <xf numFmtId="0" fontId="9" fillId="9" borderId="36" xfId="0" applyFont="1" applyFill="1" applyBorder="1"/>
    <xf numFmtId="0" fontId="9" fillId="17" borderId="37" xfId="0" applyFont="1" applyFill="1" applyBorder="1"/>
    <xf numFmtId="0" fontId="9" fillId="17" borderId="6" xfId="0" applyFont="1" applyFill="1" applyBorder="1"/>
    <xf numFmtId="0" fontId="9" fillId="17" borderId="8" xfId="0" applyFont="1" applyFill="1" applyBorder="1"/>
    <xf numFmtId="0" fontId="9" fillId="17" borderId="10" xfId="0" applyFont="1" applyFill="1" applyBorder="1"/>
    <xf numFmtId="0" fontId="9" fillId="17" borderId="7" xfId="0" applyFont="1" applyFill="1" applyBorder="1"/>
    <xf numFmtId="0" fontId="9" fillId="17" borderId="29" xfId="0" applyFont="1" applyFill="1" applyBorder="1"/>
    <xf numFmtId="10" fontId="7" fillId="6" borderId="25" xfId="0" applyNumberFormat="1" applyFont="1" applyFill="1" applyBorder="1" applyAlignment="1">
      <alignment horizontal="center"/>
    </xf>
    <xf numFmtId="10" fontId="7" fillId="3" borderId="19" xfId="0" applyNumberFormat="1" applyFont="1" applyFill="1" applyBorder="1"/>
    <xf numFmtId="10" fontId="7" fillId="6" borderId="48" xfId="0" applyNumberFormat="1" applyFont="1" applyFill="1" applyBorder="1"/>
    <xf numFmtId="10" fontId="7" fillId="6" borderId="46" xfId="0" applyNumberFormat="1" applyFont="1" applyFill="1" applyBorder="1"/>
    <xf numFmtId="10" fontId="7" fillId="6" borderId="47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9C6EF-3B2F-2C42-B9F8-917627A58517}">
  <dimension ref="A4:O37"/>
  <sheetViews>
    <sheetView topLeftCell="A3" workbookViewId="0">
      <selection activeCell="F42" sqref="F42"/>
    </sheetView>
  </sheetViews>
  <sheetFormatPr baseColWidth="10" defaultRowHeight="14" x14ac:dyDescent="0.15"/>
  <cols>
    <col min="1" max="1" width="30.6640625" style="20" bestFit="1" customWidth="1"/>
    <col min="2" max="2" width="24.1640625" style="20" bestFit="1" customWidth="1"/>
    <col min="3" max="3" width="31.83203125" style="20" bestFit="1" customWidth="1"/>
    <col min="4" max="4" width="27" style="20" bestFit="1" customWidth="1"/>
    <col min="5" max="5" width="40.33203125" style="20" bestFit="1" customWidth="1"/>
    <col min="6" max="6" width="11.83203125" style="20" bestFit="1" customWidth="1"/>
    <col min="7" max="7" width="35.33203125" style="20" bestFit="1" customWidth="1"/>
    <col min="8" max="8" width="13.1640625" style="20" bestFit="1" customWidth="1"/>
    <col min="9" max="9" width="13.5" style="20" bestFit="1" customWidth="1"/>
    <col min="10" max="10" width="9.33203125" style="20" bestFit="1" customWidth="1"/>
    <col min="11" max="11" width="38.5" style="20" bestFit="1" customWidth="1"/>
    <col min="12" max="12" width="15.1640625" style="20" bestFit="1" customWidth="1"/>
    <col min="13" max="13" width="10.5" style="20" bestFit="1" customWidth="1"/>
    <col min="14" max="14" width="10.33203125" style="20" bestFit="1" customWidth="1"/>
    <col min="15" max="15" width="7.6640625" style="20" bestFit="1" customWidth="1"/>
    <col min="16" max="16384" width="10.83203125" style="20"/>
  </cols>
  <sheetData>
    <row r="4" spans="1:15" ht="15" thickBot="1" x14ac:dyDescent="0.2"/>
    <row r="5" spans="1:15" ht="19" thickBot="1" x14ac:dyDescent="0.2">
      <c r="A5" s="418" t="s">
        <v>0</v>
      </c>
      <c r="B5" s="419">
        <v>45541</v>
      </c>
      <c r="C5" s="4"/>
      <c r="D5" s="273" t="s">
        <v>12</v>
      </c>
      <c r="E5" s="280">
        <v>4.4999999999999998E-2</v>
      </c>
      <c r="F5" s="4"/>
      <c r="G5" s="281" t="s">
        <v>81</v>
      </c>
      <c r="H5" s="85">
        <f>(B9/1000000-1)</f>
        <v>-4.5086650000000006E-2</v>
      </c>
      <c r="I5" s="3"/>
      <c r="J5" s="4"/>
      <c r="K5" s="281" t="s">
        <v>82</v>
      </c>
      <c r="L5" s="85">
        <f>(C9/1000000-1)</f>
        <v>-2.0541737972225582E-2</v>
      </c>
      <c r="M5" s="4"/>
      <c r="N5" s="4"/>
      <c r="O5" s="5"/>
    </row>
    <row r="6" spans="1:15" x14ac:dyDescent="0.1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9"/>
    </row>
    <row r="7" spans="1:15" ht="15" thickBot="1" x14ac:dyDescent="0.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9"/>
    </row>
    <row r="8" spans="1:15" ht="15" thickBot="1" x14ac:dyDescent="0.2">
      <c r="A8" s="271"/>
      <c r="B8" s="420" t="s">
        <v>29</v>
      </c>
      <c r="C8" s="275" t="s">
        <v>30</v>
      </c>
      <c r="D8" s="7"/>
      <c r="E8" s="95" t="s">
        <v>90</v>
      </c>
      <c r="F8" s="43"/>
      <c r="G8" s="100"/>
      <c r="H8" s="101">
        <f>SUMPRODUCT(J15:J17,K15:K17)</f>
        <v>-4.2590284130561394E-2</v>
      </c>
      <c r="I8" s="7"/>
      <c r="J8" s="7"/>
      <c r="K8" s="7"/>
      <c r="L8" s="7"/>
      <c r="M8" s="7"/>
      <c r="N8" s="7"/>
      <c r="O8" s="9"/>
    </row>
    <row r="9" spans="1:15" ht="15" thickBot="1" x14ac:dyDescent="0.2">
      <c r="A9" s="82" t="s">
        <v>86</v>
      </c>
      <c r="B9" s="249">
        <v>954913.35</v>
      </c>
      <c r="C9" s="438">
        <f>(C10-E26)*(1+H9)+E26</f>
        <v>979458.26202777447</v>
      </c>
      <c r="D9" s="7"/>
      <c r="E9" s="96" t="s">
        <v>91</v>
      </c>
      <c r="F9" s="98"/>
      <c r="G9" s="292"/>
      <c r="H9" s="293">
        <f>SUMPRODUCT(B31:B33,E31:E33)</f>
        <v>-2.9232123810888896E-2</v>
      </c>
      <c r="I9" s="16"/>
      <c r="J9" s="7"/>
      <c r="K9" s="7"/>
      <c r="L9" s="273" t="s">
        <v>17</v>
      </c>
      <c r="M9" s="273" t="s">
        <v>9</v>
      </c>
      <c r="N9" s="273" t="s">
        <v>10</v>
      </c>
      <c r="O9" s="273" t="s">
        <v>11</v>
      </c>
    </row>
    <row r="10" spans="1:15" x14ac:dyDescent="0.15">
      <c r="A10" s="35" t="s">
        <v>87</v>
      </c>
      <c r="B10" s="255">
        <v>1000000</v>
      </c>
      <c r="C10" s="439">
        <v>1000000</v>
      </c>
      <c r="D10" s="7"/>
      <c r="E10" s="96" t="s">
        <v>83</v>
      </c>
      <c r="F10" s="98"/>
      <c r="G10" s="78"/>
      <c r="H10" s="436">
        <f>(C10-E26)*(1+H9)</f>
        <v>682169.36523450527</v>
      </c>
      <c r="I10" s="7"/>
      <c r="J10" s="7"/>
      <c r="K10" s="7"/>
      <c r="L10" s="82"/>
      <c r="M10" s="243"/>
      <c r="N10" s="243"/>
      <c r="O10" s="286"/>
    </row>
    <row r="11" spans="1:15" ht="15" thickBot="1" x14ac:dyDescent="0.2">
      <c r="A11" s="39" t="s">
        <v>5</v>
      </c>
      <c r="B11" s="267">
        <f>B9/B10-1</f>
        <v>-4.5086650000000006E-2</v>
      </c>
      <c r="C11" s="483">
        <f>C9/C10-1</f>
        <v>-2.0541737972225582E-2</v>
      </c>
      <c r="D11" s="25"/>
      <c r="E11" s="97" t="s">
        <v>84</v>
      </c>
      <c r="F11" s="99"/>
      <c r="G11" s="92"/>
      <c r="H11" s="437">
        <f>H10+E26</f>
        <v>979458.26202777447</v>
      </c>
      <c r="I11" s="7"/>
      <c r="J11" s="7"/>
      <c r="K11" s="7"/>
      <c r="L11" s="35"/>
      <c r="M11" s="245"/>
      <c r="N11" s="245"/>
      <c r="O11" s="286"/>
    </row>
    <row r="12" spans="1:15" x14ac:dyDescent="0.15">
      <c r="A12" s="6"/>
      <c r="B12" s="7"/>
      <c r="C12" s="7"/>
      <c r="D12" s="7"/>
      <c r="E12" s="7" t="s">
        <v>24</v>
      </c>
      <c r="F12" s="7"/>
      <c r="G12" s="7"/>
      <c r="H12" s="7"/>
      <c r="I12" s="7"/>
      <c r="J12" s="7"/>
      <c r="K12" s="7"/>
      <c r="L12" s="35"/>
      <c r="M12" s="245"/>
      <c r="N12" s="245"/>
      <c r="O12" s="286"/>
    </row>
    <row r="13" spans="1:15" ht="15" thickBot="1" x14ac:dyDescent="0.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35"/>
      <c r="M13" s="245"/>
      <c r="N13" s="245"/>
      <c r="O13" s="286"/>
    </row>
    <row r="14" spans="1:15" ht="15" thickBot="1" x14ac:dyDescent="0.2">
      <c r="A14" s="6"/>
      <c r="B14" s="7"/>
      <c r="C14" s="7"/>
      <c r="D14" s="7"/>
      <c r="E14" s="7"/>
      <c r="F14" s="7"/>
      <c r="G14" s="421" t="s">
        <v>17</v>
      </c>
      <c r="H14" s="422" t="s">
        <v>9</v>
      </c>
      <c r="I14" s="422" t="s">
        <v>10</v>
      </c>
      <c r="J14" s="423" t="s">
        <v>11</v>
      </c>
      <c r="K14" s="273" t="s">
        <v>79</v>
      </c>
      <c r="L14" s="35"/>
      <c r="M14" s="245"/>
      <c r="N14" s="245"/>
      <c r="O14" s="286"/>
    </row>
    <row r="15" spans="1:15" ht="15" thickBot="1" x14ac:dyDescent="0.2">
      <c r="A15" s="421" t="s">
        <v>13</v>
      </c>
      <c r="B15" s="476" t="s">
        <v>21</v>
      </c>
      <c r="C15" s="273" t="s">
        <v>50</v>
      </c>
      <c r="D15" s="477" t="s">
        <v>27</v>
      </c>
      <c r="E15" s="422" t="s">
        <v>28</v>
      </c>
      <c r="F15" s="423" t="s">
        <v>3</v>
      </c>
      <c r="G15" s="31" t="s">
        <v>85</v>
      </c>
      <c r="H15" s="249">
        <f>SUM(E16:E18)</f>
        <v>253921.5</v>
      </c>
      <c r="I15" s="257">
        <v>260045.7</v>
      </c>
      <c r="J15" s="427">
        <f>H15/I15-1</f>
        <v>-2.3550475935576021E-2</v>
      </c>
      <c r="K15" s="79">
        <f>(H15/E27)</f>
        <v>0.26583895486341907</v>
      </c>
      <c r="L15" s="35"/>
      <c r="M15" s="245"/>
      <c r="N15" s="245"/>
      <c r="O15" s="286"/>
    </row>
    <row r="16" spans="1:15" x14ac:dyDescent="0.15">
      <c r="A16" s="82" t="s">
        <v>33</v>
      </c>
      <c r="B16" s="481">
        <v>310</v>
      </c>
      <c r="C16" s="243">
        <v>196.22</v>
      </c>
      <c r="D16" s="455">
        <v>193.4</v>
      </c>
      <c r="E16" s="257">
        <f>B16*D16</f>
        <v>59954</v>
      </c>
      <c r="F16" s="241">
        <f>E16/$B$9</f>
        <v>6.2784754239743321E-2</v>
      </c>
      <c r="G16" s="35" t="s">
        <v>8</v>
      </c>
      <c r="H16" s="255">
        <f>SUM(E19:E21)</f>
        <v>178620</v>
      </c>
      <c r="I16" s="252">
        <v>185444</v>
      </c>
      <c r="J16" s="429">
        <f>H16/I16-1</f>
        <v>-3.6798170876383152E-2</v>
      </c>
      <c r="K16" s="80">
        <f>(H16/E27)</f>
        <v>0.1870032829740842</v>
      </c>
      <c r="L16" s="35"/>
      <c r="M16" s="245"/>
      <c r="N16" s="245"/>
      <c r="O16" s="286"/>
    </row>
    <row r="17" spans="1:15" x14ac:dyDescent="0.15">
      <c r="A17" s="35" t="s">
        <v>43</v>
      </c>
      <c r="B17" s="482">
        <v>250</v>
      </c>
      <c r="C17" s="245">
        <v>574.57000000000005</v>
      </c>
      <c r="D17" s="456">
        <v>563.41</v>
      </c>
      <c r="E17" s="252">
        <f>B17*D17</f>
        <v>140852.5</v>
      </c>
      <c r="F17" s="424">
        <f t="shared" ref="F17:F25" si="0">E17/$B$9</f>
        <v>0.14750291217522513</v>
      </c>
      <c r="G17" s="35" t="s">
        <v>18</v>
      </c>
      <c r="H17" s="255">
        <f>SUM(E22:E25)</f>
        <v>225340</v>
      </c>
      <c r="I17" s="252">
        <v>257480</v>
      </c>
      <c r="J17" s="429">
        <f>H17/I17-1</f>
        <v>-0.12482522914401117</v>
      </c>
      <c r="K17" s="80">
        <f>(H17/E27)</f>
        <v>0.23591602164024258</v>
      </c>
      <c r="L17" s="35"/>
      <c r="M17" s="245"/>
      <c r="N17" s="245"/>
      <c r="O17" s="286"/>
    </row>
    <row r="18" spans="1:15" ht="15" thickBot="1" x14ac:dyDescent="0.2">
      <c r="A18" s="35" t="s">
        <v>34</v>
      </c>
      <c r="B18" s="482">
        <v>250</v>
      </c>
      <c r="C18" s="245">
        <v>222.3</v>
      </c>
      <c r="D18" s="456">
        <v>212.46</v>
      </c>
      <c r="E18" s="252">
        <f>B18*D18</f>
        <v>53115</v>
      </c>
      <c r="F18" s="424">
        <f t="shared" si="0"/>
        <v>5.5622847874102925E-2</v>
      </c>
      <c r="G18" s="39" t="s">
        <v>2</v>
      </c>
      <c r="H18" s="253">
        <f>E26</f>
        <v>297288.8967932692</v>
      </c>
      <c r="I18" s="253">
        <f>B26/D26</f>
        <v>296775.02545873763</v>
      </c>
      <c r="J18" s="429">
        <f>H18/I18-1</f>
        <v>1.7315181213017894E-3</v>
      </c>
      <c r="K18" s="81">
        <f>(H18/E27)</f>
        <v>0.31124174052225412</v>
      </c>
      <c r="L18" s="35"/>
      <c r="M18" s="245"/>
      <c r="N18" s="245"/>
      <c r="O18" s="286"/>
    </row>
    <row r="19" spans="1:15" ht="15" thickBot="1" x14ac:dyDescent="0.2">
      <c r="A19" s="35" t="s">
        <v>35</v>
      </c>
      <c r="B19" s="482">
        <v>600</v>
      </c>
      <c r="C19" s="245">
        <v>83.27</v>
      </c>
      <c r="D19" s="456">
        <v>76.91</v>
      </c>
      <c r="E19" s="252">
        <f>B19*D19</f>
        <v>46146</v>
      </c>
      <c r="F19" s="424">
        <f t="shared" si="0"/>
        <v>4.8324803501804639E-2</v>
      </c>
      <c r="G19" s="25"/>
      <c r="H19" s="7"/>
      <c r="I19" s="7"/>
      <c r="J19" s="7"/>
      <c r="K19" s="7"/>
      <c r="L19" s="39"/>
      <c r="M19" s="289"/>
      <c r="N19" s="289"/>
      <c r="O19" s="290"/>
    </row>
    <row r="20" spans="1:15" ht="15" thickBot="1" x14ac:dyDescent="0.2">
      <c r="A20" s="35" t="s">
        <v>44</v>
      </c>
      <c r="B20" s="482">
        <v>400</v>
      </c>
      <c r="C20" s="245">
        <v>209.81</v>
      </c>
      <c r="D20" s="456">
        <v>208.26</v>
      </c>
      <c r="E20" s="252">
        <f>B20*D20</f>
        <v>83304</v>
      </c>
      <c r="F20" s="424">
        <f t="shared" si="0"/>
        <v>8.7237234666370511E-2</v>
      </c>
      <c r="G20" s="273" t="s">
        <v>54</v>
      </c>
      <c r="H20" s="277" t="s">
        <v>51</v>
      </c>
      <c r="I20" s="277" t="s">
        <v>50</v>
      </c>
      <c r="J20" s="278" t="s">
        <v>56</v>
      </c>
      <c r="K20" s="275" t="s">
        <v>57</v>
      </c>
      <c r="L20" s="7"/>
      <c r="M20" s="7"/>
      <c r="N20" s="7"/>
      <c r="O20" s="9"/>
    </row>
    <row r="21" spans="1:15" x14ac:dyDescent="0.15">
      <c r="A21" s="35" t="s">
        <v>38</v>
      </c>
      <c r="B21" s="482">
        <v>300</v>
      </c>
      <c r="C21" s="245">
        <v>171.86</v>
      </c>
      <c r="D21" s="456">
        <v>163.9</v>
      </c>
      <c r="E21" s="252">
        <f>B21*D21</f>
        <v>49170</v>
      </c>
      <c r="F21" s="424">
        <f t="shared" si="0"/>
        <v>5.1491582979754133E-2</v>
      </c>
      <c r="G21" s="35"/>
      <c r="H21" s="245"/>
      <c r="I21" s="285"/>
      <c r="J21" s="245"/>
      <c r="K21" s="286"/>
      <c r="L21" s="7"/>
      <c r="M21" s="7"/>
      <c r="N21" s="7"/>
      <c r="O21" s="9"/>
    </row>
    <row r="22" spans="1:15" x14ac:dyDescent="0.15">
      <c r="A22" s="35" t="s">
        <v>36</v>
      </c>
      <c r="B22" s="482">
        <v>2000</v>
      </c>
      <c r="C22" s="245">
        <v>19.34</v>
      </c>
      <c r="D22" s="456">
        <v>17.98</v>
      </c>
      <c r="E22" s="252">
        <f>B22*D22</f>
        <v>35960</v>
      </c>
      <c r="F22" s="424">
        <f t="shared" si="0"/>
        <v>3.7657867072441703E-2</v>
      </c>
      <c r="G22" s="35"/>
      <c r="H22" s="245"/>
      <c r="I22" s="287"/>
      <c r="J22" s="243"/>
      <c r="K22" s="288"/>
      <c r="L22" s="7"/>
      <c r="M22" s="7"/>
      <c r="N22" s="7"/>
      <c r="O22" s="9"/>
    </row>
    <row r="23" spans="1:15" x14ac:dyDescent="0.15">
      <c r="A23" s="35" t="s">
        <v>37</v>
      </c>
      <c r="B23" s="482">
        <v>5000</v>
      </c>
      <c r="C23" s="245">
        <v>7.22</v>
      </c>
      <c r="D23" s="456">
        <v>5.92</v>
      </c>
      <c r="E23" s="252">
        <f>B23*D23</f>
        <v>29600</v>
      </c>
      <c r="F23" s="424">
        <f t="shared" si="0"/>
        <v>3.0997576900563806E-2</v>
      </c>
      <c r="G23" s="35"/>
      <c r="H23" s="245"/>
      <c r="I23" s="245"/>
      <c r="J23" s="245"/>
      <c r="K23" s="286"/>
      <c r="L23" s="7"/>
      <c r="M23" s="7"/>
      <c r="N23" s="7"/>
      <c r="O23" s="9"/>
    </row>
    <row r="24" spans="1:15" x14ac:dyDescent="0.15">
      <c r="A24" s="35" t="s">
        <v>45</v>
      </c>
      <c r="B24" s="482">
        <v>9000</v>
      </c>
      <c r="C24" s="245">
        <v>11.05</v>
      </c>
      <c r="D24" s="456">
        <v>10.47</v>
      </c>
      <c r="E24" s="252">
        <f>B24*D24</f>
        <v>94230</v>
      </c>
      <c r="F24" s="424">
        <f t="shared" si="0"/>
        <v>9.8679110518247543E-2</v>
      </c>
      <c r="G24" s="35"/>
      <c r="H24" s="244"/>
      <c r="I24" s="245"/>
      <c r="J24" s="246"/>
      <c r="K24" s="286"/>
      <c r="L24" s="7"/>
      <c r="M24" s="7"/>
      <c r="N24" s="7"/>
      <c r="O24" s="9"/>
    </row>
    <row r="25" spans="1:15" x14ac:dyDescent="0.15">
      <c r="A25" s="35" t="s">
        <v>46</v>
      </c>
      <c r="B25" s="482">
        <v>15000</v>
      </c>
      <c r="C25" s="245">
        <v>5.55</v>
      </c>
      <c r="D25" s="456">
        <v>4.37</v>
      </c>
      <c r="E25" s="252">
        <f>B25*D25</f>
        <v>65550</v>
      </c>
      <c r="F25" s="424">
        <f t="shared" si="0"/>
        <v>6.8644971818647219E-2</v>
      </c>
      <c r="G25" s="35"/>
      <c r="H25" s="245"/>
      <c r="I25" s="245"/>
      <c r="J25" s="245"/>
      <c r="K25" s="286"/>
      <c r="L25" s="7"/>
      <c r="M25" s="7"/>
      <c r="N25" s="7"/>
      <c r="O25" s="9"/>
    </row>
    <row r="26" spans="1:15" x14ac:dyDescent="0.15">
      <c r="A26" s="83" t="s">
        <v>14</v>
      </c>
      <c r="B26" s="478">
        <v>297031.84999999998</v>
      </c>
      <c r="C26" s="245"/>
      <c r="D26" s="244">
        <f>1+(E5/52)</f>
        <v>1.0008653846153845</v>
      </c>
      <c r="E26" s="252">
        <f>B26*D26</f>
        <v>297288.8967932692</v>
      </c>
      <c r="F26" s="424">
        <f>E26/B9</f>
        <v>0.31132552162274119</v>
      </c>
      <c r="G26" s="35"/>
      <c r="H26" s="245"/>
      <c r="I26" s="245"/>
      <c r="J26" s="245"/>
      <c r="K26" s="286"/>
      <c r="L26" s="7"/>
      <c r="M26" s="7"/>
      <c r="N26" s="7"/>
      <c r="O26" s="9"/>
    </row>
    <row r="27" spans="1:15" ht="15" thickBot="1" x14ac:dyDescent="0.2">
      <c r="A27" s="84" t="s">
        <v>25</v>
      </c>
      <c r="B27" s="479"/>
      <c r="C27" s="289"/>
      <c r="D27" s="480"/>
      <c r="E27" s="253">
        <f>SUM(E16:E26)</f>
        <v>955170.3967932692</v>
      </c>
      <c r="F27" s="425">
        <f>SUM(F16:F26)</f>
        <v>1.000269183369642</v>
      </c>
      <c r="G27" s="39"/>
      <c r="H27" s="289"/>
      <c r="I27" s="289"/>
      <c r="J27" s="289"/>
      <c r="K27" s="290"/>
      <c r="L27" s="7"/>
      <c r="M27" s="7"/>
      <c r="N27" s="7"/>
      <c r="O27" s="9"/>
    </row>
    <row r="28" spans="1:15" ht="15" thickBot="1" x14ac:dyDescent="0.2">
      <c r="A28" s="69"/>
      <c r="B28" s="7"/>
      <c r="C28" s="7"/>
      <c r="D28" s="7"/>
      <c r="E28" s="145"/>
      <c r="F28" s="7"/>
      <c r="G28" s="7"/>
      <c r="H28" s="7"/>
      <c r="I28" s="7"/>
      <c r="J28" s="7"/>
      <c r="K28" s="7"/>
      <c r="L28" s="7"/>
      <c r="M28" s="7"/>
      <c r="N28" s="7"/>
      <c r="O28" s="9"/>
    </row>
    <row r="29" spans="1:15" ht="15" thickBot="1" x14ac:dyDescent="0.2">
      <c r="A29" s="279" t="s">
        <v>19</v>
      </c>
      <c r="B29" s="153"/>
      <c r="C29" s="146"/>
      <c r="D29" s="147"/>
      <c r="E29" s="7"/>
      <c r="F29" s="7"/>
      <c r="G29" s="7"/>
      <c r="H29" s="7"/>
      <c r="I29" s="7"/>
      <c r="J29" s="7"/>
      <c r="K29" s="7"/>
      <c r="L29" s="7"/>
      <c r="M29" s="7"/>
      <c r="N29" s="7"/>
      <c r="O29" s="9"/>
    </row>
    <row r="30" spans="1:15" ht="15" thickBot="1" x14ac:dyDescent="0.2">
      <c r="A30" s="421" t="s">
        <v>23</v>
      </c>
      <c r="B30" s="422" t="s">
        <v>7</v>
      </c>
      <c r="C30" s="422" t="s">
        <v>27</v>
      </c>
      <c r="D30" s="422" t="s">
        <v>31</v>
      </c>
      <c r="E30" s="423" t="s">
        <v>5</v>
      </c>
      <c r="F30" s="7"/>
      <c r="G30" s="7"/>
      <c r="H30" s="7"/>
      <c r="I30" s="7"/>
      <c r="J30" s="7"/>
      <c r="K30" s="7"/>
      <c r="L30" s="7"/>
      <c r="M30" s="7"/>
      <c r="N30" s="7"/>
      <c r="O30" s="9"/>
    </row>
    <row r="31" spans="1:15" x14ac:dyDescent="0.15">
      <c r="A31" s="82" t="s">
        <v>22</v>
      </c>
      <c r="B31" s="431">
        <f>SUM(F16:F18)</f>
        <v>0.26591051428907136</v>
      </c>
      <c r="C31" s="426">
        <v>247.72</v>
      </c>
      <c r="D31" s="426">
        <v>258.69</v>
      </c>
      <c r="E31" s="434">
        <f>C31/D31-1</f>
        <v>-4.2405968533766325E-2</v>
      </c>
      <c r="F31" s="7"/>
      <c r="G31" s="7"/>
      <c r="H31" s="7"/>
      <c r="I31" s="7"/>
      <c r="J31" s="7"/>
      <c r="K31" s="7"/>
      <c r="L31" s="7"/>
      <c r="M31" s="7"/>
      <c r="N31" s="7"/>
      <c r="O31" s="9"/>
    </row>
    <row r="32" spans="1:15" x14ac:dyDescent="0.15">
      <c r="A32" s="35" t="s">
        <v>47</v>
      </c>
      <c r="B32" s="432">
        <f>SUM(F19:F21)</f>
        <v>0.18705362114792928</v>
      </c>
      <c r="C32" s="428">
        <v>249.03</v>
      </c>
      <c r="D32" s="428">
        <v>258.2</v>
      </c>
      <c r="E32" s="435">
        <f>C32/D32-1</f>
        <v>-3.5515104570100653E-2</v>
      </c>
      <c r="F32" s="7"/>
      <c r="G32" s="7"/>
      <c r="H32" s="7"/>
      <c r="I32" s="7"/>
      <c r="J32" s="7"/>
      <c r="K32" s="7"/>
      <c r="L32" s="7"/>
      <c r="M32" s="7"/>
      <c r="N32" s="7"/>
      <c r="O32" s="9"/>
    </row>
    <row r="33" spans="1:15" x14ac:dyDescent="0.15">
      <c r="A33" s="35" t="s">
        <v>48</v>
      </c>
      <c r="B33" s="432">
        <f>SUM(F22:F25)</f>
        <v>0.23597952630990027</v>
      </c>
      <c r="C33" s="428">
        <v>222.23</v>
      </c>
      <c r="D33" s="428">
        <v>233.42</v>
      </c>
      <c r="E33" s="435">
        <f>C33/D33-1</f>
        <v>-4.793933681775342E-2</v>
      </c>
      <c r="F33" s="7"/>
      <c r="G33" s="7"/>
      <c r="H33" s="7"/>
      <c r="I33" s="7"/>
      <c r="J33" s="7"/>
      <c r="K33" s="7"/>
      <c r="L33" s="7"/>
      <c r="M33" s="7"/>
      <c r="N33" s="7"/>
      <c r="O33" s="9"/>
    </row>
    <row r="34" spans="1:15" ht="15" thickBot="1" x14ac:dyDescent="0.2">
      <c r="A34" s="39" t="s">
        <v>6</v>
      </c>
      <c r="B34" s="433">
        <v>0.311</v>
      </c>
      <c r="C34" s="430">
        <f>297031.85*D26</f>
        <v>297288.8967932692</v>
      </c>
      <c r="D34" s="430">
        <v>297031.84999999998</v>
      </c>
      <c r="E34" s="197">
        <f>C34/D34-1</f>
        <v>8.653846153845457E-4</v>
      </c>
      <c r="F34" s="7"/>
      <c r="G34" s="7"/>
      <c r="H34" s="7"/>
      <c r="I34" s="7"/>
      <c r="J34" s="7"/>
      <c r="K34" s="7"/>
      <c r="L34" s="7"/>
      <c r="M34" s="7"/>
      <c r="N34" s="7"/>
      <c r="O34" s="9"/>
    </row>
    <row r="35" spans="1:15" x14ac:dyDescent="0.15">
      <c r="A35" s="151"/>
      <c r="B35" s="7"/>
      <c r="C35" s="25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9"/>
    </row>
    <row r="36" spans="1:15" ht="15" thickBot="1" x14ac:dyDescent="0.2">
      <c r="A36" s="152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7"/>
    </row>
    <row r="37" spans="1:15" x14ac:dyDescent="0.15">
      <c r="A37" s="5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27746-BFA2-EF41-8AA8-7794262F27C5}">
  <dimension ref="A4:O36"/>
  <sheetViews>
    <sheetView zoomScale="85" workbookViewId="0">
      <selection activeCell="K5" sqref="K5"/>
    </sheetView>
  </sheetViews>
  <sheetFormatPr baseColWidth="10" defaultRowHeight="14" x14ac:dyDescent="0.15"/>
  <cols>
    <col min="1" max="1" width="29.83203125" style="20" bestFit="1" customWidth="1"/>
    <col min="2" max="2" width="20" style="20" bestFit="1" customWidth="1"/>
    <col min="3" max="3" width="27.83203125" style="20" bestFit="1" customWidth="1"/>
    <col min="4" max="4" width="14" style="20" bestFit="1" customWidth="1"/>
    <col min="5" max="5" width="39.83203125" style="20" customWidth="1"/>
    <col min="6" max="6" width="2.1640625" style="20" customWidth="1"/>
    <col min="7" max="7" width="32.6640625" style="20" bestFit="1" customWidth="1"/>
    <col min="8" max="8" width="14" style="20" bestFit="1" customWidth="1"/>
    <col min="9" max="9" width="13.1640625" style="20" bestFit="1" customWidth="1"/>
    <col min="10" max="10" width="9" style="20" bestFit="1" customWidth="1"/>
    <col min="11" max="11" width="35.6640625" style="20" bestFit="1" customWidth="1"/>
    <col min="12" max="12" width="14.6640625" style="20" bestFit="1" customWidth="1"/>
    <col min="13" max="13" width="10.1640625" style="20" bestFit="1" customWidth="1"/>
    <col min="14" max="14" width="10" style="20" bestFit="1" customWidth="1"/>
    <col min="15" max="15" width="7.1640625" style="20" bestFit="1" customWidth="1"/>
    <col min="16" max="16384" width="10.83203125" style="20"/>
  </cols>
  <sheetData>
    <row r="4" spans="1:15" ht="15" thickBot="1" x14ac:dyDescent="0.2"/>
    <row r="5" spans="1:15" ht="19" thickBot="1" x14ac:dyDescent="0.2">
      <c r="A5" s="233" t="s">
        <v>64</v>
      </c>
      <c r="B5" s="234">
        <v>45604</v>
      </c>
      <c r="C5" s="2"/>
      <c r="D5" s="273" t="s">
        <v>12</v>
      </c>
      <c r="E5" s="280">
        <v>4.4999999999999998E-2</v>
      </c>
      <c r="F5" s="75"/>
      <c r="G5" s="281" t="s">
        <v>81</v>
      </c>
      <c r="H5" s="85">
        <f>(B9/1000000-1)</f>
        <v>3.2130339999999924E-2</v>
      </c>
      <c r="I5" s="3"/>
      <c r="J5" s="4"/>
      <c r="K5" s="281" t="s">
        <v>82</v>
      </c>
      <c r="L5" s="94">
        <f>(C9/1000000-1)</f>
        <v>4.0853906744456658E-2</v>
      </c>
      <c r="M5" s="4"/>
      <c r="N5" s="4"/>
      <c r="O5" s="5"/>
    </row>
    <row r="6" spans="1:15" x14ac:dyDescent="0.15">
      <c r="A6" s="6"/>
      <c r="B6" s="7"/>
      <c r="C6" s="8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9"/>
    </row>
    <row r="7" spans="1:15" ht="15" thickBot="1" x14ac:dyDescent="0.2">
      <c r="A7" s="6"/>
      <c r="B7" s="7"/>
      <c r="C7" s="8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9"/>
    </row>
    <row r="8" spans="1:15" ht="15" thickBot="1" x14ac:dyDescent="0.2">
      <c r="A8" s="10"/>
      <c r="B8" s="11" t="s">
        <v>15</v>
      </c>
      <c r="C8" s="12" t="s">
        <v>16</v>
      </c>
      <c r="D8" s="7"/>
      <c r="E8" s="103" t="s">
        <v>90</v>
      </c>
      <c r="F8" s="104"/>
      <c r="G8" s="105"/>
      <c r="H8" s="101">
        <f>SUMPRODUCT(J15:J17,K15:K17)</f>
        <v>0.10769422799506576</v>
      </c>
      <c r="I8" s="7"/>
      <c r="J8" s="7"/>
      <c r="K8" s="7"/>
      <c r="L8" s="7"/>
      <c r="M8" s="7"/>
      <c r="N8" s="7"/>
      <c r="O8" s="9"/>
    </row>
    <row r="9" spans="1:15" ht="15" thickBot="1" x14ac:dyDescent="0.2">
      <c r="A9" s="82" t="s">
        <v>86</v>
      </c>
      <c r="B9" s="249">
        <v>1032130.34</v>
      </c>
      <c r="C9" s="440">
        <f>(C10-D26)*(1+H9)+D26</f>
        <v>1040853.9067444567</v>
      </c>
      <c r="D9" s="7"/>
      <c r="E9" s="106" t="s">
        <v>91</v>
      </c>
      <c r="F9" s="107"/>
      <c r="G9" s="108"/>
      <c r="H9" s="77">
        <f>SUMPRODUCT(B31:B33,E31:E33)</f>
        <v>3.9762284310322742E-2</v>
      </c>
      <c r="I9" s="16"/>
      <c r="J9" s="7"/>
      <c r="K9" s="7"/>
      <c r="L9" s="475" t="s">
        <v>17</v>
      </c>
      <c r="M9" s="475" t="s">
        <v>9</v>
      </c>
      <c r="N9" s="475" t="s">
        <v>10</v>
      </c>
      <c r="O9" s="475" t="s">
        <v>11</v>
      </c>
    </row>
    <row r="10" spans="1:15" x14ac:dyDescent="0.15">
      <c r="A10" s="35" t="s">
        <v>87</v>
      </c>
      <c r="B10" s="441">
        <v>931110.56</v>
      </c>
      <c r="C10" s="250">
        <v>1001262.9848942939</v>
      </c>
      <c r="D10" s="7"/>
      <c r="E10" s="106" t="s">
        <v>83</v>
      </c>
      <c r="F10" s="107"/>
      <c r="G10" s="108"/>
      <c r="H10" s="102">
        <f>(C10-D26)*(1+H9)</f>
        <v>1035281.2484213798</v>
      </c>
      <c r="I10" s="7"/>
      <c r="J10" s="7"/>
      <c r="K10" s="7"/>
      <c r="L10" s="467"/>
      <c r="M10" s="470"/>
      <c r="N10" s="470"/>
      <c r="O10" s="473"/>
    </row>
    <row r="11" spans="1:15" ht="15" thickBot="1" x14ac:dyDescent="0.2">
      <c r="A11" s="39" t="s">
        <v>5</v>
      </c>
      <c r="B11" s="442">
        <f>B9/B10-1</f>
        <v>0.10849386135197503</v>
      </c>
      <c r="C11" s="443">
        <f>C9/C10-1</f>
        <v>3.9540982186955231E-2</v>
      </c>
      <c r="D11" s="25"/>
      <c r="E11" s="109" t="s">
        <v>84</v>
      </c>
      <c r="F11" s="110"/>
      <c r="G11" s="111"/>
      <c r="H11" s="137">
        <f>H10+D26</f>
        <v>1040853.9067444567</v>
      </c>
      <c r="I11" s="7"/>
      <c r="J11" s="7"/>
      <c r="K11" s="7"/>
      <c r="L11" s="468"/>
      <c r="M11" s="471"/>
      <c r="N11" s="471"/>
      <c r="O11" s="473"/>
    </row>
    <row r="12" spans="1:15" x14ac:dyDescent="0.15">
      <c r="A12" s="6"/>
      <c r="B12" s="7"/>
      <c r="C12" s="8"/>
      <c r="D12" s="7"/>
      <c r="E12" s="7" t="s">
        <v>24</v>
      </c>
      <c r="F12" s="7"/>
      <c r="G12" s="7"/>
      <c r="H12" s="7"/>
      <c r="I12" s="7"/>
      <c r="J12" s="7"/>
      <c r="K12" s="7"/>
      <c r="L12" s="468"/>
      <c r="M12" s="471"/>
      <c r="N12" s="471"/>
      <c r="O12" s="473"/>
    </row>
    <row r="13" spans="1:15" ht="15" thickBot="1" x14ac:dyDescent="0.2">
      <c r="A13" s="6"/>
      <c r="B13" s="7"/>
      <c r="C13" s="8"/>
      <c r="D13" s="7"/>
      <c r="E13" s="7"/>
      <c r="F13" s="7"/>
      <c r="G13" s="7"/>
      <c r="H13" s="7"/>
      <c r="I13" s="7"/>
      <c r="J13" s="7"/>
      <c r="K13" s="7"/>
      <c r="L13" s="468"/>
      <c r="M13" s="471"/>
      <c r="N13" s="471"/>
      <c r="O13" s="473"/>
    </row>
    <row r="14" spans="1:15" ht="15" thickBot="1" x14ac:dyDescent="0.2">
      <c r="A14" s="6"/>
      <c r="B14" s="7"/>
      <c r="C14" s="8"/>
      <c r="D14" s="7"/>
      <c r="E14" s="7"/>
      <c r="F14" s="7"/>
      <c r="G14" s="11" t="s">
        <v>17</v>
      </c>
      <c r="H14" s="11" t="s">
        <v>9</v>
      </c>
      <c r="I14" s="11" t="s">
        <v>10</v>
      </c>
      <c r="J14" s="11" t="s">
        <v>11</v>
      </c>
      <c r="K14" s="11" t="s">
        <v>79</v>
      </c>
      <c r="L14" s="468"/>
      <c r="M14" s="471"/>
      <c r="N14" s="471"/>
      <c r="O14" s="473"/>
    </row>
    <row r="15" spans="1:15" ht="15" thickBot="1" x14ac:dyDescent="0.2">
      <c r="A15" s="10" t="s">
        <v>13</v>
      </c>
      <c r="B15" s="11" t="s">
        <v>21</v>
      </c>
      <c r="C15" s="29" t="s">
        <v>20</v>
      </c>
      <c r="D15" s="30" t="s">
        <v>1</v>
      </c>
      <c r="E15" s="11" t="s">
        <v>3</v>
      </c>
      <c r="F15" s="7"/>
      <c r="G15" s="31" t="s">
        <v>85</v>
      </c>
      <c r="H15" s="243">
        <f>SUM(D16:D18)</f>
        <v>990216</v>
      </c>
      <c r="I15" s="426">
        <v>889490</v>
      </c>
      <c r="J15" s="427">
        <f>H15/I15-1</f>
        <v>0.11324017133413533</v>
      </c>
      <c r="K15" s="79">
        <f>(H15/D27)</f>
        <v>0.95938551489328039</v>
      </c>
      <c r="L15" s="468"/>
      <c r="M15" s="471"/>
      <c r="N15" s="471"/>
      <c r="O15" s="473"/>
    </row>
    <row r="16" spans="1:15" x14ac:dyDescent="0.15">
      <c r="A16" s="82" t="s">
        <v>66</v>
      </c>
      <c r="B16" s="242">
        <v>1700</v>
      </c>
      <c r="C16" s="463">
        <v>147.19999999999999</v>
      </c>
      <c r="D16" s="243">
        <f>B16 * C16</f>
        <v>250239.99999999997</v>
      </c>
      <c r="E16" s="241">
        <f t="shared" ref="E16:E25" si="0">D16/$B$9</f>
        <v>0.24244999909604439</v>
      </c>
      <c r="F16" s="7"/>
      <c r="G16" s="35" t="s">
        <v>8</v>
      </c>
      <c r="H16" s="245">
        <f>SUM(D19:D22)</f>
        <v>34170</v>
      </c>
      <c r="I16" s="428">
        <v>34109</v>
      </c>
      <c r="J16" s="429">
        <f>H16/I16-1</f>
        <v>1.7883842973995812E-3</v>
      </c>
      <c r="K16" s="80">
        <f>(H16/D27)</f>
        <v>3.3106113256000096E-2</v>
      </c>
      <c r="L16" s="468"/>
      <c r="M16" s="471"/>
      <c r="N16" s="471"/>
      <c r="O16" s="473"/>
    </row>
    <row r="17" spans="1:15" x14ac:dyDescent="0.15">
      <c r="A17" s="35" t="s">
        <v>44</v>
      </c>
      <c r="B17" s="244">
        <v>2200</v>
      </c>
      <c r="C17" s="464">
        <v>326.89</v>
      </c>
      <c r="D17" s="245">
        <f t="shared" ref="D17:D25" si="1">B17*C17</f>
        <v>719158</v>
      </c>
      <c r="E17" s="424">
        <f t="shared" si="0"/>
        <v>0.69677052609460155</v>
      </c>
      <c r="F17" s="7"/>
      <c r="G17" s="35" t="s">
        <v>18</v>
      </c>
      <c r="H17" s="245">
        <f>SUM(D23:D25)</f>
        <v>2177</v>
      </c>
      <c r="I17" s="428">
        <v>4162</v>
      </c>
      <c r="J17" s="429">
        <f>H17/I17-1</f>
        <v>-0.47693416626621821</v>
      </c>
      <c r="K17" s="80">
        <f>(H17/D27)</f>
        <v>2.1092188632810126E-3</v>
      </c>
      <c r="L17" s="468"/>
      <c r="M17" s="471"/>
      <c r="N17" s="471"/>
      <c r="O17" s="473"/>
    </row>
    <row r="18" spans="1:15" ht="15" thickBot="1" x14ac:dyDescent="0.2">
      <c r="A18" s="35" t="s">
        <v>67</v>
      </c>
      <c r="B18" s="244">
        <v>100</v>
      </c>
      <c r="C18" s="464">
        <v>208.18</v>
      </c>
      <c r="D18" s="245">
        <f t="shared" si="1"/>
        <v>20818</v>
      </c>
      <c r="E18" s="424">
        <f t="shared" si="0"/>
        <v>2.0169933188864501E-2</v>
      </c>
      <c r="F18" s="7"/>
      <c r="G18" s="39" t="s">
        <v>2</v>
      </c>
      <c r="H18" s="289">
        <f>D26</f>
        <v>5572.6583230769229</v>
      </c>
      <c r="I18" s="289">
        <v>3349.56</v>
      </c>
      <c r="J18" s="454">
        <f>H18/I18-1</f>
        <v>0.66369861207947412</v>
      </c>
      <c r="K18" s="81">
        <f>(H18/D27)</f>
        <v>5.399152987438577E-3</v>
      </c>
      <c r="L18" s="468"/>
      <c r="M18" s="471"/>
      <c r="N18" s="471"/>
      <c r="O18" s="473"/>
    </row>
    <row r="19" spans="1:15" ht="15" thickBot="1" x14ac:dyDescent="0.2">
      <c r="A19" s="35" t="s">
        <v>75</v>
      </c>
      <c r="B19" s="244">
        <v>100</v>
      </c>
      <c r="C19" s="464">
        <v>36.08</v>
      </c>
      <c r="D19" s="245">
        <f t="shared" si="1"/>
        <v>3608</v>
      </c>
      <c r="E19" s="424">
        <f t="shared" si="0"/>
        <v>3.4956825317236581E-3</v>
      </c>
      <c r="F19" s="7"/>
      <c r="G19" s="7"/>
      <c r="H19" s="7"/>
      <c r="I19" s="7"/>
      <c r="J19" s="7"/>
      <c r="K19" s="7"/>
      <c r="L19" s="469"/>
      <c r="M19" s="472"/>
      <c r="N19" s="472"/>
      <c r="O19" s="474"/>
    </row>
    <row r="20" spans="1:15" ht="15" thickBot="1" x14ac:dyDescent="0.2">
      <c r="A20" s="35" t="s">
        <v>38</v>
      </c>
      <c r="B20" s="244">
        <v>100</v>
      </c>
      <c r="C20" s="464">
        <v>184.95</v>
      </c>
      <c r="D20" s="245">
        <f t="shared" si="1"/>
        <v>18495</v>
      </c>
      <c r="E20" s="424">
        <f t="shared" si="0"/>
        <v>1.791924845460894E-2</v>
      </c>
      <c r="F20" s="7"/>
      <c r="G20" s="11" t="s">
        <v>54</v>
      </c>
      <c r="H20" s="177" t="s">
        <v>51</v>
      </c>
      <c r="I20" s="177" t="s">
        <v>50</v>
      </c>
      <c r="J20" s="30" t="s">
        <v>56</v>
      </c>
      <c r="K20" s="30" t="s">
        <v>57</v>
      </c>
      <c r="L20" s="7"/>
      <c r="M20" s="7"/>
      <c r="N20" s="7"/>
      <c r="O20" s="9"/>
    </row>
    <row r="21" spans="1:15" x14ac:dyDescent="0.15">
      <c r="A21" s="35" t="s">
        <v>40</v>
      </c>
      <c r="B21" s="244">
        <v>100</v>
      </c>
      <c r="C21" s="464">
        <v>102.89</v>
      </c>
      <c r="D21" s="245">
        <f t="shared" si="1"/>
        <v>10289</v>
      </c>
      <c r="E21" s="424">
        <f t="shared" si="0"/>
        <v>9.9687022086764748E-3</v>
      </c>
      <c r="F21" s="7"/>
      <c r="G21" s="82" t="s">
        <v>36</v>
      </c>
      <c r="H21" s="287">
        <v>15.78</v>
      </c>
      <c r="I21" s="287">
        <v>15.78</v>
      </c>
      <c r="J21" s="243">
        <v>600</v>
      </c>
      <c r="K21" s="288">
        <f>J21*H21</f>
        <v>9468</v>
      </c>
      <c r="L21" s="7"/>
      <c r="M21" s="7"/>
      <c r="N21" s="7"/>
      <c r="O21" s="9"/>
    </row>
    <row r="22" spans="1:15" x14ac:dyDescent="0.15">
      <c r="A22" s="35" t="s">
        <v>41</v>
      </c>
      <c r="B22" s="246">
        <v>100</v>
      </c>
      <c r="C22" s="464">
        <v>17.78</v>
      </c>
      <c r="D22" s="245">
        <f t="shared" si="1"/>
        <v>1778</v>
      </c>
      <c r="E22" s="424">
        <f t="shared" si="0"/>
        <v>1.7226506489480776E-3</v>
      </c>
      <c r="F22" s="7"/>
      <c r="G22" s="35" t="s">
        <v>39</v>
      </c>
      <c r="H22" s="441">
        <v>34.82</v>
      </c>
      <c r="I22" s="441">
        <v>34.82</v>
      </c>
      <c r="J22" s="245">
        <v>100</v>
      </c>
      <c r="K22" s="288">
        <f>J22*H22</f>
        <v>3482</v>
      </c>
      <c r="L22" s="7"/>
      <c r="M22" s="7"/>
      <c r="N22" s="7"/>
      <c r="O22" s="9"/>
    </row>
    <row r="23" spans="1:15" x14ac:dyDescent="0.15">
      <c r="A23" s="35" t="s">
        <v>74</v>
      </c>
      <c r="B23" s="246">
        <v>100</v>
      </c>
      <c r="C23" s="464">
        <v>11.43</v>
      </c>
      <c r="D23" s="245">
        <f t="shared" si="1"/>
        <v>1143</v>
      </c>
      <c r="E23" s="424">
        <f t="shared" si="0"/>
        <v>1.1074182743237642E-3</v>
      </c>
      <c r="F23" s="7"/>
      <c r="G23" s="35"/>
      <c r="H23" s="245"/>
      <c r="I23" s="245"/>
      <c r="J23" s="245"/>
      <c r="K23" s="286"/>
      <c r="L23" s="7"/>
      <c r="M23" s="7"/>
      <c r="N23" s="7"/>
      <c r="O23" s="9"/>
    </row>
    <row r="24" spans="1:15" x14ac:dyDescent="0.15">
      <c r="A24" s="35" t="s">
        <v>68</v>
      </c>
      <c r="B24" s="246">
        <v>100</v>
      </c>
      <c r="C24" s="464">
        <v>7.2</v>
      </c>
      <c r="D24" s="245">
        <f t="shared" si="1"/>
        <v>720</v>
      </c>
      <c r="E24" s="424">
        <f t="shared" si="0"/>
        <v>6.9758631453465465E-4</v>
      </c>
      <c r="F24" s="7"/>
      <c r="G24" s="35"/>
      <c r="H24" s="246"/>
      <c r="I24" s="245"/>
      <c r="J24" s="246"/>
      <c r="K24" s="286"/>
      <c r="L24" s="7"/>
      <c r="M24" s="7"/>
      <c r="N24" s="7"/>
      <c r="O24" s="9"/>
    </row>
    <row r="25" spans="1:15" x14ac:dyDescent="0.15">
      <c r="A25" s="83" t="s">
        <v>45</v>
      </c>
      <c r="B25" s="244">
        <v>100</v>
      </c>
      <c r="C25" s="464">
        <v>3.14</v>
      </c>
      <c r="D25" s="245">
        <f t="shared" si="1"/>
        <v>314</v>
      </c>
      <c r="E25" s="424">
        <f t="shared" si="0"/>
        <v>3.0422514272761329E-4</v>
      </c>
      <c r="F25" s="7"/>
      <c r="G25" s="35"/>
      <c r="H25" s="245"/>
      <c r="I25" s="245"/>
      <c r="J25" s="245"/>
      <c r="K25" s="286"/>
      <c r="L25" s="7"/>
      <c r="M25" s="7"/>
      <c r="N25" s="7"/>
      <c r="O25" s="9"/>
    </row>
    <row r="26" spans="1:15" x14ac:dyDescent="0.15">
      <c r="A26" s="83" t="s">
        <v>14</v>
      </c>
      <c r="B26" s="465">
        <v>5567.84</v>
      </c>
      <c r="C26" s="457">
        <f>1+(E5/52)</f>
        <v>1.0008653846153845</v>
      </c>
      <c r="D26" s="245">
        <f>B26*C26</f>
        <v>5572.6583230769229</v>
      </c>
      <c r="E26" s="424">
        <f>D26/B9</f>
        <v>5.3991808079945827E-3</v>
      </c>
      <c r="F26" s="7"/>
      <c r="G26" s="35"/>
      <c r="H26" s="245"/>
      <c r="I26" s="245"/>
      <c r="J26" s="245"/>
      <c r="K26" s="286"/>
      <c r="L26" s="7"/>
      <c r="M26" s="7"/>
      <c r="N26" s="7"/>
      <c r="O26" s="9"/>
    </row>
    <row r="27" spans="1:15" ht="15" thickBot="1" x14ac:dyDescent="0.2">
      <c r="A27" s="84" t="s">
        <v>25</v>
      </c>
      <c r="B27" s="247"/>
      <c r="C27" s="248"/>
      <c r="D27" s="289">
        <f>SUM(D16:D26)</f>
        <v>1032135.6583230769</v>
      </c>
      <c r="E27" s="425">
        <f>SUM(E16:E26)</f>
        <v>1.0000051527630482</v>
      </c>
      <c r="F27" s="7"/>
      <c r="G27" s="39"/>
      <c r="H27" s="289"/>
      <c r="I27" s="289"/>
      <c r="J27" s="289"/>
      <c r="K27" s="290"/>
      <c r="L27" s="7"/>
      <c r="M27" s="7"/>
      <c r="N27" s="7"/>
      <c r="O27" s="9"/>
    </row>
    <row r="28" spans="1:15" x14ac:dyDescent="0.15">
      <c r="A28" s="69"/>
      <c r="B28" s="7"/>
      <c r="C28" s="8"/>
      <c r="D28" s="7"/>
      <c r="E28" s="70"/>
      <c r="F28" s="7"/>
      <c r="G28" s="7"/>
      <c r="H28" s="7"/>
      <c r="I28" s="7"/>
      <c r="J28" s="7"/>
      <c r="K28" s="7"/>
      <c r="L28" s="7"/>
      <c r="M28" s="7"/>
      <c r="N28" s="7"/>
      <c r="O28" s="9"/>
    </row>
    <row r="29" spans="1:15" ht="15" thickBot="1" x14ac:dyDescent="0.2">
      <c r="A29" s="73" t="s">
        <v>19</v>
      </c>
      <c r="B29" s="7"/>
      <c r="C29" s="8"/>
      <c r="D29" s="7"/>
      <c r="E29" s="25"/>
      <c r="F29" s="7"/>
      <c r="G29" s="7"/>
      <c r="H29" s="7"/>
      <c r="I29" s="7"/>
      <c r="J29" s="7"/>
      <c r="K29" s="7"/>
      <c r="L29" s="7"/>
      <c r="M29" s="7"/>
      <c r="N29" s="7"/>
      <c r="O29" s="9"/>
    </row>
    <row r="30" spans="1:15" ht="15" thickBot="1" x14ac:dyDescent="0.2">
      <c r="A30" s="11" t="s">
        <v>23</v>
      </c>
      <c r="B30" s="11" t="s">
        <v>32</v>
      </c>
      <c r="C30" s="29" t="s">
        <v>20</v>
      </c>
      <c r="D30" s="11" t="s">
        <v>4</v>
      </c>
      <c r="E30" s="30" t="s">
        <v>5</v>
      </c>
      <c r="F30" s="7"/>
      <c r="G30" s="25"/>
      <c r="H30" s="7"/>
      <c r="I30" s="7"/>
      <c r="J30" s="7"/>
      <c r="K30" s="7"/>
      <c r="L30" s="7"/>
      <c r="M30" s="7"/>
      <c r="N30" s="7"/>
      <c r="O30" s="9"/>
    </row>
    <row r="31" spans="1:15" x14ac:dyDescent="0.15">
      <c r="A31" s="447" t="s">
        <v>22</v>
      </c>
      <c r="B31" s="448">
        <v>0.26591051428907136</v>
      </c>
      <c r="C31" s="458">
        <v>275</v>
      </c>
      <c r="D31" s="458">
        <v>262.3</v>
      </c>
      <c r="E31" s="459">
        <f>C31/D31-1</f>
        <v>4.8417842165459302E-2</v>
      </c>
      <c r="F31" s="7"/>
      <c r="G31" s="7"/>
      <c r="H31" s="7"/>
      <c r="I31" s="7"/>
      <c r="J31" s="7"/>
      <c r="K31" s="7"/>
      <c r="L31" s="7"/>
      <c r="M31" s="7"/>
      <c r="N31" s="7"/>
      <c r="O31" s="9"/>
    </row>
    <row r="32" spans="1:15" x14ac:dyDescent="0.15">
      <c r="A32" s="447" t="s">
        <v>47</v>
      </c>
      <c r="B32" s="448">
        <v>0.18705362114792928</v>
      </c>
      <c r="C32" s="458">
        <v>276.7</v>
      </c>
      <c r="D32" s="458">
        <v>262.64999999999998</v>
      </c>
      <c r="E32" s="459">
        <f>C32/D32-1</f>
        <v>5.3493241956976911E-2</v>
      </c>
      <c r="F32" s="7"/>
      <c r="G32" s="68"/>
      <c r="H32" s="7"/>
      <c r="I32" s="7"/>
      <c r="J32" s="7"/>
      <c r="K32" s="7"/>
      <c r="L32" s="7"/>
      <c r="M32" s="7"/>
      <c r="N32" s="7"/>
      <c r="O32" s="9"/>
    </row>
    <row r="33" spans="1:15" x14ac:dyDescent="0.15">
      <c r="A33" s="447" t="s">
        <v>48</v>
      </c>
      <c r="B33" s="448">
        <v>0.23597952630990027</v>
      </c>
      <c r="C33" s="458">
        <v>253.14</v>
      </c>
      <c r="D33" s="458">
        <v>236.24</v>
      </c>
      <c r="E33" s="459">
        <f>C33/D33-1</f>
        <v>7.1537419573315164E-2</v>
      </c>
      <c r="F33" s="7"/>
      <c r="G33" s="7"/>
      <c r="H33" s="7"/>
      <c r="I33" s="7"/>
      <c r="J33" s="7"/>
      <c r="K33" s="7"/>
      <c r="L33" s="7"/>
      <c r="M33" s="7"/>
      <c r="N33" s="7"/>
      <c r="O33" s="9"/>
    </row>
    <row r="34" spans="1:15" ht="15" thickBot="1" x14ac:dyDescent="0.2">
      <c r="A34" s="450" t="s">
        <v>6</v>
      </c>
      <c r="B34" s="451">
        <v>0.311</v>
      </c>
      <c r="C34" s="460">
        <f>D34*C26</f>
        <v>299612.34573173075</v>
      </c>
      <c r="D34" s="461">
        <v>299353.28999999998</v>
      </c>
      <c r="E34" s="462">
        <f>C34/D34-1</f>
        <v>8.653846153845457E-4</v>
      </c>
      <c r="F34" s="7"/>
      <c r="G34" s="7"/>
      <c r="H34" s="7"/>
      <c r="I34" s="7"/>
      <c r="J34" s="7"/>
      <c r="K34" s="7"/>
      <c r="L34" s="7"/>
      <c r="M34" s="7"/>
      <c r="N34" s="7"/>
      <c r="O34" s="9"/>
    </row>
    <row r="35" spans="1:15" x14ac:dyDescent="0.15">
      <c r="A35" s="6"/>
      <c r="B35" s="7"/>
      <c r="C35" s="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9"/>
    </row>
    <row r="36" spans="1:15" ht="15" thickBot="1" x14ac:dyDescent="0.2">
      <c r="A36" s="152"/>
      <c r="B36" s="66"/>
      <c r="C36" s="295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E1361-B3CD-194F-9747-1DBE5AC45786}">
  <dimension ref="A4:O36"/>
  <sheetViews>
    <sheetView tabSelected="1" zoomScale="69" workbookViewId="0">
      <selection activeCell="B48" sqref="B48"/>
    </sheetView>
  </sheetViews>
  <sheetFormatPr baseColWidth="10" defaultRowHeight="14" x14ac:dyDescent="0.15"/>
  <cols>
    <col min="1" max="1" width="30.6640625" style="20" bestFit="1" customWidth="1"/>
    <col min="2" max="2" width="45.33203125" style="20" bestFit="1" customWidth="1"/>
    <col min="3" max="3" width="28.6640625" style="20" bestFit="1" customWidth="1"/>
    <col min="4" max="4" width="14.83203125" style="20" bestFit="1" customWidth="1"/>
    <col min="5" max="5" width="40.33203125" style="20" bestFit="1" customWidth="1"/>
    <col min="6" max="6" width="2.33203125" style="20" customWidth="1"/>
    <col min="7" max="7" width="35.33203125" style="20" bestFit="1" customWidth="1"/>
    <col min="8" max="8" width="14.83203125" style="20" bestFit="1" customWidth="1"/>
    <col min="9" max="9" width="13.5" style="20" bestFit="1" customWidth="1"/>
    <col min="10" max="10" width="8.1640625" style="20" bestFit="1" customWidth="1"/>
    <col min="11" max="11" width="40.1640625" style="20" bestFit="1" customWidth="1"/>
    <col min="12" max="12" width="15.1640625" style="20" bestFit="1" customWidth="1"/>
    <col min="13" max="13" width="10.5" style="20" bestFit="1" customWidth="1"/>
    <col min="14" max="14" width="10.33203125" style="20" bestFit="1" customWidth="1"/>
    <col min="15" max="15" width="7.6640625" style="20" bestFit="1" customWidth="1"/>
    <col min="16" max="16384" width="10.83203125" style="20"/>
  </cols>
  <sheetData>
    <row r="4" spans="1:15" ht="15" thickBot="1" x14ac:dyDescent="0.2"/>
    <row r="5" spans="1:15" ht="19" thickBot="1" x14ac:dyDescent="0.2">
      <c r="A5" s="271" t="s">
        <v>76</v>
      </c>
      <c r="B5" s="272">
        <v>45611</v>
      </c>
      <c r="C5" s="2"/>
      <c r="D5" s="273" t="s">
        <v>12</v>
      </c>
      <c r="E5" s="280">
        <v>4.4999999999999998E-2</v>
      </c>
      <c r="F5" s="75"/>
      <c r="G5" s="281" t="s">
        <v>81</v>
      </c>
      <c r="H5" s="85">
        <f>(B9/1000000-1)</f>
        <v>-2.2584660000000034E-2</v>
      </c>
      <c r="I5" s="3"/>
      <c r="J5" s="4"/>
      <c r="K5" s="281" t="s">
        <v>93</v>
      </c>
      <c r="L5" s="94">
        <f>(C9/1000000-1)</f>
        <v>2.5641156366201789E-2</v>
      </c>
      <c r="M5" s="4"/>
      <c r="N5" s="4"/>
      <c r="O5" s="5"/>
    </row>
    <row r="6" spans="1:15" x14ac:dyDescent="0.15">
      <c r="A6" s="6"/>
      <c r="B6" s="7"/>
      <c r="C6" s="8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9"/>
    </row>
    <row r="7" spans="1:15" ht="15" thickBot="1" x14ac:dyDescent="0.2">
      <c r="A7" s="6"/>
      <c r="B7" s="7"/>
      <c r="C7" s="8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9"/>
    </row>
    <row r="8" spans="1:15" ht="15" thickBot="1" x14ac:dyDescent="0.2">
      <c r="A8" s="271"/>
      <c r="B8" s="273" t="s">
        <v>15</v>
      </c>
      <c r="C8" s="276" t="s">
        <v>16</v>
      </c>
      <c r="D8" s="7"/>
      <c r="E8" s="499" t="s">
        <v>90</v>
      </c>
      <c r="F8" s="504"/>
      <c r="G8" s="105"/>
      <c r="H8" s="101">
        <f>SUMPRODUCT(J15:J17,K15:K17)</f>
        <v>-5.2979888546332517E-2</v>
      </c>
      <c r="I8" s="294"/>
      <c r="J8" s="7"/>
      <c r="K8" s="7"/>
      <c r="L8" s="7"/>
      <c r="M8" s="7"/>
      <c r="N8" s="7"/>
      <c r="O8" s="9"/>
    </row>
    <row r="9" spans="1:15" ht="15" thickBot="1" x14ac:dyDescent="0.2">
      <c r="A9" s="82" t="s">
        <v>86</v>
      </c>
      <c r="B9" s="249">
        <v>977415.34</v>
      </c>
      <c r="C9" s="440">
        <f>(C10-D26)*(1+H9)+D26</f>
        <v>1025641.1563662017</v>
      </c>
      <c r="D9" s="7"/>
      <c r="E9" s="500" t="s">
        <v>91</v>
      </c>
      <c r="F9" s="503"/>
      <c r="G9" s="108"/>
      <c r="H9" s="77">
        <f>SUMPRODUCT(B31:B33,E31:E33)</f>
        <v>-1.4694498884917799E-2</v>
      </c>
      <c r="I9" s="16"/>
      <c r="J9" s="7"/>
      <c r="K9" s="7"/>
      <c r="L9" s="273" t="s">
        <v>17</v>
      </c>
      <c r="M9" s="273" t="s">
        <v>9</v>
      </c>
      <c r="N9" s="273" t="s">
        <v>10</v>
      </c>
      <c r="O9" s="273" t="s">
        <v>11</v>
      </c>
    </row>
    <row r="10" spans="1:15" x14ac:dyDescent="0.15">
      <c r="A10" s="35" t="s">
        <v>87</v>
      </c>
      <c r="B10" s="441">
        <v>1032130.34</v>
      </c>
      <c r="C10" s="250">
        <v>1040854.0983319888</v>
      </c>
      <c r="D10" s="7"/>
      <c r="E10" s="500" t="s">
        <v>83</v>
      </c>
      <c r="F10" s="503"/>
      <c r="G10" s="108"/>
      <c r="H10" s="436">
        <f>(C10-D26)*(1+H9)</f>
        <v>1020068.4980431248</v>
      </c>
      <c r="I10" s="7"/>
      <c r="J10" s="7"/>
      <c r="K10" s="7"/>
      <c r="L10" s="82"/>
      <c r="M10" s="243"/>
      <c r="N10" s="243"/>
      <c r="O10" s="286"/>
    </row>
    <row r="11" spans="1:15" ht="15" thickBot="1" x14ac:dyDescent="0.2">
      <c r="A11" s="39" t="s">
        <v>5</v>
      </c>
      <c r="B11" s="267">
        <f>B9/B10-1</f>
        <v>-5.3011715555227212E-2</v>
      </c>
      <c r="C11" s="505">
        <f>C9/C10-1</f>
        <v>-1.4615825589932796E-2</v>
      </c>
      <c r="D11" s="25"/>
      <c r="E11" s="501" t="s">
        <v>84</v>
      </c>
      <c r="F11" s="502"/>
      <c r="G11" s="111"/>
      <c r="H11" s="437">
        <f>H10+D26</f>
        <v>1025641.1563662017</v>
      </c>
      <c r="I11" s="7"/>
      <c r="J11" s="7"/>
      <c r="K11" s="7"/>
      <c r="L11" s="35"/>
      <c r="M11" s="245"/>
      <c r="N11" s="245"/>
      <c r="O11" s="286"/>
    </row>
    <row r="12" spans="1:15" x14ac:dyDescent="0.15">
      <c r="A12" s="6"/>
      <c r="B12" s="7"/>
      <c r="C12" s="8"/>
      <c r="D12" s="7"/>
      <c r="E12" s="7" t="s">
        <v>24</v>
      </c>
      <c r="F12" s="7"/>
      <c r="G12" s="7"/>
      <c r="H12" s="7"/>
      <c r="I12" s="7"/>
      <c r="J12" s="7"/>
      <c r="K12" s="7"/>
      <c r="L12" s="35"/>
      <c r="M12" s="245"/>
      <c r="N12" s="245"/>
      <c r="O12" s="286"/>
    </row>
    <row r="13" spans="1:15" ht="15" thickBot="1" x14ac:dyDescent="0.2">
      <c r="A13" s="6"/>
      <c r="B13" s="7"/>
      <c r="C13" s="8"/>
      <c r="D13" s="7"/>
      <c r="E13" s="7"/>
      <c r="F13" s="7"/>
      <c r="G13" s="7"/>
      <c r="H13" s="7"/>
      <c r="I13" s="7"/>
      <c r="J13" s="7"/>
      <c r="K13" s="7"/>
      <c r="L13" s="35"/>
      <c r="M13" s="245"/>
      <c r="N13" s="245"/>
      <c r="O13" s="286"/>
    </row>
    <row r="14" spans="1:15" ht="15" thickBot="1" x14ac:dyDescent="0.2">
      <c r="A14" s="6"/>
      <c r="B14" s="7"/>
      <c r="C14" s="8"/>
      <c r="D14" s="7"/>
      <c r="E14" s="7"/>
      <c r="F14" s="7"/>
      <c r="G14" s="273" t="s">
        <v>17</v>
      </c>
      <c r="H14" s="273" t="s">
        <v>9</v>
      </c>
      <c r="I14" s="273" t="s">
        <v>10</v>
      </c>
      <c r="J14" s="273" t="s">
        <v>11</v>
      </c>
      <c r="K14" s="273" t="s">
        <v>79</v>
      </c>
      <c r="L14" s="35"/>
      <c r="M14" s="245"/>
      <c r="N14" s="245"/>
      <c r="O14" s="286"/>
    </row>
    <row r="15" spans="1:15" ht="15" thickBot="1" x14ac:dyDescent="0.2">
      <c r="A15" s="271" t="s">
        <v>13</v>
      </c>
      <c r="B15" s="273" t="s">
        <v>21</v>
      </c>
      <c r="C15" s="274" t="s">
        <v>20</v>
      </c>
      <c r="D15" s="275" t="s">
        <v>1</v>
      </c>
      <c r="E15" s="273" t="s">
        <v>3</v>
      </c>
      <c r="F15" s="7"/>
      <c r="G15" s="31" t="s">
        <v>85</v>
      </c>
      <c r="H15" s="243">
        <f>SUM(D16:D18)</f>
        <v>936711</v>
      </c>
      <c r="I15" s="426">
        <v>990216</v>
      </c>
      <c r="J15" s="434">
        <f>H15/I15-1</f>
        <v>-5.4033665382098417E-2</v>
      </c>
      <c r="K15" s="79">
        <f>(H15/D27)</f>
        <v>0.95834991006541559</v>
      </c>
      <c r="L15" s="35"/>
      <c r="M15" s="245"/>
      <c r="N15" s="245"/>
      <c r="O15" s="286"/>
    </row>
    <row r="16" spans="1:15" x14ac:dyDescent="0.15">
      <c r="A16" s="82" t="s">
        <v>66</v>
      </c>
      <c r="B16" s="242">
        <v>1700</v>
      </c>
      <c r="C16" s="463">
        <v>141.38</v>
      </c>
      <c r="D16" s="243">
        <f>B16 * C16</f>
        <v>240346</v>
      </c>
      <c r="E16" s="241">
        <f t="shared" ref="E16:E25" si="0">D16/$B$9</f>
        <v>0.24589955790953721</v>
      </c>
      <c r="F16" s="7"/>
      <c r="G16" s="35" t="s">
        <v>8</v>
      </c>
      <c r="H16" s="245">
        <f>SUM(D19:D22)</f>
        <v>33037</v>
      </c>
      <c r="I16" s="428">
        <v>34170</v>
      </c>
      <c r="J16" s="435">
        <f>H16/I16-1</f>
        <v>-3.3157740708223638E-2</v>
      </c>
      <c r="K16" s="80">
        <f>(H16/D27)</f>
        <v>3.380018594724641E-2</v>
      </c>
      <c r="L16" s="35"/>
      <c r="M16" s="245"/>
      <c r="N16" s="245"/>
      <c r="O16" s="286"/>
    </row>
    <row r="17" spans="1:15" x14ac:dyDescent="0.15">
      <c r="A17" s="35" t="s">
        <v>44</v>
      </c>
      <c r="B17" s="244">
        <v>2200</v>
      </c>
      <c r="C17" s="464">
        <v>307.32</v>
      </c>
      <c r="D17" s="245">
        <f t="shared" ref="D17:D25" si="1">B17*C17</f>
        <v>676104</v>
      </c>
      <c r="E17" s="424">
        <f t="shared" si="0"/>
        <v>0.69172640568542743</v>
      </c>
      <c r="F17" s="7"/>
      <c r="G17" s="35" t="s">
        <v>18</v>
      </c>
      <c r="H17" s="245">
        <f>SUM(D23:D25)</f>
        <v>2100</v>
      </c>
      <c r="I17" s="428">
        <v>2177</v>
      </c>
      <c r="J17" s="435">
        <f>H17/I17-1</f>
        <v>-3.5369774919614128E-2</v>
      </c>
      <c r="K17" s="80">
        <f>(H17/D27)</f>
        <v>2.1485119862341456E-3</v>
      </c>
      <c r="L17" s="35"/>
      <c r="M17" s="245"/>
      <c r="N17" s="245"/>
      <c r="O17" s="286"/>
    </row>
    <row r="18" spans="1:15" ht="15" thickBot="1" x14ac:dyDescent="0.2">
      <c r="A18" s="35" t="s">
        <v>67</v>
      </c>
      <c r="B18" s="244">
        <v>100</v>
      </c>
      <c r="C18" s="464">
        <v>202.61</v>
      </c>
      <c r="D18" s="245">
        <f t="shared" si="1"/>
        <v>20261</v>
      </c>
      <c r="E18" s="424">
        <f t="shared" si="0"/>
        <v>2.072916105450115E-2</v>
      </c>
      <c r="F18" s="7"/>
      <c r="G18" s="39" t="s">
        <v>2</v>
      </c>
      <c r="H18" s="289">
        <f>D26</f>
        <v>5572.6583230769229</v>
      </c>
      <c r="I18" s="289">
        <v>5567.84</v>
      </c>
      <c r="J18" s="198">
        <f>H18/I18-1</f>
        <v>8.653846153845457E-4</v>
      </c>
      <c r="K18" s="81">
        <f>(H18/D27)</f>
        <v>5.7013920011039247E-3</v>
      </c>
      <c r="L18" s="35"/>
      <c r="M18" s="245"/>
      <c r="N18" s="245"/>
      <c r="O18" s="286"/>
    </row>
    <row r="19" spans="1:15" ht="15" thickBot="1" x14ac:dyDescent="0.2">
      <c r="A19" s="35" t="s">
        <v>75</v>
      </c>
      <c r="B19" s="244">
        <v>100</v>
      </c>
      <c r="C19" s="464">
        <v>33.22</v>
      </c>
      <c r="D19" s="245">
        <f t="shared" si="1"/>
        <v>3322</v>
      </c>
      <c r="E19" s="424">
        <f t="shared" si="0"/>
        <v>3.3987598353019508E-3</v>
      </c>
      <c r="F19" s="7"/>
      <c r="G19" s="7"/>
      <c r="H19" s="7"/>
      <c r="I19" s="7"/>
      <c r="J19" s="7"/>
      <c r="K19" s="7"/>
      <c r="L19" s="39"/>
      <c r="M19" s="289"/>
      <c r="N19" s="289"/>
      <c r="O19" s="290"/>
    </row>
    <row r="20" spans="1:15" ht="15" thickBot="1" x14ac:dyDescent="0.2">
      <c r="A20" s="35" t="s">
        <v>38</v>
      </c>
      <c r="B20" s="244">
        <v>100</v>
      </c>
      <c r="C20" s="464">
        <v>186.42</v>
      </c>
      <c r="D20" s="245">
        <f t="shared" si="1"/>
        <v>18642</v>
      </c>
      <c r="E20" s="424">
        <f t="shared" si="0"/>
        <v>1.9072751610384998E-2</v>
      </c>
      <c r="F20" s="7"/>
      <c r="G20" s="273" t="s">
        <v>54</v>
      </c>
      <c r="H20" s="420" t="s">
        <v>51</v>
      </c>
      <c r="I20" s="420" t="s">
        <v>50</v>
      </c>
      <c r="J20" s="275" t="s">
        <v>56</v>
      </c>
      <c r="K20" s="275" t="s">
        <v>57</v>
      </c>
      <c r="L20" s="7"/>
      <c r="M20" s="7"/>
      <c r="N20" s="7"/>
      <c r="O20" s="9"/>
    </row>
    <row r="21" spans="1:15" x14ac:dyDescent="0.15">
      <c r="A21" s="35" t="s">
        <v>40</v>
      </c>
      <c r="B21" s="244">
        <v>100</v>
      </c>
      <c r="C21" s="464">
        <v>93.24</v>
      </c>
      <c r="D21" s="245">
        <f t="shared" si="1"/>
        <v>9324</v>
      </c>
      <c r="E21" s="424">
        <f t="shared" si="0"/>
        <v>9.5394451247307003E-3</v>
      </c>
      <c r="F21" s="7"/>
      <c r="G21" s="82"/>
      <c r="H21" s="287"/>
      <c r="I21" s="287"/>
      <c r="J21" s="243"/>
      <c r="K21" s="288"/>
      <c r="L21" s="7"/>
      <c r="M21" s="7"/>
      <c r="N21" s="7"/>
      <c r="O21" s="9"/>
    </row>
    <row r="22" spans="1:15" x14ac:dyDescent="0.15">
      <c r="A22" s="35" t="s">
        <v>41</v>
      </c>
      <c r="B22" s="246">
        <v>100</v>
      </c>
      <c r="C22" s="464">
        <v>17.489999999999998</v>
      </c>
      <c r="D22" s="245">
        <f t="shared" si="1"/>
        <v>1748.9999999999998</v>
      </c>
      <c r="E22" s="424">
        <f t="shared" si="0"/>
        <v>1.7894132907715565E-3</v>
      </c>
      <c r="F22" s="7"/>
      <c r="G22" s="35"/>
      <c r="H22" s="441"/>
      <c r="I22" s="441"/>
      <c r="J22" s="245"/>
      <c r="K22" s="466"/>
      <c r="L22" s="7"/>
      <c r="M22" s="7"/>
      <c r="N22" s="7"/>
      <c r="O22" s="9"/>
    </row>
    <row r="23" spans="1:15" x14ac:dyDescent="0.15">
      <c r="A23" s="35" t="s">
        <v>74</v>
      </c>
      <c r="B23" s="246">
        <v>100</v>
      </c>
      <c r="C23" s="464">
        <v>10.89</v>
      </c>
      <c r="D23" s="245">
        <f t="shared" si="1"/>
        <v>1089</v>
      </c>
      <c r="E23" s="424">
        <f t="shared" si="0"/>
        <v>1.1141629923671957E-3</v>
      </c>
      <c r="F23" s="7"/>
      <c r="G23" s="35"/>
      <c r="H23" s="245"/>
      <c r="I23" s="245"/>
      <c r="J23" s="245"/>
      <c r="K23" s="245"/>
      <c r="L23" s="7"/>
      <c r="M23" s="7"/>
      <c r="N23" s="7"/>
      <c r="O23" s="9"/>
    </row>
    <row r="24" spans="1:15" x14ac:dyDescent="0.15">
      <c r="A24" s="35" t="s">
        <v>68</v>
      </c>
      <c r="B24" s="246">
        <v>100</v>
      </c>
      <c r="C24" s="464">
        <v>6.36</v>
      </c>
      <c r="D24" s="245">
        <f t="shared" si="1"/>
        <v>636</v>
      </c>
      <c r="E24" s="424">
        <f t="shared" si="0"/>
        <v>6.5069574209874797E-4</v>
      </c>
      <c r="F24" s="7"/>
      <c r="G24" s="35"/>
      <c r="H24" s="246"/>
      <c r="I24" s="245"/>
      <c r="J24" s="246"/>
      <c r="K24" s="286"/>
      <c r="L24" s="7"/>
      <c r="M24" s="7"/>
      <c r="N24" s="7"/>
      <c r="O24" s="9"/>
    </row>
    <row r="25" spans="1:15" x14ac:dyDescent="0.15">
      <c r="A25" s="83" t="s">
        <v>45</v>
      </c>
      <c r="B25" s="244">
        <v>100</v>
      </c>
      <c r="C25" s="464">
        <v>3.75</v>
      </c>
      <c r="D25" s="245">
        <f t="shared" si="1"/>
        <v>375</v>
      </c>
      <c r="E25" s="424">
        <f t="shared" si="0"/>
        <v>3.8366494227520516E-4</v>
      </c>
      <c r="F25" s="7"/>
      <c r="G25" s="35"/>
      <c r="H25" s="245"/>
      <c r="I25" s="245"/>
      <c r="J25" s="245"/>
      <c r="K25" s="286"/>
      <c r="L25" s="7"/>
      <c r="M25" s="7"/>
      <c r="N25" s="7"/>
      <c r="O25" s="9"/>
    </row>
    <row r="26" spans="1:15" x14ac:dyDescent="0.15">
      <c r="A26" s="83" t="s">
        <v>14</v>
      </c>
      <c r="B26" s="465">
        <v>5567.84</v>
      </c>
      <c r="C26" s="457">
        <f>1+(E5/52)</f>
        <v>1.0008653846153845</v>
      </c>
      <c r="D26" s="245">
        <f>B26*C26</f>
        <v>5572.6583230769229</v>
      </c>
      <c r="E26" s="424">
        <f>D26/B9</f>
        <v>5.7014230235806641E-3</v>
      </c>
      <c r="F26" s="7"/>
      <c r="G26" s="35"/>
      <c r="H26" s="245"/>
      <c r="I26" s="245"/>
      <c r="J26" s="245"/>
      <c r="K26" s="286"/>
      <c r="L26" s="7"/>
      <c r="M26" s="7"/>
      <c r="N26" s="7"/>
      <c r="O26" s="9"/>
    </row>
    <row r="27" spans="1:15" ht="15" thickBot="1" x14ac:dyDescent="0.2">
      <c r="A27" s="84" t="s">
        <v>25</v>
      </c>
      <c r="B27" s="247" t="s">
        <v>26</v>
      </c>
      <c r="C27" s="248"/>
      <c r="D27" s="289">
        <f>SUM(D16:D26)</f>
        <v>977420.6583230769</v>
      </c>
      <c r="E27" s="425">
        <f>SUM(E16:E26)</f>
        <v>1.0000054412109767</v>
      </c>
      <c r="F27" s="7"/>
      <c r="G27" s="39"/>
      <c r="H27" s="289"/>
      <c r="I27" s="289"/>
      <c r="J27" s="289"/>
      <c r="K27" s="290"/>
      <c r="L27" s="7"/>
      <c r="M27" s="7"/>
      <c r="N27" s="7"/>
      <c r="O27" s="9"/>
    </row>
    <row r="28" spans="1:15" ht="15" thickBot="1" x14ac:dyDescent="0.2">
      <c r="A28" s="69"/>
      <c r="B28" s="7"/>
      <c r="C28" s="8"/>
      <c r="D28" s="7"/>
      <c r="E28" s="70"/>
      <c r="F28" s="7"/>
      <c r="G28" s="7"/>
      <c r="H28" s="7"/>
      <c r="I28" s="7"/>
      <c r="J28" s="7"/>
      <c r="K28" s="7"/>
      <c r="L28" s="7"/>
      <c r="M28" s="7"/>
      <c r="N28" s="7"/>
      <c r="O28" s="9"/>
    </row>
    <row r="29" spans="1:15" ht="15" thickBot="1" x14ac:dyDescent="0.2">
      <c r="A29" s="498" t="s">
        <v>19</v>
      </c>
      <c r="B29" s="7"/>
      <c r="C29" s="8"/>
      <c r="D29" s="7"/>
      <c r="E29" s="25"/>
      <c r="F29" s="7"/>
      <c r="G29" s="7"/>
      <c r="H29" s="7"/>
      <c r="I29" s="7"/>
      <c r="J29" s="7"/>
      <c r="K29" s="7"/>
      <c r="L29" s="7"/>
      <c r="M29" s="7"/>
      <c r="N29" s="7"/>
      <c r="O29" s="9"/>
    </row>
    <row r="30" spans="1:15" ht="15" thickBot="1" x14ac:dyDescent="0.2">
      <c r="A30" s="273" t="s">
        <v>23</v>
      </c>
      <c r="B30" s="273" t="s">
        <v>32</v>
      </c>
      <c r="C30" s="274" t="s">
        <v>20</v>
      </c>
      <c r="D30" s="275" t="s">
        <v>4</v>
      </c>
      <c r="E30" s="275" t="s">
        <v>5</v>
      </c>
      <c r="F30" s="7"/>
      <c r="G30" s="25"/>
      <c r="H30" s="7"/>
      <c r="I30" s="7"/>
      <c r="J30" s="7"/>
      <c r="K30" s="7"/>
      <c r="L30" s="7"/>
      <c r="M30" s="7"/>
      <c r="N30" s="7"/>
      <c r="O30" s="9"/>
    </row>
    <row r="31" spans="1:15" x14ac:dyDescent="0.15">
      <c r="A31" s="484" t="s">
        <v>22</v>
      </c>
      <c r="B31" s="487">
        <v>0.26591051428907136</v>
      </c>
      <c r="C31" s="493">
        <v>269.45</v>
      </c>
      <c r="D31" s="490">
        <v>275</v>
      </c>
      <c r="E31" s="507">
        <f>C31/D31-1</f>
        <v>-2.018181818181819E-2</v>
      </c>
      <c r="F31" s="7"/>
      <c r="G31" s="7"/>
      <c r="H31" s="7"/>
      <c r="I31" s="7"/>
      <c r="J31" s="7"/>
      <c r="K31" s="7"/>
      <c r="L31" s="7"/>
      <c r="M31" s="7"/>
      <c r="N31" s="7"/>
      <c r="O31" s="9"/>
    </row>
    <row r="32" spans="1:15" x14ac:dyDescent="0.15">
      <c r="A32" s="485" t="s">
        <v>47</v>
      </c>
      <c r="B32" s="488">
        <v>0.18705362114792928</v>
      </c>
      <c r="C32" s="494">
        <v>272.32</v>
      </c>
      <c r="D32" s="491">
        <v>276.7</v>
      </c>
      <c r="E32" s="508">
        <f>C32/D32-1</f>
        <v>-1.5829418142392471E-2</v>
      </c>
      <c r="F32" s="7"/>
      <c r="G32" s="68"/>
      <c r="H32" s="7"/>
      <c r="I32" s="7"/>
      <c r="J32" s="7"/>
      <c r="K32" s="7"/>
      <c r="L32" s="7"/>
      <c r="M32" s="7"/>
      <c r="N32" s="7"/>
      <c r="O32" s="9"/>
    </row>
    <row r="33" spans="1:15" x14ac:dyDescent="0.15">
      <c r="A33" s="485" t="s">
        <v>48</v>
      </c>
      <c r="B33" s="488">
        <v>0.23597952630990027</v>
      </c>
      <c r="C33" s="494">
        <v>246.31</v>
      </c>
      <c r="D33" s="491">
        <v>253.14</v>
      </c>
      <c r="E33" s="508">
        <f>C33/D33-1</f>
        <v>-2.6981117168365265E-2</v>
      </c>
      <c r="F33" s="7"/>
      <c r="G33" s="7"/>
      <c r="H33" s="7"/>
      <c r="I33" s="7"/>
      <c r="J33" s="7"/>
      <c r="K33" s="7"/>
      <c r="L33" s="7"/>
      <c r="M33" s="7"/>
      <c r="N33" s="7"/>
      <c r="O33" s="9"/>
    </row>
    <row r="34" spans="1:15" ht="15" thickBot="1" x14ac:dyDescent="0.2">
      <c r="A34" s="486" t="s">
        <v>6</v>
      </c>
      <c r="B34" s="489">
        <v>0.311</v>
      </c>
      <c r="C34" s="495">
        <f>D34*C26</f>
        <v>299871.62991826917</v>
      </c>
      <c r="D34" s="492">
        <v>299612.34999999998</v>
      </c>
      <c r="E34" s="509">
        <f>C34/D34-1</f>
        <v>8.653846153845457E-4</v>
      </c>
      <c r="F34" s="7"/>
      <c r="G34" s="7"/>
      <c r="H34" s="7"/>
      <c r="I34" s="7"/>
      <c r="J34" s="7"/>
      <c r="K34" s="7"/>
      <c r="L34" s="7"/>
      <c r="M34" s="7"/>
      <c r="N34" s="7"/>
      <c r="O34" s="9"/>
    </row>
    <row r="35" spans="1:15" x14ac:dyDescent="0.15">
      <c r="A35" s="6"/>
      <c r="B35" s="7"/>
      <c r="C35" s="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9"/>
    </row>
    <row r="36" spans="1:15" ht="15" thickBot="1" x14ac:dyDescent="0.2">
      <c r="A36" s="152"/>
      <c r="B36" s="66"/>
      <c r="C36" s="295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CF99B-A356-F148-A80A-4F672349BDD3}">
  <dimension ref="A4:O36"/>
  <sheetViews>
    <sheetView zoomScale="75" workbookViewId="0">
      <selection activeCell="D49" sqref="D49"/>
    </sheetView>
  </sheetViews>
  <sheetFormatPr baseColWidth="10" defaultRowHeight="14" x14ac:dyDescent="0.15"/>
  <cols>
    <col min="1" max="1" width="30.33203125" style="20" bestFit="1" customWidth="1"/>
    <col min="2" max="2" width="20.6640625" style="20" bestFit="1" customWidth="1"/>
    <col min="3" max="3" width="28.33203125" style="20" bestFit="1" customWidth="1"/>
    <col min="4" max="4" width="14.33203125" style="20" bestFit="1" customWidth="1"/>
    <col min="5" max="5" width="40.33203125" style="20" bestFit="1" customWidth="1"/>
    <col min="6" max="6" width="2.5" style="20" customWidth="1"/>
    <col min="7" max="7" width="35.33203125" style="20" bestFit="1" customWidth="1"/>
    <col min="8" max="8" width="14.33203125" style="20" bestFit="1" customWidth="1"/>
    <col min="9" max="9" width="13.5" style="20" bestFit="1" customWidth="1"/>
    <col min="10" max="10" width="8.33203125" style="20" bestFit="1" customWidth="1"/>
    <col min="11" max="11" width="41.6640625" style="20" bestFit="1" customWidth="1"/>
    <col min="12" max="12" width="14.6640625" style="20" bestFit="1" customWidth="1"/>
    <col min="13" max="14" width="10.33203125" style="20" bestFit="1" customWidth="1"/>
    <col min="15" max="15" width="7.33203125" style="20" bestFit="1" customWidth="1"/>
    <col min="16" max="16384" width="10.83203125" style="20"/>
  </cols>
  <sheetData>
    <row r="4" spans="1:15" ht="15" thickBot="1" x14ac:dyDescent="0.2"/>
    <row r="5" spans="1:15" ht="19" thickBot="1" x14ac:dyDescent="0.2">
      <c r="A5" s="271" t="s">
        <v>77</v>
      </c>
      <c r="B5" s="272">
        <v>45618</v>
      </c>
      <c r="C5" s="2"/>
      <c r="D5" s="273" t="s">
        <v>12</v>
      </c>
      <c r="E5" s="280">
        <v>4.4999999999999998E-2</v>
      </c>
      <c r="F5" s="75"/>
      <c r="G5" s="281" t="s">
        <v>81</v>
      </c>
      <c r="H5" s="94">
        <f>(B9/1000000-1)</f>
        <v>8.2060840000000024E-2</v>
      </c>
      <c r="I5" s="3"/>
      <c r="J5" s="4"/>
      <c r="K5" s="281" t="s">
        <v>93</v>
      </c>
      <c r="L5" s="94">
        <f>(C9/1000000-1)</f>
        <v>4.8302013999293347E-2</v>
      </c>
      <c r="M5" s="4"/>
      <c r="N5" s="4"/>
      <c r="O5" s="5"/>
    </row>
    <row r="6" spans="1:15" x14ac:dyDescent="0.15">
      <c r="A6" s="6"/>
      <c r="B6" s="7"/>
      <c r="C6" s="8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9"/>
    </row>
    <row r="7" spans="1:15" ht="15" thickBot="1" x14ac:dyDescent="0.2">
      <c r="A7" s="6"/>
      <c r="B7" s="7"/>
      <c r="C7" s="8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9"/>
    </row>
    <row r="8" spans="1:15" ht="15" thickBot="1" x14ac:dyDescent="0.2">
      <c r="A8" s="271"/>
      <c r="B8" s="273" t="s">
        <v>15</v>
      </c>
      <c r="C8" s="276" t="s">
        <v>16</v>
      </c>
      <c r="D8" s="7"/>
      <c r="E8" s="103" t="s">
        <v>90</v>
      </c>
      <c r="F8" s="104"/>
      <c r="G8" s="105"/>
      <c r="H8" s="101">
        <f>SUMPRODUCT(J15:J17,K15:K17)</f>
        <v>0.10647791304256891</v>
      </c>
      <c r="I8" s="294"/>
      <c r="J8" s="7"/>
      <c r="K8" s="7"/>
      <c r="L8" s="7"/>
      <c r="M8" s="7"/>
      <c r="N8" s="7"/>
      <c r="O8" s="9"/>
    </row>
    <row r="9" spans="1:15" ht="15" thickBot="1" x14ac:dyDescent="0.2">
      <c r="A9" s="82" t="s">
        <v>86</v>
      </c>
      <c r="B9" s="249">
        <v>1082060.8400000001</v>
      </c>
      <c r="C9" s="444">
        <f>(C10-D26)*(1+H9)+D26</f>
        <v>1048302.0139992934</v>
      </c>
      <c r="D9" s="7"/>
      <c r="E9" s="106" t="s">
        <v>91</v>
      </c>
      <c r="F9" s="107"/>
      <c r="G9" s="108"/>
      <c r="H9" s="77">
        <f>SUMPRODUCT(B31:B33,E31:E33)</f>
        <v>2.2236902662787654E-2</v>
      </c>
      <c r="I9" s="16"/>
      <c r="J9" s="7"/>
      <c r="K9" s="7"/>
      <c r="L9" s="273" t="s">
        <v>17</v>
      </c>
      <c r="M9" s="273" t="s">
        <v>9</v>
      </c>
      <c r="N9" s="273" t="s">
        <v>10</v>
      </c>
      <c r="O9" s="273" t="s">
        <v>11</v>
      </c>
    </row>
    <row r="10" spans="1:15" x14ac:dyDescent="0.15">
      <c r="A10" s="35" t="s">
        <v>87</v>
      </c>
      <c r="B10" s="252">
        <v>977415.34</v>
      </c>
      <c r="C10" s="445">
        <v>1025641.0855633586</v>
      </c>
      <c r="D10" s="7"/>
      <c r="E10" s="106" t="s">
        <v>83</v>
      </c>
      <c r="F10" s="107"/>
      <c r="G10" s="108"/>
      <c r="H10" s="436">
        <f>(C10-D26)*(1+H9)</f>
        <v>1041729.4911569858</v>
      </c>
      <c r="I10" s="7"/>
      <c r="J10" s="7"/>
      <c r="K10" s="7"/>
      <c r="L10" s="82"/>
      <c r="M10" s="243"/>
      <c r="N10" s="243"/>
      <c r="O10" s="286"/>
    </row>
    <row r="11" spans="1:15" ht="15" thickBot="1" x14ac:dyDescent="0.2">
      <c r="A11" s="39" t="s">
        <v>5</v>
      </c>
      <c r="B11" s="446">
        <f>B9/B10-1</f>
        <v>0.1070634925782934</v>
      </c>
      <c r="C11" s="268">
        <f>C9/C10-1</f>
        <v>2.2094403934186824E-2</v>
      </c>
      <c r="D11" s="25"/>
      <c r="E11" s="109" t="s">
        <v>84</v>
      </c>
      <c r="F11" s="110"/>
      <c r="G11" s="111"/>
      <c r="H11" s="437">
        <f>H10+D26</f>
        <v>1048302.0139992934</v>
      </c>
      <c r="I11" s="7"/>
      <c r="J11" s="7"/>
      <c r="K11" s="7"/>
      <c r="L11" s="35"/>
      <c r="M11" s="245"/>
      <c r="N11" s="245"/>
      <c r="O11" s="286"/>
    </row>
    <row r="12" spans="1:15" x14ac:dyDescent="0.15">
      <c r="A12" s="6"/>
      <c r="B12" s="7"/>
      <c r="C12" s="8"/>
      <c r="D12" s="7"/>
      <c r="E12" s="7" t="s">
        <v>24</v>
      </c>
      <c r="F12" s="7"/>
      <c r="G12" s="7"/>
      <c r="H12" s="7"/>
      <c r="I12" s="7"/>
      <c r="J12" s="7"/>
      <c r="K12" s="7"/>
      <c r="L12" s="35"/>
      <c r="M12" s="245"/>
      <c r="N12" s="245"/>
      <c r="O12" s="286"/>
    </row>
    <row r="13" spans="1:15" ht="15" thickBot="1" x14ac:dyDescent="0.2">
      <c r="A13" s="6"/>
      <c r="B13" s="7"/>
      <c r="C13" s="8"/>
      <c r="D13" s="7"/>
      <c r="E13" s="7"/>
      <c r="F13" s="7"/>
      <c r="G13" s="7"/>
      <c r="H13" s="7"/>
      <c r="I13" s="7"/>
      <c r="J13" s="7"/>
      <c r="K13" s="7"/>
      <c r="L13" s="35"/>
      <c r="M13" s="245"/>
      <c r="N13" s="245"/>
      <c r="O13" s="286"/>
    </row>
    <row r="14" spans="1:15" ht="15" thickBot="1" x14ac:dyDescent="0.2">
      <c r="A14" s="6"/>
      <c r="B14" s="7"/>
      <c r="C14" s="8"/>
      <c r="D14" s="7"/>
      <c r="E14" s="7"/>
      <c r="F14" s="7"/>
      <c r="G14" s="273" t="s">
        <v>17</v>
      </c>
      <c r="H14" s="273" t="s">
        <v>9</v>
      </c>
      <c r="I14" s="273" t="s">
        <v>10</v>
      </c>
      <c r="J14" s="273" t="s">
        <v>11</v>
      </c>
      <c r="K14" s="273" t="s">
        <v>79</v>
      </c>
      <c r="L14" s="35"/>
      <c r="M14" s="245"/>
      <c r="N14" s="245"/>
      <c r="O14" s="286"/>
    </row>
    <row r="15" spans="1:15" ht="15" thickBot="1" x14ac:dyDescent="0.2">
      <c r="A15" s="271" t="s">
        <v>13</v>
      </c>
      <c r="B15" s="273" t="s">
        <v>21</v>
      </c>
      <c r="C15" s="274" t="s">
        <v>20</v>
      </c>
      <c r="D15" s="275" t="s">
        <v>1</v>
      </c>
      <c r="E15" s="273" t="s">
        <v>3</v>
      </c>
      <c r="F15" s="7"/>
      <c r="G15" s="31" t="s">
        <v>85</v>
      </c>
      <c r="H15" s="257">
        <f>SUM(D16:D18)</f>
        <v>1040546.0000000001</v>
      </c>
      <c r="I15" s="249">
        <v>936711</v>
      </c>
      <c r="J15" s="506">
        <f>H15/I15-1</f>
        <v>0.11085062521951827</v>
      </c>
      <c r="K15" s="79">
        <f>(H15/D27)</f>
        <v>0.9616284932896324</v>
      </c>
      <c r="L15" s="35"/>
      <c r="M15" s="245"/>
      <c r="N15" s="245"/>
      <c r="O15" s="286"/>
    </row>
    <row r="16" spans="1:15" x14ac:dyDescent="0.15">
      <c r="A16" s="82" t="s">
        <v>66</v>
      </c>
      <c r="B16" s="496">
        <v>1700</v>
      </c>
      <c r="C16" s="258">
        <v>145</v>
      </c>
      <c r="D16" s="257">
        <f>B16 * C16</f>
        <v>246500</v>
      </c>
      <c r="E16" s="241">
        <f>D16/$B$9</f>
        <v>0.22780604462129872</v>
      </c>
      <c r="F16" s="7"/>
      <c r="G16" s="35" t="s">
        <v>8</v>
      </c>
      <c r="H16" s="252">
        <f>SUM(D19:D22)</f>
        <v>32518</v>
      </c>
      <c r="I16" s="255">
        <v>33037</v>
      </c>
      <c r="J16" s="435">
        <f>H16/I16-1</f>
        <v>-1.5709658867330556E-2</v>
      </c>
      <c r="K16" s="80">
        <f>(H16/D27)</f>
        <v>3.0051756813050327E-2</v>
      </c>
      <c r="L16" s="35"/>
      <c r="M16" s="245"/>
      <c r="N16" s="245"/>
      <c r="O16" s="286"/>
    </row>
    <row r="17" spans="1:15" x14ac:dyDescent="0.15">
      <c r="A17" s="35" t="s">
        <v>44</v>
      </c>
      <c r="B17" s="497">
        <v>2200</v>
      </c>
      <c r="C17" s="259">
        <v>351.97</v>
      </c>
      <c r="D17" s="252">
        <f t="shared" ref="D17:D25" si="0">B17*C17</f>
        <v>774334.00000000012</v>
      </c>
      <c r="E17" s="424">
        <f t="shared" ref="E17:E25" si="1">D17/$B$9</f>
        <v>0.71561040874559334</v>
      </c>
      <c r="F17" s="7"/>
      <c r="G17" s="35" t="s">
        <v>18</v>
      </c>
      <c r="H17" s="252">
        <f>SUM(D23:D25)</f>
        <v>2430</v>
      </c>
      <c r="I17" s="255">
        <v>2100</v>
      </c>
      <c r="J17" s="197">
        <f>H17/I17-1</f>
        <v>0.15714285714285725</v>
      </c>
      <c r="K17" s="80">
        <f>(H17/D27)</f>
        <v>2.2457029662252383E-3</v>
      </c>
      <c r="L17" s="35"/>
      <c r="M17" s="245"/>
      <c r="N17" s="245"/>
      <c r="O17" s="286"/>
    </row>
    <row r="18" spans="1:15" ht="15" thickBot="1" x14ac:dyDescent="0.2">
      <c r="A18" s="35" t="s">
        <v>67</v>
      </c>
      <c r="B18" s="497">
        <v>100</v>
      </c>
      <c r="C18" s="259">
        <v>197.12</v>
      </c>
      <c r="D18" s="252">
        <f t="shared" si="0"/>
        <v>19712</v>
      </c>
      <c r="E18" s="424">
        <f t="shared" si="1"/>
        <v>1.8217090270081299E-2</v>
      </c>
      <c r="F18" s="7"/>
      <c r="G18" s="39" t="s">
        <v>2</v>
      </c>
      <c r="H18" s="253">
        <f>D26</f>
        <v>6572.5228423076924</v>
      </c>
      <c r="I18" s="253">
        <v>5567.84</v>
      </c>
      <c r="J18" s="198">
        <f>H18/I18-1</f>
        <v>0.18044391403267546</v>
      </c>
      <c r="K18" s="81">
        <f>(H18/D27)</f>
        <v>6.0740469310919826E-3</v>
      </c>
      <c r="L18" s="35"/>
      <c r="M18" s="245"/>
      <c r="N18" s="245"/>
      <c r="O18" s="286"/>
    </row>
    <row r="19" spans="1:15" ht="15" thickBot="1" x14ac:dyDescent="0.2">
      <c r="A19" s="35" t="s">
        <v>75</v>
      </c>
      <c r="B19" s="497">
        <v>100</v>
      </c>
      <c r="C19" s="259">
        <v>34.07</v>
      </c>
      <c r="D19" s="252">
        <f t="shared" si="0"/>
        <v>3407</v>
      </c>
      <c r="E19" s="424">
        <f t="shared" si="1"/>
        <v>3.1486214767738937E-3</v>
      </c>
      <c r="F19" s="7"/>
      <c r="G19" s="7"/>
      <c r="H19" s="7"/>
      <c r="I19" s="7"/>
      <c r="J19" s="7"/>
      <c r="K19" s="7"/>
      <c r="L19" s="39"/>
      <c r="M19" s="289"/>
      <c r="N19" s="289"/>
      <c r="O19" s="290"/>
    </row>
    <row r="20" spans="1:15" ht="15" thickBot="1" x14ac:dyDescent="0.2">
      <c r="A20" s="35" t="s">
        <v>38</v>
      </c>
      <c r="B20" s="497">
        <v>100</v>
      </c>
      <c r="C20" s="259">
        <v>187.6</v>
      </c>
      <c r="D20" s="252">
        <f t="shared" si="0"/>
        <v>18760</v>
      </c>
      <c r="E20" s="424">
        <f t="shared" si="1"/>
        <v>1.7337287614992147E-2</v>
      </c>
      <c r="F20" s="7"/>
      <c r="G20" s="273" t="s">
        <v>54</v>
      </c>
      <c r="H20" s="277" t="s">
        <v>51</v>
      </c>
      <c r="I20" s="277" t="s">
        <v>50</v>
      </c>
      <c r="J20" s="278" t="s">
        <v>56</v>
      </c>
      <c r="K20" s="275" t="s">
        <v>57</v>
      </c>
      <c r="L20" s="7"/>
      <c r="M20" s="7"/>
      <c r="N20" s="7"/>
      <c r="O20" s="9"/>
    </row>
    <row r="21" spans="1:15" x14ac:dyDescent="0.15">
      <c r="A21" s="35" t="s">
        <v>40</v>
      </c>
      <c r="B21" s="497">
        <v>100</v>
      </c>
      <c r="C21" s="259">
        <v>96.42</v>
      </c>
      <c r="D21" s="252">
        <f t="shared" si="0"/>
        <v>9642</v>
      </c>
      <c r="E21" s="424">
        <f t="shared" si="1"/>
        <v>8.9107743701361559E-3</v>
      </c>
      <c r="F21" s="7"/>
      <c r="G21" s="35" t="s">
        <v>41</v>
      </c>
      <c r="H21" s="245">
        <v>17.260000000000002</v>
      </c>
      <c r="I21" s="285">
        <v>18.78</v>
      </c>
      <c r="J21" s="245">
        <v>100</v>
      </c>
      <c r="K21" s="427">
        <f>((H21*J21)/(I21*J21)-1)</f>
        <v>-8.0937167199147897E-2</v>
      </c>
      <c r="L21" s="7"/>
      <c r="M21" s="7"/>
      <c r="N21" s="7"/>
      <c r="O21" s="9"/>
    </row>
    <row r="22" spans="1:15" x14ac:dyDescent="0.15">
      <c r="A22" s="35" t="s">
        <v>78</v>
      </c>
      <c r="B22" s="497">
        <v>100</v>
      </c>
      <c r="C22" s="259">
        <v>7.09</v>
      </c>
      <c r="D22" s="252">
        <f t="shared" si="0"/>
        <v>709</v>
      </c>
      <c r="E22" s="424">
        <f t="shared" si="1"/>
        <v>6.5523117905274153E-4</v>
      </c>
      <c r="F22" s="7"/>
      <c r="G22" s="35"/>
      <c r="H22" s="245"/>
      <c r="I22" s="287"/>
      <c r="J22" s="243"/>
      <c r="K22" s="288"/>
      <c r="L22" s="7"/>
      <c r="M22" s="7"/>
      <c r="N22" s="7"/>
      <c r="O22" s="9"/>
    </row>
    <row r="23" spans="1:15" x14ac:dyDescent="0.15">
      <c r="A23" s="35" t="s">
        <v>74</v>
      </c>
      <c r="B23" s="497">
        <v>100</v>
      </c>
      <c r="C23" s="259">
        <v>11.15</v>
      </c>
      <c r="D23" s="252">
        <f t="shared" si="0"/>
        <v>1115</v>
      </c>
      <c r="E23" s="424">
        <f t="shared" si="1"/>
        <v>1.0304411348995865E-3</v>
      </c>
      <c r="F23" s="7"/>
      <c r="G23" s="35"/>
      <c r="H23" s="245"/>
      <c r="I23" s="245"/>
      <c r="J23" s="245"/>
      <c r="K23" s="286"/>
      <c r="L23" s="7"/>
      <c r="M23" s="7"/>
      <c r="N23" s="7"/>
      <c r="O23" s="9"/>
    </row>
    <row r="24" spans="1:15" x14ac:dyDescent="0.15">
      <c r="A24" s="35" t="s">
        <v>68</v>
      </c>
      <c r="B24" s="497">
        <v>100</v>
      </c>
      <c r="C24" s="259">
        <v>8.25</v>
      </c>
      <c r="D24" s="252">
        <f t="shared" si="0"/>
        <v>825</v>
      </c>
      <c r="E24" s="424">
        <f t="shared" si="1"/>
        <v>7.6243402358041159E-4</v>
      </c>
      <c r="F24" s="7"/>
      <c r="G24" s="35"/>
      <c r="H24" s="244"/>
      <c r="I24" s="245"/>
      <c r="J24" s="246"/>
      <c r="K24" s="286"/>
      <c r="L24" s="7"/>
      <c r="M24" s="7"/>
      <c r="N24" s="7"/>
      <c r="O24" s="9"/>
    </row>
    <row r="25" spans="1:15" x14ac:dyDescent="0.15">
      <c r="A25" s="83" t="s">
        <v>45</v>
      </c>
      <c r="B25" s="497">
        <v>100</v>
      </c>
      <c r="C25" s="259">
        <v>4.9000000000000004</v>
      </c>
      <c r="D25" s="252">
        <f t="shared" si="0"/>
        <v>490.00000000000006</v>
      </c>
      <c r="E25" s="424">
        <f t="shared" si="1"/>
        <v>4.5283960188412329E-4</v>
      </c>
      <c r="F25" s="7"/>
      <c r="G25" s="35"/>
      <c r="H25" s="245"/>
      <c r="I25" s="245"/>
      <c r="J25" s="245"/>
      <c r="K25" s="286"/>
      <c r="L25" s="7"/>
      <c r="M25" s="7"/>
      <c r="N25" s="7"/>
      <c r="O25" s="9"/>
    </row>
    <row r="26" spans="1:15" x14ac:dyDescent="0.15">
      <c r="A26" s="83" t="s">
        <v>14</v>
      </c>
      <c r="B26" s="260">
        <v>6566.84</v>
      </c>
      <c r="C26" s="457">
        <f>1+(E5/52)</f>
        <v>1.0008653846153845</v>
      </c>
      <c r="D26" s="252">
        <f>B26*C26</f>
        <v>6572.5228423076924</v>
      </c>
      <c r="E26" s="424">
        <f>D26/B9</f>
        <v>6.0740788311937173E-3</v>
      </c>
      <c r="F26" s="7"/>
      <c r="G26" s="35"/>
      <c r="H26" s="245"/>
      <c r="I26" s="245"/>
      <c r="J26" s="245"/>
      <c r="K26" s="286"/>
      <c r="L26" s="7"/>
      <c r="M26" s="7"/>
      <c r="N26" s="7"/>
      <c r="O26" s="9"/>
    </row>
    <row r="27" spans="1:15" ht="15" thickBot="1" x14ac:dyDescent="0.2">
      <c r="A27" s="84" t="s">
        <v>25</v>
      </c>
      <c r="B27" s="247"/>
      <c r="C27" s="248"/>
      <c r="D27" s="253">
        <f>SUM(D16:D26)</f>
        <v>1082066.5228423078</v>
      </c>
      <c r="E27" s="425">
        <f>SUM(E16:E26)</f>
        <v>1.0000052518694862</v>
      </c>
      <c r="F27" s="7"/>
      <c r="G27" s="39"/>
      <c r="H27" s="289"/>
      <c r="I27" s="289"/>
      <c r="J27" s="289"/>
      <c r="K27" s="290"/>
      <c r="L27" s="7"/>
      <c r="M27" s="7"/>
      <c r="N27" s="7"/>
      <c r="O27" s="9"/>
    </row>
    <row r="28" spans="1:15" ht="15" thickBot="1" x14ac:dyDescent="0.2">
      <c r="A28" s="69"/>
      <c r="B28" s="7"/>
      <c r="C28" s="8"/>
      <c r="D28" s="7"/>
      <c r="E28" s="70"/>
      <c r="F28" s="7"/>
      <c r="G28" s="7"/>
      <c r="H28" s="7"/>
      <c r="I28" s="7"/>
      <c r="J28" s="7"/>
      <c r="K28" s="7"/>
      <c r="L28" s="7"/>
      <c r="M28" s="7"/>
      <c r="N28" s="7"/>
      <c r="O28" s="9"/>
    </row>
    <row r="29" spans="1:15" ht="15" thickBot="1" x14ac:dyDescent="0.2">
      <c r="A29" s="74" t="s">
        <v>19</v>
      </c>
      <c r="B29" s="7"/>
      <c r="C29" s="8"/>
      <c r="D29" s="7"/>
      <c r="E29" s="25"/>
      <c r="F29" s="7"/>
      <c r="G29" s="7"/>
      <c r="H29" s="7"/>
      <c r="I29" s="7"/>
      <c r="J29" s="7"/>
      <c r="K29" s="7"/>
      <c r="L29" s="7"/>
      <c r="M29" s="7"/>
      <c r="N29" s="7"/>
      <c r="O29" s="9"/>
    </row>
    <row r="30" spans="1:15" ht="15" thickBot="1" x14ac:dyDescent="0.2">
      <c r="A30" s="273" t="s">
        <v>23</v>
      </c>
      <c r="B30" s="273" t="s">
        <v>32</v>
      </c>
      <c r="C30" s="274" t="s">
        <v>20</v>
      </c>
      <c r="D30" s="273" t="s">
        <v>4</v>
      </c>
      <c r="E30" s="275" t="s">
        <v>5</v>
      </c>
      <c r="F30" s="7"/>
      <c r="G30" s="25"/>
      <c r="H30" s="7"/>
      <c r="I30" s="7"/>
      <c r="J30" s="7"/>
      <c r="K30" s="7"/>
      <c r="L30" s="7"/>
      <c r="M30" s="7"/>
      <c r="N30" s="7"/>
      <c r="O30" s="9"/>
    </row>
    <row r="31" spans="1:15" x14ac:dyDescent="0.15">
      <c r="A31" s="447" t="s">
        <v>22</v>
      </c>
      <c r="B31" s="448">
        <v>0.26591051428907136</v>
      </c>
      <c r="C31" s="449">
        <v>274.27</v>
      </c>
      <c r="D31" s="449">
        <v>269.45</v>
      </c>
      <c r="E31" s="77">
        <f>C31/D31-1</f>
        <v>1.7888290963072873E-2</v>
      </c>
      <c r="F31" s="7"/>
      <c r="G31" s="7"/>
      <c r="H31" s="7"/>
      <c r="I31" s="7"/>
      <c r="J31" s="7"/>
      <c r="K31" s="7"/>
      <c r="L31" s="7"/>
      <c r="M31" s="7"/>
      <c r="N31" s="7"/>
      <c r="O31" s="9"/>
    </row>
    <row r="32" spans="1:15" x14ac:dyDescent="0.15">
      <c r="A32" s="447" t="s">
        <v>47</v>
      </c>
      <c r="B32" s="448">
        <v>0.18705362114792928</v>
      </c>
      <c r="C32" s="449">
        <v>281.83999999999997</v>
      </c>
      <c r="D32" s="449">
        <v>272.32</v>
      </c>
      <c r="E32" s="77">
        <f>C32/D32-1</f>
        <v>3.4958871915393486E-2</v>
      </c>
      <c r="F32" s="7"/>
      <c r="G32" s="68"/>
      <c r="H32" s="7"/>
      <c r="I32" s="7"/>
      <c r="J32" s="7"/>
      <c r="K32" s="7"/>
      <c r="L32" s="7"/>
      <c r="M32" s="7"/>
      <c r="N32" s="7"/>
      <c r="O32" s="9"/>
    </row>
    <row r="33" spans="1:15" x14ac:dyDescent="0.15">
      <c r="A33" s="447" t="s">
        <v>48</v>
      </c>
      <c r="B33" s="448">
        <v>0.23597952630990027</v>
      </c>
      <c r="C33" s="449">
        <v>257.73</v>
      </c>
      <c r="D33" s="449">
        <v>246.31</v>
      </c>
      <c r="E33" s="77">
        <f>C33/D33-1</f>
        <v>4.6364337623320262E-2</v>
      </c>
      <c r="F33" s="7"/>
      <c r="G33" s="7"/>
      <c r="H33" s="7"/>
      <c r="I33" s="7"/>
      <c r="J33" s="7"/>
      <c r="K33" s="7"/>
      <c r="L33" s="7"/>
      <c r="M33" s="7"/>
      <c r="N33" s="7"/>
      <c r="O33" s="9"/>
    </row>
    <row r="34" spans="1:15" ht="15" thickBot="1" x14ac:dyDescent="0.2">
      <c r="A34" s="450" t="s">
        <v>6</v>
      </c>
      <c r="B34" s="451">
        <v>0.311</v>
      </c>
      <c r="C34" s="452">
        <f>D34*C26</f>
        <v>300131.13429519231</v>
      </c>
      <c r="D34" s="453">
        <v>299871.63</v>
      </c>
      <c r="E34" s="93">
        <f>C34/D34-1</f>
        <v>8.653846153845457E-4</v>
      </c>
      <c r="F34" s="7"/>
      <c r="G34" s="7"/>
      <c r="H34" s="7"/>
      <c r="I34" s="7"/>
      <c r="J34" s="7"/>
      <c r="K34" s="7"/>
      <c r="L34" s="7"/>
      <c r="M34" s="7"/>
      <c r="N34" s="7"/>
      <c r="O34" s="9"/>
    </row>
    <row r="35" spans="1:15" x14ac:dyDescent="0.15">
      <c r="A35" s="6"/>
      <c r="B35" s="7"/>
      <c r="C35" s="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9"/>
    </row>
    <row r="36" spans="1:15" ht="15" thickBot="1" x14ac:dyDescent="0.2">
      <c r="A36" s="152"/>
      <c r="B36" s="66"/>
      <c r="C36" s="295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0762D-5BB5-B140-BB1B-A22E3DAD83F5}">
  <dimension ref="A4:O38"/>
  <sheetViews>
    <sheetView zoomScale="75" zoomScaleNormal="125" workbookViewId="0">
      <selection activeCell="G44" sqref="G44"/>
    </sheetView>
  </sheetViews>
  <sheetFormatPr baseColWidth="10" defaultRowHeight="14" x14ac:dyDescent="0.15"/>
  <cols>
    <col min="1" max="1" width="30.33203125" style="1" bestFit="1" customWidth="1"/>
    <col min="2" max="2" width="27" style="1" bestFit="1" customWidth="1"/>
    <col min="3" max="3" width="28.33203125" style="1" bestFit="1" customWidth="1"/>
    <col min="4" max="4" width="14.33203125" style="1" bestFit="1" customWidth="1"/>
    <col min="5" max="5" width="40.33203125" style="1" bestFit="1" customWidth="1"/>
    <col min="6" max="6" width="0.83203125" style="1" customWidth="1"/>
    <col min="7" max="7" width="35.33203125" style="1" bestFit="1" customWidth="1"/>
    <col min="8" max="9" width="14.33203125" style="1" bestFit="1" customWidth="1"/>
    <col min="10" max="10" width="8" style="1" bestFit="1" customWidth="1"/>
    <col min="11" max="11" width="41.6640625" style="1" bestFit="1" customWidth="1"/>
    <col min="12" max="12" width="14.6640625" style="1" bestFit="1" customWidth="1"/>
    <col min="13" max="14" width="10.33203125" style="1" bestFit="1" customWidth="1"/>
    <col min="15" max="15" width="7.33203125" style="1" bestFit="1" customWidth="1"/>
    <col min="16" max="16384" width="10.83203125" style="1"/>
  </cols>
  <sheetData>
    <row r="4" spans="1:15" ht="15" thickBot="1" x14ac:dyDescent="0.2"/>
    <row r="5" spans="1:15" ht="19" thickBot="1" x14ac:dyDescent="0.2">
      <c r="A5" s="271" t="s">
        <v>89</v>
      </c>
      <c r="B5" s="272">
        <v>45625</v>
      </c>
      <c r="C5" s="2"/>
      <c r="D5" s="273" t="s">
        <v>12</v>
      </c>
      <c r="E5" s="280">
        <v>4.4999999999999998E-2</v>
      </c>
      <c r="F5" s="4"/>
      <c r="G5" s="281" t="s">
        <v>81</v>
      </c>
      <c r="H5" s="94">
        <f>(B9/1000000-1)</f>
        <v>6.8286840000000071E-2</v>
      </c>
      <c r="I5" s="3"/>
      <c r="J5" s="4"/>
      <c r="K5" s="281" t="s">
        <v>93</v>
      </c>
      <c r="L5" s="94">
        <f>(C9/1000000-1)</f>
        <v>5.2984766784831772E-2</v>
      </c>
      <c r="M5" s="4"/>
      <c r="N5" s="4"/>
      <c r="O5" s="5"/>
    </row>
    <row r="6" spans="1:15" x14ac:dyDescent="0.15">
      <c r="A6" s="6"/>
      <c r="B6" s="7"/>
      <c r="C6" s="8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9"/>
    </row>
    <row r="7" spans="1:15" ht="15" thickBot="1" x14ac:dyDescent="0.2">
      <c r="A7" s="6"/>
      <c r="B7" s="7"/>
      <c r="C7" s="8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9"/>
    </row>
    <row r="8" spans="1:15" ht="15" thickBot="1" x14ac:dyDescent="0.2">
      <c r="A8" s="271"/>
      <c r="B8" s="273" t="s">
        <v>15</v>
      </c>
      <c r="C8" s="276" t="s">
        <v>16</v>
      </c>
      <c r="D8" s="7"/>
      <c r="E8" s="103" t="s">
        <v>90</v>
      </c>
      <c r="F8" s="193"/>
      <c r="G8" s="291"/>
      <c r="H8" s="76">
        <f>SUMPRODUCT(J15:J17,K15:K17)</f>
        <v>-1.2706524151859501E-2</v>
      </c>
      <c r="I8" s="294"/>
      <c r="J8" s="7"/>
      <c r="K8" s="7"/>
      <c r="L8" s="7"/>
      <c r="M8" s="7"/>
      <c r="N8" s="7"/>
      <c r="O8" s="9"/>
    </row>
    <row r="9" spans="1:15" ht="15" thickBot="1" x14ac:dyDescent="0.2">
      <c r="A9" s="82" t="s">
        <v>86</v>
      </c>
      <c r="B9" s="249">
        <v>1068286.8400000001</v>
      </c>
      <c r="C9" s="269">
        <f>(C10-D26)*(1+H9)+D26</f>
        <v>1052984.7667848319</v>
      </c>
      <c r="D9" s="7"/>
      <c r="E9" s="106" t="s">
        <v>91</v>
      </c>
      <c r="F9" s="194"/>
      <c r="G9" s="108"/>
      <c r="H9" s="77">
        <f>SUMPRODUCT(B31:B33,E31:E33)</f>
        <v>4.4950497115066844E-3</v>
      </c>
      <c r="I9" s="16"/>
      <c r="J9" s="7"/>
      <c r="K9" s="7"/>
      <c r="L9" s="273" t="s">
        <v>17</v>
      </c>
      <c r="M9" s="273" t="s">
        <v>9</v>
      </c>
      <c r="N9" s="273" t="s">
        <v>10</v>
      </c>
      <c r="O9" s="273" t="s">
        <v>11</v>
      </c>
    </row>
    <row r="10" spans="1:15" x14ac:dyDescent="0.15">
      <c r="A10" s="35" t="s">
        <v>87</v>
      </c>
      <c r="B10" s="270">
        <v>1082060.8400000001</v>
      </c>
      <c r="C10" s="250">
        <v>1048302.1403681047</v>
      </c>
      <c r="D10" s="7"/>
      <c r="E10" s="106" t="s">
        <v>83</v>
      </c>
      <c r="F10" s="194"/>
      <c r="G10" s="108"/>
      <c r="H10" s="436">
        <f>(C10-D26)*(1+H9)</f>
        <v>1046412.2439425242</v>
      </c>
      <c r="I10" s="7"/>
      <c r="J10" s="7"/>
      <c r="K10" s="7"/>
      <c r="L10" s="82"/>
      <c r="M10" s="243"/>
      <c r="N10" s="243"/>
      <c r="O10" s="286"/>
    </row>
    <row r="11" spans="1:15" ht="15" thickBot="1" x14ac:dyDescent="0.2">
      <c r="A11" s="39" t="s">
        <v>5</v>
      </c>
      <c r="B11" s="267">
        <f>B9/B10-1</f>
        <v>-1.2729413625207964E-2</v>
      </c>
      <c r="C11" s="268">
        <f>C9/C10-1</f>
        <v>4.4668671715990538E-3</v>
      </c>
      <c r="D11" s="25"/>
      <c r="E11" s="109" t="s">
        <v>84</v>
      </c>
      <c r="F11" s="195"/>
      <c r="G11" s="111"/>
      <c r="H11" s="437">
        <f>H10+D26</f>
        <v>1052984.7667848319</v>
      </c>
      <c r="I11" s="7"/>
      <c r="J11" s="7"/>
      <c r="K11" s="7"/>
      <c r="L11" s="35"/>
      <c r="M11" s="245"/>
      <c r="N11" s="245"/>
      <c r="O11" s="286"/>
    </row>
    <row r="12" spans="1:15" x14ac:dyDescent="0.15">
      <c r="A12" s="6"/>
      <c r="B12" s="7"/>
      <c r="C12" s="8"/>
      <c r="D12" s="7"/>
      <c r="E12" s="71"/>
      <c r="F12" s="7"/>
      <c r="G12" s="7"/>
      <c r="H12" s="7"/>
      <c r="I12" s="7"/>
      <c r="J12" s="7"/>
      <c r="K12" s="7"/>
      <c r="L12" s="35"/>
      <c r="M12" s="245"/>
      <c r="N12" s="245"/>
      <c r="O12" s="286"/>
    </row>
    <row r="13" spans="1:15" ht="15" thickBot="1" x14ac:dyDescent="0.2">
      <c r="A13" s="6"/>
      <c r="B13" s="7"/>
      <c r="C13" s="8"/>
      <c r="D13" s="7"/>
      <c r="E13" s="7"/>
      <c r="F13" s="7"/>
      <c r="G13" s="7"/>
      <c r="H13" s="7"/>
      <c r="I13" s="7"/>
      <c r="J13" s="7"/>
      <c r="K13" s="7"/>
      <c r="L13" s="35"/>
      <c r="M13" s="245"/>
      <c r="N13" s="245"/>
      <c r="O13" s="286"/>
    </row>
    <row r="14" spans="1:15" ht="15" thickBot="1" x14ac:dyDescent="0.2">
      <c r="A14" s="6"/>
      <c r="B14" s="7"/>
      <c r="C14" s="8"/>
      <c r="D14" s="7"/>
      <c r="E14" s="7"/>
      <c r="F14" s="7"/>
      <c r="G14" s="273" t="s">
        <v>17</v>
      </c>
      <c r="H14" s="273" t="s">
        <v>9</v>
      </c>
      <c r="I14" s="273" t="s">
        <v>10</v>
      </c>
      <c r="J14" s="273" t="s">
        <v>11</v>
      </c>
      <c r="K14" s="273" t="s">
        <v>79</v>
      </c>
      <c r="L14" s="35"/>
      <c r="M14" s="245"/>
      <c r="N14" s="245"/>
      <c r="O14" s="286"/>
    </row>
    <row r="15" spans="1:15" ht="15" thickBot="1" x14ac:dyDescent="0.2">
      <c r="A15" s="271" t="s">
        <v>13</v>
      </c>
      <c r="B15" s="273" t="s">
        <v>21</v>
      </c>
      <c r="C15" s="274" t="s">
        <v>20</v>
      </c>
      <c r="D15" s="275" t="s">
        <v>1</v>
      </c>
      <c r="E15" s="273" t="s">
        <v>3</v>
      </c>
      <c r="F15" s="7"/>
      <c r="G15" s="31" t="s">
        <v>85</v>
      </c>
      <c r="H15" s="251">
        <f>SUM(D16:D18)</f>
        <v>1026513</v>
      </c>
      <c r="I15" s="254">
        <v>1040546.0000000001</v>
      </c>
      <c r="J15" s="196">
        <f>H15/I15-1</f>
        <v>-1.348618898155407E-2</v>
      </c>
      <c r="K15" s="79">
        <f>(H15/D27)</f>
        <v>0.96089130837390035</v>
      </c>
      <c r="L15" s="35"/>
      <c r="M15" s="245"/>
      <c r="N15" s="245"/>
      <c r="O15" s="286"/>
    </row>
    <row r="16" spans="1:15" x14ac:dyDescent="0.15">
      <c r="A16" s="82" t="s">
        <v>66</v>
      </c>
      <c r="B16" s="242">
        <v>1700</v>
      </c>
      <c r="C16" s="258">
        <v>140.9</v>
      </c>
      <c r="D16" s="257">
        <f>B16 * C16</f>
        <v>239530</v>
      </c>
      <c r="E16" s="241">
        <f>D16/$B$9</f>
        <v>0.22421880625244806</v>
      </c>
      <c r="F16" s="7"/>
      <c r="G16" s="35" t="s">
        <v>8</v>
      </c>
      <c r="H16" s="252">
        <f>SUM(D19:D22)</f>
        <v>32620</v>
      </c>
      <c r="I16" s="255">
        <v>32518</v>
      </c>
      <c r="J16" s="197">
        <f>H16/I16-1</f>
        <v>3.1367242757858183E-3</v>
      </c>
      <c r="K16" s="80">
        <f>(H16/D27)</f>
        <v>3.0534707771997658E-2</v>
      </c>
      <c r="L16" s="35"/>
      <c r="M16" s="245"/>
      <c r="N16" s="245"/>
      <c r="O16" s="286"/>
    </row>
    <row r="17" spans="1:15" x14ac:dyDescent="0.15">
      <c r="A17" s="35" t="s">
        <v>44</v>
      </c>
      <c r="B17" s="244">
        <v>2200</v>
      </c>
      <c r="C17" s="259">
        <v>348.27</v>
      </c>
      <c r="D17" s="252">
        <f t="shared" ref="D17:D25" si="0">B17*C17</f>
        <v>766194</v>
      </c>
      <c r="E17" s="241">
        <f t="shared" ref="E17:E26" si="1">D17/$B$9</f>
        <v>0.7172174843977297</v>
      </c>
      <c r="F17" s="7"/>
      <c r="G17" s="35" t="s">
        <v>18</v>
      </c>
      <c r="H17" s="252">
        <f>SUM(D23:D25)</f>
        <v>2587</v>
      </c>
      <c r="I17" s="255">
        <v>2430</v>
      </c>
      <c r="J17" s="197">
        <f>H17/I17-1</f>
        <v>6.4609053497942437E-2</v>
      </c>
      <c r="K17" s="80">
        <f>(H17/D27)</f>
        <v>2.421621367448128E-3</v>
      </c>
      <c r="L17" s="35"/>
      <c r="M17" s="245"/>
      <c r="N17" s="245"/>
      <c r="O17" s="286"/>
    </row>
    <row r="18" spans="1:15" ht="15" thickBot="1" x14ac:dyDescent="0.2">
      <c r="A18" s="35" t="s">
        <v>67</v>
      </c>
      <c r="B18" s="244">
        <v>100</v>
      </c>
      <c r="C18" s="259">
        <v>207.89</v>
      </c>
      <c r="D18" s="252">
        <f t="shared" si="0"/>
        <v>20789</v>
      </c>
      <c r="E18" s="241">
        <f t="shared" si="1"/>
        <v>1.946012926640564E-2</v>
      </c>
      <c r="F18" s="7"/>
      <c r="G18" s="39" t="s">
        <v>2</v>
      </c>
      <c r="H18" s="253">
        <f>D26</f>
        <v>6572.5228423076924</v>
      </c>
      <c r="I18" s="256">
        <v>6566.84</v>
      </c>
      <c r="J18" s="198">
        <f>H18/I18-1</f>
        <v>8.653846153845457E-4</v>
      </c>
      <c r="K18" s="81">
        <f>(H18/D27)</f>
        <v>6.1523624866537344E-3</v>
      </c>
      <c r="L18" s="35"/>
      <c r="M18" s="245"/>
      <c r="N18" s="245"/>
      <c r="O18" s="286"/>
    </row>
    <row r="19" spans="1:15" ht="15" thickBot="1" x14ac:dyDescent="0.2">
      <c r="A19" s="35" t="s">
        <v>75</v>
      </c>
      <c r="B19" s="244">
        <v>100</v>
      </c>
      <c r="C19" s="259">
        <v>34.67</v>
      </c>
      <c r="D19" s="252">
        <f t="shared" si="0"/>
        <v>3467</v>
      </c>
      <c r="E19" s="241">
        <f t="shared" si="1"/>
        <v>3.2453830471224376E-3</v>
      </c>
      <c r="F19" s="7"/>
      <c r="G19" s="7"/>
      <c r="H19" s="7"/>
      <c r="I19" s="7"/>
      <c r="J19" s="7"/>
      <c r="K19" s="7"/>
      <c r="L19" s="39"/>
      <c r="M19" s="289"/>
      <c r="N19" s="289"/>
      <c r="O19" s="290"/>
    </row>
    <row r="20" spans="1:15" ht="15" thickBot="1" x14ac:dyDescent="0.2">
      <c r="A20" s="35" t="s">
        <v>38</v>
      </c>
      <c r="B20" s="244">
        <v>100</v>
      </c>
      <c r="C20" s="259">
        <v>187.54</v>
      </c>
      <c r="D20" s="252">
        <f t="shared" si="0"/>
        <v>18754</v>
      </c>
      <c r="E20" s="241">
        <f t="shared" si="1"/>
        <v>1.7555210171829878E-2</v>
      </c>
      <c r="F20" s="7"/>
      <c r="G20" s="273" t="s">
        <v>54</v>
      </c>
      <c r="H20" s="277" t="s">
        <v>51</v>
      </c>
      <c r="I20" s="277" t="s">
        <v>50</v>
      </c>
      <c r="J20" s="278" t="s">
        <v>56</v>
      </c>
      <c r="K20" s="275" t="s">
        <v>57</v>
      </c>
      <c r="L20" s="7"/>
      <c r="M20" s="7"/>
      <c r="N20" s="7"/>
      <c r="O20" s="9"/>
    </row>
    <row r="21" spans="1:15" x14ac:dyDescent="0.15">
      <c r="A21" s="35" t="s">
        <v>40</v>
      </c>
      <c r="B21" s="244">
        <v>100</v>
      </c>
      <c r="C21" s="259">
        <v>95.04</v>
      </c>
      <c r="D21" s="252">
        <f t="shared" si="0"/>
        <v>9504</v>
      </c>
      <c r="E21" s="241">
        <f t="shared" si="1"/>
        <v>8.8964870146673331E-3</v>
      </c>
      <c r="F21" s="7"/>
      <c r="G21" s="35"/>
      <c r="H21" s="245"/>
      <c r="I21" s="285"/>
      <c r="J21" s="245"/>
      <c r="K21" s="286"/>
      <c r="L21" s="7"/>
      <c r="M21" s="7"/>
      <c r="N21" s="7"/>
      <c r="O21" s="9"/>
    </row>
    <row r="22" spans="1:15" x14ac:dyDescent="0.15">
      <c r="A22" s="35" t="s">
        <v>78</v>
      </c>
      <c r="B22" s="246">
        <v>100</v>
      </c>
      <c r="C22" s="259">
        <v>8.9499999999999993</v>
      </c>
      <c r="D22" s="252">
        <f t="shared" si="0"/>
        <v>894.99999999999989</v>
      </c>
      <c r="E22" s="241">
        <f t="shared" si="1"/>
        <v>8.3778997034167325E-4</v>
      </c>
      <c r="F22" s="7"/>
      <c r="G22" s="35"/>
      <c r="H22" s="245"/>
      <c r="I22" s="287"/>
      <c r="J22" s="243"/>
      <c r="K22" s="288"/>
      <c r="L22" s="7"/>
      <c r="M22" s="7"/>
      <c r="N22" s="7"/>
      <c r="O22" s="9"/>
    </row>
    <row r="23" spans="1:15" x14ac:dyDescent="0.15">
      <c r="A23" s="35" t="s">
        <v>74</v>
      </c>
      <c r="B23" s="246">
        <v>100</v>
      </c>
      <c r="C23" s="259">
        <v>11.02</v>
      </c>
      <c r="D23" s="252">
        <f t="shared" si="0"/>
        <v>1102</v>
      </c>
      <c r="E23" s="241">
        <f t="shared" si="1"/>
        <v>1.0315581534262837E-3</v>
      </c>
      <c r="F23" s="7"/>
      <c r="G23" s="35"/>
      <c r="H23" s="245"/>
      <c r="I23" s="245"/>
      <c r="J23" s="245"/>
      <c r="K23" s="286"/>
      <c r="L23" s="7"/>
      <c r="M23" s="7"/>
      <c r="N23" s="7"/>
      <c r="O23" s="9"/>
    </row>
    <row r="24" spans="1:15" x14ac:dyDescent="0.15">
      <c r="A24" s="35" t="s">
        <v>68</v>
      </c>
      <c r="B24" s="246">
        <v>100</v>
      </c>
      <c r="C24" s="259">
        <v>9.31</v>
      </c>
      <c r="D24" s="252">
        <f t="shared" si="0"/>
        <v>931</v>
      </c>
      <c r="E24" s="241">
        <f t="shared" si="1"/>
        <v>8.7148878479117076E-4</v>
      </c>
      <c r="F24" s="7"/>
      <c r="G24" s="35"/>
      <c r="H24" s="244"/>
      <c r="I24" s="245"/>
      <c r="J24" s="246"/>
      <c r="K24" s="286"/>
      <c r="L24" s="7"/>
      <c r="M24" s="7"/>
      <c r="N24" s="7"/>
      <c r="O24" s="9"/>
    </row>
    <row r="25" spans="1:15" x14ac:dyDescent="0.15">
      <c r="A25" s="83" t="s">
        <v>45</v>
      </c>
      <c r="B25" s="244">
        <v>100</v>
      </c>
      <c r="C25" s="259">
        <v>5.54</v>
      </c>
      <c r="D25" s="252">
        <f t="shared" si="0"/>
        <v>554</v>
      </c>
      <c r="E25" s="241">
        <f t="shared" si="1"/>
        <v>5.1858731125059999E-4</v>
      </c>
      <c r="F25" s="7"/>
      <c r="G25" s="35"/>
      <c r="H25" s="245"/>
      <c r="I25" s="245"/>
      <c r="J25" s="245"/>
      <c r="K25" s="286"/>
      <c r="L25" s="7"/>
      <c r="M25" s="7"/>
      <c r="N25" s="7"/>
      <c r="O25" s="9"/>
    </row>
    <row r="26" spans="1:15" x14ac:dyDescent="0.15">
      <c r="A26" s="83" t="s">
        <v>14</v>
      </c>
      <c r="B26" s="260">
        <v>6566.84</v>
      </c>
      <c r="C26" s="284">
        <f>1+(E5/52)</f>
        <v>1.0008653846153845</v>
      </c>
      <c r="D26" s="252">
        <f>B26*C26</f>
        <v>6572.5228423076924</v>
      </c>
      <c r="E26" s="241">
        <f t="shared" si="1"/>
        <v>6.1523952146669636E-3</v>
      </c>
      <c r="F26" s="7"/>
      <c r="G26" s="35"/>
      <c r="H26" s="245"/>
      <c r="I26" s="245"/>
      <c r="J26" s="245"/>
      <c r="K26" s="286"/>
      <c r="L26" s="7"/>
      <c r="M26" s="7"/>
      <c r="N26" s="7"/>
      <c r="O26" s="9"/>
    </row>
    <row r="27" spans="1:15" ht="15" thickBot="1" x14ac:dyDescent="0.2">
      <c r="A27" s="84" t="s">
        <v>25</v>
      </c>
      <c r="B27" s="247"/>
      <c r="C27" s="248"/>
      <c r="D27" s="282">
        <f>SUM(D16:D26)</f>
        <v>1068292.5228423078</v>
      </c>
      <c r="E27" s="283">
        <f>SUM(E16:E26)</f>
        <v>1.0000053195846799</v>
      </c>
      <c r="F27" s="7"/>
      <c r="G27" s="39"/>
      <c r="H27" s="289"/>
      <c r="I27" s="289"/>
      <c r="J27" s="289"/>
      <c r="K27" s="290"/>
      <c r="L27" s="7"/>
      <c r="M27" s="7"/>
      <c r="N27" s="7"/>
      <c r="O27" s="9"/>
    </row>
    <row r="28" spans="1:15" ht="15" thickBot="1" x14ac:dyDescent="0.2">
      <c r="A28" s="69"/>
      <c r="B28" s="7"/>
      <c r="C28" s="8"/>
      <c r="D28" s="7"/>
      <c r="E28" s="70"/>
      <c r="F28" s="7"/>
      <c r="G28" s="7"/>
      <c r="H28" s="7"/>
      <c r="I28" s="7"/>
      <c r="J28" s="7"/>
      <c r="K28" s="7"/>
      <c r="L28" s="7"/>
      <c r="M28" s="7"/>
      <c r="N28" s="7"/>
      <c r="O28" s="9"/>
    </row>
    <row r="29" spans="1:15" ht="15" thickBot="1" x14ac:dyDescent="0.2">
      <c r="A29" s="279" t="s">
        <v>19</v>
      </c>
      <c r="B29" s="7"/>
      <c r="C29" s="8"/>
      <c r="D29" s="7"/>
      <c r="E29" s="25"/>
      <c r="F29" s="7"/>
      <c r="G29" s="7"/>
      <c r="H29" s="7"/>
      <c r="I29" s="7"/>
      <c r="J29" s="7"/>
      <c r="K29" s="7"/>
      <c r="L29" s="7"/>
      <c r="M29" s="7"/>
      <c r="N29" s="7"/>
      <c r="O29" s="9"/>
    </row>
    <row r="30" spans="1:15" ht="15" thickBot="1" x14ac:dyDescent="0.2">
      <c r="A30" s="273" t="s">
        <v>23</v>
      </c>
      <c r="B30" s="273" t="s">
        <v>88</v>
      </c>
      <c r="C30" s="274" t="s">
        <v>20</v>
      </c>
      <c r="D30" s="273" t="s">
        <v>4</v>
      </c>
      <c r="E30" s="275" t="s">
        <v>5</v>
      </c>
      <c r="F30" s="7"/>
      <c r="G30" s="25"/>
      <c r="H30" s="7"/>
      <c r="I30" s="7"/>
      <c r="J30" s="7"/>
      <c r="K30" s="7"/>
      <c r="L30" s="7"/>
      <c r="M30" s="7"/>
      <c r="N30" s="7"/>
      <c r="O30" s="9"/>
    </row>
    <row r="31" spans="1:15" x14ac:dyDescent="0.15">
      <c r="A31" s="59" t="s">
        <v>22</v>
      </c>
      <c r="B31" s="60">
        <v>0.26591051428907136</v>
      </c>
      <c r="C31" s="261">
        <v>275.61</v>
      </c>
      <c r="D31" s="262">
        <v>274.27</v>
      </c>
      <c r="E31" s="77">
        <f>C31/D31-1</f>
        <v>4.885696576366394E-3</v>
      </c>
      <c r="F31" s="7"/>
      <c r="G31" s="7"/>
      <c r="H31" s="7"/>
      <c r="I31" s="7"/>
      <c r="J31" s="7"/>
      <c r="K31" s="7"/>
      <c r="L31" s="7"/>
      <c r="M31" s="7"/>
      <c r="N31" s="7"/>
      <c r="O31" s="9"/>
    </row>
    <row r="32" spans="1:15" x14ac:dyDescent="0.15">
      <c r="A32" s="61" t="s">
        <v>47</v>
      </c>
      <c r="B32" s="62">
        <v>0.18705362114792928</v>
      </c>
      <c r="C32" s="263">
        <v>283.91000000000003</v>
      </c>
      <c r="D32" s="264">
        <v>281.83999999999997</v>
      </c>
      <c r="E32" s="77">
        <f>C32/D32-1</f>
        <v>7.3445926766961822E-3</v>
      </c>
      <c r="F32" s="7"/>
      <c r="G32" s="68"/>
      <c r="H32" s="7"/>
      <c r="I32" s="7"/>
      <c r="J32" s="7"/>
      <c r="K32" s="7"/>
      <c r="L32" s="7"/>
      <c r="M32" s="7"/>
      <c r="N32" s="7"/>
      <c r="O32" s="9"/>
    </row>
    <row r="33" spans="1:15" x14ac:dyDescent="0.15">
      <c r="A33" s="61" t="s">
        <v>48</v>
      </c>
      <c r="B33" s="62">
        <v>0.23597952630990027</v>
      </c>
      <c r="C33" s="263">
        <v>259.72000000000003</v>
      </c>
      <c r="D33" s="264">
        <v>257.73</v>
      </c>
      <c r="E33" s="77">
        <f>C33/D33-1</f>
        <v>7.7212586815660345E-3</v>
      </c>
      <c r="F33" s="7"/>
      <c r="G33" s="7"/>
      <c r="H33" s="7"/>
      <c r="I33" s="7"/>
      <c r="J33" s="7"/>
      <c r="K33" s="7"/>
      <c r="L33" s="7"/>
      <c r="M33" s="7"/>
      <c r="N33" s="7"/>
      <c r="O33" s="9"/>
    </row>
    <row r="34" spans="1:15" ht="15" thickBot="1" x14ac:dyDescent="0.2">
      <c r="A34" s="63" t="s">
        <v>6</v>
      </c>
      <c r="B34" s="64">
        <v>0.311</v>
      </c>
      <c r="C34" s="265">
        <f>D34*C26</f>
        <v>300390.8588625</v>
      </c>
      <c r="D34" s="266">
        <v>300131.13</v>
      </c>
      <c r="E34" s="93">
        <f>C34/D34-1</f>
        <v>8.653846153845457E-4</v>
      </c>
      <c r="F34" s="7"/>
      <c r="G34" s="7"/>
      <c r="H34" s="7"/>
      <c r="I34" s="7"/>
      <c r="J34" s="7"/>
      <c r="K34" s="7"/>
      <c r="L34" s="7"/>
      <c r="M34" s="7"/>
      <c r="N34" s="7"/>
      <c r="O34" s="9"/>
    </row>
    <row r="35" spans="1:15" x14ac:dyDescent="0.15">
      <c r="A35" s="112"/>
      <c r="B35" s="71"/>
      <c r="C35" s="190"/>
      <c r="D35" s="71"/>
      <c r="E35" s="71"/>
      <c r="F35" s="71"/>
      <c r="G35" s="7"/>
      <c r="H35" s="7"/>
      <c r="I35" s="7"/>
      <c r="J35" s="7"/>
      <c r="K35" s="7"/>
      <c r="L35" s="7"/>
      <c r="M35" s="7"/>
      <c r="N35" s="7"/>
      <c r="O35" s="9"/>
    </row>
    <row r="36" spans="1:15" ht="15" thickBot="1" x14ac:dyDescent="0.2">
      <c r="A36" s="191"/>
      <c r="B36" s="72"/>
      <c r="C36" s="192"/>
      <c r="D36" s="72"/>
      <c r="E36" s="72"/>
      <c r="F36" s="72"/>
      <c r="G36" s="66"/>
      <c r="H36" s="66"/>
      <c r="I36" s="66"/>
      <c r="J36" s="66"/>
      <c r="K36" s="66"/>
      <c r="L36" s="66"/>
      <c r="M36" s="66"/>
      <c r="N36" s="66"/>
      <c r="O36" s="67"/>
    </row>
    <row r="38" spans="1:15" x14ac:dyDescent="0.15">
      <c r="B38" s="6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6E885-9E57-D745-B7C2-78DCFB65AAB6}">
  <dimension ref="A4:O36"/>
  <sheetViews>
    <sheetView topLeftCell="A2" zoomScale="83" workbookViewId="0">
      <selection activeCell="C48" sqref="C48"/>
    </sheetView>
  </sheetViews>
  <sheetFormatPr baseColWidth="10" defaultRowHeight="17" x14ac:dyDescent="0.15"/>
  <cols>
    <col min="1" max="1" width="42.33203125" style="307" bestFit="1" customWidth="1"/>
    <col min="2" max="2" width="28.5" style="307" bestFit="1" customWidth="1"/>
    <col min="3" max="3" width="39.33203125" style="307" bestFit="1" customWidth="1"/>
    <col min="4" max="4" width="20.5" style="307" bestFit="1" customWidth="1"/>
    <col min="5" max="5" width="55.6640625" style="307" bestFit="1" customWidth="1"/>
    <col min="6" max="6" width="15.5" style="307" bestFit="1" customWidth="1"/>
    <col min="7" max="7" width="40.6640625" style="307" bestFit="1" customWidth="1"/>
    <col min="8" max="8" width="20.5" style="307" bestFit="1" customWidth="1"/>
    <col min="9" max="9" width="18.83203125" style="307" bestFit="1" customWidth="1"/>
    <col min="10" max="10" width="12.6640625" style="307" bestFit="1" customWidth="1"/>
    <col min="11" max="11" width="44.33203125" style="307" bestFit="1" customWidth="1"/>
    <col min="12" max="12" width="21" style="307" bestFit="1" customWidth="1"/>
    <col min="13" max="13" width="14.33203125" style="307" bestFit="1" customWidth="1"/>
    <col min="14" max="14" width="14" style="307" bestFit="1" customWidth="1"/>
    <col min="15" max="15" width="11" style="307" bestFit="1" customWidth="1"/>
    <col min="16" max="16384" width="10.83203125" style="307"/>
  </cols>
  <sheetData>
    <row r="4" spans="1:15" ht="18" thickBot="1" x14ac:dyDescent="0.2"/>
    <row r="5" spans="1:15" ht="18" thickBot="1" x14ac:dyDescent="0.2">
      <c r="A5" s="308" t="s">
        <v>58</v>
      </c>
      <c r="B5" s="309">
        <v>45548</v>
      </c>
      <c r="C5" s="313"/>
      <c r="D5" s="311" t="s">
        <v>12</v>
      </c>
      <c r="E5" s="312">
        <v>4.4999999999999998E-2</v>
      </c>
      <c r="F5" s="404"/>
      <c r="G5" s="311" t="s">
        <v>81</v>
      </c>
      <c r="H5" s="314">
        <f>(B9/1000000-1)</f>
        <v>-3.2170199999999927E-2</v>
      </c>
      <c r="I5" s="310"/>
      <c r="J5" s="313"/>
      <c r="K5" s="311" t="s">
        <v>82</v>
      </c>
      <c r="L5" s="314">
        <f>(C9/1000000-1)</f>
        <v>-6.8069353411972511E-3</v>
      </c>
      <c r="M5" s="313"/>
      <c r="N5" s="313"/>
      <c r="O5" s="316"/>
    </row>
    <row r="6" spans="1:15" x14ac:dyDescent="0.15">
      <c r="A6" s="317"/>
      <c r="B6" s="318"/>
      <c r="C6" s="318"/>
      <c r="D6" s="318"/>
      <c r="E6" s="318"/>
      <c r="F6" s="318"/>
      <c r="G6" s="318"/>
      <c r="H6" s="318"/>
      <c r="I6" s="318"/>
      <c r="J6" s="318"/>
      <c r="K6" s="318"/>
      <c r="L6" s="318"/>
      <c r="M6" s="318"/>
      <c r="N6" s="318"/>
      <c r="O6" s="319"/>
    </row>
    <row r="7" spans="1:15" ht="18" thickBot="1" x14ac:dyDescent="0.2">
      <c r="A7" s="317"/>
      <c r="B7" s="318"/>
      <c r="C7" s="318"/>
      <c r="D7" s="318"/>
      <c r="E7" s="318"/>
      <c r="F7" s="318"/>
      <c r="G7" s="318"/>
      <c r="H7" s="318"/>
      <c r="I7" s="318"/>
      <c r="J7" s="318"/>
      <c r="K7" s="318"/>
      <c r="L7" s="318"/>
      <c r="M7" s="318"/>
      <c r="N7" s="318"/>
      <c r="O7" s="319"/>
    </row>
    <row r="8" spans="1:15" ht="18" thickBot="1" x14ac:dyDescent="0.2">
      <c r="A8" s="320"/>
      <c r="B8" s="311" t="s">
        <v>15</v>
      </c>
      <c r="C8" s="321" t="s">
        <v>16</v>
      </c>
      <c r="D8" s="318"/>
      <c r="E8" s="322" t="s">
        <v>90</v>
      </c>
      <c r="F8" s="323"/>
      <c r="G8" s="324"/>
      <c r="H8" s="325">
        <f>SUMPRODUCT(J15:J17,K15:K17)</f>
        <v>2.7783249323903844E-2</v>
      </c>
      <c r="I8" s="318"/>
      <c r="J8" s="318"/>
      <c r="K8" s="318"/>
      <c r="L8" s="318"/>
      <c r="M8" s="318"/>
      <c r="N8" s="318"/>
      <c r="O8" s="319"/>
    </row>
    <row r="9" spans="1:15" ht="18" thickBot="1" x14ac:dyDescent="0.2">
      <c r="A9" s="326" t="s">
        <v>86</v>
      </c>
      <c r="B9" s="327">
        <v>967829.8</v>
      </c>
      <c r="C9" s="328">
        <f>(C10-D26)*(1+H9)+D26</f>
        <v>993193.0646588027</v>
      </c>
      <c r="D9" s="318"/>
      <c r="E9" s="329" t="s">
        <v>91</v>
      </c>
      <c r="F9" s="330"/>
      <c r="G9" s="331"/>
      <c r="H9" s="332">
        <f>SUMPRODUCT(B31:B33,E31:E33)</f>
        <v>2.4591785811916914E-2</v>
      </c>
      <c r="I9" s="333"/>
      <c r="J9" s="318"/>
      <c r="K9" s="318"/>
      <c r="L9" s="311" t="s">
        <v>17</v>
      </c>
      <c r="M9" s="311" t="s">
        <v>9</v>
      </c>
      <c r="N9" s="311" t="s">
        <v>10</v>
      </c>
      <c r="O9" s="311" t="s">
        <v>11</v>
      </c>
    </row>
    <row r="10" spans="1:15" x14ac:dyDescent="0.15">
      <c r="A10" s="335" t="s">
        <v>87</v>
      </c>
      <c r="B10" s="336">
        <v>954913.35</v>
      </c>
      <c r="C10" s="337">
        <v>979450.74800408853</v>
      </c>
      <c r="D10" s="318"/>
      <c r="E10" s="329" t="s">
        <v>83</v>
      </c>
      <c r="F10" s="330"/>
      <c r="G10" s="331"/>
      <c r="H10" s="338">
        <f>(C10-D26)*(1+H9)</f>
        <v>572559.66972611041</v>
      </c>
      <c r="I10" s="318"/>
      <c r="J10" s="318"/>
      <c r="K10" s="318"/>
      <c r="L10" s="326" t="s">
        <v>33</v>
      </c>
      <c r="M10" s="339">
        <v>60205.100000000006</v>
      </c>
      <c r="N10" s="339">
        <v>59954</v>
      </c>
      <c r="O10" s="340">
        <f>M10/N10-1</f>
        <v>4.188210961737493E-3</v>
      </c>
    </row>
    <row r="11" spans="1:15" ht="18" thickBot="1" x14ac:dyDescent="0.2">
      <c r="A11" s="341" t="s">
        <v>5</v>
      </c>
      <c r="B11" s="342">
        <f>B9/B10-1</f>
        <v>1.3526305816124573E-2</v>
      </c>
      <c r="C11" s="343">
        <f>C9/C10-1</f>
        <v>1.4030635723866647E-2</v>
      </c>
      <c r="D11" s="344"/>
      <c r="E11" s="345" t="s">
        <v>84</v>
      </c>
      <c r="F11" s="346"/>
      <c r="G11" s="347"/>
      <c r="H11" s="348">
        <f>H10+D26</f>
        <v>993193.0646588027</v>
      </c>
      <c r="I11" s="318"/>
      <c r="J11" s="318"/>
      <c r="K11" s="318"/>
      <c r="L11" s="335" t="s">
        <v>34</v>
      </c>
      <c r="M11" s="349">
        <v>51080</v>
      </c>
      <c r="N11" s="349">
        <v>53115</v>
      </c>
      <c r="O11" s="340">
        <f t="shared" ref="O11:O19" si="0">M11/N11-1</f>
        <v>-3.831309422950202E-2</v>
      </c>
    </row>
    <row r="12" spans="1:15" x14ac:dyDescent="0.15">
      <c r="A12" s="317"/>
      <c r="B12" s="318"/>
      <c r="C12" s="318"/>
      <c r="D12" s="318"/>
      <c r="E12" s="318" t="s">
        <v>24</v>
      </c>
      <c r="F12" s="318"/>
      <c r="G12" s="318"/>
      <c r="H12" s="318"/>
      <c r="I12" s="318"/>
      <c r="J12" s="318"/>
      <c r="K12" s="318"/>
      <c r="L12" s="335" t="s">
        <v>35</v>
      </c>
      <c r="M12" s="349">
        <v>47982</v>
      </c>
      <c r="N12" s="349">
        <v>46146</v>
      </c>
      <c r="O12" s="340">
        <f t="shared" si="0"/>
        <v>3.9786763749837473E-2</v>
      </c>
    </row>
    <row r="13" spans="1:15" ht="18" thickBot="1" x14ac:dyDescent="0.2">
      <c r="A13" s="317"/>
      <c r="B13" s="318"/>
      <c r="C13" s="318"/>
      <c r="D13" s="318"/>
      <c r="E13" s="318"/>
      <c r="F13" s="318"/>
      <c r="G13" s="318"/>
      <c r="H13" s="318"/>
      <c r="I13" s="318"/>
      <c r="J13" s="318"/>
      <c r="K13" s="318"/>
      <c r="L13" s="335" t="s">
        <v>39</v>
      </c>
      <c r="M13" s="349">
        <v>109320</v>
      </c>
      <c r="N13" s="349">
        <v>109320</v>
      </c>
      <c r="O13" s="340">
        <f t="shared" si="0"/>
        <v>0</v>
      </c>
    </row>
    <row r="14" spans="1:15" ht="18" thickBot="1" x14ac:dyDescent="0.2">
      <c r="A14" s="317"/>
      <c r="B14" s="318"/>
      <c r="C14" s="318"/>
      <c r="D14" s="318"/>
      <c r="E14" s="318"/>
      <c r="F14" s="318"/>
      <c r="G14" s="311" t="s">
        <v>17</v>
      </c>
      <c r="H14" s="311" t="s">
        <v>9</v>
      </c>
      <c r="I14" s="311" t="s">
        <v>10</v>
      </c>
      <c r="J14" s="311" t="s">
        <v>5</v>
      </c>
      <c r="K14" s="311" t="s">
        <v>79</v>
      </c>
      <c r="L14" s="335" t="s">
        <v>38</v>
      </c>
      <c r="M14" s="349">
        <v>50778</v>
      </c>
      <c r="N14" s="349">
        <v>49170</v>
      </c>
      <c r="O14" s="340">
        <f t="shared" si="0"/>
        <v>3.2702867602196539E-2</v>
      </c>
    </row>
    <row r="15" spans="1:15" ht="18" thickBot="1" x14ac:dyDescent="0.2">
      <c r="A15" s="320" t="s">
        <v>13</v>
      </c>
      <c r="B15" s="311" t="s">
        <v>21</v>
      </c>
      <c r="C15" s="311" t="s">
        <v>20</v>
      </c>
      <c r="D15" s="321" t="s">
        <v>1</v>
      </c>
      <c r="E15" s="311" t="s">
        <v>3</v>
      </c>
      <c r="F15" s="318"/>
      <c r="G15" s="350" t="s">
        <v>92</v>
      </c>
      <c r="H15" s="351">
        <f>SUM(D16:D18)</f>
        <v>159267.1</v>
      </c>
      <c r="I15" s="352">
        <v>253921.5</v>
      </c>
      <c r="J15" s="405">
        <f>H15/I15-1</f>
        <v>-0.37277032468696036</v>
      </c>
      <c r="K15" s="353">
        <f>(H15/D27)</f>
        <v>0.16449924610480066</v>
      </c>
      <c r="L15" s="335" t="s">
        <v>40</v>
      </c>
      <c r="M15" s="349">
        <v>55735</v>
      </c>
      <c r="N15" s="349">
        <v>55735</v>
      </c>
      <c r="O15" s="340">
        <f t="shared" si="0"/>
        <v>0</v>
      </c>
    </row>
    <row r="16" spans="1:15" x14ac:dyDescent="0.15">
      <c r="A16" s="326" t="s">
        <v>33</v>
      </c>
      <c r="B16" s="406">
        <v>310</v>
      </c>
      <c r="C16" s="352">
        <v>194.21</v>
      </c>
      <c r="D16" s="351">
        <f>B16*C16</f>
        <v>60205.100000000006</v>
      </c>
      <c r="E16" s="407">
        <f>D16/$B$9</f>
        <v>6.2206288750356727E-2</v>
      </c>
      <c r="F16" s="385"/>
      <c r="G16" s="360" t="s">
        <v>8</v>
      </c>
      <c r="H16" s="349">
        <f>SUM(D19:D22)</f>
        <v>272173</v>
      </c>
      <c r="I16" s="362">
        <v>178620</v>
      </c>
      <c r="J16" s="363">
        <f>H16/I16-1</f>
        <v>0.5237543388198409</v>
      </c>
      <c r="K16" s="364">
        <f>(H16/D27)</f>
        <v>0.2811142622053262</v>
      </c>
      <c r="L16" s="335" t="s">
        <v>41</v>
      </c>
      <c r="M16" s="349">
        <v>56340</v>
      </c>
      <c r="N16" s="349">
        <v>56340</v>
      </c>
      <c r="O16" s="340">
        <f t="shared" si="0"/>
        <v>0</v>
      </c>
    </row>
    <row r="17" spans="1:15" x14ac:dyDescent="0.15">
      <c r="A17" s="335" t="s">
        <v>34</v>
      </c>
      <c r="B17" s="365">
        <v>250</v>
      </c>
      <c r="C17" s="362">
        <v>204.32</v>
      </c>
      <c r="D17" s="349">
        <f t="shared" ref="D17:D25" si="1">B17*C17</f>
        <v>51080</v>
      </c>
      <c r="E17" s="366">
        <f t="shared" ref="E17:E25" si="2">D17/$B$9</f>
        <v>5.2777874787488459E-2</v>
      </c>
      <c r="F17" s="318"/>
      <c r="G17" s="360" t="s">
        <v>18</v>
      </c>
      <c r="H17" s="349">
        <f>SUM(D23:D25)</f>
        <v>116120</v>
      </c>
      <c r="I17" s="362">
        <v>225340</v>
      </c>
      <c r="J17" s="408">
        <f>H17/I17-1</f>
        <v>-0.48468980207686163</v>
      </c>
      <c r="K17" s="364">
        <f>(H17/D27)</f>
        <v>0.11993470376298339</v>
      </c>
      <c r="L17" s="335" t="s">
        <v>36</v>
      </c>
      <c r="M17" s="349">
        <v>35900</v>
      </c>
      <c r="N17" s="349">
        <v>35960</v>
      </c>
      <c r="O17" s="340">
        <f t="shared" si="0"/>
        <v>-1.6685205784204848E-3</v>
      </c>
    </row>
    <row r="18" spans="1:15" ht="18" thickBot="1" x14ac:dyDescent="0.2">
      <c r="A18" s="335" t="s">
        <v>35</v>
      </c>
      <c r="B18" s="365">
        <v>600</v>
      </c>
      <c r="C18" s="362">
        <v>79.97</v>
      </c>
      <c r="D18" s="349">
        <f t="shared" si="1"/>
        <v>47982</v>
      </c>
      <c r="E18" s="366">
        <f t="shared" si="2"/>
        <v>4.9576898748106328E-2</v>
      </c>
      <c r="F18" s="318"/>
      <c r="G18" s="367" t="s">
        <v>2</v>
      </c>
      <c r="H18" s="369">
        <f>D26</f>
        <v>420633.39493269229</v>
      </c>
      <c r="I18" s="369">
        <v>297031.84999999998</v>
      </c>
      <c r="J18" s="343">
        <f>H18/I18-1</f>
        <v>0.41612219340347623</v>
      </c>
      <c r="K18" s="370">
        <f>(H18/D27)</f>
        <v>0.43445178792688982</v>
      </c>
      <c r="L18" s="335" t="s">
        <v>37</v>
      </c>
      <c r="M18" s="349">
        <v>27000</v>
      </c>
      <c r="N18" s="349">
        <v>27000</v>
      </c>
      <c r="O18" s="340">
        <f t="shared" si="0"/>
        <v>0</v>
      </c>
    </row>
    <row r="19" spans="1:15" ht="18" thickBot="1" x14ac:dyDescent="0.2">
      <c r="A19" s="409" t="s">
        <v>39</v>
      </c>
      <c r="B19" s="410">
        <v>3000</v>
      </c>
      <c r="C19" s="411">
        <v>36.44</v>
      </c>
      <c r="D19" s="412">
        <f t="shared" si="1"/>
        <v>109320</v>
      </c>
      <c r="E19" s="413">
        <f t="shared" si="2"/>
        <v>0.11295374455301954</v>
      </c>
      <c r="F19" s="414" t="s">
        <v>49</v>
      </c>
      <c r="G19" s="318"/>
      <c r="H19" s="318"/>
      <c r="I19" s="318"/>
      <c r="J19" s="318"/>
      <c r="K19" s="318"/>
      <c r="L19" s="341" t="s">
        <v>42</v>
      </c>
      <c r="M19" s="369">
        <v>53220</v>
      </c>
      <c r="N19" s="369">
        <v>53220</v>
      </c>
      <c r="O19" s="372">
        <f t="shared" si="0"/>
        <v>0</v>
      </c>
    </row>
    <row r="20" spans="1:15" ht="18" thickBot="1" x14ac:dyDescent="0.2">
      <c r="A20" s="335" t="s">
        <v>38</v>
      </c>
      <c r="B20" s="365">
        <v>300</v>
      </c>
      <c r="C20" s="362">
        <v>169.26</v>
      </c>
      <c r="D20" s="349">
        <f t="shared" si="1"/>
        <v>50778</v>
      </c>
      <c r="E20" s="366">
        <f t="shared" si="2"/>
        <v>5.2465836451822415E-2</v>
      </c>
      <c r="F20" s="318"/>
      <c r="G20" s="311" t="s">
        <v>54</v>
      </c>
      <c r="H20" s="373" t="s">
        <v>51</v>
      </c>
      <c r="I20" s="373" t="s">
        <v>50</v>
      </c>
      <c r="J20" s="321" t="s">
        <v>56</v>
      </c>
      <c r="K20" s="321" t="s">
        <v>57</v>
      </c>
      <c r="L20" s="318"/>
      <c r="M20" s="318"/>
      <c r="N20" s="318"/>
      <c r="O20" s="319"/>
    </row>
    <row r="21" spans="1:15" x14ac:dyDescent="0.15">
      <c r="A21" s="409" t="s">
        <v>40</v>
      </c>
      <c r="B21" s="410">
        <v>500</v>
      </c>
      <c r="C21" s="411">
        <v>111.47</v>
      </c>
      <c r="D21" s="412">
        <f t="shared" si="1"/>
        <v>55735</v>
      </c>
      <c r="E21" s="413">
        <f t="shared" si="2"/>
        <v>5.7587604762738241E-2</v>
      </c>
      <c r="F21" s="414" t="s">
        <v>49</v>
      </c>
      <c r="G21" s="326" t="s">
        <v>43</v>
      </c>
      <c r="H21" s="339">
        <v>576.02</v>
      </c>
      <c r="I21" s="339">
        <v>574.57000000000005</v>
      </c>
      <c r="J21" s="339">
        <v>250</v>
      </c>
      <c r="K21" s="374">
        <f>((H21*J21)/(I21*J21)-1)</f>
        <v>2.5236263640635581E-3</v>
      </c>
      <c r="L21" s="318"/>
      <c r="M21" s="318"/>
      <c r="N21" s="318"/>
      <c r="O21" s="319"/>
    </row>
    <row r="22" spans="1:15" x14ac:dyDescent="0.15">
      <c r="A22" s="409" t="s">
        <v>41</v>
      </c>
      <c r="B22" s="415">
        <v>3000</v>
      </c>
      <c r="C22" s="411">
        <v>18.78</v>
      </c>
      <c r="D22" s="412">
        <f t="shared" si="1"/>
        <v>56340</v>
      </c>
      <c r="E22" s="413">
        <f t="shared" si="2"/>
        <v>5.8212714673592403E-2</v>
      </c>
      <c r="F22" s="414" t="s">
        <v>49</v>
      </c>
      <c r="G22" s="335" t="s">
        <v>44</v>
      </c>
      <c r="H22" s="349">
        <v>217.08</v>
      </c>
      <c r="I22" s="349">
        <v>209.81</v>
      </c>
      <c r="J22" s="349">
        <v>400</v>
      </c>
      <c r="K22" s="374">
        <f t="shared" ref="K22:K27" si="3">((H22*J22)/(I22*J22)-1)</f>
        <v>3.4650397979123948E-2</v>
      </c>
      <c r="L22" s="318"/>
      <c r="M22" s="318"/>
      <c r="N22" s="318"/>
      <c r="O22" s="319"/>
    </row>
    <row r="23" spans="1:15" x14ac:dyDescent="0.15">
      <c r="A23" s="335" t="s">
        <v>36</v>
      </c>
      <c r="B23" s="375">
        <v>2000</v>
      </c>
      <c r="C23" s="362">
        <v>17.95</v>
      </c>
      <c r="D23" s="349">
        <f t="shared" si="1"/>
        <v>35900</v>
      </c>
      <c r="E23" s="366">
        <f t="shared" si="2"/>
        <v>3.7093298842420429E-2</v>
      </c>
      <c r="F23" s="318"/>
      <c r="G23" s="335" t="s">
        <v>45</v>
      </c>
      <c r="H23" s="349">
        <v>11.44</v>
      </c>
      <c r="I23" s="349">
        <v>11.05</v>
      </c>
      <c r="J23" s="349">
        <v>9000</v>
      </c>
      <c r="K23" s="374">
        <f t="shared" si="3"/>
        <v>3.529411764705892E-2</v>
      </c>
      <c r="L23" s="318"/>
      <c r="M23" s="318"/>
      <c r="N23" s="318"/>
      <c r="O23" s="319"/>
    </row>
    <row r="24" spans="1:15" x14ac:dyDescent="0.15">
      <c r="A24" s="335" t="s">
        <v>37</v>
      </c>
      <c r="B24" s="375">
        <v>5000</v>
      </c>
      <c r="C24" s="362">
        <v>5.4</v>
      </c>
      <c r="D24" s="349">
        <f t="shared" si="1"/>
        <v>27000</v>
      </c>
      <c r="E24" s="366">
        <f t="shared" si="2"/>
        <v>2.7897467095970799E-2</v>
      </c>
      <c r="F24" s="318"/>
      <c r="G24" s="335" t="s">
        <v>46</v>
      </c>
      <c r="H24" s="349">
        <v>3.87</v>
      </c>
      <c r="I24" s="349">
        <v>5.55</v>
      </c>
      <c r="J24" s="377">
        <v>15000</v>
      </c>
      <c r="K24" s="374">
        <f t="shared" si="3"/>
        <v>-0.30270270270270272</v>
      </c>
      <c r="L24" s="318"/>
      <c r="M24" s="318"/>
      <c r="N24" s="318"/>
      <c r="O24" s="319"/>
    </row>
    <row r="25" spans="1:15" x14ac:dyDescent="0.15">
      <c r="A25" s="416" t="s">
        <v>42</v>
      </c>
      <c r="B25" s="410">
        <v>2000</v>
      </c>
      <c r="C25" s="411">
        <v>26.61</v>
      </c>
      <c r="D25" s="412">
        <f t="shared" si="1"/>
        <v>53220</v>
      </c>
      <c r="E25" s="413">
        <f t="shared" si="2"/>
        <v>5.498900736472466E-2</v>
      </c>
      <c r="F25" s="414" t="s">
        <v>49</v>
      </c>
      <c r="G25" s="335" t="s">
        <v>52</v>
      </c>
      <c r="H25" s="349">
        <v>210.63</v>
      </c>
      <c r="I25" s="349">
        <v>209.38</v>
      </c>
      <c r="J25" s="349">
        <v>2000</v>
      </c>
      <c r="K25" s="374">
        <f t="shared" si="3"/>
        <v>5.9700066864074586E-3</v>
      </c>
      <c r="L25" s="318"/>
      <c r="M25" s="318"/>
      <c r="N25" s="318"/>
      <c r="O25" s="319"/>
    </row>
    <row r="26" spans="1:15" x14ac:dyDescent="0.15">
      <c r="A26" s="378" t="s">
        <v>14</v>
      </c>
      <c r="B26" s="379">
        <v>420269.7</v>
      </c>
      <c r="C26" s="361">
        <f>1+(E5/52)</f>
        <v>1.0008653846153845</v>
      </c>
      <c r="D26" s="349">
        <f>B26*C26</f>
        <v>420633.39493269229</v>
      </c>
      <c r="E26" s="366">
        <f>D26/B9</f>
        <v>0.43461504794819528</v>
      </c>
      <c r="F26" s="318"/>
      <c r="G26" s="335" t="s">
        <v>53</v>
      </c>
      <c r="H26" s="349">
        <v>146.19999999999999</v>
      </c>
      <c r="I26" s="349">
        <v>143.44</v>
      </c>
      <c r="J26" s="349">
        <v>700</v>
      </c>
      <c r="K26" s="374">
        <f t="shared" si="3"/>
        <v>1.924149470161729E-2</v>
      </c>
      <c r="L26" s="318"/>
      <c r="M26" s="318"/>
      <c r="N26" s="318"/>
      <c r="O26" s="319"/>
    </row>
    <row r="27" spans="1:15" ht="18" thickBot="1" x14ac:dyDescent="0.2">
      <c r="A27" s="380" t="s">
        <v>25</v>
      </c>
      <c r="B27" s="381"/>
      <c r="C27" s="369"/>
      <c r="D27" s="368">
        <f>SUM(D16:D26)</f>
        <v>968193.49493269227</v>
      </c>
      <c r="E27" s="382">
        <f>SUM(E16:E26)</f>
        <v>1.0003757839784353</v>
      </c>
      <c r="F27" s="318"/>
      <c r="G27" s="341" t="s">
        <v>55</v>
      </c>
      <c r="H27" s="369">
        <v>166.07</v>
      </c>
      <c r="I27" s="369">
        <v>165.13</v>
      </c>
      <c r="J27" s="369">
        <v>1000</v>
      </c>
      <c r="K27" s="417">
        <f t="shared" si="3"/>
        <v>5.692484709017176E-3</v>
      </c>
      <c r="L27" s="318"/>
      <c r="M27" s="318"/>
      <c r="N27" s="318"/>
      <c r="O27" s="319"/>
    </row>
    <row r="28" spans="1:15" x14ac:dyDescent="0.15">
      <c r="A28" s="384"/>
      <c r="B28" s="318"/>
      <c r="C28" s="318"/>
      <c r="D28" s="318"/>
      <c r="E28" s="385"/>
      <c r="F28" s="318"/>
      <c r="G28" s="318"/>
      <c r="H28" s="318"/>
      <c r="I28" s="318"/>
      <c r="J28" s="318"/>
      <c r="K28" s="318"/>
      <c r="L28" s="318"/>
      <c r="M28" s="318"/>
      <c r="N28" s="318"/>
      <c r="O28" s="319"/>
    </row>
    <row r="29" spans="1:15" ht="18" thickBot="1" x14ac:dyDescent="0.2">
      <c r="A29" s="386" t="s">
        <v>19</v>
      </c>
      <c r="B29" s="318"/>
      <c r="C29" s="318"/>
      <c r="D29" s="318"/>
      <c r="E29" s="387"/>
      <c r="F29" s="318"/>
      <c r="G29" s="318"/>
      <c r="H29" s="318"/>
      <c r="I29" s="318"/>
      <c r="J29" s="318"/>
      <c r="K29" s="318"/>
      <c r="L29" s="318"/>
      <c r="M29" s="318"/>
      <c r="N29" s="318"/>
      <c r="O29" s="319"/>
    </row>
    <row r="30" spans="1:15" ht="18" thickBot="1" x14ac:dyDescent="0.2">
      <c r="A30" s="311" t="s">
        <v>23</v>
      </c>
      <c r="B30" s="311" t="s">
        <v>32</v>
      </c>
      <c r="C30" s="311" t="s">
        <v>20</v>
      </c>
      <c r="D30" s="311" t="s">
        <v>4</v>
      </c>
      <c r="E30" s="321" t="s">
        <v>5</v>
      </c>
      <c r="F30" s="318"/>
      <c r="G30" s="344"/>
      <c r="H30" s="318"/>
      <c r="I30" s="318"/>
      <c r="J30" s="318"/>
      <c r="K30" s="318"/>
      <c r="L30" s="318"/>
      <c r="M30" s="318"/>
      <c r="N30" s="318"/>
      <c r="O30" s="319"/>
    </row>
    <row r="31" spans="1:15" x14ac:dyDescent="0.15">
      <c r="A31" s="388" t="s">
        <v>22</v>
      </c>
      <c r="B31" s="389">
        <v>0.26591051428907136</v>
      </c>
      <c r="C31" s="390">
        <v>256.57</v>
      </c>
      <c r="D31" s="390">
        <v>247.72</v>
      </c>
      <c r="E31" s="391">
        <f>C31/D31-1</f>
        <v>3.5725819473599207E-2</v>
      </c>
      <c r="F31" s="318"/>
      <c r="G31" s="318"/>
      <c r="H31" s="318"/>
      <c r="I31" s="318"/>
      <c r="J31" s="318"/>
      <c r="K31" s="318"/>
      <c r="L31" s="318"/>
      <c r="M31" s="318"/>
      <c r="N31" s="318"/>
      <c r="O31" s="319"/>
    </row>
    <row r="32" spans="1:15" x14ac:dyDescent="0.15">
      <c r="A32" s="335" t="s">
        <v>47</v>
      </c>
      <c r="B32" s="392">
        <v>0.18705362114792928</v>
      </c>
      <c r="C32" s="362">
        <v>257.12</v>
      </c>
      <c r="D32" s="362">
        <v>249.03</v>
      </c>
      <c r="E32" s="393">
        <f>C32/D32-1</f>
        <v>3.2486045857928803E-2</v>
      </c>
      <c r="F32" s="318"/>
      <c r="G32" s="394"/>
      <c r="H32" s="318"/>
      <c r="I32" s="318"/>
      <c r="J32" s="318"/>
      <c r="K32" s="318"/>
      <c r="L32" s="318"/>
      <c r="M32" s="318"/>
      <c r="N32" s="318"/>
      <c r="O32" s="319"/>
    </row>
    <row r="33" spans="1:15" x14ac:dyDescent="0.15">
      <c r="A33" s="335" t="s">
        <v>48</v>
      </c>
      <c r="B33" s="392">
        <v>0.23597952630990027</v>
      </c>
      <c r="C33" s="362">
        <v>230.72</v>
      </c>
      <c r="D33" s="362">
        <v>222.23</v>
      </c>
      <c r="E33" s="393">
        <f>C33/D33-1</f>
        <v>3.8203662871799438E-2</v>
      </c>
      <c r="F33" s="318"/>
      <c r="G33" s="318"/>
      <c r="H33" s="318"/>
      <c r="I33" s="318"/>
      <c r="J33" s="318"/>
      <c r="K33" s="318"/>
      <c r="L33" s="318"/>
      <c r="M33" s="318"/>
      <c r="N33" s="318"/>
      <c r="O33" s="319"/>
    </row>
    <row r="34" spans="1:15" ht="18" thickBot="1" x14ac:dyDescent="0.2">
      <c r="A34" s="395" t="s">
        <v>6</v>
      </c>
      <c r="B34" s="396">
        <v>0.311</v>
      </c>
      <c r="C34" s="397">
        <f>D34*C26</f>
        <v>297546.16603761533</v>
      </c>
      <c r="D34" s="397">
        <v>297288.89679999999</v>
      </c>
      <c r="E34" s="399">
        <f>C34/D34-1</f>
        <v>8.653846153845457E-4</v>
      </c>
      <c r="F34" s="318"/>
      <c r="G34" s="318"/>
      <c r="H34" s="318"/>
      <c r="I34" s="318"/>
      <c r="J34" s="318"/>
      <c r="K34" s="318"/>
      <c r="L34" s="318"/>
      <c r="M34" s="318"/>
      <c r="N34" s="318"/>
      <c r="O34" s="319"/>
    </row>
    <row r="35" spans="1:15" x14ac:dyDescent="0.15">
      <c r="A35" s="400"/>
      <c r="B35" s="331"/>
      <c r="C35" s="331"/>
      <c r="D35" s="331"/>
      <c r="E35" s="331"/>
      <c r="F35" s="318"/>
      <c r="G35" s="318"/>
      <c r="H35" s="318"/>
      <c r="I35" s="318"/>
      <c r="J35" s="318"/>
      <c r="K35" s="318"/>
      <c r="L35" s="318"/>
      <c r="M35" s="318"/>
      <c r="N35" s="318"/>
      <c r="O35" s="319"/>
    </row>
    <row r="36" spans="1:15" ht="18" thickBot="1" x14ac:dyDescent="0.2">
      <c r="A36" s="401"/>
      <c r="B36" s="347"/>
      <c r="C36" s="347"/>
      <c r="D36" s="347"/>
      <c r="E36" s="347"/>
      <c r="F36" s="402"/>
      <c r="G36" s="402"/>
      <c r="H36" s="402"/>
      <c r="I36" s="402"/>
      <c r="J36" s="402"/>
      <c r="K36" s="402"/>
      <c r="L36" s="402"/>
      <c r="M36" s="402"/>
      <c r="N36" s="402"/>
      <c r="O36" s="40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CECCB-DF2C-1843-B33F-8A04737B8277}">
  <dimension ref="A4:O36"/>
  <sheetViews>
    <sheetView topLeftCell="A8" zoomScale="63" workbookViewId="0">
      <selection activeCell="C59" sqref="C59"/>
    </sheetView>
  </sheetViews>
  <sheetFormatPr baseColWidth="10" defaultRowHeight="17" x14ac:dyDescent="0.15"/>
  <cols>
    <col min="1" max="1" width="40" style="307" bestFit="1" customWidth="1"/>
    <col min="2" max="2" width="27" style="307" bestFit="1" customWidth="1"/>
    <col min="3" max="3" width="37.33203125" style="307" bestFit="1" customWidth="1"/>
    <col min="4" max="4" width="18.83203125" style="307" bestFit="1" customWidth="1"/>
    <col min="5" max="5" width="53.5" style="307" bestFit="1" customWidth="1"/>
    <col min="6" max="6" width="14.33203125" style="307" bestFit="1" customWidth="1"/>
    <col min="7" max="7" width="38.6640625" style="307" bestFit="1" customWidth="1"/>
    <col min="8" max="8" width="18.83203125" style="307" bestFit="1" customWidth="1"/>
    <col min="9" max="9" width="17.5" style="307" bestFit="1" customWidth="1"/>
    <col min="10" max="10" width="10.33203125" style="307" bestFit="1" customWidth="1"/>
    <col min="11" max="11" width="42.1640625" style="307" bestFit="1" customWidth="1"/>
    <col min="12" max="12" width="19.6640625" style="307" bestFit="1" customWidth="1"/>
    <col min="13" max="13" width="13.5" style="307" bestFit="1" customWidth="1"/>
    <col min="14" max="14" width="13.33203125" style="307" bestFit="1" customWidth="1"/>
    <col min="15" max="15" width="11" style="307" bestFit="1" customWidth="1"/>
    <col min="16" max="16384" width="10.83203125" style="307"/>
  </cols>
  <sheetData>
    <row r="4" spans="1:15" ht="18" thickBot="1" x14ac:dyDescent="0.2"/>
    <row r="5" spans="1:15" ht="18" thickBot="1" x14ac:dyDescent="0.2">
      <c r="A5" s="308" t="s">
        <v>59</v>
      </c>
      <c r="B5" s="309">
        <v>45555</v>
      </c>
      <c r="C5" s="310"/>
      <c r="D5" s="311" t="s">
        <v>12</v>
      </c>
      <c r="E5" s="312">
        <v>4.4999999999999998E-2</v>
      </c>
      <c r="F5" s="313"/>
      <c r="G5" s="311" t="s">
        <v>81</v>
      </c>
      <c r="H5" s="314">
        <f>(B9/1000000-1)</f>
        <v>-2.7158400000000027E-2</v>
      </c>
      <c r="I5" s="310"/>
      <c r="J5" s="313"/>
      <c r="K5" s="311" t="s">
        <v>82</v>
      </c>
      <c r="L5" s="315">
        <f>(C9/1000000-1)</f>
        <v>1.239926332974095E-3</v>
      </c>
      <c r="M5" s="313"/>
      <c r="N5" s="313"/>
      <c r="O5" s="316"/>
    </row>
    <row r="6" spans="1:15" x14ac:dyDescent="0.15">
      <c r="A6" s="317"/>
      <c r="B6" s="318"/>
      <c r="C6" s="318"/>
      <c r="D6" s="318"/>
      <c r="E6" s="318"/>
      <c r="F6" s="318"/>
      <c r="G6" s="318"/>
      <c r="H6" s="318"/>
      <c r="I6" s="318"/>
      <c r="J6" s="318"/>
      <c r="K6" s="318"/>
      <c r="L6" s="318"/>
      <c r="M6" s="318"/>
      <c r="N6" s="318"/>
      <c r="O6" s="319"/>
    </row>
    <row r="7" spans="1:15" ht="18" thickBot="1" x14ac:dyDescent="0.2">
      <c r="A7" s="317"/>
      <c r="B7" s="318"/>
      <c r="C7" s="318"/>
      <c r="D7" s="318"/>
      <c r="E7" s="318"/>
      <c r="F7" s="318"/>
      <c r="G7" s="318"/>
      <c r="H7" s="318"/>
      <c r="I7" s="318"/>
      <c r="J7" s="318"/>
      <c r="K7" s="318"/>
      <c r="L7" s="318"/>
      <c r="M7" s="318"/>
      <c r="N7" s="318"/>
      <c r="O7" s="319"/>
    </row>
    <row r="8" spans="1:15" ht="18" thickBot="1" x14ac:dyDescent="0.2">
      <c r="A8" s="320"/>
      <c r="B8" s="311" t="s">
        <v>15</v>
      </c>
      <c r="C8" s="321" t="s">
        <v>16</v>
      </c>
      <c r="D8" s="318"/>
      <c r="E8" s="322" t="s">
        <v>90</v>
      </c>
      <c r="F8" s="323"/>
      <c r="G8" s="324"/>
      <c r="H8" s="325">
        <f>SUMPRODUCT(J15:J17,K15:K17)</f>
        <v>1.2417113572866657E-2</v>
      </c>
      <c r="I8" s="318"/>
      <c r="J8" s="318"/>
      <c r="K8" s="318"/>
      <c r="L8" s="318"/>
      <c r="M8" s="318"/>
      <c r="N8" s="318"/>
      <c r="O8" s="319"/>
    </row>
    <row r="9" spans="1:15" ht="18" thickBot="1" x14ac:dyDescent="0.2">
      <c r="A9" s="326" t="s">
        <v>86</v>
      </c>
      <c r="B9" s="327">
        <v>972841.6</v>
      </c>
      <c r="C9" s="328">
        <f>(C10-D26)*(1+H9)+D26</f>
        <v>1001239.9263329741</v>
      </c>
      <c r="D9" s="318"/>
      <c r="E9" s="329" t="s">
        <v>91</v>
      </c>
      <c r="F9" s="330"/>
      <c r="G9" s="331"/>
      <c r="H9" s="332">
        <f>SUMPRODUCT(B31:B33,E31:E33)</f>
        <v>1.3892037095114558E-2</v>
      </c>
      <c r="I9" s="333"/>
      <c r="J9" s="318"/>
      <c r="K9" s="334"/>
      <c r="L9" s="311" t="s">
        <v>17</v>
      </c>
      <c r="M9" s="311" t="s">
        <v>9</v>
      </c>
      <c r="N9" s="311" t="s">
        <v>10</v>
      </c>
      <c r="O9" s="311" t="s">
        <v>11</v>
      </c>
    </row>
    <row r="10" spans="1:15" x14ac:dyDescent="0.15">
      <c r="A10" s="335" t="s">
        <v>87</v>
      </c>
      <c r="B10" s="336">
        <v>967829.8</v>
      </c>
      <c r="C10" s="337">
        <v>993202.00856668828</v>
      </c>
      <c r="D10" s="318"/>
      <c r="E10" s="329" t="s">
        <v>83</v>
      </c>
      <c r="F10" s="330"/>
      <c r="G10" s="331"/>
      <c r="H10" s="338">
        <f>(C10-D26)*(1+H9)</f>
        <v>586636.84542912792</v>
      </c>
      <c r="I10" s="318"/>
      <c r="J10" s="318"/>
      <c r="K10" s="318"/>
      <c r="L10" s="326" t="s">
        <v>65</v>
      </c>
      <c r="M10" s="339">
        <v>69616</v>
      </c>
      <c r="N10" s="339">
        <v>62320</v>
      </c>
      <c r="O10" s="340">
        <f t="shared" ref="O10:O19" si="0">M10/N10-1</f>
        <v>0.11707317073170742</v>
      </c>
    </row>
    <row r="11" spans="1:15" ht="18" thickBot="1" x14ac:dyDescent="0.2">
      <c r="A11" s="341" t="s">
        <v>5</v>
      </c>
      <c r="B11" s="342">
        <f>B9/B10-1</f>
        <v>5.1783898367252501E-3</v>
      </c>
      <c r="C11" s="343">
        <f>C9/C10-1</f>
        <v>8.0929334586077317E-3</v>
      </c>
      <c r="D11" s="344"/>
      <c r="E11" s="345" t="s">
        <v>84</v>
      </c>
      <c r="F11" s="346"/>
      <c r="G11" s="347"/>
      <c r="H11" s="348">
        <f>H10+D26</f>
        <v>1001239.9263329741</v>
      </c>
      <c r="I11" s="318"/>
      <c r="J11" s="318"/>
      <c r="K11" s="318"/>
      <c r="L11" s="335" t="s">
        <v>34</v>
      </c>
      <c r="M11" s="349">
        <v>52770</v>
      </c>
      <c r="N11" s="349">
        <v>51080</v>
      </c>
      <c r="O11" s="340">
        <f t="shared" si="0"/>
        <v>3.3085356303837132E-2</v>
      </c>
    </row>
    <row r="12" spans="1:15" x14ac:dyDescent="0.15">
      <c r="A12" s="317"/>
      <c r="B12" s="318"/>
      <c r="C12" s="318"/>
      <c r="D12" s="318"/>
      <c r="E12" s="318" t="s">
        <v>24</v>
      </c>
      <c r="F12" s="318"/>
      <c r="G12" s="318"/>
      <c r="H12" s="318"/>
      <c r="I12" s="318"/>
      <c r="J12" s="318"/>
      <c r="K12" s="318"/>
      <c r="L12" s="335" t="s">
        <v>35</v>
      </c>
      <c r="M12" s="349">
        <v>49734</v>
      </c>
      <c r="N12" s="349">
        <v>47982</v>
      </c>
      <c r="O12" s="340">
        <f t="shared" si="0"/>
        <v>3.6513692634738026E-2</v>
      </c>
    </row>
    <row r="13" spans="1:15" ht="18" thickBot="1" x14ac:dyDescent="0.2">
      <c r="A13" s="317"/>
      <c r="B13" s="318"/>
      <c r="C13" s="318"/>
      <c r="D13" s="318"/>
      <c r="E13" s="318"/>
      <c r="F13" s="318"/>
      <c r="G13" s="318"/>
      <c r="H13" s="318"/>
      <c r="I13" s="318"/>
      <c r="J13" s="318"/>
      <c r="K13" s="318"/>
      <c r="L13" s="335" t="s">
        <v>39</v>
      </c>
      <c r="M13" s="349">
        <v>106950</v>
      </c>
      <c r="N13" s="349">
        <v>109320</v>
      </c>
      <c r="O13" s="340">
        <f t="shared" si="0"/>
        <v>-2.1679473106476443E-2</v>
      </c>
    </row>
    <row r="14" spans="1:15" ht="18" thickBot="1" x14ac:dyDescent="0.2">
      <c r="A14" s="317"/>
      <c r="B14" s="318"/>
      <c r="C14" s="318"/>
      <c r="D14" s="318"/>
      <c r="E14" s="318"/>
      <c r="F14" s="318"/>
      <c r="G14" s="311" t="s">
        <v>17</v>
      </c>
      <c r="H14" s="311" t="s">
        <v>80</v>
      </c>
      <c r="I14" s="311" t="s">
        <v>4</v>
      </c>
      <c r="J14" s="311" t="s">
        <v>5</v>
      </c>
      <c r="K14" s="311" t="s">
        <v>79</v>
      </c>
      <c r="L14" s="335" t="s">
        <v>38</v>
      </c>
      <c r="M14" s="349">
        <v>53472</v>
      </c>
      <c r="N14" s="349">
        <v>50778</v>
      </c>
      <c r="O14" s="340">
        <f t="shared" si="0"/>
        <v>5.305447240931116E-2</v>
      </c>
    </row>
    <row r="15" spans="1:15" ht="18" thickBot="1" x14ac:dyDescent="0.2">
      <c r="A15" s="320" t="s">
        <v>13</v>
      </c>
      <c r="B15" s="311" t="s">
        <v>21</v>
      </c>
      <c r="C15" s="311" t="s">
        <v>20</v>
      </c>
      <c r="D15" s="321" t="s">
        <v>1</v>
      </c>
      <c r="E15" s="311" t="s">
        <v>3</v>
      </c>
      <c r="F15" s="318"/>
      <c r="G15" s="350" t="s">
        <v>92</v>
      </c>
      <c r="H15" s="351">
        <f>SUM(D16:D18)</f>
        <v>172120</v>
      </c>
      <c r="I15" s="352">
        <v>159267.1</v>
      </c>
      <c r="J15" s="340">
        <f>H15/I15-1</f>
        <v>8.0700282732591999E-2</v>
      </c>
      <c r="K15" s="353">
        <f>(H15/D27)</f>
        <v>0.17685982911154913</v>
      </c>
      <c r="L15" s="335" t="s">
        <v>40</v>
      </c>
      <c r="M15" s="349">
        <v>56285</v>
      </c>
      <c r="N15" s="349">
        <v>55735</v>
      </c>
      <c r="O15" s="340">
        <f t="shared" si="0"/>
        <v>9.868125953171214E-3</v>
      </c>
    </row>
    <row r="16" spans="1:15" x14ac:dyDescent="0.15">
      <c r="A16" s="354" t="s">
        <v>65</v>
      </c>
      <c r="B16" s="355">
        <v>800</v>
      </c>
      <c r="C16" s="356">
        <v>87.02</v>
      </c>
      <c r="D16" s="357">
        <f>B16*C16</f>
        <v>69616</v>
      </c>
      <c r="E16" s="358">
        <f>D16/$B$9</f>
        <v>7.1559439892373025E-2</v>
      </c>
      <c r="F16" s="359" t="s">
        <v>49</v>
      </c>
      <c r="G16" s="360" t="s">
        <v>8</v>
      </c>
      <c r="H16" s="361">
        <f>SUM(D19:D22)</f>
        <v>270527</v>
      </c>
      <c r="I16" s="362">
        <v>272173</v>
      </c>
      <c r="J16" s="363">
        <f>H16/I16-1</f>
        <v>-6.0476241214227899E-3</v>
      </c>
      <c r="K16" s="364">
        <f>(H16/D27)</f>
        <v>0.27797675453207094</v>
      </c>
      <c r="L16" s="335" t="s">
        <v>41</v>
      </c>
      <c r="M16" s="349">
        <v>53820.000000000007</v>
      </c>
      <c r="N16" s="349">
        <v>56340</v>
      </c>
      <c r="O16" s="340">
        <f t="shared" si="0"/>
        <v>-4.4728434504792247E-2</v>
      </c>
    </row>
    <row r="17" spans="1:15" x14ac:dyDescent="0.15">
      <c r="A17" s="335" t="s">
        <v>34</v>
      </c>
      <c r="B17" s="365">
        <v>250</v>
      </c>
      <c r="C17" s="362">
        <v>211.08</v>
      </c>
      <c r="D17" s="349">
        <f t="shared" ref="D17:D25" si="1">B17*C17</f>
        <v>52770</v>
      </c>
      <c r="E17" s="366">
        <f t="shared" ref="E17:E25" si="2">D17/$B$9</f>
        <v>5.4243157364981101E-2</v>
      </c>
      <c r="F17" s="318"/>
      <c r="G17" s="360" t="s">
        <v>18</v>
      </c>
      <c r="H17" s="361">
        <f>SUM(D23:D25)</f>
        <v>115950</v>
      </c>
      <c r="I17" s="362">
        <v>116120</v>
      </c>
      <c r="J17" s="363">
        <f>H17/I17-1</f>
        <v>-1.4640027557698554E-3</v>
      </c>
      <c r="K17" s="364">
        <f>(H17/D27)</f>
        <v>0.11914302338766047</v>
      </c>
      <c r="L17" s="335" t="s">
        <v>36</v>
      </c>
      <c r="M17" s="349">
        <v>36300</v>
      </c>
      <c r="N17" s="349">
        <v>35900</v>
      </c>
      <c r="O17" s="340">
        <f t="shared" si="0"/>
        <v>1.1142061281337101E-2</v>
      </c>
    </row>
    <row r="18" spans="1:15" ht="18" thickBot="1" x14ac:dyDescent="0.2">
      <c r="A18" s="335" t="s">
        <v>35</v>
      </c>
      <c r="B18" s="365">
        <v>600</v>
      </c>
      <c r="C18" s="362">
        <v>82.89</v>
      </c>
      <c r="D18" s="349">
        <f t="shared" si="1"/>
        <v>49734</v>
      </c>
      <c r="E18" s="366">
        <f t="shared" si="2"/>
        <v>5.1122402660412548E-2</v>
      </c>
      <c r="F18" s="318"/>
      <c r="G18" s="367" t="s">
        <v>2</v>
      </c>
      <c r="H18" s="368">
        <f>D26</f>
        <v>414603.08090384613</v>
      </c>
      <c r="I18" s="369">
        <v>420269.7</v>
      </c>
      <c r="J18" s="343">
        <f>H18/I18-1</f>
        <v>-1.3483292029270455E-2</v>
      </c>
      <c r="K18" s="370">
        <f>(H18/D27)</f>
        <v>0.42602039296871952</v>
      </c>
      <c r="L18" s="335" t="s">
        <v>37</v>
      </c>
      <c r="M18" s="349">
        <v>25750</v>
      </c>
      <c r="N18" s="349">
        <v>27000</v>
      </c>
      <c r="O18" s="340">
        <f t="shared" si="0"/>
        <v>-4.629629629629628E-2</v>
      </c>
    </row>
    <row r="19" spans="1:15" ht="18" thickBot="1" x14ac:dyDescent="0.2">
      <c r="A19" s="335" t="s">
        <v>39</v>
      </c>
      <c r="B19" s="365">
        <v>3000</v>
      </c>
      <c r="C19" s="362">
        <v>35.65</v>
      </c>
      <c r="D19" s="349">
        <f t="shared" si="1"/>
        <v>106950</v>
      </c>
      <c r="E19" s="371">
        <f t="shared" si="2"/>
        <v>0.10993567709275591</v>
      </c>
      <c r="F19" s="318"/>
      <c r="L19" s="341" t="s">
        <v>42</v>
      </c>
      <c r="M19" s="369">
        <v>53900</v>
      </c>
      <c r="N19" s="369">
        <v>53220</v>
      </c>
      <c r="O19" s="372">
        <f t="shared" si="0"/>
        <v>1.2777151446824453E-2</v>
      </c>
    </row>
    <row r="20" spans="1:15" ht="18" thickBot="1" x14ac:dyDescent="0.2">
      <c r="A20" s="335" t="s">
        <v>38</v>
      </c>
      <c r="B20" s="365">
        <v>300</v>
      </c>
      <c r="C20" s="362">
        <v>178.24</v>
      </c>
      <c r="D20" s="349">
        <f t="shared" si="1"/>
        <v>53472</v>
      </c>
      <c r="E20" s="371">
        <f t="shared" si="2"/>
        <v>5.496475479666988E-2</v>
      </c>
      <c r="F20" s="318"/>
      <c r="G20" s="311" t="s">
        <v>54</v>
      </c>
      <c r="H20" s="373" t="s">
        <v>51</v>
      </c>
      <c r="I20" s="373" t="s">
        <v>50</v>
      </c>
      <c r="J20" s="321" t="s">
        <v>56</v>
      </c>
      <c r="K20" s="321" t="s">
        <v>57</v>
      </c>
      <c r="L20" s="318"/>
      <c r="M20" s="318"/>
      <c r="N20" s="318"/>
      <c r="O20" s="319"/>
    </row>
    <row r="21" spans="1:15" x14ac:dyDescent="0.15">
      <c r="A21" s="335" t="s">
        <v>40</v>
      </c>
      <c r="B21" s="365">
        <v>500</v>
      </c>
      <c r="C21" s="362">
        <v>112.57</v>
      </c>
      <c r="D21" s="349">
        <f t="shared" si="1"/>
        <v>56285</v>
      </c>
      <c r="E21" s="371">
        <f t="shared" si="2"/>
        <v>5.785628410627177E-2</v>
      </c>
      <c r="F21" s="318"/>
      <c r="G21" s="326" t="s">
        <v>33</v>
      </c>
      <c r="H21" s="339">
        <v>193.39</v>
      </c>
      <c r="I21" s="339">
        <v>196.22</v>
      </c>
      <c r="J21" s="339">
        <v>310</v>
      </c>
      <c r="K21" s="374">
        <f>((H21*J21)/(I21*J21)-1)</f>
        <v>-1.4422586892263833E-2</v>
      </c>
      <c r="L21" s="318"/>
      <c r="M21" s="318"/>
      <c r="N21" s="318"/>
      <c r="O21" s="319"/>
    </row>
    <row r="22" spans="1:15" x14ac:dyDescent="0.15">
      <c r="A22" s="335" t="s">
        <v>41</v>
      </c>
      <c r="B22" s="375">
        <v>3000</v>
      </c>
      <c r="C22" s="362">
        <v>17.940000000000001</v>
      </c>
      <c r="D22" s="349">
        <f t="shared" si="1"/>
        <v>53820.000000000007</v>
      </c>
      <c r="E22" s="371">
        <f t="shared" si="2"/>
        <v>5.5322469762806206E-2</v>
      </c>
      <c r="F22" s="318"/>
      <c r="G22" s="335"/>
      <c r="H22" s="349"/>
      <c r="I22" s="349"/>
      <c r="J22" s="349"/>
      <c r="K22" s="376"/>
      <c r="L22" s="318"/>
      <c r="M22" s="318"/>
      <c r="N22" s="318"/>
      <c r="O22" s="319"/>
    </row>
    <row r="23" spans="1:15" x14ac:dyDescent="0.15">
      <c r="A23" s="335" t="s">
        <v>36</v>
      </c>
      <c r="B23" s="375">
        <v>2000</v>
      </c>
      <c r="C23" s="362">
        <v>18.149999999999999</v>
      </c>
      <c r="D23" s="349">
        <f t="shared" si="1"/>
        <v>36300</v>
      </c>
      <c r="E23" s="371">
        <f t="shared" si="2"/>
        <v>3.73133714676675E-2</v>
      </c>
      <c r="F23" s="318"/>
      <c r="G23" s="335"/>
      <c r="H23" s="349"/>
      <c r="I23" s="349"/>
      <c r="J23" s="349"/>
      <c r="K23" s="376"/>
      <c r="L23" s="318"/>
      <c r="M23" s="318"/>
      <c r="N23" s="318"/>
      <c r="O23" s="319"/>
    </row>
    <row r="24" spans="1:15" x14ac:dyDescent="0.15">
      <c r="A24" s="335" t="s">
        <v>37</v>
      </c>
      <c r="B24" s="375">
        <v>5000</v>
      </c>
      <c r="C24" s="362">
        <v>5.15</v>
      </c>
      <c r="D24" s="349">
        <f t="shared" si="1"/>
        <v>25750</v>
      </c>
      <c r="E24" s="371">
        <f t="shared" si="2"/>
        <v>2.6468851660948711E-2</v>
      </c>
      <c r="F24" s="318"/>
      <c r="G24" s="335"/>
      <c r="H24" s="349"/>
      <c r="I24" s="349"/>
      <c r="J24" s="377"/>
      <c r="K24" s="376"/>
      <c r="L24" s="318"/>
      <c r="M24" s="318"/>
      <c r="N24" s="318"/>
      <c r="O24" s="319"/>
    </row>
    <row r="25" spans="1:15" x14ac:dyDescent="0.15">
      <c r="A25" s="378" t="s">
        <v>42</v>
      </c>
      <c r="B25" s="365">
        <v>2000</v>
      </c>
      <c r="C25" s="362">
        <v>26.95</v>
      </c>
      <c r="D25" s="349">
        <f t="shared" si="1"/>
        <v>53900</v>
      </c>
      <c r="E25" s="371">
        <f t="shared" si="2"/>
        <v>5.5404703088354774E-2</v>
      </c>
      <c r="F25" s="318"/>
      <c r="G25" s="335"/>
      <c r="H25" s="349"/>
      <c r="I25" s="349"/>
      <c r="J25" s="349"/>
      <c r="K25" s="376"/>
      <c r="L25" s="318"/>
      <c r="M25" s="318"/>
      <c r="N25" s="318"/>
      <c r="O25" s="319"/>
    </row>
    <row r="26" spans="1:15" x14ac:dyDescent="0.15">
      <c r="A26" s="378" t="s">
        <v>14</v>
      </c>
      <c r="B26" s="379">
        <v>414244.6</v>
      </c>
      <c r="C26" s="361">
        <f>1+(E5/52)</f>
        <v>1.0008653846153845</v>
      </c>
      <c r="D26" s="349">
        <f>B26*C26</f>
        <v>414603.08090384613</v>
      </c>
      <c r="E26" s="366">
        <f>D26/B9</f>
        <v>0.42617737656762017</v>
      </c>
      <c r="F26" s="318"/>
      <c r="G26" s="335"/>
      <c r="H26" s="349"/>
      <c r="I26" s="349"/>
      <c r="J26" s="349"/>
      <c r="K26" s="376"/>
      <c r="L26" s="318"/>
      <c r="M26" s="318"/>
      <c r="N26" s="318"/>
      <c r="O26" s="319"/>
    </row>
    <row r="27" spans="1:15" ht="18" thickBot="1" x14ac:dyDescent="0.2">
      <c r="A27" s="380" t="s">
        <v>25</v>
      </c>
      <c r="B27" s="381"/>
      <c r="C27" s="369"/>
      <c r="D27" s="368">
        <f>SUM(D16:D26)</f>
        <v>973200.08090384607</v>
      </c>
      <c r="E27" s="382">
        <f>SUM(E16:E26)</f>
        <v>1.0003684884608617</v>
      </c>
      <c r="F27" s="318"/>
      <c r="G27" s="341"/>
      <c r="H27" s="369"/>
      <c r="I27" s="369"/>
      <c r="J27" s="369"/>
      <c r="K27" s="383"/>
      <c r="L27" s="318"/>
      <c r="M27" s="318"/>
      <c r="N27" s="318"/>
      <c r="O27" s="319"/>
    </row>
    <row r="28" spans="1:15" x14ac:dyDescent="0.15">
      <c r="A28" s="384"/>
      <c r="B28" s="318"/>
      <c r="C28" s="318"/>
      <c r="D28" s="318"/>
      <c r="E28" s="385"/>
      <c r="F28" s="318"/>
      <c r="G28" s="318"/>
      <c r="H28" s="318"/>
      <c r="I28" s="318"/>
      <c r="J28" s="318"/>
      <c r="K28" s="318"/>
      <c r="L28" s="318"/>
      <c r="M28" s="318"/>
      <c r="N28" s="318"/>
      <c r="O28" s="319"/>
    </row>
    <row r="29" spans="1:15" ht="18" thickBot="1" x14ac:dyDescent="0.2">
      <c r="A29" s="386" t="s">
        <v>19</v>
      </c>
      <c r="B29" s="318"/>
      <c r="C29" s="318"/>
      <c r="D29" s="318"/>
      <c r="E29" s="387"/>
      <c r="F29" s="318"/>
      <c r="G29" s="318"/>
      <c r="H29" s="318"/>
      <c r="I29" s="318"/>
      <c r="J29" s="318"/>
      <c r="K29" s="318"/>
      <c r="L29" s="318"/>
      <c r="M29" s="318"/>
      <c r="N29" s="318"/>
      <c r="O29" s="319"/>
    </row>
    <row r="30" spans="1:15" ht="18" thickBot="1" x14ac:dyDescent="0.2">
      <c r="A30" s="311" t="s">
        <v>23</v>
      </c>
      <c r="B30" s="311" t="s">
        <v>32</v>
      </c>
      <c r="C30" s="311" t="s">
        <v>20</v>
      </c>
      <c r="D30" s="311" t="s">
        <v>4</v>
      </c>
      <c r="E30" s="321" t="s">
        <v>5</v>
      </c>
      <c r="F30" s="318"/>
      <c r="G30" s="344"/>
      <c r="H30" s="318"/>
      <c r="I30" s="318"/>
      <c r="J30" s="318"/>
      <c r="K30" s="318"/>
      <c r="L30" s="318"/>
      <c r="M30" s="318"/>
      <c r="N30" s="318"/>
      <c r="O30" s="319"/>
    </row>
    <row r="31" spans="1:15" x14ac:dyDescent="0.15">
      <c r="A31" s="388" t="s">
        <v>22</v>
      </c>
      <c r="B31" s="389">
        <v>0.26591051428907136</v>
      </c>
      <c r="C31" s="390">
        <v>261.42</v>
      </c>
      <c r="D31" s="390">
        <v>256.57</v>
      </c>
      <c r="E31" s="391">
        <f>C31/D31-1</f>
        <v>1.8903223291889315E-2</v>
      </c>
      <c r="F31" s="318"/>
      <c r="G31" s="318"/>
      <c r="H31" s="318"/>
      <c r="I31" s="318"/>
      <c r="J31" s="318"/>
      <c r="K31" s="318"/>
      <c r="L31" s="318"/>
      <c r="M31" s="318"/>
      <c r="N31" s="318"/>
      <c r="O31" s="319"/>
    </row>
    <row r="32" spans="1:15" x14ac:dyDescent="0.15">
      <c r="A32" s="335" t="s">
        <v>47</v>
      </c>
      <c r="B32" s="392">
        <v>0.18705362114792928</v>
      </c>
      <c r="C32" s="390">
        <v>261.63</v>
      </c>
      <c r="D32" s="362">
        <v>257.12</v>
      </c>
      <c r="E32" s="393">
        <f>C32/D32-1</f>
        <v>1.7540448039825796E-2</v>
      </c>
      <c r="F32" s="318"/>
      <c r="G32" s="394"/>
      <c r="H32" s="318"/>
      <c r="I32" s="318"/>
      <c r="J32" s="318"/>
      <c r="K32" s="318"/>
      <c r="L32" s="318"/>
      <c r="M32" s="318"/>
      <c r="N32" s="318"/>
      <c r="O32" s="319"/>
    </row>
    <row r="33" spans="1:15" x14ac:dyDescent="0.15">
      <c r="A33" s="335" t="s">
        <v>48</v>
      </c>
      <c r="B33" s="392">
        <v>0.23597952630990027</v>
      </c>
      <c r="C33" s="390">
        <v>236.18</v>
      </c>
      <c r="D33" s="362">
        <v>230.72</v>
      </c>
      <c r="E33" s="393">
        <f>C33/D33-1</f>
        <v>2.3665048543689338E-2</v>
      </c>
      <c r="F33" s="318"/>
      <c r="G33" s="318"/>
      <c r="H33" s="318"/>
      <c r="I33" s="318"/>
      <c r="J33" s="318"/>
      <c r="K33" s="318"/>
      <c r="L33" s="318"/>
      <c r="M33" s="318"/>
      <c r="N33" s="318"/>
      <c r="O33" s="319"/>
    </row>
    <row r="34" spans="1:15" ht="18" thickBot="1" x14ac:dyDescent="0.2">
      <c r="A34" s="395" t="s">
        <v>6</v>
      </c>
      <c r="B34" s="396">
        <v>0.311</v>
      </c>
      <c r="C34" s="397">
        <f>D34*C26</f>
        <v>297803.65787442308</v>
      </c>
      <c r="D34" s="398">
        <v>297546.16600000003</v>
      </c>
      <c r="E34" s="399">
        <f>C34/D34-1</f>
        <v>8.653846153845457E-4</v>
      </c>
      <c r="F34" s="318"/>
      <c r="G34" s="318"/>
      <c r="H34" s="318"/>
      <c r="I34" s="318"/>
      <c r="J34" s="318"/>
      <c r="K34" s="318"/>
      <c r="L34" s="318"/>
      <c r="M34" s="318"/>
      <c r="N34" s="318"/>
      <c r="O34" s="319"/>
    </row>
    <row r="35" spans="1:15" x14ac:dyDescent="0.15">
      <c r="A35" s="400"/>
      <c r="B35" s="331"/>
      <c r="C35" s="331"/>
      <c r="D35" s="331"/>
      <c r="E35" s="331"/>
      <c r="F35" s="318"/>
      <c r="G35" s="318"/>
      <c r="H35" s="318"/>
      <c r="I35" s="318"/>
      <c r="J35" s="318"/>
      <c r="K35" s="318"/>
      <c r="L35" s="318"/>
      <c r="M35" s="318"/>
      <c r="N35" s="318"/>
      <c r="O35" s="319"/>
    </row>
    <row r="36" spans="1:15" ht="18" thickBot="1" x14ac:dyDescent="0.2">
      <c r="A36" s="401"/>
      <c r="B36" s="347"/>
      <c r="C36" s="347"/>
      <c r="D36" s="347"/>
      <c r="E36" s="347"/>
      <c r="F36" s="402"/>
      <c r="G36" s="402"/>
      <c r="H36" s="402"/>
      <c r="I36" s="402"/>
      <c r="J36" s="402"/>
      <c r="K36" s="402"/>
      <c r="L36" s="402"/>
      <c r="M36" s="402"/>
      <c r="N36" s="402"/>
      <c r="O36" s="40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5E8C6-8CAE-4D45-9B8D-EC4E420D31EB}">
  <dimension ref="A4:R36"/>
  <sheetViews>
    <sheetView zoomScale="75" workbookViewId="0">
      <selection activeCell="C17" sqref="C17"/>
    </sheetView>
  </sheetViews>
  <sheetFormatPr baseColWidth="10" defaultRowHeight="14" x14ac:dyDescent="0.15"/>
  <cols>
    <col min="1" max="1" width="30.33203125" style="20" customWidth="1"/>
    <col min="2" max="2" width="20.6640625" style="20" bestFit="1" customWidth="1"/>
    <col min="3" max="3" width="28.33203125" style="28" bestFit="1" customWidth="1"/>
    <col min="4" max="4" width="14" style="20" bestFit="1" customWidth="1"/>
    <col min="5" max="5" width="40.33203125" style="20" bestFit="1" customWidth="1"/>
    <col min="6" max="6" width="11" style="20" bestFit="1" customWidth="1"/>
    <col min="7" max="7" width="35.33203125" style="20" bestFit="1" customWidth="1"/>
    <col min="8" max="8" width="14" style="20" bestFit="1" customWidth="1"/>
    <col min="9" max="9" width="13.5" style="20" bestFit="1" customWidth="1"/>
    <col min="10" max="10" width="9" style="20" bestFit="1" customWidth="1"/>
    <col min="11" max="11" width="39" style="20" bestFit="1" customWidth="1"/>
    <col min="12" max="12" width="14.6640625" style="20" bestFit="1" customWidth="1"/>
    <col min="13" max="14" width="10.33203125" style="20" bestFit="1" customWidth="1"/>
    <col min="15" max="15" width="9" style="20" bestFit="1" customWidth="1"/>
    <col min="16" max="17" width="10.83203125" style="20"/>
    <col min="18" max="18" width="8.1640625" style="20" bestFit="1" customWidth="1"/>
    <col min="19" max="16384" width="10.83203125" style="20"/>
  </cols>
  <sheetData>
    <row r="4" spans="1:18" ht="15" thickBot="1" x14ac:dyDescent="0.2"/>
    <row r="5" spans="1:18" ht="19" thickBot="1" x14ac:dyDescent="0.2">
      <c r="A5" s="135" t="s">
        <v>72</v>
      </c>
      <c r="B5" s="136">
        <v>45562</v>
      </c>
      <c r="C5" s="2"/>
      <c r="D5" s="11" t="s">
        <v>12</v>
      </c>
      <c r="E5" s="90">
        <v>4.4999999999999998E-2</v>
      </c>
      <c r="F5" s="75"/>
      <c r="G5" s="91" t="s">
        <v>81</v>
      </c>
      <c r="H5" s="85">
        <f>(B9/1000000-1)</f>
        <v>-4.8351839999999924E-2</v>
      </c>
      <c r="I5" s="3"/>
      <c r="J5" s="4"/>
      <c r="K5" s="91" t="s">
        <v>82</v>
      </c>
      <c r="L5" s="94">
        <f>(C9/1000000-1)</f>
        <v>3.4224506552966716E-3</v>
      </c>
      <c r="M5" s="4"/>
      <c r="N5" s="4"/>
      <c r="O5" s="5"/>
    </row>
    <row r="6" spans="1:18" x14ac:dyDescent="0.15">
      <c r="A6" s="6"/>
      <c r="B6" s="7"/>
      <c r="C6" s="8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9"/>
    </row>
    <row r="7" spans="1:18" ht="15" thickBot="1" x14ac:dyDescent="0.2">
      <c r="A7" s="6"/>
      <c r="B7" s="7"/>
      <c r="C7" s="8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9"/>
    </row>
    <row r="8" spans="1:18" ht="15" thickBot="1" x14ac:dyDescent="0.2">
      <c r="A8" s="10"/>
      <c r="B8" s="11" t="s">
        <v>15</v>
      </c>
      <c r="C8" s="12" t="s">
        <v>16</v>
      </c>
      <c r="D8" s="7"/>
      <c r="E8" s="103" t="s">
        <v>90</v>
      </c>
      <c r="F8" s="104"/>
      <c r="G8" s="105"/>
      <c r="H8" s="101">
        <f>SUMPRODUCT(J15:J17,K15:K17)</f>
        <v>0.24142565043942493</v>
      </c>
      <c r="I8" s="7"/>
      <c r="J8" s="7"/>
      <c r="K8" s="7"/>
      <c r="L8" s="7"/>
      <c r="M8" s="7"/>
      <c r="N8" s="7"/>
      <c r="O8" s="9"/>
    </row>
    <row r="9" spans="1:18" ht="15" thickBot="1" x14ac:dyDescent="0.2">
      <c r="A9" s="13" t="s">
        <v>86</v>
      </c>
      <c r="B9" s="170">
        <v>951648.16</v>
      </c>
      <c r="C9" s="15">
        <f>(C10-D26)*(1+H9)+D26</f>
        <v>1003422.4506552966</v>
      </c>
      <c r="D9" s="7"/>
      <c r="E9" s="106" t="s">
        <v>91</v>
      </c>
      <c r="F9" s="107"/>
      <c r="G9" s="108"/>
      <c r="H9" s="77">
        <f>SUMPRODUCT(B31:B33,E31:E33)</f>
        <v>2.6806701957493096E-3</v>
      </c>
      <c r="I9" s="16"/>
      <c r="J9" s="7"/>
      <c r="K9" s="7"/>
      <c r="L9" s="11" t="s">
        <v>17</v>
      </c>
      <c r="M9" s="11" t="s">
        <v>9</v>
      </c>
      <c r="N9" s="11" t="s">
        <v>10</v>
      </c>
      <c r="O9" s="11" t="s">
        <v>11</v>
      </c>
    </row>
    <row r="10" spans="1:18" x14ac:dyDescent="0.15">
      <c r="A10" s="17" t="s">
        <v>87</v>
      </c>
      <c r="B10" s="18">
        <v>967829.8</v>
      </c>
      <c r="C10" s="19">
        <v>1001244.9063629881</v>
      </c>
      <c r="D10" s="7"/>
      <c r="E10" s="106" t="s">
        <v>83</v>
      </c>
      <c r="F10" s="107"/>
      <c r="G10" s="108"/>
      <c r="H10" s="102">
        <f>(C10-D26)*(1+H9)</f>
        <v>814490.93359375815</v>
      </c>
      <c r="I10" s="7"/>
      <c r="J10" s="7"/>
      <c r="K10" s="7"/>
      <c r="L10" s="200" t="s">
        <v>66</v>
      </c>
      <c r="M10" s="21">
        <f>B16*C16</f>
        <v>123760</v>
      </c>
      <c r="N10" s="21">
        <v>127210</v>
      </c>
      <c r="O10" s="138">
        <f>M10/N10-1</f>
        <v>-2.7120509393915526E-2</v>
      </c>
      <c r="R10" s="202">
        <v>123760</v>
      </c>
    </row>
    <row r="11" spans="1:18" ht="15" thickBot="1" x14ac:dyDescent="0.2">
      <c r="A11" s="23" t="s">
        <v>5</v>
      </c>
      <c r="B11" s="86">
        <f>B9/B10-1</f>
        <v>-1.6719509979957192E-2</v>
      </c>
      <c r="C11" s="87">
        <f>C9/C10-1</f>
        <v>2.1748368241076843E-3</v>
      </c>
      <c r="D11" s="25"/>
      <c r="E11" s="109" t="s">
        <v>84</v>
      </c>
      <c r="F11" s="110"/>
      <c r="G11" s="111"/>
      <c r="H11" s="137">
        <f>H10+D26</f>
        <v>1003422.4506552966</v>
      </c>
      <c r="I11" s="7"/>
      <c r="J11" s="7"/>
      <c r="K11" s="7"/>
      <c r="L11" s="171" t="s">
        <v>71</v>
      </c>
      <c r="M11" s="21">
        <f t="shared" ref="M11:M19" si="0">B17*C17</f>
        <v>55605.999999999993</v>
      </c>
      <c r="N11" s="26">
        <v>56880</v>
      </c>
      <c r="O11" s="138">
        <f t="shared" ref="O11:O19" si="1">M11/N11-1</f>
        <v>-2.2398030942334834E-2</v>
      </c>
    </row>
    <row r="12" spans="1:18" x14ac:dyDescent="0.15">
      <c r="A12" s="6"/>
      <c r="B12" s="7"/>
      <c r="C12" s="8"/>
      <c r="D12" s="7"/>
      <c r="E12" s="7" t="s">
        <v>24</v>
      </c>
      <c r="F12" s="7"/>
      <c r="G12" s="7"/>
      <c r="H12" s="7"/>
      <c r="I12" s="7"/>
      <c r="J12" s="7"/>
      <c r="K12" s="7"/>
      <c r="L12" s="171" t="s">
        <v>67</v>
      </c>
      <c r="M12" s="21">
        <f t="shared" si="0"/>
        <v>187970</v>
      </c>
      <c r="N12" s="26">
        <v>192610</v>
      </c>
      <c r="O12" s="138">
        <f t="shared" si="1"/>
        <v>-2.409013031514462E-2</v>
      </c>
    </row>
    <row r="13" spans="1:18" ht="15" thickBot="1" x14ac:dyDescent="0.2">
      <c r="A13" s="6"/>
      <c r="B13" s="7"/>
      <c r="C13" s="8"/>
      <c r="D13" s="7"/>
      <c r="E13" s="7"/>
      <c r="F13" s="7"/>
      <c r="G13" s="7"/>
      <c r="H13" s="7"/>
      <c r="I13" s="7"/>
      <c r="J13" s="7"/>
      <c r="K13" s="7"/>
      <c r="L13" s="17" t="s">
        <v>39</v>
      </c>
      <c r="M13" s="21">
        <f t="shared" si="0"/>
        <v>107130</v>
      </c>
      <c r="N13" s="26">
        <v>106950</v>
      </c>
      <c r="O13" s="138">
        <f t="shared" si="1"/>
        <v>1.683029453015461E-3</v>
      </c>
    </row>
    <row r="14" spans="1:18" ht="15" thickBot="1" x14ac:dyDescent="0.2">
      <c r="A14" s="6"/>
      <c r="B14" s="7"/>
      <c r="C14" s="8"/>
      <c r="D14" s="7"/>
      <c r="E14" s="7"/>
      <c r="F14" s="7"/>
      <c r="G14" s="11" t="s">
        <v>17</v>
      </c>
      <c r="H14" s="11" t="s">
        <v>9</v>
      </c>
      <c r="I14" s="11" t="s">
        <v>10</v>
      </c>
      <c r="J14" s="11" t="s">
        <v>11</v>
      </c>
      <c r="K14" s="11" t="s">
        <v>79</v>
      </c>
      <c r="L14" s="17" t="s">
        <v>38</v>
      </c>
      <c r="M14" s="21">
        <f t="shared" si="0"/>
        <v>52884</v>
      </c>
      <c r="N14" s="26">
        <v>53472</v>
      </c>
      <c r="O14" s="138">
        <f t="shared" si="1"/>
        <v>-1.0996409335727098E-2</v>
      </c>
    </row>
    <row r="15" spans="1:18" ht="15" thickBot="1" x14ac:dyDescent="0.2">
      <c r="A15" s="10" t="s">
        <v>13</v>
      </c>
      <c r="B15" s="11" t="s">
        <v>21</v>
      </c>
      <c r="C15" s="29" t="s">
        <v>20</v>
      </c>
      <c r="D15" s="30" t="s">
        <v>1</v>
      </c>
      <c r="E15" s="11" t="s">
        <v>3</v>
      </c>
      <c r="F15" s="7"/>
      <c r="G15" s="31" t="s">
        <v>85</v>
      </c>
      <c r="H15" s="140">
        <f>SUM(D16:D18)</f>
        <v>367336</v>
      </c>
      <c r="I15" s="148">
        <v>253921.5</v>
      </c>
      <c r="J15" s="138">
        <f>H15/I15-1</f>
        <v>0.44665181955840683</v>
      </c>
      <c r="K15" s="139">
        <f>(H15/D27)</f>
        <v>0.38593355240547089</v>
      </c>
      <c r="L15" s="17" t="s">
        <v>40</v>
      </c>
      <c r="M15" s="21">
        <f t="shared" si="0"/>
        <v>46190</v>
      </c>
      <c r="N15" s="26">
        <v>56285</v>
      </c>
      <c r="O15" s="138">
        <f t="shared" si="1"/>
        <v>-0.17935506795771516</v>
      </c>
    </row>
    <row r="16" spans="1:18" x14ac:dyDescent="0.15">
      <c r="A16" s="200" t="s">
        <v>66</v>
      </c>
      <c r="B16" s="201">
        <v>1000</v>
      </c>
      <c r="C16" s="220">
        <v>123.76</v>
      </c>
      <c r="D16" s="202">
        <f>B16 * C16</f>
        <v>123760</v>
      </c>
      <c r="E16" s="203">
        <f>D16/$B$9</f>
        <v>0.13004806314131895</v>
      </c>
      <c r="F16" s="175" t="s">
        <v>49</v>
      </c>
      <c r="G16" s="35" t="s">
        <v>8</v>
      </c>
      <c r="H16" s="26">
        <f>SUM(D19:D22)</f>
        <v>260744</v>
      </c>
      <c r="I16" s="141">
        <v>178620</v>
      </c>
      <c r="J16" s="36">
        <f>H16/I16-1</f>
        <v>0.45976934273877501</v>
      </c>
      <c r="K16" s="142">
        <f>(H16/D27)</f>
        <v>0.27394499365271063</v>
      </c>
      <c r="L16" s="17" t="s">
        <v>41</v>
      </c>
      <c r="M16" s="21">
        <f t="shared" si="0"/>
        <v>54540</v>
      </c>
      <c r="N16" s="26">
        <v>53820.000000000007</v>
      </c>
      <c r="O16" s="138">
        <f t="shared" si="1"/>
        <v>1.3377926421404451E-2</v>
      </c>
    </row>
    <row r="17" spans="1:15" x14ac:dyDescent="0.15">
      <c r="A17" s="171" t="s">
        <v>44</v>
      </c>
      <c r="B17" s="172">
        <v>200</v>
      </c>
      <c r="C17" s="221">
        <v>278.02999999999997</v>
      </c>
      <c r="D17" s="173">
        <f t="shared" ref="D17:D25" si="2">B17*C17</f>
        <v>55605.999999999993</v>
      </c>
      <c r="E17" s="174">
        <f t="shared" ref="E17:E25" si="3">D17/$B$9</f>
        <v>5.8431258880382843E-2</v>
      </c>
      <c r="F17" s="175" t="s">
        <v>49</v>
      </c>
      <c r="G17" s="35" t="s">
        <v>18</v>
      </c>
      <c r="H17" s="26">
        <f>SUM(D23:D25)</f>
        <v>134800</v>
      </c>
      <c r="I17" s="141">
        <v>225340</v>
      </c>
      <c r="J17" s="36">
        <f>H17/I17-1</f>
        <v>-0.40179284636549217</v>
      </c>
      <c r="K17" s="142">
        <f>(H17/D27)</f>
        <v>0.1416246783986799</v>
      </c>
      <c r="L17" s="17" t="s">
        <v>36</v>
      </c>
      <c r="M17" s="21">
        <f t="shared" si="0"/>
        <v>34380</v>
      </c>
      <c r="N17" s="26">
        <v>36300</v>
      </c>
      <c r="O17" s="138">
        <f t="shared" si="1"/>
        <v>-5.2892561983471031E-2</v>
      </c>
    </row>
    <row r="18" spans="1:15" ht="15" thickBot="1" x14ac:dyDescent="0.2">
      <c r="A18" s="171" t="s">
        <v>67</v>
      </c>
      <c r="B18" s="172">
        <v>1000</v>
      </c>
      <c r="C18" s="221">
        <v>187.97</v>
      </c>
      <c r="D18" s="173">
        <f t="shared" si="2"/>
        <v>187970</v>
      </c>
      <c r="E18" s="174">
        <f t="shared" si="3"/>
        <v>0.19752047857687235</v>
      </c>
      <c r="F18" s="175" t="s">
        <v>49</v>
      </c>
      <c r="G18" s="39" t="s">
        <v>2</v>
      </c>
      <c r="H18" s="41">
        <f>D26</f>
        <v>188931.51706153844</v>
      </c>
      <c r="I18" s="41">
        <v>297031.84999999998</v>
      </c>
      <c r="J18" s="40">
        <f>H18/I18-1</f>
        <v>-0.36393515691486134</v>
      </c>
      <c r="K18" s="144">
        <f>(H18/D27)</f>
        <v>0.1984967755431386</v>
      </c>
      <c r="L18" s="171" t="s">
        <v>68</v>
      </c>
      <c r="M18" s="21">
        <f t="shared" si="0"/>
        <v>47800</v>
      </c>
      <c r="N18" s="26">
        <v>49300</v>
      </c>
      <c r="O18" s="138">
        <f t="shared" si="1"/>
        <v>-3.0425963488843855E-2</v>
      </c>
    </row>
    <row r="19" spans="1:15" ht="15" thickBot="1" x14ac:dyDescent="0.2">
      <c r="A19" s="222" t="s">
        <v>39</v>
      </c>
      <c r="B19" s="47">
        <v>3000</v>
      </c>
      <c r="C19" s="48">
        <v>35.71</v>
      </c>
      <c r="D19" s="49">
        <f t="shared" si="2"/>
        <v>107130</v>
      </c>
      <c r="E19" s="223">
        <f t="shared" si="3"/>
        <v>0.11257311735883564</v>
      </c>
      <c r="F19" s="7"/>
      <c r="L19" s="23" t="s">
        <v>42</v>
      </c>
      <c r="M19" s="21">
        <f t="shared" si="0"/>
        <v>52620</v>
      </c>
      <c r="N19" s="41">
        <v>53900</v>
      </c>
      <c r="O19" s="176">
        <f t="shared" si="1"/>
        <v>-2.3747680890538025E-2</v>
      </c>
    </row>
    <row r="20" spans="1:15" ht="15" thickBot="1" x14ac:dyDescent="0.2">
      <c r="A20" s="17" t="s">
        <v>38</v>
      </c>
      <c r="B20" s="37">
        <v>300</v>
      </c>
      <c r="C20" s="38">
        <v>176.28</v>
      </c>
      <c r="D20" s="26">
        <f t="shared" si="2"/>
        <v>52884</v>
      </c>
      <c r="E20" s="143">
        <f t="shared" si="3"/>
        <v>5.5570958073412342E-2</v>
      </c>
      <c r="F20" s="7"/>
      <c r="G20" s="11" t="s">
        <v>54</v>
      </c>
      <c r="H20" s="177" t="s">
        <v>51</v>
      </c>
      <c r="I20" s="177" t="s">
        <v>50</v>
      </c>
      <c r="J20" s="30" t="s">
        <v>56</v>
      </c>
      <c r="K20" s="30" t="s">
        <v>57</v>
      </c>
      <c r="L20" s="7"/>
      <c r="M20" s="7"/>
      <c r="N20" s="7"/>
      <c r="O20" s="9"/>
    </row>
    <row r="21" spans="1:15" x14ac:dyDescent="0.15">
      <c r="A21" s="222" t="s">
        <v>40</v>
      </c>
      <c r="B21" s="47">
        <v>500</v>
      </c>
      <c r="C21" s="48">
        <v>92.38</v>
      </c>
      <c r="D21" s="49">
        <f t="shared" si="2"/>
        <v>46190</v>
      </c>
      <c r="E21" s="223">
        <f t="shared" si="3"/>
        <v>4.8536845802339385E-2</v>
      </c>
      <c r="F21" s="7"/>
      <c r="G21" s="13" t="s">
        <v>65</v>
      </c>
      <c r="H21" s="21">
        <v>90.39</v>
      </c>
      <c r="I21" s="21">
        <v>82.47</v>
      </c>
      <c r="J21" s="21">
        <v>800</v>
      </c>
      <c r="K21" s="178">
        <f t="shared" ref="K21:K26" si="4">((H21*J21)/(I21*J21)-1)</f>
        <v>9.6034921789741823E-2</v>
      </c>
      <c r="L21" s="7"/>
      <c r="M21" s="7"/>
      <c r="N21" s="7"/>
      <c r="O21" s="9"/>
    </row>
    <row r="22" spans="1:15" x14ac:dyDescent="0.15">
      <c r="A22" s="222" t="s">
        <v>41</v>
      </c>
      <c r="B22" s="224">
        <v>3000</v>
      </c>
      <c r="C22" s="48">
        <v>18.18</v>
      </c>
      <c r="D22" s="49">
        <f t="shared" si="2"/>
        <v>54540</v>
      </c>
      <c r="E22" s="223">
        <f t="shared" si="3"/>
        <v>5.7311096991980733E-2</v>
      </c>
      <c r="F22" s="7"/>
      <c r="G22" s="17" t="s">
        <v>34</v>
      </c>
      <c r="H22" s="26">
        <v>209.87</v>
      </c>
      <c r="I22" s="26">
        <v>222.3</v>
      </c>
      <c r="J22" s="26">
        <v>250</v>
      </c>
      <c r="K22" s="178">
        <f t="shared" si="4"/>
        <v>-5.5915429599640132E-2</v>
      </c>
      <c r="L22" s="7"/>
      <c r="M22" s="7"/>
      <c r="N22" s="7"/>
      <c r="O22" s="9"/>
    </row>
    <row r="23" spans="1:15" x14ac:dyDescent="0.15">
      <c r="A23" s="222" t="s">
        <v>36</v>
      </c>
      <c r="B23" s="224">
        <v>2000</v>
      </c>
      <c r="C23" s="48">
        <v>17.190000000000001</v>
      </c>
      <c r="D23" s="49">
        <f t="shared" si="2"/>
        <v>34380</v>
      </c>
      <c r="E23" s="223">
        <f t="shared" si="3"/>
        <v>3.6126797113756833E-2</v>
      </c>
      <c r="F23" s="7"/>
      <c r="G23" s="17" t="s">
        <v>35</v>
      </c>
      <c r="H23" s="26">
        <v>85.6</v>
      </c>
      <c r="I23" s="26">
        <v>83.27</v>
      </c>
      <c r="J23" s="26">
        <v>600</v>
      </c>
      <c r="K23" s="178">
        <f t="shared" si="4"/>
        <v>2.7981265761979124E-2</v>
      </c>
      <c r="L23" s="7"/>
      <c r="M23" s="7"/>
      <c r="N23" s="7"/>
      <c r="O23" s="9"/>
    </row>
    <row r="24" spans="1:15" x14ac:dyDescent="0.15">
      <c r="A24" s="171" t="s">
        <v>68</v>
      </c>
      <c r="B24" s="179">
        <v>10000</v>
      </c>
      <c r="C24" s="221">
        <v>4.78</v>
      </c>
      <c r="D24" s="173">
        <f t="shared" si="2"/>
        <v>47800</v>
      </c>
      <c r="E24" s="174">
        <f t="shared" si="3"/>
        <v>5.0228647528725322E-2</v>
      </c>
      <c r="F24" s="175" t="s">
        <v>49</v>
      </c>
      <c r="G24" s="17" t="s">
        <v>37</v>
      </c>
      <c r="H24" s="45">
        <v>5.15</v>
      </c>
      <c r="I24" s="26">
        <v>7.22</v>
      </c>
      <c r="J24" s="45">
        <v>5000</v>
      </c>
      <c r="K24" s="178">
        <f t="shared" si="4"/>
        <v>-0.28670360110803328</v>
      </c>
      <c r="L24" s="7"/>
      <c r="M24" s="7"/>
      <c r="N24" s="7"/>
      <c r="O24" s="9"/>
    </row>
    <row r="25" spans="1:15" x14ac:dyDescent="0.15">
      <c r="A25" s="46" t="s">
        <v>42</v>
      </c>
      <c r="B25" s="47">
        <v>2000</v>
      </c>
      <c r="C25" s="48">
        <v>26.31</v>
      </c>
      <c r="D25" s="49">
        <f t="shared" si="2"/>
        <v>52620</v>
      </c>
      <c r="E25" s="223">
        <f t="shared" si="3"/>
        <v>5.5293544622626076E-2</v>
      </c>
      <c r="F25" s="7"/>
      <c r="G25" s="17" t="s">
        <v>69</v>
      </c>
      <c r="H25" s="26">
        <v>8.64</v>
      </c>
      <c r="I25" s="26">
        <v>8.64</v>
      </c>
      <c r="J25" s="26">
        <v>20000</v>
      </c>
      <c r="K25" s="178">
        <f t="shared" si="4"/>
        <v>0</v>
      </c>
      <c r="L25" s="7"/>
      <c r="M25" s="7"/>
      <c r="N25" s="7"/>
      <c r="O25" s="9"/>
    </row>
    <row r="26" spans="1:15" x14ac:dyDescent="0.15">
      <c r="A26" s="50" t="s">
        <v>14</v>
      </c>
      <c r="B26" s="51">
        <v>188768.16</v>
      </c>
      <c r="C26" s="52">
        <f>1+(E5/52)</f>
        <v>1.0008653846153845</v>
      </c>
      <c r="D26" s="26">
        <f>B26*C26</f>
        <v>188931.51706153844</v>
      </c>
      <c r="E26" s="143">
        <f>D26/B9</f>
        <v>0.1985308489027483</v>
      </c>
      <c r="F26" s="7"/>
      <c r="G26" s="17" t="s">
        <v>70</v>
      </c>
      <c r="H26" s="26">
        <v>41.63</v>
      </c>
      <c r="I26" s="26">
        <v>41.76</v>
      </c>
      <c r="J26" s="26">
        <v>10000</v>
      </c>
      <c r="K26" s="178">
        <f t="shared" si="4"/>
        <v>-3.1130268199234257E-3</v>
      </c>
      <c r="L26" s="7"/>
      <c r="M26" s="7"/>
      <c r="N26" s="7"/>
      <c r="O26" s="9"/>
    </row>
    <row r="27" spans="1:15" ht="15" thickBot="1" x14ac:dyDescent="0.2">
      <c r="A27" s="53" t="s">
        <v>25</v>
      </c>
      <c r="B27" s="54"/>
      <c r="C27" s="55"/>
      <c r="D27" s="24">
        <f>SUM(D16:D26)</f>
        <v>951811.51706153841</v>
      </c>
      <c r="E27" s="56">
        <f>SUM(E16:E26)</f>
        <v>1.000171656992999</v>
      </c>
      <c r="F27" s="7"/>
      <c r="G27" s="23"/>
      <c r="H27" s="41"/>
      <c r="I27" s="41"/>
      <c r="J27" s="41"/>
      <c r="K27" s="180"/>
      <c r="L27" s="7"/>
      <c r="M27" s="7"/>
      <c r="N27" s="7"/>
      <c r="O27" s="9"/>
    </row>
    <row r="28" spans="1:15" ht="22" customHeight="1" x14ac:dyDescent="0.15">
      <c r="A28" s="69"/>
      <c r="B28" s="7"/>
      <c r="C28" s="8"/>
      <c r="D28" s="7"/>
      <c r="E28" s="70"/>
      <c r="F28" s="7"/>
      <c r="G28" s="7"/>
      <c r="H28" s="7"/>
      <c r="I28" s="7"/>
      <c r="J28" s="7"/>
      <c r="K28" s="7"/>
      <c r="L28" s="7"/>
      <c r="M28" s="7"/>
      <c r="N28" s="7"/>
      <c r="O28" s="9"/>
    </row>
    <row r="29" spans="1:15" ht="29" customHeight="1" thickBot="1" x14ac:dyDescent="0.2">
      <c r="A29" s="73" t="s">
        <v>19</v>
      </c>
      <c r="B29" s="7"/>
      <c r="C29" s="8"/>
      <c r="D29" s="7"/>
      <c r="E29" s="25"/>
      <c r="F29" s="7"/>
      <c r="G29" s="7"/>
      <c r="H29" s="7"/>
      <c r="I29" s="7"/>
      <c r="J29" s="7"/>
      <c r="K29" s="7"/>
      <c r="L29" s="7"/>
      <c r="M29" s="7"/>
      <c r="N29" s="7"/>
      <c r="O29" s="9"/>
    </row>
    <row r="30" spans="1:15" ht="15" thickBot="1" x14ac:dyDescent="0.2">
      <c r="A30" s="11" t="s">
        <v>23</v>
      </c>
      <c r="B30" s="11" t="s">
        <v>32</v>
      </c>
      <c r="C30" s="29" t="s">
        <v>20</v>
      </c>
      <c r="D30" s="11" t="s">
        <v>4</v>
      </c>
      <c r="E30" s="30" t="s">
        <v>5</v>
      </c>
      <c r="F30" s="7"/>
      <c r="G30" s="25"/>
      <c r="H30" s="7"/>
      <c r="I30" s="7"/>
      <c r="J30" s="7"/>
      <c r="K30" s="7"/>
      <c r="L30" s="7"/>
      <c r="M30" s="7"/>
      <c r="N30" s="7"/>
      <c r="O30" s="9"/>
    </row>
    <row r="31" spans="1:15" x14ac:dyDescent="0.15">
      <c r="A31" s="27" t="s">
        <v>22</v>
      </c>
      <c r="B31" s="181">
        <v>0.26591051428907136</v>
      </c>
      <c r="C31" s="225">
        <v>262.11</v>
      </c>
      <c r="D31" s="58">
        <v>261.42</v>
      </c>
      <c r="E31" s="88">
        <f>C31/D31-1</f>
        <v>2.6394308010098122E-3</v>
      </c>
      <c r="F31" s="7"/>
      <c r="G31" s="7"/>
      <c r="H31" s="7"/>
      <c r="I31" s="7"/>
      <c r="J31" s="7"/>
      <c r="K31" s="7"/>
      <c r="L31" s="7"/>
      <c r="M31" s="7"/>
      <c r="N31" s="7"/>
      <c r="O31" s="9"/>
    </row>
    <row r="32" spans="1:15" x14ac:dyDescent="0.15">
      <c r="A32" s="17" t="s">
        <v>47</v>
      </c>
      <c r="B32" s="182">
        <v>0.18705362114792928</v>
      </c>
      <c r="C32" s="38">
        <v>263.14</v>
      </c>
      <c r="D32" s="58">
        <v>261.63</v>
      </c>
      <c r="E32" s="183">
        <f>C32/D32-1</f>
        <v>5.7715093834804776E-3</v>
      </c>
      <c r="F32" s="7"/>
      <c r="G32" s="68"/>
      <c r="H32" s="7"/>
      <c r="I32" s="7"/>
      <c r="J32" s="7"/>
      <c r="K32" s="7"/>
      <c r="L32" s="7"/>
      <c r="M32" s="7"/>
      <c r="N32" s="7"/>
      <c r="O32" s="9"/>
    </row>
    <row r="33" spans="1:15" x14ac:dyDescent="0.15">
      <c r="A33" s="17" t="s">
        <v>48</v>
      </c>
      <c r="B33" s="182">
        <v>0.23597952630990027</v>
      </c>
      <c r="C33" s="38">
        <v>237.08</v>
      </c>
      <c r="D33" s="58">
        <v>236.18</v>
      </c>
      <c r="E33" s="183">
        <f>C33/D33-1</f>
        <v>3.8106528918622207E-3</v>
      </c>
      <c r="F33" s="7"/>
      <c r="G33" s="7"/>
      <c r="H33" s="7"/>
      <c r="I33" s="7"/>
      <c r="J33" s="7"/>
      <c r="K33" s="7"/>
      <c r="L33" s="7"/>
      <c r="M33" s="7"/>
      <c r="N33" s="7"/>
      <c r="O33" s="9"/>
    </row>
    <row r="34" spans="1:15" ht="15" thickBot="1" x14ac:dyDescent="0.2">
      <c r="A34" s="184" t="s">
        <v>6</v>
      </c>
      <c r="B34" s="185">
        <v>0.311</v>
      </c>
      <c r="C34" s="149">
        <f>D34*C26</f>
        <v>298061.3726039519</v>
      </c>
      <c r="D34" s="149">
        <v>297803.65789999999</v>
      </c>
      <c r="E34" s="89">
        <f>C34/D34-1</f>
        <v>8.653846153845457E-4</v>
      </c>
      <c r="F34" s="7"/>
      <c r="G34" s="7"/>
      <c r="H34" s="7"/>
      <c r="I34" s="7"/>
      <c r="J34" s="7"/>
      <c r="K34" s="7"/>
      <c r="L34" s="7"/>
      <c r="M34" s="7"/>
      <c r="N34" s="7"/>
      <c r="O34" s="9"/>
    </row>
    <row r="35" spans="1:15" x14ac:dyDescent="0.15">
      <c r="A35" s="186"/>
      <c r="B35" s="78"/>
      <c r="C35" s="226"/>
      <c r="D35" s="78"/>
      <c r="E35" s="78"/>
      <c r="F35" s="7"/>
      <c r="G35" s="7"/>
      <c r="H35" s="7"/>
      <c r="I35" s="7"/>
      <c r="J35" s="7"/>
      <c r="K35" s="7"/>
      <c r="L35" s="7"/>
      <c r="M35" s="7"/>
      <c r="N35" s="7"/>
      <c r="O35" s="9"/>
    </row>
    <row r="36" spans="1:15" ht="15" thickBot="1" x14ac:dyDescent="0.2">
      <c r="A36" s="150"/>
      <c r="B36" s="92"/>
      <c r="C36" s="227"/>
      <c r="D36" s="92"/>
      <c r="E36" s="92"/>
      <c r="F36" s="66"/>
      <c r="G36" s="66"/>
      <c r="H36" s="66"/>
      <c r="I36" s="66"/>
      <c r="J36" s="66"/>
      <c r="K36" s="66"/>
      <c r="L36" s="66"/>
      <c r="M36" s="66"/>
      <c r="N36" s="66"/>
      <c r="O36" s="6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504F9-1262-A242-95D6-F3D454E1925D}">
  <dimension ref="A4:O36"/>
  <sheetViews>
    <sheetView zoomScale="75" workbookViewId="0">
      <selection activeCell="D61" sqref="D61"/>
    </sheetView>
  </sheetViews>
  <sheetFormatPr baseColWidth="10" defaultRowHeight="14" x14ac:dyDescent="0.15"/>
  <cols>
    <col min="1" max="1" width="30.33203125" style="20" bestFit="1" customWidth="1"/>
    <col min="2" max="2" width="20.6640625" style="20" bestFit="1" customWidth="1"/>
    <col min="3" max="3" width="28.33203125" style="20" bestFit="1" customWidth="1"/>
    <col min="4" max="4" width="14" style="20" bestFit="1" customWidth="1"/>
    <col min="5" max="5" width="40.33203125" style="20" bestFit="1" customWidth="1"/>
    <col min="6" max="6" width="10.83203125" style="20"/>
    <col min="7" max="7" width="35.33203125" style="20" bestFit="1" customWidth="1"/>
    <col min="8" max="8" width="14" style="20" bestFit="1" customWidth="1"/>
    <col min="9" max="9" width="13.5" style="20" bestFit="1" customWidth="1"/>
    <col min="10" max="10" width="8" style="20" bestFit="1" customWidth="1"/>
    <col min="11" max="11" width="39" style="20" bestFit="1" customWidth="1"/>
    <col min="12" max="12" width="14.6640625" style="20" bestFit="1" customWidth="1"/>
    <col min="13" max="14" width="10.33203125" style="20" bestFit="1" customWidth="1"/>
    <col min="15" max="15" width="7.33203125" style="20" bestFit="1" customWidth="1"/>
    <col min="16" max="16384" width="10.83203125" style="20"/>
  </cols>
  <sheetData>
    <row r="4" spans="1:15" ht="15" thickBot="1" x14ac:dyDescent="0.2"/>
    <row r="5" spans="1:15" ht="19" thickBot="1" x14ac:dyDescent="0.2">
      <c r="A5" s="135" t="s">
        <v>60</v>
      </c>
      <c r="B5" s="136">
        <v>45569</v>
      </c>
      <c r="C5" s="2"/>
      <c r="D5" s="11" t="s">
        <v>12</v>
      </c>
      <c r="E5" s="90">
        <v>4.4999999999999998E-2</v>
      </c>
      <c r="F5" s="75"/>
      <c r="G5" s="91" t="s">
        <v>81</v>
      </c>
      <c r="H5" s="85">
        <f>(B9/1000000-1)</f>
        <v>-5.2524840000000017E-2</v>
      </c>
      <c r="I5" s="3"/>
      <c r="J5" s="4"/>
      <c r="K5" s="91" t="s">
        <v>82</v>
      </c>
      <c r="L5" s="94">
        <f>(C9/1000000-1)</f>
        <v>4.1780787620104842E-3</v>
      </c>
      <c r="M5" s="4"/>
      <c r="N5" s="4"/>
      <c r="O5" s="5"/>
    </row>
    <row r="6" spans="1:15" x14ac:dyDescent="0.15">
      <c r="A6" s="6"/>
      <c r="B6" s="7"/>
      <c r="C6" s="8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9"/>
    </row>
    <row r="7" spans="1:15" ht="15" thickBot="1" x14ac:dyDescent="0.2">
      <c r="A7" s="6"/>
      <c r="B7" s="7"/>
      <c r="C7" s="8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9"/>
    </row>
    <row r="8" spans="1:15" ht="15" thickBot="1" x14ac:dyDescent="0.2">
      <c r="A8" s="10"/>
      <c r="B8" s="11" t="s">
        <v>15</v>
      </c>
      <c r="C8" s="12" t="s">
        <v>16</v>
      </c>
      <c r="D8" s="7"/>
      <c r="E8" s="103" t="s">
        <v>90</v>
      </c>
      <c r="F8" s="104"/>
      <c r="G8" s="105"/>
      <c r="H8" s="101">
        <f>SUMPRODUCT(J15:J17,K15:K17)</f>
        <v>-4.1484792498363244E-3</v>
      </c>
      <c r="I8" s="7"/>
      <c r="J8" s="7"/>
      <c r="K8" s="7"/>
      <c r="L8" s="7"/>
      <c r="M8" s="7"/>
      <c r="N8" s="7"/>
      <c r="O8" s="9"/>
    </row>
    <row r="9" spans="1:15" ht="15" thickBot="1" x14ac:dyDescent="0.2">
      <c r="A9" s="13" t="s">
        <v>86</v>
      </c>
      <c r="B9" s="170">
        <v>947475.16</v>
      </c>
      <c r="C9" s="15">
        <f>(C10-D26)*(1+H9)+D26</f>
        <v>1004178.0787620104</v>
      </c>
      <c r="D9" s="7"/>
      <c r="E9" s="106" t="s">
        <v>91</v>
      </c>
      <c r="F9" s="107"/>
      <c r="G9" s="108"/>
      <c r="H9" s="77">
        <f>SUMPRODUCT(B31:B33,E31:E33)</f>
        <v>9.2719238868883467E-4</v>
      </c>
      <c r="I9" s="16"/>
      <c r="J9" s="7"/>
      <c r="K9" s="7"/>
      <c r="L9" s="11" t="s">
        <v>17</v>
      </c>
      <c r="M9" s="11" t="s">
        <v>9</v>
      </c>
      <c r="N9" s="11" t="s">
        <v>10</v>
      </c>
      <c r="O9" s="11" t="s">
        <v>11</v>
      </c>
    </row>
    <row r="10" spans="1:15" x14ac:dyDescent="0.15">
      <c r="A10" s="17" t="s">
        <v>87</v>
      </c>
      <c r="B10" s="18">
        <v>951648.16</v>
      </c>
      <c r="C10" s="19">
        <v>1003422.8885617027</v>
      </c>
      <c r="D10" s="7"/>
      <c r="E10" s="106" t="s">
        <v>83</v>
      </c>
      <c r="F10" s="107"/>
      <c r="G10" s="108"/>
      <c r="H10" s="102">
        <f>(C10-D26)*(1+H9)</f>
        <v>815246.56170047203</v>
      </c>
      <c r="I10" s="7"/>
      <c r="J10" s="7"/>
      <c r="K10" s="7"/>
      <c r="L10" s="13"/>
      <c r="M10" s="21"/>
      <c r="N10" s="21"/>
      <c r="O10" s="44"/>
    </row>
    <row r="11" spans="1:15" ht="15" thickBot="1" x14ac:dyDescent="0.2">
      <c r="A11" s="23" t="s">
        <v>5</v>
      </c>
      <c r="B11" s="86">
        <f>B9/B10-1</f>
        <v>-4.3850239777692979E-3</v>
      </c>
      <c r="C11" s="87">
        <f>C9/C10-1</f>
        <v>7.5261408616089653E-4</v>
      </c>
      <c r="D11" s="25"/>
      <c r="E11" s="109" t="s">
        <v>84</v>
      </c>
      <c r="F11" s="110"/>
      <c r="G11" s="111"/>
      <c r="H11" s="137">
        <f>H10+D26</f>
        <v>1004178.0787620104</v>
      </c>
      <c r="I11" s="7"/>
      <c r="J11" s="7"/>
      <c r="K11" s="7"/>
      <c r="L11" s="17"/>
      <c r="M11" s="26"/>
      <c r="N11" s="26"/>
      <c r="O11" s="44"/>
    </row>
    <row r="12" spans="1:15" x14ac:dyDescent="0.15">
      <c r="A12" s="6"/>
      <c r="B12" s="7"/>
      <c r="C12" s="8"/>
      <c r="D12" s="7"/>
      <c r="E12" s="7" t="s">
        <v>24</v>
      </c>
      <c r="F12" s="7"/>
      <c r="G12" s="7"/>
      <c r="H12" s="7"/>
      <c r="I12" s="7"/>
      <c r="J12" s="7"/>
      <c r="K12" s="7"/>
      <c r="L12" s="17"/>
      <c r="M12" s="26"/>
      <c r="N12" s="26"/>
      <c r="O12" s="44"/>
    </row>
    <row r="13" spans="1:15" ht="15" thickBot="1" x14ac:dyDescent="0.2">
      <c r="A13" s="6"/>
      <c r="B13" s="7"/>
      <c r="C13" s="8"/>
      <c r="D13" s="7"/>
      <c r="E13" s="7"/>
      <c r="F13" s="7"/>
      <c r="G13" s="7"/>
      <c r="H13" s="7"/>
      <c r="I13" s="7"/>
      <c r="J13" s="7"/>
      <c r="K13" s="7"/>
      <c r="L13" s="17"/>
      <c r="M13" s="26"/>
      <c r="N13" s="26"/>
      <c r="O13" s="44"/>
    </row>
    <row r="14" spans="1:15" ht="15" thickBot="1" x14ac:dyDescent="0.2">
      <c r="A14" s="6"/>
      <c r="B14" s="7"/>
      <c r="C14" s="8"/>
      <c r="D14" s="7"/>
      <c r="E14" s="7"/>
      <c r="F14" s="7"/>
      <c r="G14" s="11" t="s">
        <v>17</v>
      </c>
      <c r="H14" s="11" t="s">
        <v>9</v>
      </c>
      <c r="I14" s="11" t="s">
        <v>10</v>
      </c>
      <c r="J14" s="11" t="s">
        <v>11</v>
      </c>
      <c r="K14" s="11" t="s">
        <v>79</v>
      </c>
      <c r="L14" s="17"/>
      <c r="M14" s="26"/>
      <c r="N14" s="26"/>
      <c r="O14" s="44"/>
    </row>
    <row r="15" spans="1:15" ht="15" thickBot="1" x14ac:dyDescent="0.2">
      <c r="A15" s="10" t="s">
        <v>13</v>
      </c>
      <c r="B15" s="11" t="s">
        <v>21</v>
      </c>
      <c r="C15" s="29" t="s">
        <v>20</v>
      </c>
      <c r="D15" s="30" t="s">
        <v>1</v>
      </c>
      <c r="E15" s="11" t="s">
        <v>3</v>
      </c>
      <c r="F15" s="7"/>
      <c r="G15" s="31" t="s">
        <v>85</v>
      </c>
      <c r="H15" s="140">
        <f>SUM(D16:D18)</f>
        <v>369808</v>
      </c>
      <c r="I15" s="148">
        <v>367336</v>
      </c>
      <c r="J15" s="138">
        <f>H15/I15-1</f>
        <v>6.7295337238930664E-3</v>
      </c>
      <c r="K15" s="139">
        <f>(H15/D27)</f>
        <v>0.3902416304760491</v>
      </c>
      <c r="L15" s="17"/>
      <c r="M15" s="26"/>
      <c r="N15" s="26"/>
      <c r="O15" s="44"/>
    </row>
    <row r="16" spans="1:15" x14ac:dyDescent="0.15">
      <c r="A16" s="13" t="s">
        <v>66</v>
      </c>
      <c r="B16" s="32">
        <v>1000</v>
      </c>
      <c r="C16" s="33">
        <v>126.6</v>
      </c>
      <c r="D16" s="21">
        <f>B16 * C16</f>
        <v>126600</v>
      </c>
      <c r="E16" s="34">
        <f>D16/$B$9</f>
        <v>0.1336182787103358</v>
      </c>
      <c r="F16" s="7"/>
      <c r="G16" s="35" t="s">
        <v>8</v>
      </c>
      <c r="H16" s="26">
        <f>SUM(D19:D22)</f>
        <v>259539</v>
      </c>
      <c r="I16" s="141">
        <v>260744</v>
      </c>
      <c r="J16" s="36">
        <f>H16/I16-1</f>
        <v>-4.6213910962477067E-3</v>
      </c>
      <c r="K16" s="142">
        <f>(H16/D27)</f>
        <v>0.27387974984890351</v>
      </c>
      <c r="L16" s="17"/>
      <c r="M16" s="26"/>
      <c r="N16" s="26"/>
      <c r="O16" s="44"/>
    </row>
    <row r="17" spans="1:15" x14ac:dyDescent="0.15">
      <c r="A17" s="17" t="s">
        <v>44</v>
      </c>
      <c r="B17" s="37">
        <v>200</v>
      </c>
      <c r="C17" s="38">
        <v>283.49</v>
      </c>
      <c r="D17" s="26">
        <f t="shared" ref="D17:D25" si="0">B17*C17</f>
        <v>56698</v>
      </c>
      <c r="E17" s="204">
        <f t="shared" ref="E17:E25" si="1">D17/$B$9</f>
        <v>5.9841146653385614E-2</v>
      </c>
      <c r="F17" s="7"/>
      <c r="G17" s="35" t="s">
        <v>18</v>
      </c>
      <c r="H17" s="26">
        <f>SUM(D23:D25)</f>
        <v>129360</v>
      </c>
      <c r="I17" s="141">
        <v>134800</v>
      </c>
      <c r="J17" s="36">
        <f>H17/I17-1</f>
        <v>-4.0356083086053429E-2</v>
      </c>
      <c r="K17" s="142">
        <f>(H17/D27)</f>
        <v>0.13650774812438268</v>
      </c>
      <c r="L17" s="17"/>
      <c r="M17" s="26"/>
      <c r="N17" s="26"/>
      <c r="O17" s="44"/>
    </row>
    <row r="18" spans="1:15" ht="15" thickBot="1" x14ac:dyDescent="0.2">
      <c r="A18" s="17" t="s">
        <v>67</v>
      </c>
      <c r="B18" s="37">
        <v>1000</v>
      </c>
      <c r="C18" s="38">
        <v>186.51</v>
      </c>
      <c r="D18" s="26">
        <f t="shared" si="0"/>
        <v>186510</v>
      </c>
      <c r="E18" s="204">
        <f t="shared" si="1"/>
        <v>0.19684948785359185</v>
      </c>
      <c r="F18" s="7"/>
      <c r="G18" s="39" t="s">
        <v>2</v>
      </c>
      <c r="H18" s="41">
        <f>D26</f>
        <v>188931.51706153844</v>
      </c>
      <c r="I18" s="41">
        <v>188768.16</v>
      </c>
      <c r="J18" s="40">
        <f>H18/I18-1</f>
        <v>8.653846153845457E-4</v>
      </c>
      <c r="K18" s="144">
        <f>(H18/D27)</f>
        <v>0.1993708715506648</v>
      </c>
      <c r="L18" s="17"/>
      <c r="M18" s="26"/>
      <c r="N18" s="26"/>
      <c r="O18" s="44"/>
    </row>
    <row r="19" spans="1:15" ht="15" thickBot="1" x14ac:dyDescent="0.2">
      <c r="A19" s="17" t="s">
        <v>39</v>
      </c>
      <c r="B19" s="37">
        <v>3000</v>
      </c>
      <c r="C19" s="38">
        <v>35.36</v>
      </c>
      <c r="D19" s="26">
        <f t="shared" si="0"/>
        <v>106080</v>
      </c>
      <c r="E19" s="204">
        <f t="shared" si="1"/>
        <v>0.11196071884354203</v>
      </c>
      <c r="F19" s="7"/>
      <c r="L19" s="23"/>
      <c r="M19" s="41"/>
      <c r="N19" s="41"/>
      <c r="O19" s="57"/>
    </row>
    <row r="20" spans="1:15" ht="15" thickBot="1" x14ac:dyDescent="0.2">
      <c r="A20" s="17" t="s">
        <v>38</v>
      </c>
      <c r="B20" s="37">
        <v>300</v>
      </c>
      <c r="C20" s="38">
        <v>181.18</v>
      </c>
      <c r="D20" s="26">
        <f t="shared" si="0"/>
        <v>54354</v>
      </c>
      <c r="E20" s="204">
        <f t="shared" si="1"/>
        <v>5.7367203167627105E-2</v>
      </c>
      <c r="F20" s="7"/>
      <c r="G20" s="11" t="s">
        <v>54</v>
      </c>
      <c r="H20" s="177" t="s">
        <v>51</v>
      </c>
      <c r="I20" s="177" t="s">
        <v>50</v>
      </c>
      <c r="J20" s="30" t="s">
        <v>56</v>
      </c>
      <c r="K20" s="30" t="s">
        <v>57</v>
      </c>
      <c r="L20" s="7"/>
      <c r="M20" s="7"/>
      <c r="N20" s="7"/>
      <c r="O20" s="9"/>
    </row>
    <row r="21" spans="1:15" x14ac:dyDescent="0.15">
      <c r="A21" s="17" t="s">
        <v>40</v>
      </c>
      <c r="B21" s="37">
        <v>500</v>
      </c>
      <c r="C21" s="38">
        <v>93.39</v>
      </c>
      <c r="D21" s="26">
        <f t="shared" si="0"/>
        <v>46695</v>
      </c>
      <c r="E21" s="204">
        <f t="shared" si="1"/>
        <v>4.9283613936643995E-2</v>
      </c>
      <c r="F21" s="7"/>
      <c r="G21" s="13"/>
      <c r="H21" s="21"/>
      <c r="I21" s="21"/>
      <c r="J21" s="21"/>
      <c r="K21" s="44"/>
      <c r="L21" s="7"/>
      <c r="M21" s="7"/>
      <c r="N21" s="7"/>
      <c r="O21" s="9"/>
    </row>
    <row r="22" spans="1:15" x14ac:dyDescent="0.15">
      <c r="A22" s="17" t="s">
        <v>41</v>
      </c>
      <c r="B22" s="45">
        <v>3000</v>
      </c>
      <c r="C22" s="38">
        <v>17.47</v>
      </c>
      <c r="D22" s="26">
        <f t="shared" si="0"/>
        <v>52410</v>
      </c>
      <c r="E22" s="204">
        <f t="shared" si="1"/>
        <v>5.531543433814138E-2</v>
      </c>
      <c r="F22" s="7"/>
      <c r="G22" s="17"/>
      <c r="H22" s="26"/>
      <c r="I22" s="26"/>
      <c r="J22" s="26"/>
      <c r="K22" s="44"/>
      <c r="L22" s="7"/>
      <c r="M22" s="7"/>
      <c r="N22" s="7"/>
      <c r="O22" s="9"/>
    </row>
    <row r="23" spans="1:15" x14ac:dyDescent="0.15">
      <c r="A23" s="17" t="s">
        <v>36</v>
      </c>
      <c r="B23" s="45">
        <v>2000</v>
      </c>
      <c r="C23" s="38">
        <v>16.34</v>
      </c>
      <c r="D23" s="26">
        <f t="shared" si="0"/>
        <v>32680</v>
      </c>
      <c r="E23" s="204">
        <f t="shared" si="1"/>
        <v>3.4491669417486361E-2</v>
      </c>
      <c r="F23" s="7"/>
      <c r="G23" s="17"/>
      <c r="H23" s="26"/>
      <c r="I23" s="26"/>
      <c r="J23" s="26"/>
      <c r="K23" s="44"/>
      <c r="L23" s="7"/>
      <c r="M23" s="7"/>
      <c r="N23" s="7"/>
      <c r="O23" s="9"/>
    </row>
    <row r="24" spans="1:15" x14ac:dyDescent="0.15">
      <c r="A24" s="17" t="s">
        <v>68</v>
      </c>
      <c r="B24" s="45">
        <v>10000</v>
      </c>
      <c r="C24" s="38">
        <v>4.6900000000000004</v>
      </c>
      <c r="D24" s="26">
        <f t="shared" si="0"/>
        <v>46900.000000000007</v>
      </c>
      <c r="E24" s="204">
        <f t="shared" si="1"/>
        <v>4.9499978447983803E-2</v>
      </c>
      <c r="F24" s="7"/>
      <c r="G24" s="17"/>
      <c r="H24" s="45"/>
      <c r="I24" s="26"/>
      <c r="J24" s="45"/>
      <c r="K24" s="44"/>
      <c r="L24" s="7"/>
      <c r="M24" s="7"/>
      <c r="N24" s="7"/>
      <c r="O24" s="9"/>
    </row>
    <row r="25" spans="1:15" x14ac:dyDescent="0.15">
      <c r="A25" s="46" t="s">
        <v>42</v>
      </c>
      <c r="B25" s="47">
        <v>2000</v>
      </c>
      <c r="C25" s="48">
        <v>24.89</v>
      </c>
      <c r="D25" s="49">
        <f t="shared" si="0"/>
        <v>49780</v>
      </c>
      <c r="E25" s="223">
        <f t="shared" si="1"/>
        <v>5.2539635973147834E-2</v>
      </c>
      <c r="F25" s="7"/>
      <c r="G25" s="17"/>
      <c r="H25" s="26"/>
      <c r="I25" s="26"/>
      <c r="J25" s="26"/>
      <c r="K25" s="44"/>
      <c r="L25" s="7"/>
      <c r="M25" s="7"/>
      <c r="N25" s="7"/>
      <c r="O25" s="9"/>
    </row>
    <row r="26" spans="1:15" x14ac:dyDescent="0.15">
      <c r="A26" s="50" t="s">
        <v>14</v>
      </c>
      <c r="B26" s="51">
        <v>188768.16</v>
      </c>
      <c r="C26" s="52">
        <f>1+(E5/52)</f>
        <v>1.0008653846153845</v>
      </c>
      <c r="D26" s="26">
        <f>B26*C26</f>
        <v>188931.51706153844</v>
      </c>
      <c r="E26" s="143">
        <f>D26/B9</f>
        <v>0.19940524568637602</v>
      </c>
      <c r="F26" s="7"/>
      <c r="G26" s="17"/>
      <c r="H26" s="26"/>
      <c r="I26" s="26"/>
      <c r="J26" s="26"/>
      <c r="K26" s="44"/>
      <c r="L26" s="7"/>
      <c r="M26" s="7"/>
      <c r="N26" s="7"/>
      <c r="O26" s="9"/>
    </row>
    <row r="27" spans="1:15" ht="15" thickBot="1" x14ac:dyDescent="0.2">
      <c r="A27" s="53" t="s">
        <v>25</v>
      </c>
      <c r="B27" s="54"/>
      <c r="C27" s="55"/>
      <c r="D27" s="24">
        <f>SUM(D16:D26)</f>
        <v>947638.51706153841</v>
      </c>
      <c r="E27" s="56">
        <f>SUM(E16:E26)</f>
        <v>1.0001724130282619</v>
      </c>
      <c r="F27" s="7"/>
      <c r="G27" s="23"/>
      <c r="H27" s="41"/>
      <c r="I27" s="41"/>
      <c r="J27" s="41"/>
      <c r="K27" s="57"/>
      <c r="L27" s="7"/>
      <c r="M27" s="7"/>
      <c r="N27" s="7"/>
      <c r="O27" s="9"/>
    </row>
    <row r="28" spans="1:15" ht="18" customHeight="1" thickBot="1" x14ac:dyDescent="0.2">
      <c r="A28" s="69"/>
      <c r="B28" s="7"/>
      <c r="C28" s="8"/>
      <c r="D28" s="7"/>
      <c r="E28" s="70"/>
      <c r="F28" s="7"/>
      <c r="G28" s="7"/>
      <c r="H28" s="7"/>
      <c r="I28" s="7"/>
      <c r="J28" s="7"/>
      <c r="K28" s="7"/>
      <c r="L28" s="7"/>
      <c r="M28" s="7"/>
      <c r="N28" s="7"/>
      <c r="O28" s="9"/>
    </row>
    <row r="29" spans="1:15" ht="13" customHeight="1" thickBot="1" x14ac:dyDescent="0.2">
      <c r="A29" s="74" t="s">
        <v>19</v>
      </c>
      <c r="B29" s="7"/>
      <c r="C29" s="8"/>
      <c r="D29" s="7"/>
      <c r="E29" s="306"/>
      <c r="F29" s="7"/>
      <c r="G29" s="7"/>
      <c r="H29" s="7"/>
      <c r="I29" s="7"/>
      <c r="J29" s="7"/>
      <c r="K29" s="7"/>
      <c r="L29" s="7"/>
      <c r="M29" s="7"/>
      <c r="N29" s="7"/>
      <c r="O29" s="9"/>
    </row>
    <row r="30" spans="1:15" ht="15" thickBot="1" x14ac:dyDescent="0.2">
      <c r="A30" s="11" t="s">
        <v>23</v>
      </c>
      <c r="B30" s="11" t="s">
        <v>32</v>
      </c>
      <c r="C30" s="29" t="s">
        <v>20</v>
      </c>
      <c r="D30" s="11" t="s">
        <v>4</v>
      </c>
      <c r="E30" s="30" t="s">
        <v>5</v>
      </c>
      <c r="F30" s="7"/>
      <c r="G30" s="25"/>
      <c r="H30" s="7"/>
      <c r="I30" s="7"/>
      <c r="J30" s="7"/>
      <c r="K30" s="7"/>
      <c r="L30" s="7"/>
      <c r="M30" s="7"/>
      <c r="N30" s="7"/>
      <c r="O30" s="9"/>
    </row>
    <row r="31" spans="1:15" x14ac:dyDescent="0.15">
      <c r="A31" s="27" t="s">
        <v>22</v>
      </c>
      <c r="B31" s="181">
        <v>0.26591051428907136</v>
      </c>
      <c r="C31" s="225">
        <v>263.01</v>
      </c>
      <c r="D31" s="58">
        <v>262.11</v>
      </c>
      <c r="E31" s="88">
        <f>C31/D31-1</f>
        <v>3.4336728854296172E-3</v>
      </c>
      <c r="F31" s="7"/>
      <c r="G31" s="7"/>
      <c r="H31" s="7"/>
      <c r="I31" s="7"/>
      <c r="J31" s="7"/>
      <c r="K31" s="7"/>
      <c r="L31" s="7"/>
      <c r="M31" s="7"/>
      <c r="N31" s="7"/>
      <c r="O31" s="9"/>
    </row>
    <row r="32" spans="1:15" x14ac:dyDescent="0.15">
      <c r="A32" s="17" t="s">
        <v>47</v>
      </c>
      <c r="B32" s="182">
        <v>0.18705362114792928</v>
      </c>
      <c r="C32" s="38">
        <v>263.79000000000002</v>
      </c>
      <c r="D32" s="58">
        <v>263.14</v>
      </c>
      <c r="E32" s="183">
        <f>C32/D32-1</f>
        <v>2.470167971422077E-3</v>
      </c>
      <c r="F32" s="7"/>
      <c r="G32" s="68"/>
      <c r="H32" s="7"/>
      <c r="I32" s="7"/>
      <c r="J32" s="7"/>
      <c r="K32" s="7"/>
      <c r="L32" s="7"/>
      <c r="M32" s="7"/>
      <c r="N32" s="7"/>
      <c r="O32" s="9"/>
    </row>
    <row r="33" spans="1:15" x14ac:dyDescent="0.15">
      <c r="A33" s="17" t="s">
        <v>48</v>
      </c>
      <c r="B33" s="182">
        <v>0.23597952630990027</v>
      </c>
      <c r="C33" s="38">
        <v>236.63</v>
      </c>
      <c r="D33" s="58">
        <v>237.08</v>
      </c>
      <c r="E33" s="183">
        <f>C33/D33-1</f>
        <v>-1.8980934705585817E-3</v>
      </c>
      <c r="F33" s="7"/>
      <c r="G33" s="7"/>
      <c r="H33" s="7"/>
      <c r="I33" s="7"/>
      <c r="J33" s="7"/>
      <c r="K33" s="7"/>
      <c r="L33" s="7"/>
      <c r="M33" s="7"/>
      <c r="N33" s="7"/>
      <c r="O33" s="9"/>
    </row>
    <row r="34" spans="1:15" ht="15" thickBot="1" x14ac:dyDescent="0.2">
      <c r="A34" s="184" t="s">
        <v>6</v>
      </c>
      <c r="B34" s="185">
        <v>0.311</v>
      </c>
      <c r="C34" s="149">
        <f>D34*C26</f>
        <v>298319.31032628845</v>
      </c>
      <c r="D34" s="149">
        <v>298061.3726</v>
      </c>
      <c r="E34" s="89">
        <f>C34/D34-1</f>
        <v>8.653846153845457E-4</v>
      </c>
      <c r="F34" s="7"/>
      <c r="G34" s="7"/>
      <c r="H34" s="7"/>
      <c r="I34" s="7"/>
      <c r="J34" s="7"/>
      <c r="K34" s="7"/>
      <c r="L34" s="7"/>
      <c r="M34" s="7"/>
      <c r="N34" s="7"/>
      <c r="O34" s="9"/>
    </row>
    <row r="35" spans="1:15" x14ac:dyDescent="0.15">
      <c r="A35" s="6"/>
      <c r="B35" s="7"/>
      <c r="C35" s="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9"/>
    </row>
    <row r="36" spans="1:15" ht="15" thickBot="1" x14ac:dyDescent="0.2">
      <c r="A36" s="152"/>
      <c r="B36" s="66"/>
      <c r="C36" s="295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AD3C5-9487-C744-B88C-49B39E2F690D}">
  <dimension ref="A4:O36"/>
  <sheetViews>
    <sheetView zoomScale="75" workbookViewId="0">
      <selection activeCell="D62" sqref="D62"/>
    </sheetView>
  </sheetViews>
  <sheetFormatPr baseColWidth="10" defaultRowHeight="14" x14ac:dyDescent="0.15"/>
  <cols>
    <col min="1" max="1" width="30.33203125" style="20" bestFit="1" customWidth="1"/>
    <col min="2" max="2" width="20.6640625" style="20" bestFit="1" customWidth="1"/>
    <col min="3" max="3" width="28.33203125" style="20" bestFit="1" customWidth="1"/>
    <col min="4" max="4" width="14" style="20" bestFit="1" customWidth="1"/>
    <col min="5" max="5" width="40.33203125" style="20" bestFit="1" customWidth="1"/>
    <col min="6" max="6" width="16" style="20" customWidth="1"/>
    <col min="7" max="7" width="35.33203125" style="20" bestFit="1" customWidth="1"/>
    <col min="8" max="8" width="14" style="20" bestFit="1" customWidth="1"/>
    <col min="9" max="9" width="13.5" style="20" bestFit="1" customWidth="1"/>
    <col min="10" max="10" width="7.6640625" style="20" bestFit="1" customWidth="1"/>
    <col min="11" max="11" width="39" style="20" bestFit="1" customWidth="1"/>
    <col min="12" max="12" width="14.6640625" style="20" bestFit="1" customWidth="1"/>
    <col min="13" max="14" width="10.33203125" style="20" bestFit="1" customWidth="1"/>
    <col min="15" max="15" width="7.33203125" style="20" bestFit="1" customWidth="1"/>
    <col min="16" max="16384" width="10.83203125" style="20"/>
  </cols>
  <sheetData>
    <row r="4" spans="1:15" ht="15" thickBot="1" x14ac:dyDescent="0.2"/>
    <row r="5" spans="1:15" ht="19" thickBot="1" x14ac:dyDescent="0.2">
      <c r="A5" s="233" t="s">
        <v>61</v>
      </c>
      <c r="B5" s="234">
        <v>45576</v>
      </c>
      <c r="C5" s="2"/>
      <c r="D5" s="11" t="s">
        <v>12</v>
      </c>
      <c r="E5" s="90">
        <v>4.4999999999999998E-2</v>
      </c>
      <c r="F5" s="75"/>
      <c r="G5" s="91" t="s">
        <v>81</v>
      </c>
      <c r="H5" s="85">
        <f>(B9/1000000-1)</f>
        <v>-3.8351839999999915E-2</v>
      </c>
      <c r="I5" s="3"/>
      <c r="J5" s="4"/>
      <c r="K5" s="91" t="s">
        <v>82</v>
      </c>
      <c r="L5" s="94">
        <f>(C9/1000000-1)</f>
        <v>9.0028825008292568E-3</v>
      </c>
      <c r="M5" s="4"/>
      <c r="N5" s="4"/>
      <c r="O5" s="5"/>
    </row>
    <row r="6" spans="1:15" x14ac:dyDescent="0.15">
      <c r="A6" s="6"/>
      <c r="B6" s="7"/>
      <c r="C6" s="8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9"/>
    </row>
    <row r="7" spans="1:15" ht="15" thickBot="1" x14ac:dyDescent="0.2">
      <c r="A7" s="6"/>
      <c r="B7" s="7"/>
      <c r="C7" s="8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9"/>
    </row>
    <row r="8" spans="1:15" ht="15" thickBot="1" x14ac:dyDescent="0.2">
      <c r="A8" s="10"/>
      <c r="B8" s="11" t="s">
        <v>15</v>
      </c>
      <c r="C8" s="12" t="s">
        <v>16</v>
      </c>
      <c r="D8" s="7"/>
      <c r="E8" s="103" t="s">
        <v>90</v>
      </c>
      <c r="F8" s="104"/>
      <c r="G8" s="105"/>
      <c r="H8" s="101">
        <f>SUMPRODUCT(J15:J17,K15:K17)</f>
        <v>1.508631800011043E-2</v>
      </c>
      <c r="I8" s="7"/>
      <c r="J8" s="7"/>
      <c r="K8" s="7"/>
      <c r="L8" s="7"/>
      <c r="M8" s="7"/>
      <c r="N8" s="7"/>
      <c r="O8" s="9"/>
    </row>
    <row r="9" spans="1:15" ht="15" thickBot="1" x14ac:dyDescent="0.2">
      <c r="A9" s="13" t="s">
        <v>86</v>
      </c>
      <c r="B9" s="170">
        <v>961648.16</v>
      </c>
      <c r="C9" s="15">
        <f>(C10-D26)*(1+H9)+D26</f>
        <v>1009002.8825008292</v>
      </c>
      <c r="D9" s="7"/>
      <c r="E9" s="106" t="s">
        <v>91</v>
      </c>
      <c r="F9" s="107"/>
      <c r="G9" s="108"/>
      <c r="H9" s="77">
        <f>SUMPRODUCT(B31:B33,E31:E33)</f>
        <v>5.9180272640052805E-3</v>
      </c>
      <c r="I9" s="16"/>
      <c r="J9" s="7"/>
      <c r="K9" s="7"/>
      <c r="L9" s="11" t="s">
        <v>17</v>
      </c>
      <c r="M9" s="11" t="s">
        <v>9</v>
      </c>
      <c r="N9" s="11" t="s">
        <v>10</v>
      </c>
      <c r="O9" s="11" t="s">
        <v>11</v>
      </c>
    </row>
    <row r="10" spans="1:15" x14ac:dyDescent="0.15">
      <c r="A10" s="17" t="s">
        <v>87</v>
      </c>
      <c r="B10" s="18">
        <v>947475.16</v>
      </c>
      <c r="C10" s="19">
        <v>1004178.2302254345</v>
      </c>
      <c r="D10" s="7"/>
      <c r="E10" s="106" t="s">
        <v>83</v>
      </c>
      <c r="F10" s="107"/>
      <c r="G10" s="108"/>
      <c r="H10" s="102">
        <f>(C10-D26)*(1+H9)</f>
        <v>820071.36543929076</v>
      </c>
      <c r="I10" s="7"/>
      <c r="J10" s="7"/>
      <c r="K10" s="7"/>
      <c r="L10" s="13"/>
      <c r="M10" s="21"/>
      <c r="N10" s="21"/>
      <c r="O10" s="22"/>
    </row>
    <row r="11" spans="1:15" ht="15" thickBot="1" x14ac:dyDescent="0.2">
      <c r="A11" s="23" t="s">
        <v>5</v>
      </c>
      <c r="B11" s="86">
        <f>B9/B10-1</f>
        <v>1.4958703508385351E-2</v>
      </c>
      <c r="C11" s="87">
        <f>C9/C10-1</f>
        <v>4.8045776438625509E-3</v>
      </c>
      <c r="D11" s="25"/>
      <c r="E11" s="109" t="s">
        <v>84</v>
      </c>
      <c r="F11" s="110"/>
      <c r="G11" s="111"/>
      <c r="H11" s="137">
        <f>H10+D26</f>
        <v>1009002.8825008292</v>
      </c>
      <c r="I11" s="7"/>
      <c r="J11" s="7"/>
      <c r="K11" s="7"/>
      <c r="L11" s="17"/>
      <c r="M11" s="26"/>
      <c r="N11" s="26"/>
      <c r="O11" s="22"/>
    </row>
    <row r="12" spans="1:15" x14ac:dyDescent="0.15">
      <c r="A12" s="6"/>
      <c r="B12" s="7"/>
      <c r="C12" s="8"/>
      <c r="D12" s="7"/>
      <c r="E12" s="7" t="s">
        <v>24</v>
      </c>
      <c r="F12" s="7"/>
      <c r="G12" s="7"/>
      <c r="H12" s="7"/>
      <c r="I12" s="7"/>
      <c r="J12" s="7"/>
      <c r="K12" s="7"/>
      <c r="L12" s="17"/>
      <c r="M12" s="26"/>
      <c r="N12" s="26"/>
      <c r="O12" s="22"/>
    </row>
    <row r="13" spans="1:15" ht="15" thickBot="1" x14ac:dyDescent="0.2">
      <c r="A13" s="6"/>
      <c r="B13" s="7"/>
      <c r="C13" s="8"/>
      <c r="D13" s="7"/>
      <c r="E13" s="7"/>
      <c r="F13" s="7"/>
      <c r="G13" s="7"/>
      <c r="H13" s="7"/>
      <c r="I13" s="7"/>
      <c r="J13" s="7"/>
      <c r="K13" s="7"/>
      <c r="L13" s="17"/>
      <c r="M13" s="26"/>
      <c r="N13" s="26"/>
      <c r="O13" s="22"/>
    </row>
    <row r="14" spans="1:15" ht="15" thickBot="1" x14ac:dyDescent="0.2">
      <c r="A14" s="6"/>
      <c r="B14" s="7"/>
      <c r="C14" s="8"/>
      <c r="D14" s="7"/>
      <c r="E14" s="7"/>
      <c r="F14" s="7"/>
      <c r="G14" s="11" t="s">
        <v>17</v>
      </c>
      <c r="H14" s="11" t="s">
        <v>9</v>
      </c>
      <c r="I14" s="11" t="s">
        <v>10</v>
      </c>
      <c r="J14" s="11" t="s">
        <v>11</v>
      </c>
      <c r="K14" s="11" t="s">
        <v>79</v>
      </c>
      <c r="L14" s="17"/>
      <c r="M14" s="26"/>
      <c r="N14" s="26"/>
      <c r="O14" s="22"/>
    </row>
    <row r="15" spans="1:15" ht="15" thickBot="1" x14ac:dyDescent="0.2">
      <c r="A15" s="10" t="s">
        <v>13</v>
      </c>
      <c r="B15" s="11" t="s">
        <v>21</v>
      </c>
      <c r="C15" s="29" t="s">
        <v>20</v>
      </c>
      <c r="D15" s="30" t="s">
        <v>1</v>
      </c>
      <c r="E15" s="11" t="s">
        <v>3</v>
      </c>
      <c r="F15" s="7"/>
      <c r="G15" s="31" t="s">
        <v>85</v>
      </c>
      <c r="H15" s="140">
        <f>SUM(D16:D18)</f>
        <v>380420</v>
      </c>
      <c r="I15" s="148">
        <v>369808</v>
      </c>
      <c r="J15" s="138">
        <f>H15/I15-1</f>
        <v>2.8695971963829781E-2</v>
      </c>
      <c r="K15" s="139">
        <f>(H15/D27)</f>
        <v>0.39552447985051531</v>
      </c>
      <c r="L15" s="17"/>
      <c r="M15" s="26"/>
      <c r="N15" s="26"/>
      <c r="O15" s="22"/>
    </row>
    <row r="16" spans="1:15" x14ac:dyDescent="0.15">
      <c r="A16" s="13" t="s">
        <v>66</v>
      </c>
      <c r="B16" s="32">
        <v>1000</v>
      </c>
      <c r="C16" s="33">
        <v>133.65</v>
      </c>
      <c r="D16" s="21">
        <f>B16 * C16</f>
        <v>133650</v>
      </c>
      <c r="E16" s="34">
        <f>D16/$B$9</f>
        <v>0.13898014425567037</v>
      </c>
      <c r="F16" s="7"/>
      <c r="G16" s="35" t="s">
        <v>8</v>
      </c>
      <c r="H16" s="26">
        <f>SUM(D19:D22)</f>
        <v>261840</v>
      </c>
      <c r="I16" s="141">
        <v>259539</v>
      </c>
      <c r="J16" s="36">
        <f>H16/I16-1</f>
        <v>8.8657196028343321E-3</v>
      </c>
      <c r="K16" s="142">
        <f>(H16/D27)</f>
        <v>0.27223629095226048</v>
      </c>
      <c r="L16" s="17"/>
      <c r="M16" s="26"/>
      <c r="N16" s="26"/>
      <c r="O16" s="22"/>
    </row>
    <row r="17" spans="1:15" x14ac:dyDescent="0.15">
      <c r="A17" s="17" t="s">
        <v>44</v>
      </c>
      <c r="B17" s="37">
        <v>200</v>
      </c>
      <c r="C17" s="38">
        <v>289.75</v>
      </c>
      <c r="D17" s="26">
        <f t="shared" ref="D17:D25" si="0">B17*C17</f>
        <v>57950</v>
      </c>
      <c r="E17" s="204">
        <f t="shared" ref="E17:E25" si="1">D17/$B$9</f>
        <v>6.0261125025185922E-2</v>
      </c>
      <c r="F17" s="7"/>
      <c r="G17" s="35" t="s">
        <v>18</v>
      </c>
      <c r="H17" s="26">
        <f>SUM(D23:D25)</f>
        <v>130620</v>
      </c>
      <c r="I17" s="141">
        <v>129360</v>
      </c>
      <c r="J17" s="36">
        <f>H17/I17-1</f>
        <v>9.7402597402598268E-3</v>
      </c>
      <c r="K17" s="142">
        <f>(H17/D27)</f>
        <v>0.13580623405203276</v>
      </c>
      <c r="L17" s="17"/>
      <c r="M17" s="26"/>
      <c r="N17" s="26"/>
      <c r="O17" s="22"/>
    </row>
    <row r="18" spans="1:15" ht="15" thickBot="1" x14ac:dyDescent="0.2">
      <c r="A18" s="17" t="s">
        <v>67</v>
      </c>
      <c r="B18" s="37">
        <v>1000</v>
      </c>
      <c r="C18" s="38">
        <v>188.82</v>
      </c>
      <c r="D18" s="26">
        <f t="shared" si="0"/>
        <v>188820</v>
      </c>
      <c r="E18" s="204">
        <f t="shared" si="1"/>
        <v>0.19635039908982926</v>
      </c>
      <c r="F18" s="7"/>
      <c r="G18" s="39" t="s">
        <v>2</v>
      </c>
      <c r="H18" s="41">
        <f>D26</f>
        <v>188931.51706153844</v>
      </c>
      <c r="I18" s="41">
        <v>188768.16</v>
      </c>
      <c r="J18" s="40">
        <f>H18/I18-1</f>
        <v>8.653846153845457E-4</v>
      </c>
      <c r="K18" s="144">
        <f>(H18/D27)</f>
        <v>0.1964329951451915</v>
      </c>
      <c r="L18" s="17"/>
      <c r="M18" s="26"/>
      <c r="N18" s="26"/>
      <c r="O18" s="22"/>
    </row>
    <row r="19" spans="1:15" ht="15" thickBot="1" x14ac:dyDescent="0.2">
      <c r="A19" s="17" t="s">
        <v>39</v>
      </c>
      <c r="B19" s="37">
        <v>3000</v>
      </c>
      <c r="C19" s="38">
        <v>35.25</v>
      </c>
      <c r="D19" s="26">
        <f t="shared" si="0"/>
        <v>105750</v>
      </c>
      <c r="E19" s="204">
        <f t="shared" si="1"/>
        <v>0.10996745420903212</v>
      </c>
      <c r="F19" s="7"/>
      <c r="L19" s="23"/>
      <c r="M19" s="41"/>
      <c r="N19" s="41"/>
      <c r="O19" s="42"/>
    </row>
    <row r="20" spans="1:15" ht="15" thickBot="1" x14ac:dyDescent="0.2">
      <c r="A20" s="17" t="s">
        <v>38</v>
      </c>
      <c r="B20" s="37">
        <v>300</v>
      </c>
      <c r="C20" s="38">
        <v>188</v>
      </c>
      <c r="D20" s="26">
        <f t="shared" si="0"/>
        <v>56400</v>
      </c>
      <c r="E20" s="204">
        <f t="shared" si="1"/>
        <v>5.8649308911483802E-2</v>
      </c>
      <c r="F20" s="7"/>
      <c r="G20" s="11" t="s">
        <v>54</v>
      </c>
      <c r="H20" s="177" t="s">
        <v>51</v>
      </c>
      <c r="I20" s="177" t="s">
        <v>50</v>
      </c>
      <c r="J20" s="30" t="s">
        <v>56</v>
      </c>
      <c r="K20" s="30" t="s">
        <v>57</v>
      </c>
      <c r="L20" s="7"/>
      <c r="M20" s="7"/>
      <c r="N20" s="7"/>
      <c r="O20" s="9"/>
    </row>
    <row r="21" spans="1:15" x14ac:dyDescent="0.15">
      <c r="A21" s="17" t="s">
        <v>40</v>
      </c>
      <c r="B21" s="37">
        <v>500</v>
      </c>
      <c r="C21" s="38">
        <v>95.7</v>
      </c>
      <c r="D21" s="26">
        <f t="shared" si="0"/>
        <v>47850</v>
      </c>
      <c r="E21" s="204">
        <f t="shared" si="1"/>
        <v>4.975832325203014E-2</v>
      </c>
      <c r="F21" s="7"/>
      <c r="G21" s="13"/>
      <c r="H21" s="21"/>
      <c r="I21" s="21"/>
      <c r="J21" s="21"/>
      <c r="K21" s="44"/>
      <c r="L21" s="7"/>
      <c r="M21" s="7"/>
      <c r="N21" s="7"/>
      <c r="O21" s="9"/>
    </row>
    <row r="22" spans="1:15" x14ac:dyDescent="0.15">
      <c r="A22" s="17" t="s">
        <v>41</v>
      </c>
      <c r="B22" s="45">
        <v>3000</v>
      </c>
      <c r="C22" s="38">
        <v>17.28</v>
      </c>
      <c r="D22" s="26">
        <f t="shared" si="0"/>
        <v>51840</v>
      </c>
      <c r="E22" s="204">
        <f t="shared" si="1"/>
        <v>5.3907449893108514E-2</v>
      </c>
      <c r="F22" s="7"/>
      <c r="G22" s="17"/>
      <c r="H22" s="26"/>
      <c r="I22" s="26"/>
      <c r="J22" s="26"/>
      <c r="K22" s="44"/>
      <c r="L22" s="7"/>
      <c r="M22" s="7"/>
      <c r="N22" s="7"/>
      <c r="O22" s="9"/>
    </row>
    <row r="23" spans="1:15" x14ac:dyDescent="0.15">
      <c r="A23" s="17" t="s">
        <v>36</v>
      </c>
      <c r="B23" s="45">
        <v>2000</v>
      </c>
      <c r="C23" s="38">
        <v>16.22</v>
      </c>
      <c r="D23" s="26">
        <f t="shared" si="0"/>
        <v>32439.999999999996</v>
      </c>
      <c r="E23" s="204">
        <f t="shared" si="1"/>
        <v>3.3733751437739969E-2</v>
      </c>
      <c r="F23" s="7"/>
      <c r="G23" s="17"/>
      <c r="H23" s="26"/>
      <c r="I23" s="26"/>
      <c r="J23" s="26"/>
      <c r="K23" s="44"/>
      <c r="L23" s="7"/>
      <c r="M23" s="7"/>
      <c r="N23" s="7"/>
      <c r="O23" s="9"/>
    </row>
    <row r="24" spans="1:15" x14ac:dyDescent="0.15">
      <c r="A24" s="17" t="s">
        <v>68</v>
      </c>
      <c r="B24" s="45">
        <v>10000</v>
      </c>
      <c r="C24" s="38">
        <v>4.91</v>
      </c>
      <c r="D24" s="26">
        <f t="shared" si="0"/>
        <v>49100</v>
      </c>
      <c r="E24" s="204">
        <f t="shared" si="1"/>
        <v>5.1058174956628628E-2</v>
      </c>
      <c r="F24" s="7"/>
      <c r="G24" s="17"/>
      <c r="H24" s="45"/>
      <c r="I24" s="26"/>
      <c r="J24" s="45"/>
      <c r="K24" s="44"/>
      <c r="L24" s="7"/>
      <c r="M24" s="7"/>
      <c r="N24" s="7"/>
      <c r="O24" s="9"/>
    </row>
    <row r="25" spans="1:15" x14ac:dyDescent="0.15">
      <c r="A25" s="46" t="s">
        <v>42</v>
      </c>
      <c r="B25" s="47">
        <v>2000</v>
      </c>
      <c r="C25" s="48">
        <v>24.54</v>
      </c>
      <c r="D25" s="49">
        <f t="shared" si="0"/>
        <v>49080</v>
      </c>
      <c r="E25" s="223">
        <f t="shared" si="1"/>
        <v>5.1037377329355052E-2</v>
      </c>
      <c r="F25" s="7"/>
      <c r="G25" s="17"/>
      <c r="H25" s="26"/>
      <c r="I25" s="26"/>
      <c r="J25" s="26"/>
      <c r="K25" s="44"/>
      <c r="L25" s="7"/>
      <c r="M25" s="7"/>
      <c r="N25" s="7"/>
      <c r="O25" s="9"/>
    </row>
    <row r="26" spans="1:15" x14ac:dyDescent="0.15">
      <c r="A26" s="50" t="s">
        <v>14</v>
      </c>
      <c r="B26" s="51">
        <v>188768.16</v>
      </c>
      <c r="C26" s="52">
        <f>1+(E5/52)</f>
        <v>1.0008653846153845</v>
      </c>
      <c r="D26" s="26">
        <f>B26*C26</f>
        <v>188931.51706153844</v>
      </c>
      <c r="E26" s="143">
        <f>D26/B9</f>
        <v>0.1964663636038553</v>
      </c>
      <c r="F26" s="7"/>
      <c r="G26" s="17"/>
      <c r="H26" s="26"/>
      <c r="I26" s="26"/>
      <c r="J26" s="26"/>
      <c r="K26" s="44"/>
      <c r="L26" s="7"/>
      <c r="M26" s="7"/>
      <c r="N26" s="7"/>
      <c r="O26" s="9"/>
    </row>
    <row r="27" spans="1:15" ht="15" thickBot="1" x14ac:dyDescent="0.2">
      <c r="A27" s="53" t="s">
        <v>25</v>
      </c>
      <c r="B27" s="54"/>
      <c r="C27" s="55"/>
      <c r="D27" s="24">
        <f>SUM(D16:D26)</f>
        <v>961811.51706153841</v>
      </c>
      <c r="E27" s="56">
        <f>SUM(E16:E26)</f>
        <v>1.0001698719639192</v>
      </c>
      <c r="F27" s="7"/>
      <c r="G27" s="23"/>
      <c r="H27" s="41"/>
      <c r="I27" s="41"/>
      <c r="J27" s="41"/>
      <c r="K27" s="57"/>
      <c r="L27" s="7"/>
      <c r="M27" s="7"/>
      <c r="N27" s="7"/>
      <c r="O27" s="9"/>
    </row>
    <row r="28" spans="1:15" ht="15" thickBot="1" x14ac:dyDescent="0.2">
      <c r="A28" s="69"/>
      <c r="B28" s="7"/>
      <c r="C28" s="8"/>
      <c r="D28" s="7"/>
      <c r="E28" s="70"/>
      <c r="F28" s="7"/>
      <c r="G28" s="7"/>
      <c r="H28" s="7"/>
      <c r="I28" s="7"/>
      <c r="J28" s="7"/>
      <c r="K28" s="7"/>
      <c r="L28" s="7"/>
      <c r="M28" s="7"/>
      <c r="N28" s="7"/>
      <c r="O28" s="9"/>
    </row>
    <row r="29" spans="1:15" ht="15" thickBot="1" x14ac:dyDescent="0.2">
      <c r="A29" s="74" t="s">
        <v>19</v>
      </c>
      <c r="B29" s="7"/>
      <c r="C29" s="8"/>
      <c r="D29" s="7"/>
      <c r="E29" s="25"/>
      <c r="F29" s="7"/>
      <c r="G29" s="7"/>
      <c r="H29" s="7"/>
      <c r="I29" s="7"/>
      <c r="J29" s="7"/>
      <c r="K29" s="7"/>
      <c r="L29" s="7"/>
      <c r="M29" s="7"/>
      <c r="N29" s="7"/>
      <c r="O29" s="9"/>
    </row>
    <row r="30" spans="1:15" ht="15" thickBot="1" x14ac:dyDescent="0.2">
      <c r="A30" s="11" t="s">
        <v>23</v>
      </c>
      <c r="B30" s="11" t="s">
        <v>32</v>
      </c>
      <c r="C30" s="29" t="s">
        <v>20</v>
      </c>
      <c r="D30" s="11" t="s">
        <v>4</v>
      </c>
      <c r="E30" s="30" t="s">
        <v>5</v>
      </c>
      <c r="F30" s="7"/>
      <c r="G30" s="25"/>
      <c r="H30" s="7"/>
      <c r="I30" s="7"/>
      <c r="J30" s="7"/>
      <c r="K30" s="7"/>
      <c r="L30" s="7"/>
      <c r="M30" s="7"/>
      <c r="N30" s="7"/>
      <c r="O30" s="9"/>
    </row>
    <row r="31" spans="1:15" x14ac:dyDescent="0.15">
      <c r="A31" s="27" t="s">
        <v>22</v>
      </c>
      <c r="B31" s="181">
        <v>0.26591051428907136</v>
      </c>
      <c r="C31" s="225">
        <v>264.51</v>
      </c>
      <c r="D31" s="58">
        <v>263.01</v>
      </c>
      <c r="E31" s="88">
        <f>C31/D31-1</f>
        <v>5.7032052013230583E-3</v>
      </c>
      <c r="F31" s="7"/>
      <c r="G31" s="7"/>
      <c r="H31" s="7"/>
      <c r="I31" s="7"/>
      <c r="J31" s="7"/>
      <c r="K31" s="7"/>
      <c r="L31" s="7"/>
      <c r="M31" s="7"/>
      <c r="N31" s="7"/>
      <c r="O31" s="9"/>
    </row>
    <row r="32" spans="1:15" x14ac:dyDescent="0.15">
      <c r="A32" s="27" t="s">
        <v>47</v>
      </c>
      <c r="B32" s="181">
        <v>0.18705362114792928</v>
      </c>
      <c r="C32" s="225">
        <v>266.64999999999998</v>
      </c>
      <c r="D32" s="58">
        <v>263.79000000000002</v>
      </c>
      <c r="E32" s="88">
        <f>C32/D32-1</f>
        <v>1.0841957617801823E-2</v>
      </c>
      <c r="F32" s="7"/>
      <c r="G32" s="68"/>
      <c r="H32" s="7"/>
      <c r="I32" s="7"/>
      <c r="J32" s="7"/>
      <c r="K32" s="7"/>
      <c r="L32" s="7"/>
      <c r="M32" s="7"/>
      <c r="N32" s="7"/>
      <c r="O32" s="9"/>
    </row>
    <row r="33" spans="1:15" x14ac:dyDescent="0.15">
      <c r="A33" s="27" t="s">
        <v>48</v>
      </c>
      <c r="B33" s="181">
        <v>0.23597952630990027</v>
      </c>
      <c r="C33" s="225">
        <v>239.01</v>
      </c>
      <c r="D33" s="58">
        <v>236.63</v>
      </c>
      <c r="E33" s="88">
        <f>C33/D33-1</f>
        <v>1.0057896293792057E-2</v>
      </c>
      <c r="F33" s="7"/>
      <c r="G33" s="7"/>
      <c r="H33" s="7"/>
      <c r="I33" s="7"/>
      <c r="J33" s="7"/>
      <c r="K33" s="7"/>
      <c r="L33" s="7"/>
      <c r="M33" s="7"/>
      <c r="N33" s="7"/>
      <c r="O33" s="9"/>
    </row>
    <row r="34" spans="1:15" ht="15" thickBot="1" x14ac:dyDescent="0.2">
      <c r="A34" s="184" t="s">
        <v>6</v>
      </c>
      <c r="B34" s="185">
        <v>0.311</v>
      </c>
      <c r="C34" s="235">
        <f>D34*C26</f>
        <v>298577.47124160576</v>
      </c>
      <c r="D34" s="236">
        <v>298319.31030000001</v>
      </c>
      <c r="E34" s="89">
        <f>C34/D34-1</f>
        <v>8.653846153845457E-4</v>
      </c>
      <c r="F34" s="7"/>
      <c r="G34" s="7"/>
      <c r="H34" s="7"/>
      <c r="I34" s="7"/>
      <c r="J34" s="7"/>
      <c r="K34" s="7"/>
      <c r="L34" s="7"/>
      <c r="M34" s="7"/>
      <c r="N34" s="7"/>
      <c r="O34" s="9"/>
    </row>
    <row r="35" spans="1:15" x14ac:dyDescent="0.15">
      <c r="A35" s="186"/>
      <c r="B35" s="78"/>
      <c r="C35" s="226"/>
      <c r="D35" s="78"/>
      <c r="E35" s="78"/>
      <c r="F35" s="7"/>
      <c r="G35" s="7"/>
      <c r="H35" s="7"/>
      <c r="I35" s="7"/>
      <c r="J35" s="7"/>
      <c r="K35" s="7"/>
      <c r="L35" s="7"/>
      <c r="M35" s="7"/>
      <c r="N35" s="7"/>
      <c r="O35" s="9"/>
    </row>
    <row r="36" spans="1:15" ht="15" thickBot="1" x14ac:dyDescent="0.2">
      <c r="A36" s="150"/>
      <c r="B36" s="92"/>
      <c r="C36" s="227"/>
      <c r="D36" s="92"/>
      <c r="E36" s="92"/>
      <c r="F36" s="66"/>
      <c r="G36" s="66"/>
      <c r="H36" s="66"/>
      <c r="I36" s="66"/>
      <c r="J36" s="66"/>
      <c r="K36" s="66"/>
      <c r="L36" s="66"/>
      <c r="M36" s="66"/>
      <c r="N36" s="66"/>
      <c r="O36" s="67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F7EAD-BC16-874F-AE42-722FE14BD8A4}">
  <dimension ref="A4:O36"/>
  <sheetViews>
    <sheetView topLeftCell="A2" workbookViewId="0">
      <selection activeCell="E44" sqref="E44"/>
    </sheetView>
  </sheetViews>
  <sheetFormatPr baseColWidth="10" defaultRowHeight="14" x14ac:dyDescent="0.15"/>
  <cols>
    <col min="1" max="1" width="27.6640625" style="1" bestFit="1" customWidth="1"/>
    <col min="2" max="2" width="18.5" style="1" bestFit="1" customWidth="1"/>
    <col min="3" max="3" width="25.6640625" style="1" bestFit="1" customWidth="1"/>
    <col min="4" max="4" width="14" style="1" bestFit="1" customWidth="1"/>
    <col min="5" max="5" width="39.83203125" style="1" bestFit="1" customWidth="1"/>
    <col min="6" max="6" width="10.83203125" style="1"/>
    <col min="7" max="7" width="32.6640625" style="1" bestFit="1" customWidth="1"/>
    <col min="8" max="8" width="14" style="1" bestFit="1" customWidth="1"/>
    <col min="9" max="9" width="12.33203125" style="1" bestFit="1" customWidth="1"/>
    <col min="10" max="10" width="8.6640625" style="1" bestFit="1" customWidth="1"/>
    <col min="11" max="11" width="35.6640625" style="1" bestFit="1" customWidth="1"/>
    <col min="12" max="12" width="13.33203125" style="1" bestFit="1" customWidth="1"/>
    <col min="13" max="13" width="9.5" style="1" bestFit="1" customWidth="1"/>
    <col min="14" max="14" width="9.33203125" style="1" bestFit="1" customWidth="1"/>
    <col min="15" max="15" width="6.83203125" style="1" bestFit="1" customWidth="1"/>
    <col min="16" max="16384" width="10.83203125" style="1"/>
  </cols>
  <sheetData>
    <row r="4" spans="1:15" ht="15" thickBot="1" x14ac:dyDescent="0.2"/>
    <row r="5" spans="1:15" ht="19" thickBot="1" x14ac:dyDescent="0.2">
      <c r="A5" s="230" t="s">
        <v>62</v>
      </c>
      <c r="B5" s="231">
        <v>45583</v>
      </c>
      <c r="C5" s="297"/>
      <c r="D5" s="11" t="s">
        <v>12</v>
      </c>
      <c r="E5" s="90">
        <v>4.4999999999999998E-2</v>
      </c>
      <c r="F5" s="75"/>
      <c r="G5" s="91" t="s">
        <v>81</v>
      </c>
      <c r="H5" s="85">
        <f>(B9/1000000-1)</f>
        <v>-3.0994439999999956E-2</v>
      </c>
      <c r="I5" s="3"/>
      <c r="J5" s="301"/>
      <c r="K5" s="91" t="s">
        <v>82</v>
      </c>
      <c r="L5" s="94">
        <f>(C9/1000000-1)</f>
        <v>1.7764522270584671E-2</v>
      </c>
      <c r="M5" s="301"/>
      <c r="N5" s="301"/>
      <c r="O5" s="303"/>
    </row>
    <row r="6" spans="1:15" x14ac:dyDescent="0.15">
      <c r="A6" s="112"/>
      <c r="B6" s="71"/>
      <c r="C6" s="190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296"/>
    </row>
    <row r="7" spans="1:15" ht="15" thickBot="1" x14ac:dyDescent="0.2">
      <c r="A7" s="112"/>
      <c r="B7" s="71"/>
      <c r="C7" s="190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296"/>
    </row>
    <row r="8" spans="1:15" ht="15" thickBot="1" x14ac:dyDescent="0.2">
      <c r="A8" s="155"/>
      <c r="B8" s="156" t="s">
        <v>15</v>
      </c>
      <c r="C8" s="206" t="s">
        <v>16</v>
      </c>
      <c r="D8" s="71"/>
      <c r="E8" s="103" t="s">
        <v>90</v>
      </c>
      <c r="F8" s="104"/>
      <c r="G8" s="105"/>
      <c r="H8" s="101">
        <f>SUMPRODUCT(J15:J17,K15:K17)</f>
        <v>0.29888439348704959</v>
      </c>
      <c r="I8" s="71"/>
      <c r="J8" s="71"/>
      <c r="K8" s="71"/>
      <c r="L8" s="71"/>
      <c r="M8" s="71"/>
      <c r="N8" s="71"/>
      <c r="O8" s="296"/>
    </row>
    <row r="9" spans="1:15" ht="15" thickBot="1" x14ac:dyDescent="0.2">
      <c r="A9" s="13" t="s">
        <v>86</v>
      </c>
      <c r="B9" s="237">
        <v>969005.56</v>
      </c>
      <c r="C9" s="207">
        <f>(C10-D26)*(1+H9)+D26</f>
        <v>1017764.5222705846</v>
      </c>
      <c r="D9" s="71"/>
      <c r="E9" s="106" t="s">
        <v>91</v>
      </c>
      <c r="F9" s="107"/>
      <c r="G9" s="108"/>
      <c r="H9" s="77">
        <f>SUMPRODUCT(B31:B33,E31:E33)</f>
        <v>8.6964766119149023E-3</v>
      </c>
      <c r="I9" s="302"/>
      <c r="J9" s="71"/>
      <c r="K9" s="71"/>
      <c r="L9" s="156" t="s">
        <v>17</v>
      </c>
      <c r="M9" s="156" t="s">
        <v>9</v>
      </c>
      <c r="N9" s="156" t="s">
        <v>10</v>
      </c>
      <c r="O9" s="156" t="s">
        <v>11</v>
      </c>
    </row>
    <row r="10" spans="1:15" x14ac:dyDescent="0.15">
      <c r="A10" s="17" t="s">
        <v>87</v>
      </c>
      <c r="B10" s="158">
        <v>961648.16</v>
      </c>
      <c r="C10" s="208">
        <v>1009003.8492523732</v>
      </c>
      <c r="D10" s="71"/>
      <c r="E10" s="106" t="s">
        <v>83</v>
      </c>
      <c r="F10" s="107"/>
      <c r="G10" s="108"/>
      <c r="H10" s="102">
        <f>(C10-D26)*(1+H9)</f>
        <v>1016142.5598628923</v>
      </c>
      <c r="I10" s="71"/>
      <c r="J10" s="71"/>
      <c r="K10" s="71"/>
      <c r="L10" s="118"/>
      <c r="M10" s="115"/>
      <c r="N10" s="115"/>
      <c r="O10" s="188"/>
    </row>
    <row r="11" spans="1:15" ht="15" thickBot="1" x14ac:dyDescent="0.2">
      <c r="A11" s="23" t="s">
        <v>5</v>
      </c>
      <c r="B11" s="113">
        <f>B9/B10-1</f>
        <v>7.6508231451304365E-3</v>
      </c>
      <c r="C11" s="209">
        <f>C9/C10-1</f>
        <v>8.6824971229819692E-3</v>
      </c>
      <c r="D11" s="298"/>
      <c r="E11" s="109" t="s">
        <v>84</v>
      </c>
      <c r="F11" s="110"/>
      <c r="G11" s="111"/>
      <c r="H11" s="137">
        <f>H10+D26</f>
        <v>1017764.5222705846</v>
      </c>
      <c r="I11" s="71"/>
      <c r="J11" s="71"/>
      <c r="K11" s="71"/>
      <c r="L11" s="123"/>
      <c r="M11" s="120"/>
      <c r="N11" s="120"/>
      <c r="O11" s="188"/>
    </row>
    <row r="12" spans="1:15" x14ac:dyDescent="0.15">
      <c r="A12" s="112"/>
      <c r="B12" s="71"/>
      <c r="C12" s="190"/>
      <c r="D12" s="71"/>
      <c r="E12" s="71" t="s">
        <v>24</v>
      </c>
      <c r="F12" s="71"/>
      <c r="G12" s="71"/>
      <c r="H12" s="71"/>
      <c r="I12" s="71"/>
      <c r="J12" s="71"/>
      <c r="K12" s="71"/>
      <c r="L12" s="123"/>
      <c r="M12" s="120"/>
      <c r="N12" s="120"/>
      <c r="O12" s="188"/>
    </row>
    <row r="13" spans="1:15" ht="15" thickBot="1" x14ac:dyDescent="0.2">
      <c r="A13" s="112"/>
      <c r="B13" s="71"/>
      <c r="C13" s="190"/>
      <c r="D13" s="71"/>
      <c r="E13" s="71"/>
      <c r="F13" s="71"/>
      <c r="G13" s="71"/>
      <c r="H13" s="71"/>
      <c r="I13" s="71"/>
      <c r="J13" s="71"/>
      <c r="K13" s="71"/>
      <c r="L13" s="123"/>
      <c r="M13" s="120"/>
      <c r="N13" s="120"/>
      <c r="O13" s="188"/>
    </row>
    <row r="14" spans="1:15" ht="15" thickBot="1" x14ac:dyDescent="0.2">
      <c r="A14" s="112"/>
      <c r="B14" s="71"/>
      <c r="C14" s="190"/>
      <c r="D14" s="71"/>
      <c r="E14" s="71"/>
      <c r="F14" s="71"/>
      <c r="G14" s="156" t="s">
        <v>17</v>
      </c>
      <c r="H14" s="156" t="s">
        <v>9</v>
      </c>
      <c r="I14" s="156" t="s">
        <v>10</v>
      </c>
      <c r="J14" s="156" t="s">
        <v>11</v>
      </c>
      <c r="K14" s="156" t="s">
        <v>79</v>
      </c>
      <c r="L14" s="123"/>
      <c r="M14" s="120"/>
      <c r="N14" s="120"/>
      <c r="O14" s="188"/>
    </row>
    <row r="15" spans="1:15" ht="15" thickBot="1" x14ac:dyDescent="0.2">
      <c r="A15" s="155" t="s">
        <v>13</v>
      </c>
      <c r="B15" s="156" t="s">
        <v>21</v>
      </c>
      <c r="C15" s="210" t="s">
        <v>20</v>
      </c>
      <c r="D15" s="157" t="s">
        <v>1</v>
      </c>
      <c r="E15" s="156" t="s">
        <v>3</v>
      </c>
      <c r="F15" s="71"/>
      <c r="G15" s="31" t="s">
        <v>85</v>
      </c>
      <c r="H15" s="119">
        <f>SUM(D16:D18)</f>
        <v>570544</v>
      </c>
      <c r="I15" s="132">
        <v>380420</v>
      </c>
      <c r="J15" s="116">
        <f>H15/I15-1</f>
        <v>0.49977393407286685</v>
      </c>
      <c r="K15" s="117">
        <f>(H15/D27)</f>
        <v>0.5887924670658391</v>
      </c>
      <c r="L15" s="123"/>
      <c r="M15" s="120"/>
      <c r="N15" s="120"/>
      <c r="O15" s="188"/>
    </row>
    <row r="16" spans="1:15" x14ac:dyDescent="0.15">
      <c r="A16" s="118" t="s">
        <v>66</v>
      </c>
      <c r="B16" s="159">
        <v>1000</v>
      </c>
      <c r="C16" s="228">
        <v>135.34</v>
      </c>
      <c r="D16" s="115">
        <f>B16 * C16</f>
        <v>135340</v>
      </c>
      <c r="E16" s="229">
        <f t="shared" ref="E16:E25" si="0">D16/$B$9</f>
        <v>0.13966896123898401</v>
      </c>
      <c r="F16" s="71"/>
      <c r="G16" s="35" t="s">
        <v>8</v>
      </c>
      <c r="H16" s="120">
        <f>SUM(D19:D22)</f>
        <v>266811</v>
      </c>
      <c r="I16" s="133">
        <v>261840</v>
      </c>
      <c r="J16" s="121">
        <f>H16/I16-1</f>
        <v>1.8984876260311534E-2</v>
      </c>
      <c r="K16" s="122">
        <f>(H16/D27)</f>
        <v>0.27534477083328124</v>
      </c>
      <c r="L16" s="123"/>
      <c r="M16" s="120"/>
      <c r="N16" s="120"/>
      <c r="O16" s="188"/>
    </row>
    <row r="17" spans="1:15" x14ac:dyDescent="0.15">
      <c r="A17" s="123" t="s">
        <v>44</v>
      </c>
      <c r="B17" s="160">
        <v>200</v>
      </c>
      <c r="C17" s="215">
        <v>286.12</v>
      </c>
      <c r="D17" s="120">
        <f t="shared" ref="D17:D25" si="1">B17*C17</f>
        <v>57224</v>
      </c>
      <c r="E17" s="187">
        <f t="shared" si="0"/>
        <v>5.9054356715971784E-2</v>
      </c>
      <c r="F17" s="71"/>
      <c r="G17" s="35" t="s">
        <v>18</v>
      </c>
      <c r="H17" s="120">
        <f>SUM(D23:D25)</f>
        <v>130030</v>
      </c>
      <c r="I17" s="133">
        <v>130620</v>
      </c>
      <c r="J17" s="121">
        <f>H17/I17-1</f>
        <v>-4.5169193079160896E-3</v>
      </c>
      <c r="K17" s="122">
        <f>(H17/D27)</f>
        <v>0.13418892231374102</v>
      </c>
      <c r="L17" s="123"/>
      <c r="M17" s="120"/>
      <c r="N17" s="120"/>
      <c r="O17" s="188"/>
    </row>
    <row r="18" spans="1:15" ht="15" thickBot="1" x14ac:dyDescent="0.2">
      <c r="A18" s="123" t="s">
        <v>67</v>
      </c>
      <c r="B18" s="160">
        <v>2000</v>
      </c>
      <c r="C18" s="215">
        <v>188.99</v>
      </c>
      <c r="D18" s="120">
        <f t="shared" si="1"/>
        <v>377980</v>
      </c>
      <c r="E18" s="187">
        <f t="shared" si="0"/>
        <v>0.3900700012495284</v>
      </c>
      <c r="F18" s="71"/>
      <c r="G18" s="39" t="s">
        <v>2</v>
      </c>
      <c r="H18" s="125">
        <f>D26</f>
        <v>1621.9624076923076</v>
      </c>
      <c r="I18" s="125">
        <v>188768.16</v>
      </c>
      <c r="J18" s="114">
        <f>H18/I18-1</f>
        <v>-0.99140764836775275</v>
      </c>
      <c r="K18" s="126">
        <f>(H18/D27)</f>
        <v>1.6738397871385942E-3</v>
      </c>
      <c r="L18" s="123"/>
      <c r="M18" s="120"/>
      <c r="N18" s="120"/>
      <c r="O18" s="188"/>
    </row>
    <row r="19" spans="1:15" ht="15" thickBot="1" x14ac:dyDescent="0.2">
      <c r="A19" s="123" t="s">
        <v>39</v>
      </c>
      <c r="B19" s="160">
        <v>3000</v>
      </c>
      <c r="C19" s="215">
        <v>35.700000000000003</v>
      </c>
      <c r="D19" s="120">
        <f t="shared" si="1"/>
        <v>107100.00000000001</v>
      </c>
      <c r="E19" s="187">
        <f t="shared" si="0"/>
        <v>0.11052568160702815</v>
      </c>
      <c r="F19" s="71"/>
      <c r="L19" s="134"/>
      <c r="M19" s="125"/>
      <c r="N19" s="125"/>
      <c r="O19" s="189"/>
    </row>
    <row r="20" spans="1:15" ht="15" thickBot="1" x14ac:dyDescent="0.2">
      <c r="A20" s="123" t="s">
        <v>38</v>
      </c>
      <c r="B20" s="160">
        <v>300</v>
      </c>
      <c r="C20" s="215">
        <v>194.62</v>
      </c>
      <c r="D20" s="120">
        <f t="shared" si="1"/>
        <v>58386</v>
      </c>
      <c r="E20" s="187">
        <f t="shared" si="0"/>
        <v>6.0253524241904242E-2</v>
      </c>
      <c r="F20" s="71"/>
      <c r="G20" s="156" t="s">
        <v>54</v>
      </c>
      <c r="H20" s="161" t="s">
        <v>51</v>
      </c>
      <c r="I20" s="161" t="s">
        <v>50</v>
      </c>
      <c r="J20" s="157" t="s">
        <v>56</v>
      </c>
      <c r="K20" s="157" t="s">
        <v>57</v>
      </c>
      <c r="L20" s="71"/>
      <c r="M20" s="71"/>
      <c r="N20" s="71"/>
      <c r="O20" s="296"/>
    </row>
    <row r="21" spans="1:15" x14ac:dyDescent="0.15">
      <c r="A21" s="123" t="s">
        <v>40</v>
      </c>
      <c r="B21" s="160">
        <v>500</v>
      </c>
      <c r="C21" s="215">
        <v>93.33</v>
      </c>
      <c r="D21" s="120">
        <f t="shared" si="1"/>
        <v>46665</v>
      </c>
      <c r="E21" s="187">
        <f t="shared" si="0"/>
        <v>4.815761841449083E-2</v>
      </c>
      <c r="F21" s="71"/>
      <c r="G21" s="118"/>
      <c r="H21" s="115"/>
      <c r="I21" s="115"/>
      <c r="J21" s="115"/>
      <c r="K21" s="188"/>
      <c r="L21" s="71"/>
      <c r="M21" s="71"/>
      <c r="N21" s="71"/>
      <c r="O21" s="296"/>
    </row>
    <row r="22" spans="1:15" x14ac:dyDescent="0.15">
      <c r="A22" s="123" t="s">
        <v>41</v>
      </c>
      <c r="B22" s="162">
        <v>3000</v>
      </c>
      <c r="C22" s="215">
        <v>18.22</v>
      </c>
      <c r="D22" s="120">
        <f t="shared" si="1"/>
        <v>54660</v>
      </c>
      <c r="E22" s="187">
        <f t="shared" si="0"/>
        <v>5.6408345066668142E-2</v>
      </c>
      <c r="F22" s="71"/>
      <c r="G22" s="123"/>
      <c r="H22" s="120"/>
      <c r="I22" s="120"/>
      <c r="J22" s="120"/>
      <c r="K22" s="188"/>
      <c r="L22" s="71"/>
      <c r="M22" s="71"/>
      <c r="N22" s="71"/>
      <c r="O22" s="296"/>
    </row>
    <row r="23" spans="1:15" x14ac:dyDescent="0.15">
      <c r="A23" s="123" t="s">
        <v>36</v>
      </c>
      <c r="B23" s="162">
        <v>4000</v>
      </c>
      <c r="C23" s="215">
        <v>16.77</v>
      </c>
      <c r="D23" s="120">
        <f t="shared" si="1"/>
        <v>67080</v>
      </c>
      <c r="E23" s="187">
        <f t="shared" si="0"/>
        <v>6.922560898412182E-2</v>
      </c>
      <c r="F23" s="71"/>
      <c r="G23" s="123"/>
      <c r="H23" s="120"/>
      <c r="I23" s="120"/>
      <c r="J23" s="120"/>
      <c r="K23" s="188"/>
      <c r="L23" s="71"/>
      <c r="M23" s="71"/>
      <c r="N23" s="71"/>
      <c r="O23" s="296"/>
    </row>
    <row r="24" spans="1:15" x14ac:dyDescent="0.15">
      <c r="A24" s="123" t="s">
        <v>68</v>
      </c>
      <c r="B24" s="162">
        <v>2500</v>
      </c>
      <c r="C24" s="215">
        <v>5.5</v>
      </c>
      <c r="D24" s="120">
        <f t="shared" si="1"/>
        <v>13750</v>
      </c>
      <c r="E24" s="187">
        <f t="shared" si="0"/>
        <v>1.4189805061593248E-2</v>
      </c>
      <c r="F24" s="71"/>
      <c r="G24" s="123"/>
      <c r="H24" s="162"/>
      <c r="I24" s="120"/>
      <c r="J24" s="162"/>
      <c r="K24" s="188"/>
      <c r="L24" s="71"/>
      <c r="M24" s="71"/>
      <c r="N24" s="71"/>
      <c r="O24" s="296"/>
    </row>
    <row r="25" spans="1:15" x14ac:dyDescent="0.15">
      <c r="A25" s="216" t="s">
        <v>42</v>
      </c>
      <c r="B25" s="211">
        <v>2000</v>
      </c>
      <c r="C25" s="212">
        <v>24.6</v>
      </c>
      <c r="D25" s="213">
        <f t="shared" si="1"/>
        <v>49200</v>
      </c>
      <c r="E25" s="214">
        <f t="shared" si="0"/>
        <v>5.0773702474937295E-2</v>
      </c>
      <c r="F25" s="71"/>
      <c r="G25" s="123"/>
      <c r="H25" s="120"/>
      <c r="I25" s="120"/>
      <c r="J25" s="120"/>
      <c r="K25" s="188"/>
      <c r="L25" s="71"/>
      <c r="M25" s="71"/>
      <c r="N25" s="71"/>
      <c r="O25" s="296"/>
    </row>
    <row r="26" spans="1:15" x14ac:dyDescent="0.15">
      <c r="A26" s="128" t="s">
        <v>14</v>
      </c>
      <c r="B26" s="163">
        <v>1620.56</v>
      </c>
      <c r="C26" s="217">
        <f>1+(E5/52)</f>
        <v>1.0008653846153845</v>
      </c>
      <c r="D26" s="120">
        <f>B26*C26</f>
        <v>1621.9624076923076</v>
      </c>
      <c r="E26" s="124">
        <f>D26/B9</f>
        <v>1.6738422096280929E-3</v>
      </c>
      <c r="F26" s="71"/>
      <c r="G26" s="123"/>
      <c r="H26" s="120"/>
      <c r="I26" s="120"/>
      <c r="J26" s="120"/>
      <c r="K26" s="188"/>
      <c r="L26" s="71"/>
      <c r="M26" s="71"/>
      <c r="N26" s="71"/>
      <c r="O26" s="296"/>
    </row>
    <row r="27" spans="1:15" ht="15" thickBot="1" x14ac:dyDescent="0.2">
      <c r="A27" s="129" t="s">
        <v>25</v>
      </c>
      <c r="B27" s="164"/>
      <c r="C27" s="218"/>
      <c r="D27" s="130">
        <f>SUM(D16:D26)</f>
        <v>969006.96240769234</v>
      </c>
      <c r="E27" s="131">
        <f>SUM(E16:E26)</f>
        <v>1.000001447264856</v>
      </c>
      <c r="F27" s="71"/>
      <c r="G27" s="134"/>
      <c r="H27" s="125"/>
      <c r="I27" s="125"/>
      <c r="J27" s="125"/>
      <c r="K27" s="189"/>
      <c r="L27" s="71"/>
      <c r="M27" s="71"/>
      <c r="N27" s="71"/>
      <c r="O27" s="296"/>
    </row>
    <row r="28" spans="1:15" x14ac:dyDescent="0.15">
      <c r="A28" s="304"/>
      <c r="B28" s="71"/>
      <c r="C28" s="190"/>
      <c r="D28" s="71"/>
      <c r="E28" s="305"/>
      <c r="F28" s="71"/>
      <c r="G28" s="71"/>
      <c r="H28" s="71"/>
      <c r="I28" s="71"/>
      <c r="J28" s="71"/>
      <c r="K28" s="71"/>
      <c r="L28" s="71"/>
      <c r="M28" s="71"/>
      <c r="N28" s="71"/>
      <c r="O28" s="296"/>
    </row>
    <row r="29" spans="1:15" ht="15" thickBot="1" x14ac:dyDescent="0.2">
      <c r="A29" s="199" t="s">
        <v>19</v>
      </c>
      <c r="B29" s="71"/>
      <c r="C29" s="190"/>
      <c r="D29" s="71"/>
      <c r="E29" s="298"/>
      <c r="F29" s="71"/>
      <c r="G29" s="71"/>
      <c r="H29" s="71"/>
      <c r="I29" s="71"/>
      <c r="J29" s="71"/>
      <c r="K29" s="71"/>
      <c r="L29" s="71"/>
      <c r="M29" s="71"/>
      <c r="N29" s="71"/>
      <c r="O29" s="296"/>
    </row>
    <row r="30" spans="1:15" ht="15" thickBot="1" x14ac:dyDescent="0.2">
      <c r="A30" s="156" t="s">
        <v>23</v>
      </c>
      <c r="B30" s="156" t="s">
        <v>32</v>
      </c>
      <c r="C30" s="210" t="s">
        <v>20</v>
      </c>
      <c r="D30" s="156" t="s">
        <v>4</v>
      </c>
      <c r="E30" s="157" t="s">
        <v>5</v>
      </c>
      <c r="F30" s="71"/>
      <c r="G30" s="298"/>
      <c r="H30" s="71"/>
      <c r="I30" s="71"/>
      <c r="J30" s="71"/>
      <c r="K30" s="71"/>
      <c r="L30" s="71"/>
      <c r="M30" s="71"/>
      <c r="N30" s="71"/>
      <c r="O30" s="296"/>
    </row>
    <row r="31" spans="1:15" x14ac:dyDescent="0.15">
      <c r="A31" s="154" t="s">
        <v>22</v>
      </c>
      <c r="B31" s="165">
        <v>0.26591051428907136</v>
      </c>
      <c r="C31" s="219">
        <v>267.29000000000002</v>
      </c>
      <c r="D31" s="127">
        <v>264.51</v>
      </c>
      <c r="E31" s="166">
        <f>C31/D31-1</f>
        <v>1.0509999621942656E-2</v>
      </c>
      <c r="F31" s="71"/>
      <c r="G31" s="71"/>
      <c r="H31" s="71"/>
      <c r="I31" s="71"/>
      <c r="J31" s="71"/>
      <c r="K31" s="71"/>
      <c r="L31" s="71"/>
      <c r="M31" s="71"/>
      <c r="N31" s="71"/>
      <c r="O31" s="296"/>
    </row>
    <row r="32" spans="1:15" x14ac:dyDescent="0.15">
      <c r="A32" s="154" t="s">
        <v>47</v>
      </c>
      <c r="B32" s="165">
        <v>0.18705362114792928</v>
      </c>
      <c r="C32" s="219">
        <v>270.32</v>
      </c>
      <c r="D32" s="127">
        <v>266.64999999999998</v>
      </c>
      <c r="E32" s="166">
        <f>C32/D32-1</f>
        <v>1.376336021001312E-2</v>
      </c>
      <c r="F32" s="71"/>
      <c r="G32" s="299"/>
      <c r="H32" s="71"/>
      <c r="I32" s="71"/>
      <c r="J32" s="71"/>
      <c r="K32" s="71"/>
      <c r="L32" s="71"/>
      <c r="M32" s="71"/>
      <c r="N32" s="71"/>
      <c r="O32" s="296"/>
    </row>
    <row r="33" spans="1:15" x14ac:dyDescent="0.15">
      <c r="A33" s="154" t="s">
        <v>48</v>
      </c>
      <c r="B33" s="165">
        <v>0.23597952630990027</v>
      </c>
      <c r="C33" s="219">
        <v>242.38</v>
      </c>
      <c r="D33" s="127">
        <v>239.01</v>
      </c>
      <c r="E33" s="166">
        <f>C33/D33-1</f>
        <v>1.4099828459060326E-2</v>
      </c>
      <c r="F33" s="71"/>
      <c r="G33" s="71"/>
      <c r="H33" s="71"/>
      <c r="I33" s="71"/>
      <c r="J33" s="71"/>
      <c r="K33" s="71"/>
      <c r="L33" s="71"/>
      <c r="M33" s="71"/>
      <c r="N33" s="71"/>
      <c r="O33" s="296"/>
    </row>
    <row r="34" spans="1:15" ht="15" thickBot="1" x14ac:dyDescent="0.2">
      <c r="A34" s="167" t="s">
        <v>6</v>
      </c>
      <c r="B34" s="168">
        <v>0.311</v>
      </c>
      <c r="C34" s="232">
        <f>D34*C26</f>
        <v>298835.85434903839</v>
      </c>
      <c r="D34" s="238">
        <v>298577.46999999997</v>
      </c>
      <c r="E34" s="169">
        <f>C34/D34-1</f>
        <v>8.653846153845457E-4</v>
      </c>
      <c r="F34" s="71"/>
      <c r="G34" s="71"/>
      <c r="H34" s="71"/>
      <c r="I34" s="71"/>
      <c r="J34" s="71"/>
      <c r="K34" s="71"/>
      <c r="L34" s="71"/>
      <c r="M34" s="71"/>
      <c r="N34" s="71"/>
      <c r="O34" s="296"/>
    </row>
    <row r="35" spans="1:15" x14ac:dyDescent="0.15">
      <c r="A35" s="112"/>
      <c r="B35" s="71"/>
      <c r="C35" s="190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296"/>
    </row>
    <row r="36" spans="1:15" ht="15" thickBot="1" x14ac:dyDescent="0.2">
      <c r="A36" s="191"/>
      <c r="B36" s="72"/>
      <c r="C36" s="19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30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63A49-DE8E-EB43-995E-350154FD81C9}">
  <dimension ref="A4:O36"/>
  <sheetViews>
    <sheetView zoomScale="75" workbookViewId="0">
      <selection activeCell="G57" sqref="G57"/>
    </sheetView>
  </sheetViews>
  <sheetFormatPr baseColWidth="10" defaultRowHeight="14" x14ac:dyDescent="0.15"/>
  <cols>
    <col min="1" max="1" width="29.83203125" style="20" bestFit="1" customWidth="1"/>
    <col min="2" max="2" width="20" style="20" bestFit="1" customWidth="1"/>
    <col min="3" max="3" width="27.83203125" style="20" bestFit="1" customWidth="1"/>
    <col min="4" max="4" width="14" style="20" bestFit="1" customWidth="1"/>
    <col min="5" max="5" width="39.83203125" style="20" bestFit="1" customWidth="1"/>
    <col min="6" max="6" width="10.83203125" style="20"/>
    <col min="7" max="7" width="32.6640625" style="20" bestFit="1" customWidth="1"/>
    <col min="8" max="8" width="14" style="20" bestFit="1" customWidth="1"/>
    <col min="9" max="9" width="13.1640625" style="20" bestFit="1" customWidth="1"/>
    <col min="10" max="10" width="7.83203125" style="20" bestFit="1" customWidth="1"/>
    <col min="11" max="11" width="35.6640625" style="20" bestFit="1" customWidth="1"/>
    <col min="12" max="12" width="14.6640625" style="20" bestFit="1" customWidth="1"/>
    <col min="13" max="13" width="10.1640625" style="20" bestFit="1" customWidth="1"/>
    <col min="14" max="14" width="10" style="20" bestFit="1" customWidth="1"/>
    <col min="15" max="15" width="7.1640625" style="20" bestFit="1" customWidth="1"/>
    <col min="16" max="16384" width="10.83203125" style="20"/>
  </cols>
  <sheetData>
    <row r="4" spans="1:15" ht="15" thickBot="1" x14ac:dyDescent="0.2"/>
    <row r="5" spans="1:15" ht="19" thickBot="1" x14ac:dyDescent="0.2">
      <c r="A5" s="233" t="s">
        <v>73</v>
      </c>
      <c r="B5" s="234">
        <v>45590</v>
      </c>
      <c r="C5" s="2"/>
      <c r="D5" s="11" t="s">
        <v>12</v>
      </c>
      <c r="E5" s="90">
        <v>4.4999999999999998E-2</v>
      </c>
      <c r="F5" s="75"/>
      <c r="G5" s="91" t="s">
        <v>81</v>
      </c>
      <c r="H5" s="85">
        <f>(B9/1000000-1)</f>
        <v>-3.9397439999999895E-2</v>
      </c>
      <c r="I5" s="3"/>
      <c r="J5" s="4"/>
      <c r="K5" s="91" t="s">
        <v>82</v>
      </c>
      <c r="L5" s="94">
        <f>(C9/1000000-1)</f>
        <v>6.7582197474469474E-3</v>
      </c>
      <c r="M5" s="4"/>
      <c r="N5" s="4"/>
      <c r="O5" s="5"/>
    </row>
    <row r="6" spans="1:15" x14ac:dyDescent="0.15">
      <c r="A6" s="6"/>
      <c r="B6" s="7"/>
      <c r="C6" s="8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9"/>
    </row>
    <row r="7" spans="1:15" ht="15" thickBot="1" x14ac:dyDescent="0.2">
      <c r="A7" s="6"/>
      <c r="B7" s="7"/>
      <c r="C7" s="8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9"/>
    </row>
    <row r="8" spans="1:15" ht="15" thickBot="1" x14ac:dyDescent="0.2">
      <c r="A8" s="10"/>
      <c r="B8" s="11" t="s">
        <v>15</v>
      </c>
      <c r="C8" s="12" t="s">
        <v>16</v>
      </c>
      <c r="D8" s="7"/>
      <c r="E8" s="103" t="s">
        <v>90</v>
      </c>
      <c r="F8" s="104"/>
      <c r="G8" s="105"/>
      <c r="H8" s="101">
        <f>SUMPRODUCT(J15:J17,K15:K17)</f>
        <v>-8.3279061718631586E-3</v>
      </c>
      <c r="I8" s="7"/>
      <c r="J8" s="7"/>
      <c r="K8" s="7"/>
      <c r="L8" s="7"/>
      <c r="M8" s="7"/>
      <c r="N8" s="7"/>
      <c r="O8" s="9"/>
    </row>
    <row r="9" spans="1:15" ht="15" thickBot="1" x14ac:dyDescent="0.2">
      <c r="A9" s="13" t="s">
        <v>86</v>
      </c>
      <c r="B9" s="14">
        <v>960602.56</v>
      </c>
      <c r="C9" s="15">
        <f>(C10-D26)*(1+H9)+D26</f>
        <v>1006758.2197474469</v>
      </c>
      <c r="D9" s="7"/>
      <c r="E9" s="106" t="s">
        <v>91</v>
      </c>
      <c r="F9" s="107"/>
      <c r="G9" s="108"/>
      <c r="H9" s="77">
        <f>SUMPRODUCT(B31:B33,E31:E33)</f>
        <v>-1.0831466982868822E-2</v>
      </c>
      <c r="I9" s="16"/>
      <c r="J9" s="7"/>
      <c r="K9" s="7"/>
      <c r="L9" s="11" t="s">
        <v>17</v>
      </c>
      <c r="M9" s="11" t="s">
        <v>9</v>
      </c>
      <c r="N9" s="11" t="s">
        <v>10</v>
      </c>
      <c r="O9" s="11" t="s">
        <v>11</v>
      </c>
    </row>
    <row r="10" spans="1:15" x14ac:dyDescent="0.15">
      <c r="A10" s="17" t="s">
        <v>87</v>
      </c>
      <c r="B10" s="18">
        <v>969005.56</v>
      </c>
      <c r="C10" s="19">
        <v>1017764.5344665904</v>
      </c>
      <c r="D10" s="7"/>
      <c r="E10" s="106" t="s">
        <v>83</v>
      </c>
      <c r="F10" s="107"/>
      <c r="G10" s="108"/>
      <c r="H10" s="102">
        <f>(C10-D26)*(1+H9)</f>
        <v>1005136.2573397546</v>
      </c>
      <c r="I10" s="7"/>
      <c r="J10" s="7"/>
      <c r="K10" s="7"/>
      <c r="L10" s="13"/>
      <c r="M10" s="21"/>
      <c r="N10" s="21"/>
      <c r="O10" s="44"/>
    </row>
    <row r="11" spans="1:15" ht="15" thickBot="1" x14ac:dyDescent="0.2">
      <c r="A11" s="23" t="s">
        <v>5</v>
      </c>
      <c r="B11" s="86">
        <f>B9/B10-1</f>
        <v>-8.6717768678231666E-3</v>
      </c>
      <c r="C11" s="87">
        <f>C9/C10-1</f>
        <v>-1.0814205394680809E-2</v>
      </c>
      <c r="D11" s="25"/>
      <c r="E11" s="109" t="s">
        <v>84</v>
      </c>
      <c r="F11" s="110"/>
      <c r="G11" s="111"/>
      <c r="H11" s="137">
        <f>H10+D26</f>
        <v>1006758.2197474469</v>
      </c>
      <c r="I11" s="7"/>
      <c r="J11" s="7"/>
      <c r="K11" s="7"/>
      <c r="L11" s="17"/>
      <c r="M11" s="26"/>
      <c r="N11" s="26"/>
      <c r="O11" s="44"/>
    </row>
    <row r="12" spans="1:15" x14ac:dyDescent="0.15">
      <c r="A12" s="6"/>
      <c r="B12" s="7"/>
      <c r="C12" s="8"/>
      <c r="D12" s="7"/>
      <c r="E12" s="7" t="s">
        <v>24</v>
      </c>
      <c r="F12" s="7"/>
      <c r="G12" s="7"/>
      <c r="H12" s="7"/>
      <c r="I12" s="7"/>
      <c r="J12" s="7"/>
      <c r="K12" s="7"/>
      <c r="L12" s="17"/>
      <c r="M12" s="26"/>
      <c r="N12" s="26"/>
      <c r="O12" s="44"/>
    </row>
    <row r="13" spans="1:15" ht="15" thickBot="1" x14ac:dyDescent="0.2">
      <c r="A13" s="6"/>
      <c r="B13" s="7"/>
      <c r="C13" s="8"/>
      <c r="D13" s="7"/>
      <c r="E13" s="7"/>
      <c r="F13" s="7"/>
      <c r="G13" s="7"/>
      <c r="H13" s="7"/>
      <c r="I13" s="7"/>
      <c r="J13" s="7"/>
      <c r="K13" s="7"/>
      <c r="L13" s="17"/>
      <c r="M13" s="26"/>
      <c r="N13" s="26"/>
      <c r="O13" s="44"/>
    </row>
    <row r="14" spans="1:15" ht="15" thickBot="1" x14ac:dyDescent="0.2">
      <c r="A14" s="6"/>
      <c r="B14" s="7"/>
      <c r="C14" s="8"/>
      <c r="D14" s="7"/>
      <c r="E14" s="7"/>
      <c r="F14" s="7"/>
      <c r="G14" s="11" t="s">
        <v>17</v>
      </c>
      <c r="H14" s="11" t="s">
        <v>9</v>
      </c>
      <c r="I14" s="11" t="s">
        <v>10</v>
      </c>
      <c r="J14" s="11" t="s">
        <v>11</v>
      </c>
      <c r="K14" s="11" t="s">
        <v>79</v>
      </c>
      <c r="L14" s="17"/>
      <c r="M14" s="26"/>
      <c r="N14" s="26"/>
      <c r="O14" s="44"/>
    </row>
    <row r="15" spans="1:15" ht="15" thickBot="1" x14ac:dyDescent="0.2">
      <c r="A15" s="10" t="s">
        <v>13</v>
      </c>
      <c r="B15" s="11" t="s">
        <v>21</v>
      </c>
      <c r="C15" s="29" t="s">
        <v>20</v>
      </c>
      <c r="D15" s="30" t="s">
        <v>1</v>
      </c>
      <c r="E15" s="11" t="s">
        <v>3</v>
      </c>
      <c r="F15" s="7"/>
      <c r="G15" s="31" t="s">
        <v>85</v>
      </c>
      <c r="H15" s="140">
        <f>SUM(D16:D18)</f>
        <v>570072</v>
      </c>
      <c r="I15" s="148">
        <v>570544</v>
      </c>
      <c r="J15" s="138">
        <f>H15/I15-1</f>
        <v>-8.2728063041592748E-4</v>
      </c>
      <c r="K15" s="139">
        <f>(H15/D27)</f>
        <v>0.59345164324655819</v>
      </c>
      <c r="L15" s="17"/>
      <c r="M15" s="26"/>
      <c r="N15" s="26"/>
      <c r="O15" s="44"/>
    </row>
    <row r="16" spans="1:15" x14ac:dyDescent="0.15">
      <c r="A16" s="13" t="s">
        <v>66</v>
      </c>
      <c r="B16" s="32">
        <v>1000</v>
      </c>
      <c r="C16" s="33">
        <v>136.09</v>
      </c>
      <c r="D16" s="21">
        <f>B16 * C16</f>
        <v>136090</v>
      </c>
      <c r="E16" s="34">
        <f t="shared" ref="E16:E25" si="0">D16/$B$9</f>
        <v>0.14167149419214539</v>
      </c>
      <c r="F16" s="7"/>
      <c r="G16" s="35" t="s">
        <v>8</v>
      </c>
      <c r="H16" s="26">
        <f>SUM(D19:D22)</f>
        <v>266100</v>
      </c>
      <c r="I16" s="141">
        <v>266811</v>
      </c>
      <c r="J16" s="36">
        <f>H16/I16-1</f>
        <v>-2.6648076728470471E-3</v>
      </c>
      <c r="K16" s="142">
        <f>(H16/D27)</f>
        <v>0.27701322336110024</v>
      </c>
      <c r="L16" s="17"/>
      <c r="M16" s="26"/>
      <c r="N16" s="26"/>
      <c r="O16" s="44"/>
    </row>
    <row r="17" spans="1:15" x14ac:dyDescent="0.15">
      <c r="A17" s="17" t="s">
        <v>44</v>
      </c>
      <c r="B17" s="37">
        <v>200</v>
      </c>
      <c r="C17" s="38">
        <v>291.61</v>
      </c>
      <c r="D17" s="26">
        <f t="shared" ref="D17:D25" si="1">B17*C17</f>
        <v>58322</v>
      </c>
      <c r="E17" s="204">
        <f t="shared" si="0"/>
        <v>6.071397519490266E-2</v>
      </c>
      <c r="F17" s="7"/>
      <c r="G17" s="35" t="s">
        <v>18</v>
      </c>
      <c r="H17" s="26">
        <f>SUM(D23:D25)</f>
        <v>122810</v>
      </c>
      <c r="I17" s="141">
        <v>130030</v>
      </c>
      <c r="J17" s="36">
        <f>H17/I17-1</f>
        <v>-5.5525647927401334E-2</v>
      </c>
      <c r="K17" s="142">
        <f>(H17/D27)</f>
        <v>0.12784665148807486</v>
      </c>
      <c r="L17" s="17"/>
      <c r="M17" s="26"/>
      <c r="N17" s="26"/>
      <c r="O17" s="44"/>
    </row>
    <row r="18" spans="1:15" ht="15" thickBot="1" x14ac:dyDescent="0.2">
      <c r="A18" s="17" t="s">
        <v>67</v>
      </c>
      <c r="B18" s="37">
        <v>2000</v>
      </c>
      <c r="C18" s="38">
        <v>187.83</v>
      </c>
      <c r="D18" s="26">
        <f t="shared" si="1"/>
        <v>375660</v>
      </c>
      <c r="E18" s="204">
        <f t="shared" si="0"/>
        <v>0.39106704025440031</v>
      </c>
      <c r="F18" s="7"/>
      <c r="G18" s="39" t="s">
        <v>2</v>
      </c>
      <c r="H18" s="41">
        <f>D26</f>
        <v>1621.9624076923076</v>
      </c>
      <c r="I18" s="41">
        <v>1620.56</v>
      </c>
      <c r="J18" s="40">
        <f>H18/I18-1</f>
        <v>8.653846153845457E-4</v>
      </c>
      <c r="K18" s="144">
        <f>(H18/D27)</f>
        <v>1.6884819042667309E-3</v>
      </c>
      <c r="L18" s="17"/>
      <c r="M18" s="26"/>
      <c r="N18" s="26"/>
      <c r="O18" s="44"/>
    </row>
    <row r="19" spans="1:15" ht="15" thickBot="1" x14ac:dyDescent="0.2">
      <c r="A19" s="17" t="s">
        <v>39</v>
      </c>
      <c r="B19" s="37">
        <v>3000</v>
      </c>
      <c r="C19" s="38">
        <v>36.01</v>
      </c>
      <c r="D19" s="26">
        <f t="shared" si="1"/>
        <v>108030</v>
      </c>
      <c r="E19" s="204">
        <f t="shared" si="0"/>
        <v>0.11246066219103142</v>
      </c>
      <c r="F19" s="7"/>
      <c r="L19" s="23"/>
      <c r="M19" s="41"/>
      <c r="N19" s="41"/>
      <c r="O19" s="57"/>
    </row>
    <row r="20" spans="1:15" ht="15" thickBot="1" x14ac:dyDescent="0.2">
      <c r="A20" s="17" t="s">
        <v>38</v>
      </c>
      <c r="B20" s="37">
        <v>300</v>
      </c>
      <c r="C20" s="38">
        <v>191.35</v>
      </c>
      <c r="D20" s="26">
        <f t="shared" si="1"/>
        <v>57405</v>
      </c>
      <c r="E20" s="204">
        <f t="shared" si="0"/>
        <v>5.9759366037916865E-2</v>
      </c>
      <c r="F20" s="7"/>
      <c r="G20" s="11" t="s">
        <v>54</v>
      </c>
      <c r="H20" s="177" t="s">
        <v>51</v>
      </c>
      <c r="I20" s="177" t="s">
        <v>50</v>
      </c>
      <c r="J20" s="30" t="s">
        <v>56</v>
      </c>
      <c r="K20" s="30" t="s">
        <v>57</v>
      </c>
      <c r="L20" s="7"/>
      <c r="M20" s="7"/>
      <c r="N20" s="7"/>
      <c r="O20" s="9"/>
    </row>
    <row r="21" spans="1:15" x14ac:dyDescent="0.15">
      <c r="A21" s="17" t="s">
        <v>40</v>
      </c>
      <c r="B21" s="37">
        <v>500</v>
      </c>
      <c r="C21" s="38">
        <v>95.13</v>
      </c>
      <c r="D21" s="26">
        <f t="shared" si="1"/>
        <v>47565</v>
      </c>
      <c r="E21" s="204">
        <f t="shared" si="0"/>
        <v>4.9515795585637415E-2</v>
      </c>
      <c r="F21" s="7"/>
      <c r="G21" s="13"/>
      <c r="H21" s="21"/>
      <c r="I21" s="21"/>
      <c r="J21" s="21"/>
      <c r="K21" s="44"/>
      <c r="L21" s="7"/>
      <c r="M21" s="7"/>
      <c r="N21" s="7"/>
      <c r="O21" s="9"/>
    </row>
    <row r="22" spans="1:15" x14ac:dyDescent="0.15">
      <c r="A22" s="17" t="s">
        <v>41</v>
      </c>
      <c r="B22" s="45">
        <v>3000</v>
      </c>
      <c r="C22" s="38">
        <v>17.7</v>
      </c>
      <c r="D22" s="26">
        <f t="shared" si="1"/>
        <v>53100</v>
      </c>
      <c r="E22" s="204">
        <f t="shared" si="0"/>
        <v>5.5277803965044607E-2</v>
      </c>
      <c r="F22" s="7"/>
      <c r="G22" s="17"/>
      <c r="H22" s="26"/>
      <c r="I22" s="26"/>
      <c r="J22" s="26"/>
      <c r="K22" s="44"/>
      <c r="L22" s="7"/>
      <c r="M22" s="7"/>
      <c r="N22" s="7"/>
      <c r="O22" s="9"/>
    </row>
    <row r="23" spans="1:15" x14ac:dyDescent="0.15">
      <c r="A23" s="17" t="s">
        <v>36</v>
      </c>
      <c r="B23" s="45">
        <v>4000</v>
      </c>
      <c r="C23" s="38">
        <v>15.96</v>
      </c>
      <c r="D23" s="26">
        <f t="shared" si="1"/>
        <v>63840</v>
      </c>
      <c r="E23" s="204">
        <f t="shared" si="0"/>
        <v>6.6458286348934983E-2</v>
      </c>
      <c r="F23" s="7"/>
      <c r="G23" s="17"/>
      <c r="H23" s="26"/>
      <c r="I23" s="26"/>
      <c r="J23" s="26"/>
      <c r="K23" s="44"/>
      <c r="L23" s="7"/>
      <c r="M23" s="7"/>
      <c r="N23" s="7"/>
      <c r="O23" s="9"/>
    </row>
    <row r="24" spans="1:15" x14ac:dyDescent="0.15">
      <c r="A24" s="17" t="s">
        <v>68</v>
      </c>
      <c r="B24" s="45">
        <v>2500</v>
      </c>
      <c r="C24" s="38">
        <v>5.18</v>
      </c>
      <c r="D24" s="26">
        <f t="shared" si="1"/>
        <v>12950</v>
      </c>
      <c r="E24" s="204">
        <f t="shared" si="0"/>
        <v>1.3481121682623873E-2</v>
      </c>
      <c r="F24" s="7"/>
      <c r="G24" s="17"/>
      <c r="H24" s="45"/>
      <c r="I24" s="26"/>
      <c r="J24" s="45"/>
      <c r="K24" s="44"/>
      <c r="L24" s="7"/>
      <c r="M24" s="7"/>
      <c r="N24" s="7"/>
      <c r="O24" s="9"/>
    </row>
    <row r="25" spans="1:15" x14ac:dyDescent="0.15">
      <c r="A25" s="46" t="s">
        <v>42</v>
      </c>
      <c r="B25" s="47">
        <v>2000</v>
      </c>
      <c r="C25" s="48">
        <v>23.01</v>
      </c>
      <c r="D25" s="49">
        <f t="shared" si="1"/>
        <v>46020</v>
      </c>
      <c r="E25" s="223">
        <f t="shared" si="0"/>
        <v>4.7907430103038655E-2</v>
      </c>
      <c r="F25" s="7"/>
      <c r="G25" s="17"/>
      <c r="H25" s="26"/>
      <c r="I25" s="26"/>
      <c r="J25" s="26"/>
      <c r="K25" s="44"/>
      <c r="L25" s="7"/>
      <c r="M25" s="7"/>
      <c r="N25" s="7"/>
      <c r="O25" s="9"/>
    </row>
    <row r="26" spans="1:15" x14ac:dyDescent="0.15">
      <c r="A26" s="50" t="s">
        <v>14</v>
      </c>
      <c r="B26" s="51">
        <v>1620.56</v>
      </c>
      <c r="C26" s="52">
        <f>1+(E5/52)</f>
        <v>1.0008653846153845</v>
      </c>
      <c r="D26" s="26">
        <f>B26*C26</f>
        <v>1621.9624076923076</v>
      </c>
      <c r="E26" s="143">
        <f>D26/B9</f>
        <v>1.6884843693236748E-3</v>
      </c>
      <c r="F26" s="7"/>
      <c r="G26" s="17"/>
      <c r="H26" s="26"/>
      <c r="I26" s="26"/>
      <c r="J26" s="26"/>
      <c r="K26" s="44"/>
      <c r="L26" s="7"/>
      <c r="M26" s="7"/>
      <c r="N26" s="7"/>
      <c r="O26" s="9"/>
    </row>
    <row r="27" spans="1:15" ht="15" thickBot="1" x14ac:dyDescent="0.2">
      <c r="A27" s="53" t="s">
        <v>25</v>
      </c>
      <c r="B27" s="54"/>
      <c r="C27" s="55"/>
      <c r="D27" s="24">
        <f>SUM(D16:D26)</f>
        <v>960603.96240769234</v>
      </c>
      <c r="E27" s="56">
        <f>SUM(E16:E26)</f>
        <v>1.000001459925</v>
      </c>
      <c r="F27" s="7"/>
      <c r="G27" s="23"/>
      <c r="H27" s="41"/>
      <c r="I27" s="41"/>
      <c r="J27" s="41"/>
      <c r="K27" s="57"/>
      <c r="L27" s="7"/>
      <c r="M27" s="7"/>
      <c r="N27" s="7"/>
      <c r="O27" s="9"/>
    </row>
    <row r="28" spans="1:15" x14ac:dyDescent="0.15">
      <c r="A28" s="69"/>
      <c r="B28" s="7"/>
      <c r="C28" s="8"/>
      <c r="D28" s="7"/>
      <c r="E28" s="70"/>
      <c r="F28" s="7"/>
      <c r="G28" s="7"/>
      <c r="H28" s="7"/>
      <c r="I28" s="7"/>
      <c r="J28" s="7"/>
      <c r="K28" s="7"/>
      <c r="L28" s="7"/>
      <c r="M28" s="7"/>
      <c r="N28" s="7"/>
      <c r="O28" s="9"/>
    </row>
    <row r="29" spans="1:15" ht="15" thickBot="1" x14ac:dyDescent="0.2">
      <c r="A29" s="73" t="s">
        <v>19</v>
      </c>
      <c r="B29" s="7"/>
      <c r="C29" s="8"/>
      <c r="D29" s="7"/>
      <c r="E29" s="25"/>
      <c r="F29" s="7"/>
      <c r="G29" s="7"/>
      <c r="H29" s="7"/>
      <c r="I29" s="7"/>
      <c r="J29" s="7"/>
      <c r="K29" s="7"/>
      <c r="L29" s="7"/>
      <c r="M29" s="7"/>
      <c r="N29" s="7"/>
      <c r="O29" s="9"/>
    </row>
    <row r="30" spans="1:15" ht="15" thickBot="1" x14ac:dyDescent="0.2">
      <c r="A30" s="11" t="s">
        <v>23</v>
      </c>
      <c r="B30" s="11" t="s">
        <v>32</v>
      </c>
      <c r="C30" s="29" t="s">
        <v>20</v>
      </c>
      <c r="D30" s="11" t="s">
        <v>4</v>
      </c>
      <c r="E30" s="30" t="s">
        <v>5</v>
      </c>
      <c r="F30" s="7"/>
      <c r="G30" s="25"/>
      <c r="H30" s="7"/>
      <c r="I30" s="7"/>
      <c r="J30" s="7"/>
      <c r="K30" s="7"/>
      <c r="L30" s="7"/>
      <c r="M30" s="7"/>
      <c r="N30" s="7"/>
      <c r="O30" s="9"/>
    </row>
    <row r="31" spans="1:15" x14ac:dyDescent="0.15">
      <c r="A31" s="27" t="s">
        <v>22</v>
      </c>
      <c r="B31" s="181">
        <v>0.26591051428907136</v>
      </c>
      <c r="C31" s="225">
        <v>265.81</v>
      </c>
      <c r="D31" s="205">
        <v>267.29000000000002</v>
      </c>
      <c r="E31" s="88">
        <f>C31/D31-1</f>
        <v>-5.5370571289611314E-3</v>
      </c>
      <c r="F31" s="7"/>
      <c r="G31" s="7"/>
      <c r="H31" s="7"/>
      <c r="I31" s="7"/>
      <c r="J31" s="7"/>
      <c r="K31" s="7"/>
      <c r="L31" s="7"/>
      <c r="M31" s="7"/>
      <c r="N31" s="7"/>
      <c r="O31" s="9"/>
    </row>
    <row r="32" spans="1:15" x14ac:dyDescent="0.15">
      <c r="A32" s="27" t="s">
        <v>47</v>
      </c>
      <c r="B32" s="181">
        <v>0.18705362114792928</v>
      </c>
      <c r="C32" s="225">
        <v>265.11</v>
      </c>
      <c r="D32" s="205">
        <v>270.32</v>
      </c>
      <c r="E32" s="88">
        <f>C32/D32-1</f>
        <v>-1.9273453684521935E-2</v>
      </c>
      <c r="F32" s="7"/>
      <c r="G32" s="68"/>
      <c r="H32" s="7"/>
      <c r="I32" s="7"/>
      <c r="J32" s="7"/>
      <c r="K32" s="7"/>
      <c r="L32" s="7"/>
      <c r="M32" s="7"/>
      <c r="N32" s="7"/>
      <c r="O32" s="9"/>
    </row>
    <row r="33" spans="1:15" x14ac:dyDescent="0.15">
      <c r="A33" s="27" t="s">
        <v>48</v>
      </c>
      <c r="B33" s="181">
        <v>0.23597952630990027</v>
      </c>
      <c r="C33" s="225">
        <v>236.47</v>
      </c>
      <c r="D33" s="205">
        <v>242.38</v>
      </c>
      <c r="E33" s="88">
        <f>C33/D33-1</f>
        <v>-2.4383199933987965E-2</v>
      </c>
      <c r="F33" s="7"/>
      <c r="G33" s="7"/>
      <c r="H33" s="7"/>
      <c r="I33" s="7"/>
      <c r="J33" s="7"/>
      <c r="K33" s="7"/>
      <c r="L33" s="7"/>
      <c r="M33" s="7"/>
      <c r="N33" s="7"/>
      <c r="O33" s="9"/>
    </row>
    <row r="34" spans="1:15" ht="15" thickBot="1" x14ac:dyDescent="0.2">
      <c r="A34" s="184" t="s">
        <v>6</v>
      </c>
      <c r="B34" s="185">
        <v>0.311</v>
      </c>
      <c r="C34" s="239">
        <f>D34*C26</f>
        <v>299094.45794711536</v>
      </c>
      <c r="D34" s="240">
        <v>298835.84999999998</v>
      </c>
      <c r="E34" s="89">
        <f>C34/D34-1</f>
        <v>8.653846153845457E-4</v>
      </c>
      <c r="F34" s="7"/>
      <c r="G34" s="7"/>
      <c r="H34" s="7"/>
      <c r="I34" s="7"/>
      <c r="J34" s="7"/>
      <c r="K34" s="7"/>
      <c r="L34" s="7"/>
      <c r="M34" s="7"/>
      <c r="N34" s="7"/>
      <c r="O34" s="9"/>
    </row>
    <row r="35" spans="1:15" x14ac:dyDescent="0.15">
      <c r="A35" s="6"/>
      <c r="B35" s="7"/>
      <c r="C35" s="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9"/>
    </row>
    <row r="36" spans="1:15" ht="15" thickBot="1" x14ac:dyDescent="0.2">
      <c r="A36" s="152"/>
      <c r="B36" s="66"/>
      <c r="C36" s="295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D2465-04F3-664D-BB39-0C9998C65771}">
  <dimension ref="A4:O36"/>
  <sheetViews>
    <sheetView zoomScale="83" workbookViewId="0">
      <selection activeCell="E55" sqref="E55"/>
    </sheetView>
  </sheetViews>
  <sheetFormatPr baseColWidth="10" defaultRowHeight="14" x14ac:dyDescent="0.15"/>
  <cols>
    <col min="1" max="1" width="29.83203125" style="20" bestFit="1" customWidth="1"/>
    <col min="2" max="2" width="20" style="20" bestFit="1" customWidth="1"/>
    <col min="3" max="3" width="27.83203125" style="20" bestFit="1" customWidth="1"/>
    <col min="4" max="4" width="14" style="20" bestFit="1" customWidth="1"/>
    <col min="5" max="5" width="39.83203125" style="20" bestFit="1" customWidth="1"/>
    <col min="6" max="6" width="10.83203125" style="20"/>
    <col min="7" max="7" width="32.6640625" style="20" bestFit="1" customWidth="1"/>
    <col min="8" max="8" width="14" style="20" bestFit="1" customWidth="1"/>
    <col min="9" max="9" width="13.1640625" style="20" bestFit="1" customWidth="1"/>
    <col min="10" max="10" width="9.5" style="20" bestFit="1" customWidth="1"/>
    <col min="11" max="11" width="35.6640625" style="20" bestFit="1" customWidth="1"/>
    <col min="12" max="12" width="14.6640625" style="20" bestFit="1" customWidth="1"/>
    <col min="13" max="13" width="10.1640625" style="20" bestFit="1" customWidth="1"/>
    <col min="14" max="14" width="10" style="20" bestFit="1" customWidth="1"/>
    <col min="15" max="15" width="7.1640625" style="20" bestFit="1" customWidth="1"/>
    <col min="16" max="16384" width="10.83203125" style="20"/>
  </cols>
  <sheetData>
    <row r="4" spans="1:15" ht="15" thickBot="1" x14ac:dyDescent="0.2"/>
    <row r="5" spans="1:15" ht="19" thickBot="1" x14ac:dyDescent="0.2">
      <c r="A5" s="233" t="s">
        <v>63</v>
      </c>
      <c r="B5" s="234">
        <v>45597</v>
      </c>
      <c r="C5" s="2"/>
      <c r="D5" s="11" t="s">
        <v>12</v>
      </c>
      <c r="E5" s="90">
        <v>4.4999999999999998E-2</v>
      </c>
      <c r="F5" s="75"/>
      <c r="G5" s="91" t="s">
        <v>81</v>
      </c>
      <c r="H5" s="85">
        <f>(B9/1000000-1)</f>
        <v>-6.8889439999999968E-2</v>
      </c>
      <c r="I5" s="3"/>
      <c r="J5" s="4"/>
      <c r="K5" s="91" t="s">
        <v>82</v>
      </c>
      <c r="L5" s="94">
        <f>(C9/1000000-1)</f>
        <v>1.2630007689435896E-3</v>
      </c>
      <c r="M5" s="4"/>
      <c r="N5" s="4"/>
      <c r="O5" s="5"/>
    </row>
    <row r="6" spans="1:15" x14ac:dyDescent="0.15">
      <c r="A6" s="6"/>
      <c r="B6" s="7"/>
      <c r="C6" s="8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9"/>
    </row>
    <row r="7" spans="1:15" ht="15" thickBot="1" x14ac:dyDescent="0.2">
      <c r="A7" s="6"/>
      <c r="B7" s="7"/>
      <c r="C7" s="8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9"/>
    </row>
    <row r="8" spans="1:15" ht="15" thickBot="1" x14ac:dyDescent="0.2">
      <c r="A8" s="10"/>
      <c r="B8" s="11" t="s">
        <v>15</v>
      </c>
      <c r="C8" s="12" t="s">
        <v>16</v>
      </c>
      <c r="D8" s="7"/>
      <c r="E8" s="103" t="s">
        <v>90</v>
      </c>
      <c r="F8" s="104"/>
      <c r="G8" s="105"/>
      <c r="H8" s="101">
        <f>SUMPRODUCT(J15:J17,K15:K17)</f>
        <v>0.49900880641616163</v>
      </c>
      <c r="I8" s="7"/>
      <c r="J8" s="7"/>
      <c r="K8" s="7"/>
      <c r="L8" s="7"/>
      <c r="M8" s="7"/>
      <c r="N8" s="7"/>
      <c r="O8" s="9"/>
    </row>
    <row r="9" spans="1:15" ht="15" thickBot="1" x14ac:dyDescent="0.2">
      <c r="A9" s="13" t="s">
        <v>86</v>
      </c>
      <c r="B9" s="14">
        <v>931110.56</v>
      </c>
      <c r="C9" s="15">
        <f>(C10-D26)*(1+H9)+D26</f>
        <v>1001263.0007689437</v>
      </c>
      <c r="D9" s="7"/>
      <c r="E9" s="106" t="s">
        <v>91</v>
      </c>
      <c r="F9" s="107"/>
      <c r="G9" s="108"/>
      <c r="H9" s="77">
        <f>SUMPRODUCT(B31:B33,E31:E33)</f>
        <v>-5.4765520437037351E-3</v>
      </c>
      <c r="I9" s="16"/>
      <c r="J9" s="7"/>
      <c r="K9" s="7"/>
      <c r="L9" s="11" t="s">
        <v>17</v>
      </c>
      <c r="M9" s="11" t="s">
        <v>9</v>
      </c>
      <c r="N9" s="11" t="s">
        <v>10</v>
      </c>
      <c r="O9" s="11" t="s">
        <v>11</v>
      </c>
    </row>
    <row r="10" spans="1:15" x14ac:dyDescent="0.15">
      <c r="A10" s="17" t="s">
        <v>87</v>
      </c>
      <c r="B10" s="18">
        <v>960602.56</v>
      </c>
      <c r="C10" s="19">
        <v>1006758.2045573144</v>
      </c>
      <c r="D10" s="7"/>
      <c r="E10" s="106" t="s">
        <v>83</v>
      </c>
      <c r="F10" s="107"/>
      <c r="G10" s="108"/>
      <c r="H10" s="102">
        <f>(C10-D26)*(1+H9)</f>
        <v>997910.54211125139</v>
      </c>
      <c r="I10" s="7"/>
      <c r="J10" s="7"/>
      <c r="K10" s="7"/>
      <c r="L10" s="13"/>
      <c r="M10" s="21"/>
      <c r="N10" s="21"/>
      <c r="O10" s="44"/>
    </row>
    <row r="11" spans="1:15" ht="15" thickBot="1" x14ac:dyDescent="0.2">
      <c r="A11" s="23" t="s">
        <v>5</v>
      </c>
      <c r="B11" s="86">
        <f>B9/B10-1</f>
        <v>-3.0701562985632647E-2</v>
      </c>
      <c r="C11" s="87">
        <f>C9/C10-1</f>
        <v>-5.4583153765178638E-3</v>
      </c>
      <c r="D11" s="25"/>
      <c r="E11" s="109" t="s">
        <v>84</v>
      </c>
      <c r="F11" s="110"/>
      <c r="G11" s="111"/>
      <c r="H11" s="137">
        <f>H10+D26</f>
        <v>1001263.0007689437</v>
      </c>
      <c r="I11" s="7"/>
      <c r="J11" s="7"/>
      <c r="K11" s="7"/>
      <c r="L11" s="17"/>
      <c r="M11" s="26"/>
      <c r="N11" s="26"/>
      <c r="O11" s="44"/>
    </row>
    <row r="12" spans="1:15" x14ac:dyDescent="0.15">
      <c r="A12" s="6"/>
      <c r="B12" s="7"/>
      <c r="C12" s="8"/>
      <c r="D12" s="7"/>
      <c r="E12" s="7" t="s">
        <v>24</v>
      </c>
      <c r="F12" s="7"/>
      <c r="G12" s="7"/>
      <c r="H12" s="7"/>
      <c r="I12" s="7"/>
      <c r="J12" s="7"/>
      <c r="K12" s="7"/>
      <c r="L12" s="17"/>
      <c r="M12" s="26"/>
      <c r="N12" s="26"/>
      <c r="O12" s="44"/>
    </row>
    <row r="13" spans="1:15" ht="15" thickBot="1" x14ac:dyDescent="0.2">
      <c r="A13" s="6"/>
      <c r="B13" s="7"/>
      <c r="C13" s="8"/>
      <c r="D13" s="7"/>
      <c r="E13" s="7"/>
      <c r="F13" s="7"/>
      <c r="G13" s="7"/>
      <c r="H13" s="7"/>
      <c r="I13" s="7"/>
      <c r="J13" s="7"/>
      <c r="K13" s="7"/>
      <c r="L13" s="17"/>
      <c r="M13" s="26"/>
      <c r="N13" s="26"/>
      <c r="O13" s="44"/>
    </row>
    <row r="14" spans="1:15" ht="15" thickBot="1" x14ac:dyDescent="0.2">
      <c r="A14" s="6"/>
      <c r="B14" s="7"/>
      <c r="C14" s="8"/>
      <c r="D14" s="7"/>
      <c r="E14" s="7"/>
      <c r="F14" s="7"/>
      <c r="G14" s="11" t="s">
        <v>17</v>
      </c>
      <c r="H14" s="11" t="s">
        <v>9</v>
      </c>
      <c r="I14" s="11" t="s">
        <v>10</v>
      </c>
      <c r="J14" s="11" t="s">
        <v>11</v>
      </c>
      <c r="K14" s="11" t="s">
        <v>79</v>
      </c>
      <c r="L14" s="17"/>
      <c r="M14" s="26"/>
      <c r="N14" s="26"/>
      <c r="O14" s="44"/>
    </row>
    <row r="15" spans="1:15" ht="15" thickBot="1" x14ac:dyDescent="0.2">
      <c r="A15" s="10" t="s">
        <v>13</v>
      </c>
      <c r="B15" s="11" t="s">
        <v>21</v>
      </c>
      <c r="C15" s="29" t="s">
        <v>20</v>
      </c>
      <c r="D15" s="30" t="s">
        <v>1</v>
      </c>
      <c r="E15" s="11" t="s">
        <v>3</v>
      </c>
      <c r="F15" s="7"/>
      <c r="G15" s="31" t="s">
        <v>85</v>
      </c>
      <c r="H15" s="140">
        <f>SUM(D16:D18)</f>
        <v>889490</v>
      </c>
      <c r="I15" s="148">
        <v>570072</v>
      </c>
      <c r="J15" s="138">
        <f>H15/I15-1</f>
        <v>0.56031167992814934</v>
      </c>
      <c r="K15" s="139">
        <f>(H15/D27)</f>
        <v>0.95529711414793927</v>
      </c>
      <c r="L15" s="17"/>
      <c r="M15" s="26"/>
      <c r="N15" s="26"/>
      <c r="O15" s="44"/>
    </row>
    <row r="16" spans="1:15" x14ac:dyDescent="0.15">
      <c r="A16" s="13" t="s">
        <v>66</v>
      </c>
      <c r="B16" s="32">
        <v>1700</v>
      </c>
      <c r="C16" s="33">
        <v>131.53</v>
      </c>
      <c r="D16" s="21">
        <f>B16 * C16</f>
        <v>223601</v>
      </c>
      <c r="E16" s="34">
        <f t="shared" ref="E16:E25" si="0">D16/$B$9</f>
        <v>0.24014441421435495</v>
      </c>
      <c r="F16" s="7"/>
      <c r="G16" s="35" t="s">
        <v>8</v>
      </c>
      <c r="H16" s="26">
        <f>SUM(D19:D22)</f>
        <v>34109</v>
      </c>
      <c r="I16" s="141">
        <v>266100</v>
      </c>
      <c r="J16" s="36">
        <f>H16/I16-1</f>
        <v>-0.87181886508831263</v>
      </c>
      <c r="K16" s="142">
        <f>(H16/D27)</f>
        <v>3.6632485206660063E-2</v>
      </c>
      <c r="L16" s="17"/>
      <c r="M16" s="26"/>
      <c r="N16" s="26"/>
      <c r="O16" s="44"/>
    </row>
    <row r="17" spans="1:15" x14ac:dyDescent="0.15">
      <c r="A17" s="17" t="s">
        <v>44</v>
      </c>
      <c r="B17" s="37">
        <v>2200</v>
      </c>
      <c r="C17" s="38">
        <v>293.68</v>
      </c>
      <c r="D17" s="26">
        <f t="shared" ref="D17:D25" si="1">B17*C17</f>
        <v>646096</v>
      </c>
      <c r="E17" s="204">
        <f t="shared" si="0"/>
        <v>0.69389826273691924</v>
      </c>
      <c r="F17" s="7"/>
      <c r="G17" s="35" t="s">
        <v>18</v>
      </c>
      <c r="H17" s="26">
        <f>SUM(D23:D25)</f>
        <v>4162</v>
      </c>
      <c r="I17" s="141">
        <v>122810</v>
      </c>
      <c r="J17" s="36">
        <f>H17/I17-1</f>
        <v>-0.96611025160817521</v>
      </c>
      <c r="K17" s="142">
        <f>(H17/D27)</f>
        <v>4.4699171312591749E-3</v>
      </c>
      <c r="L17" s="17"/>
      <c r="M17" s="26"/>
      <c r="N17" s="26"/>
      <c r="O17" s="44"/>
    </row>
    <row r="18" spans="1:15" ht="15" thickBot="1" x14ac:dyDescent="0.2">
      <c r="A18" s="17" t="s">
        <v>67</v>
      </c>
      <c r="B18" s="37">
        <v>100</v>
      </c>
      <c r="C18" s="38">
        <v>197.93</v>
      </c>
      <c r="D18" s="26">
        <f t="shared" si="1"/>
        <v>19793</v>
      </c>
      <c r="E18" s="204">
        <f t="shared" si="0"/>
        <v>2.1257411149971275E-2</v>
      </c>
      <c r="F18" s="7"/>
      <c r="G18" s="39" t="s">
        <v>2</v>
      </c>
      <c r="H18" s="41">
        <f>D26</f>
        <v>3352.4586576923075</v>
      </c>
      <c r="I18" s="41">
        <v>1620.56</v>
      </c>
      <c r="J18" s="40">
        <f>H18/I18-1</f>
        <v>1.068703817009125</v>
      </c>
      <c r="K18" s="144">
        <f>(H18/D27)</f>
        <v>3.6004835141415143E-3</v>
      </c>
      <c r="L18" s="17"/>
      <c r="M18" s="26"/>
      <c r="N18" s="26"/>
      <c r="O18" s="44"/>
    </row>
    <row r="19" spans="1:15" ht="15" thickBot="1" x14ac:dyDescent="0.2">
      <c r="A19" s="17" t="s">
        <v>39</v>
      </c>
      <c r="B19" s="37">
        <v>100</v>
      </c>
      <c r="C19" s="38">
        <v>36.14</v>
      </c>
      <c r="D19" s="26">
        <f t="shared" si="1"/>
        <v>3614</v>
      </c>
      <c r="E19" s="204">
        <f t="shared" si="0"/>
        <v>3.8813865455462129E-3</v>
      </c>
      <c r="F19" s="7"/>
      <c r="L19" s="23"/>
      <c r="M19" s="41"/>
      <c r="N19" s="41"/>
      <c r="O19" s="57"/>
    </row>
    <row r="20" spans="1:15" ht="15" thickBot="1" x14ac:dyDescent="0.2">
      <c r="A20" s="17" t="s">
        <v>38</v>
      </c>
      <c r="B20" s="37">
        <v>100</v>
      </c>
      <c r="C20" s="38">
        <v>193.81</v>
      </c>
      <c r="D20" s="26">
        <f t="shared" si="1"/>
        <v>19381</v>
      </c>
      <c r="E20" s="204">
        <f t="shared" si="0"/>
        <v>2.0814928787833743E-2</v>
      </c>
      <c r="F20" s="7"/>
      <c r="G20" s="11" t="s">
        <v>54</v>
      </c>
      <c r="H20" s="177" t="s">
        <v>51</v>
      </c>
      <c r="I20" s="177" t="s">
        <v>50</v>
      </c>
      <c r="J20" s="30" t="s">
        <v>56</v>
      </c>
      <c r="K20" s="30" t="s">
        <v>57</v>
      </c>
      <c r="L20" s="7"/>
      <c r="M20" s="7"/>
      <c r="N20" s="7"/>
      <c r="O20" s="9"/>
    </row>
    <row r="21" spans="1:15" x14ac:dyDescent="0.15">
      <c r="A21" s="17" t="s">
        <v>40</v>
      </c>
      <c r="B21" s="37">
        <v>100</v>
      </c>
      <c r="C21" s="38">
        <v>94.22</v>
      </c>
      <c r="D21" s="26">
        <f t="shared" si="1"/>
        <v>9422</v>
      </c>
      <c r="E21" s="204">
        <f t="shared" si="0"/>
        <v>1.0119099068106369E-2</v>
      </c>
      <c r="F21" s="7"/>
      <c r="G21" s="13"/>
      <c r="H21" s="21"/>
      <c r="I21" s="21"/>
      <c r="J21" s="21"/>
      <c r="K21" s="44"/>
      <c r="L21" s="7"/>
      <c r="M21" s="7"/>
      <c r="N21" s="7"/>
      <c r="O21" s="9"/>
    </row>
    <row r="22" spans="1:15" x14ac:dyDescent="0.15">
      <c r="A22" s="17" t="s">
        <v>41</v>
      </c>
      <c r="B22" s="45">
        <v>100</v>
      </c>
      <c r="C22" s="38">
        <v>16.920000000000002</v>
      </c>
      <c r="D22" s="26">
        <f t="shared" si="1"/>
        <v>1692.0000000000002</v>
      </c>
      <c r="E22" s="204">
        <f t="shared" si="0"/>
        <v>1.8171848464483102E-3</v>
      </c>
      <c r="F22" s="7"/>
      <c r="G22" s="17"/>
      <c r="H22" s="26"/>
      <c r="I22" s="26"/>
      <c r="J22" s="26"/>
      <c r="K22" s="44"/>
      <c r="L22" s="7"/>
      <c r="M22" s="7"/>
      <c r="N22" s="7"/>
      <c r="O22" s="9"/>
    </row>
    <row r="23" spans="1:15" x14ac:dyDescent="0.15">
      <c r="A23" s="17" t="s">
        <v>36</v>
      </c>
      <c r="B23" s="45">
        <v>100</v>
      </c>
      <c r="C23" s="38">
        <v>15.78</v>
      </c>
      <c r="D23" s="26">
        <f t="shared" si="1"/>
        <v>1578</v>
      </c>
      <c r="E23" s="204">
        <f t="shared" si="0"/>
        <v>1.6947504064393814E-3</v>
      </c>
      <c r="F23" s="7"/>
      <c r="G23" s="17"/>
      <c r="H23" s="26"/>
      <c r="I23" s="26"/>
      <c r="J23" s="26"/>
      <c r="K23" s="44"/>
      <c r="L23" s="7"/>
      <c r="M23" s="7"/>
      <c r="N23" s="7"/>
      <c r="O23" s="9"/>
    </row>
    <row r="24" spans="1:15" x14ac:dyDescent="0.15">
      <c r="A24" s="17" t="s">
        <v>68</v>
      </c>
      <c r="B24" s="45">
        <v>100</v>
      </c>
      <c r="C24" s="38">
        <v>5.14</v>
      </c>
      <c r="D24" s="26">
        <f t="shared" si="1"/>
        <v>514</v>
      </c>
      <c r="E24" s="204">
        <f t="shared" si="0"/>
        <v>5.5202896635604692E-4</v>
      </c>
      <c r="F24" s="7"/>
      <c r="G24" s="17"/>
      <c r="H24" s="45"/>
      <c r="I24" s="26"/>
      <c r="J24" s="45"/>
      <c r="K24" s="44"/>
      <c r="L24" s="7"/>
      <c r="M24" s="7"/>
      <c r="N24" s="7"/>
      <c r="O24" s="9"/>
    </row>
    <row r="25" spans="1:15" x14ac:dyDescent="0.15">
      <c r="A25" s="46" t="s">
        <v>42</v>
      </c>
      <c r="B25" s="47">
        <v>100</v>
      </c>
      <c r="C25" s="48">
        <v>20.7</v>
      </c>
      <c r="D25" s="49">
        <f t="shared" si="1"/>
        <v>2070</v>
      </c>
      <c r="E25" s="223">
        <f t="shared" si="0"/>
        <v>2.2231516738463368E-3</v>
      </c>
      <c r="F25" s="7"/>
      <c r="G25" s="17"/>
      <c r="H25" s="26"/>
      <c r="I25" s="26"/>
      <c r="J25" s="26"/>
      <c r="K25" s="44"/>
      <c r="L25" s="7"/>
      <c r="M25" s="7"/>
      <c r="N25" s="7"/>
      <c r="O25" s="9"/>
    </row>
    <row r="26" spans="1:15" x14ac:dyDescent="0.15">
      <c r="A26" s="50" t="s">
        <v>14</v>
      </c>
      <c r="B26" s="51">
        <v>3349.56</v>
      </c>
      <c r="C26" s="52">
        <f>1+(E5/52)</f>
        <v>1.0008653846153845</v>
      </c>
      <c r="D26" s="26">
        <f>B26*C26</f>
        <v>3352.4586576923075</v>
      </c>
      <c r="E26" s="143">
        <f>D26/B9</f>
        <v>3.6004947228740563E-3</v>
      </c>
      <c r="F26" s="7"/>
      <c r="G26" s="17"/>
      <c r="H26" s="26"/>
      <c r="I26" s="26"/>
      <c r="J26" s="26"/>
      <c r="K26" s="44"/>
      <c r="L26" s="7"/>
      <c r="M26" s="7"/>
      <c r="N26" s="7"/>
      <c r="O26" s="9"/>
    </row>
    <row r="27" spans="1:15" ht="15" thickBot="1" x14ac:dyDescent="0.2">
      <c r="A27" s="53" t="s">
        <v>25</v>
      </c>
      <c r="B27" s="54"/>
      <c r="C27" s="55"/>
      <c r="D27" s="24">
        <f>SUM(D16:D26)</f>
        <v>931113.4586576923</v>
      </c>
      <c r="E27" s="56">
        <f>SUM(E16:E26)</f>
        <v>1.0000031131186962</v>
      </c>
      <c r="F27" s="7"/>
      <c r="G27" s="23"/>
      <c r="H27" s="41"/>
      <c r="I27" s="41"/>
      <c r="J27" s="41"/>
      <c r="K27" s="57"/>
      <c r="L27" s="7"/>
      <c r="M27" s="7"/>
      <c r="N27" s="7"/>
      <c r="O27" s="9"/>
    </row>
    <row r="28" spans="1:15" x14ac:dyDescent="0.15">
      <c r="A28" s="69"/>
      <c r="B28" s="7"/>
      <c r="C28" s="8"/>
      <c r="D28" s="7"/>
      <c r="E28" s="70"/>
      <c r="F28" s="7"/>
      <c r="G28" s="7"/>
      <c r="H28" s="7"/>
      <c r="I28" s="7"/>
      <c r="J28" s="7"/>
      <c r="K28" s="7"/>
      <c r="L28" s="7"/>
      <c r="M28" s="7"/>
      <c r="N28" s="7"/>
      <c r="O28" s="9"/>
    </row>
    <row r="29" spans="1:15" ht="15" thickBot="1" x14ac:dyDescent="0.2">
      <c r="A29" s="73" t="s">
        <v>19</v>
      </c>
      <c r="B29" s="7"/>
      <c r="C29" s="8"/>
      <c r="D29" s="7"/>
      <c r="E29" s="25"/>
      <c r="F29" s="7"/>
      <c r="G29" s="7"/>
      <c r="H29" s="7"/>
      <c r="I29" s="7"/>
      <c r="J29" s="7"/>
      <c r="K29" s="7"/>
      <c r="L29" s="7"/>
      <c r="M29" s="7"/>
      <c r="N29" s="7"/>
      <c r="O29" s="9"/>
    </row>
    <row r="30" spans="1:15" ht="15" thickBot="1" x14ac:dyDescent="0.2">
      <c r="A30" s="11" t="s">
        <v>23</v>
      </c>
      <c r="B30" s="11" t="s">
        <v>32</v>
      </c>
      <c r="C30" s="29" t="s">
        <v>20</v>
      </c>
      <c r="D30" s="11" t="s">
        <v>4</v>
      </c>
      <c r="E30" s="30" t="s">
        <v>5</v>
      </c>
      <c r="F30" s="7"/>
      <c r="G30" s="25"/>
      <c r="H30" s="7"/>
      <c r="I30" s="7"/>
      <c r="J30" s="7"/>
      <c r="K30" s="7"/>
      <c r="L30" s="7"/>
      <c r="M30" s="7"/>
      <c r="N30" s="7"/>
      <c r="O30" s="9"/>
    </row>
    <row r="31" spans="1:15" x14ac:dyDescent="0.15">
      <c r="A31" s="27" t="s">
        <v>22</v>
      </c>
      <c r="B31" s="181">
        <v>0.26591051428907136</v>
      </c>
      <c r="C31" s="225">
        <v>262.3</v>
      </c>
      <c r="D31" s="58">
        <v>265.81</v>
      </c>
      <c r="E31" s="88">
        <f>C31/D31-1</f>
        <v>-1.3204920808095988E-2</v>
      </c>
      <c r="F31" s="7"/>
      <c r="G31" s="7"/>
      <c r="H31" s="7"/>
      <c r="I31" s="7"/>
      <c r="J31" s="7"/>
      <c r="K31" s="7"/>
      <c r="L31" s="7"/>
      <c r="M31" s="7"/>
      <c r="N31" s="7"/>
      <c r="O31" s="9"/>
    </row>
    <row r="32" spans="1:15" x14ac:dyDescent="0.15">
      <c r="A32" s="27" t="s">
        <v>47</v>
      </c>
      <c r="B32" s="181">
        <v>0.18705362114792928</v>
      </c>
      <c r="C32" s="225">
        <v>262.64999999999998</v>
      </c>
      <c r="D32" s="58">
        <v>265.11</v>
      </c>
      <c r="E32" s="88">
        <f>C32/D32-1</f>
        <v>-9.2791671381692309E-3</v>
      </c>
      <c r="F32" s="7"/>
      <c r="G32" s="68"/>
      <c r="H32" s="7"/>
      <c r="I32" s="7"/>
      <c r="J32" s="7"/>
      <c r="K32" s="7"/>
      <c r="L32" s="7"/>
      <c r="M32" s="7"/>
      <c r="N32" s="7"/>
      <c r="O32" s="9"/>
    </row>
    <row r="33" spans="1:15" x14ac:dyDescent="0.15">
      <c r="A33" s="27" t="s">
        <v>48</v>
      </c>
      <c r="B33" s="181">
        <v>0.23597952630990027</v>
      </c>
      <c r="C33" s="225">
        <v>236.24</v>
      </c>
      <c r="D33" s="58">
        <v>236.47</v>
      </c>
      <c r="E33" s="88">
        <f>C33/D33-1</f>
        <v>-9.7263923542090236E-4</v>
      </c>
      <c r="F33" s="7"/>
      <c r="G33" s="7"/>
      <c r="H33" s="7"/>
      <c r="I33" s="7"/>
      <c r="J33" s="7"/>
      <c r="K33" s="7"/>
      <c r="L33" s="7"/>
      <c r="M33" s="7"/>
      <c r="N33" s="7"/>
      <c r="O33" s="9"/>
    </row>
    <row r="34" spans="1:15" ht="15" thickBot="1" x14ac:dyDescent="0.2">
      <c r="A34" s="184" t="s">
        <v>6</v>
      </c>
      <c r="B34" s="185">
        <v>0.311</v>
      </c>
      <c r="C34" s="235">
        <f>D34*C26</f>
        <v>299353.29174423078</v>
      </c>
      <c r="D34" s="236">
        <v>299094.46000000002</v>
      </c>
      <c r="E34" s="89">
        <f>C34/D34-1</f>
        <v>8.653846153845457E-4</v>
      </c>
      <c r="F34" s="7"/>
      <c r="G34" s="7"/>
      <c r="H34" s="7"/>
      <c r="I34" s="7"/>
      <c r="J34" s="7"/>
      <c r="K34" s="7"/>
      <c r="L34" s="7"/>
      <c r="M34" s="7"/>
      <c r="N34" s="7"/>
      <c r="O34" s="9"/>
    </row>
    <row r="35" spans="1:15" x14ac:dyDescent="0.15">
      <c r="A35" s="6"/>
      <c r="B35" s="7"/>
      <c r="C35" s="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9"/>
    </row>
    <row r="36" spans="1:15" ht="15" thickBot="1" x14ac:dyDescent="0.2">
      <c r="A36" s="152"/>
      <c r="B36" s="66"/>
      <c r="C36" s="295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Weeek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Noah Dechasa</cp:lastModifiedBy>
  <dcterms:created xsi:type="dcterms:W3CDTF">2021-08-26T19:16:03Z</dcterms:created>
  <dcterms:modified xsi:type="dcterms:W3CDTF">2024-12-08T11:44:04Z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86e8d42-b9a6-4554-b0cc-98af32c6b0e9_Enabled">
    <vt:lpwstr>true</vt:lpwstr>
  </property>
  <property fmtid="{D5CDD505-2E9C-101B-9397-08002B2CF9AE}" pid="3" name="MSIP_Label_b86e8d42-b9a6-4554-b0cc-98af32c6b0e9_SetDate">
    <vt:lpwstr>2024-08-10T12:41:16Z</vt:lpwstr>
  </property>
  <property fmtid="{D5CDD505-2E9C-101B-9397-08002B2CF9AE}" pid="4" name="MSIP_Label_b86e8d42-b9a6-4554-b0cc-98af32c6b0e9_Method">
    <vt:lpwstr>Standard</vt:lpwstr>
  </property>
  <property fmtid="{D5CDD505-2E9C-101B-9397-08002B2CF9AE}" pid="5" name="MSIP_Label_b86e8d42-b9a6-4554-b0cc-98af32c6b0e9_Name">
    <vt:lpwstr>defa4170-0d19-0005-0004-bc88714345d2</vt:lpwstr>
  </property>
  <property fmtid="{D5CDD505-2E9C-101B-9397-08002B2CF9AE}" pid="6" name="MSIP_Label_b86e8d42-b9a6-4554-b0cc-98af32c6b0e9_SiteId">
    <vt:lpwstr>9ef017d9-7f05-4225-9838-f92cff57b7ab</vt:lpwstr>
  </property>
  <property fmtid="{D5CDD505-2E9C-101B-9397-08002B2CF9AE}" pid="7" name="MSIP_Label_b86e8d42-b9a6-4554-b0cc-98af32c6b0e9_ActionId">
    <vt:lpwstr>b9cc09b6-e33a-4e78-a404-c81d141a514f</vt:lpwstr>
  </property>
  <property fmtid="{D5CDD505-2E9C-101B-9397-08002B2CF9AE}" pid="8" name="MSIP_Label_b86e8d42-b9a6-4554-b0cc-98af32c6b0e9_ContentBits">
    <vt:lpwstr>0</vt:lpwstr>
  </property>
</Properties>
</file>