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ahs\OneDrive\Desktop\Data Analysis\Documents\GitHub_HW\oct2024_dataBC_week1\Submission\"/>
    </mc:Choice>
  </mc:AlternateContent>
  <xr:revisionPtr revIDLastSave="0" documentId="8_{AC485986-767D-467A-B927-1ABCAA83C664}" xr6:coauthVersionLast="47" xr6:coauthVersionMax="47" xr10:uidLastSave="{00000000-0000-0000-0000-000000000000}"/>
  <bookViews>
    <workbookView xWindow="-110" yWindow="-110" windowWidth="25820" windowHeight="13900" tabRatio="669" activeTab="5" xr2:uid="{00000000-000D-0000-FFFF-FFFF00000000}"/>
  </bookViews>
  <sheets>
    <sheet name="OutcomeParentC" sheetId="3" r:id="rId1"/>
    <sheet name="OutcomeSubC" sheetId="4" r:id="rId2"/>
    <sheet name="OutcomeMonth" sheetId="5" r:id="rId3"/>
    <sheet name="Crowdfunding" sheetId="1" r:id="rId4"/>
    <sheet name="GoalAnalysis" sheetId="6" r:id="rId5"/>
    <sheet name="StatisticalAnalysis" sheetId="7" r:id="rId6"/>
  </sheets>
  <definedNames>
    <definedName name="_xlnm._FilterDatabase" localSheetId="3" hidden="1">Crowdfunding!$F$1:$F$1001</definedName>
    <definedName name="_xlchart.v1.0" hidden="1">StatisticalAnalysis!$B$1</definedName>
    <definedName name="_xlchart.v1.1" hidden="1">StatisticalAnalysis!$B$2:$B$1048141</definedName>
    <definedName name="_xlchart.v1.2" hidden="1">StatisticalAnalysis!$E$1</definedName>
    <definedName name="_xlchart.v1.3" hidden="1">StatisticalAnalysis!$E$2:$E$1048141</definedName>
    <definedName name="_xlchart.v1.4" hidden="1">StatisticalAnalysis!$B$1</definedName>
    <definedName name="_xlchart.v1.5" hidden="1">StatisticalAnalysis!$B$2:$B$1048141</definedName>
    <definedName name="_xlchart.v1.6" hidden="1">StatisticalAnalysis!$E$1</definedName>
    <definedName name="_xlchart.v1.7" hidden="1">StatisticalAnalysis!$E$2:$E$1048141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J3" i="7"/>
  <c r="I3" i="7"/>
  <c r="H3" i="7"/>
  <c r="K2" i="7"/>
  <c r="J2" i="7"/>
  <c r="I2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E6" i="6" s="1"/>
  <c r="B5" i="6"/>
  <c r="B4" i="6"/>
  <c r="B3" i="6"/>
  <c r="E3" i="6" s="1"/>
  <c r="G3" i="6" s="1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4" i="6" l="1"/>
  <c r="E5" i="6"/>
  <c r="G5" i="6" s="1"/>
  <c r="E7" i="6"/>
  <c r="F7" i="6" s="1"/>
  <c r="E9" i="6"/>
  <c r="G9" i="6" s="1"/>
  <c r="H3" i="6"/>
  <c r="H4" i="6"/>
  <c r="H5" i="6"/>
  <c r="G4" i="6"/>
  <c r="H6" i="6"/>
  <c r="H7" i="6"/>
  <c r="H9" i="6"/>
  <c r="G6" i="6"/>
  <c r="G7" i="6"/>
  <c r="G8" i="6"/>
  <c r="E2" i="6"/>
  <c r="H2" i="6" s="1"/>
  <c r="E13" i="6"/>
  <c r="H13" i="6" s="1"/>
  <c r="E12" i="6"/>
  <c r="F12" i="6" s="1"/>
  <c r="E11" i="6"/>
  <c r="G11" i="6" s="1"/>
  <c r="F6" i="6"/>
  <c r="E10" i="6"/>
  <c r="G10" i="6" s="1"/>
  <c r="F5" i="6"/>
  <c r="F4" i="6"/>
  <c r="E8" i="6"/>
  <c r="F8" i="6" s="1"/>
  <c r="F3" i="6"/>
  <c r="F2" i="6" l="1"/>
  <c r="F9" i="6"/>
  <c r="H8" i="6"/>
  <c r="F11" i="6"/>
  <c r="H12" i="6"/>
  <c r="H11" i="6"/>
  <c r="G13" i="6"/>
  <c r="G12" i="6"/>
  <c r="G2" i="6"/>
  <c r="F13" i="6"/>
  <c r="F10" i="6"/>
  <c r="H10" i="6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<sst xmlns="http://schemas.openxmlformats.org/spreadsheetml/2006/main" count="7062" uniqueCount="2114">
  <si>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</si>
  <si>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</si>
  <si>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</si>
  <si>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</si>
  <si>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</si>
  <si>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</si>
  <si>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</si>
  <si>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</si>
  <si>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</si>
  <si>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</si>
  <si>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</si>
  <si>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</si>
  <si>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</si>
  <si>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</si>
  <si>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</si>
  <si>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</si>
  <si>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</si>
  <si>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</si>
  <si>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</si>
  <si>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</si>
  <si>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</si>
  <si>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</si>
  <si>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</si>
  <si>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</si>
  <si>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</si>
  <si>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</si>
  <si>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</si>
  <si>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</si>
  <si>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</si>
  <si>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</si>
  <si>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</si>
  <si>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</si>
  <si>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</si>
  <si>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</si>
  <si>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</si>
  <si>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</si>
  <si>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</si>
  <si>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</si>
  <si>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</si>
  <si>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</si>
  <si>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</si>
  <si>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</si>
  <si>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</si>
  <si>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</si>
  <si>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</si>
  <si>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</si>
  <si>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</si>
  <si>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</si>
  <si>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</si>
  <si>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</si>
  <si>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</si>
  <si>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</si>
  <si>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</si>
  <si>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</si>
  <si>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</si>
  <si>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</si>
  <si>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</si>
  <si>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</si>
  <si>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</si>
  <si>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</si>
  <si>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</si>
  <si>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</si>
  <si>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</si>
  <si>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</si>
  <si>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</si>
  <si>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</si>
  <si>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</si>
  <si>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</si>
  <si>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</si>
  <si>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</si>
  <si>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</si>
  <si>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</si>
  <si>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</si>
  <si>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</si>
  <si>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</si>
  <si>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</si>
  <si>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</si>
  <si>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</si>
  <si>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</si>
  <si>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</si>
  <si>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</si>
  <si>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</si>
  <si>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</si>
  <si>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</si>
  <si>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</si>
  <si>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</si>
  <si>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</si>
  <si>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</si>
  <si>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</si>
  <si>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</si>
  <si>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</si>
  <si>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</si>
  <si>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</si>
  <si>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</si>
  <si>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</si>
  <si>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</si>
  <si>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</si>
  <si>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</si>
  <si>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</si>
  <si>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</si>
  <si>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</si>
  <si>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</si>
  <si>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</si>
  <si>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</si>
  <si>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</si>
  <si>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</si>
  <si>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</si>
  <si>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</si>
  <si>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</si>
  <si>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</si>
  <si>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</si>
  <si>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</si>
  <si>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</si>
  <si>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</si>
  <si>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</si>
  <si>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</si>
  <si>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</si>
  <si>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</si>
  <si>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</si>
  <si>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</si>
  <si>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</si>
  <si>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</si>
  <si>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</si>
  <si>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</si>
  <si>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</si>
  <si>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</si>
  <si>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</si>
  <si>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</si>
  <si>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</si>
  <si>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</si>
  <si>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</si>
  <si>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</si>
  <si>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</si>
  <si>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</si>
  <si>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</si>
  <si>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</si>
  <si>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</si>
  <si>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</si>
  <si>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</si>
  <si>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</si>
  <si>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</si>
  <si>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</si>
  <si>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</si>
  <si>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</si>
  <si>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</si>
  <si>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</si>
  <si>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</si>
  <si>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</si>
  <si>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</si>
  <si>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</si>
  <si>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</si>
  <si>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</si>
  <si>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</si>
  <si>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</si>
  <si>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</si>
  <si>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</si>
  <si>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</si>
  <si>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</si>
  <si>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</si>
  <si>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</si>
  <si>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</si>
  <si>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</si>
  <si>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</si>
  <si>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</si>
  <si>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</si>
  <si>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</si>
  <si>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</si>
  <si>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</si>
  <si>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</si>
  <si>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</si>
  <si>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</si>
  <si>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</si>
  <si>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</si>
  <si>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</si>
  <si>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</si>
  <si>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</si>
  <si>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</si>
  <si>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</si>
  <si>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</si>
  <si>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</si>
  <si>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</si>
  <si>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</si>
  <si>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</si>
  <si>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</si>
  <si>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</si>
  <si>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</si>
  <si>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</si>
  <si>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</si>
  <si>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</si>
  <si>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</si>
  <si>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</si>
  <si>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</si>
  <si>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</si>
  <si>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</si>
  <si>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</si>
  <si>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</si>
  <si>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</si>
  <si>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</si>
  <si>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</si>
  <si>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</si>
  <si>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</si>
  <si>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</si>
  <si>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</si>
  <si>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</si>
  <si>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</si>
  <si>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</si>
  <si>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</si>
  <si>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</si>
  <si>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</si>
  <si>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</si>
  <si>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</si>
  <si>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</si>
  <si>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</si>
  <si>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</si>
  <si>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</si>
  <si>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</si>
  <si>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</si>
  <si>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</si>
  <si>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</si>
  <si>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</si>
  <si>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</si>
  <si>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</si>
  <si>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</si>
  <si>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</si>
  <si>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</si>
  <si>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</si>
  <si>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</si>
  <si>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</si>
  <si>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</si>
  <si>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</si>
  <si>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</si>
  <si>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</si>
  <si>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</si>
  <si>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</si>
  <si>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</si>
  <si>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</si>
  <si>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</si>
  <si>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</si>
  <si>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</si>
  <si>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</si>
  <si>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</si>
  <si>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</si>
  <si>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</si>
  <si>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</si>
  <si>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</si>
  <si>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</si>
  <si>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</si>
  <si>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</si>
  <si>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</si>
  <si>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</si>
  <si>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</si>
  <si>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</si>
  <si>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</si>
  <si>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</si>
  <si>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</si>
  <si>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</si>
  <si>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</si>
  <si>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</si>
  <si>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</si>
  <si>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</si>
  <si>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</si>
  <si>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</si>
  <si>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</si>
  <si>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</si>
  <si>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</si>
  <si>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</si>
  <si>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</si>
  <si>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</si>
  <si>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</si>
  <si>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</si>
  <si>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</si>
  <si>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</si>
  <si>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</si>
  <si>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</si>
  <si>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</si>
  <si>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</si>
  <si>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</si>
  <si>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</si>
  <si>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</si>
  <si>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</si>
  <si>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</si>
  <si>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</si>
  <si>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</si>
  <si>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</si>
  <si>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</si>
  <si>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</si>
  <si>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</si>
  <si>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</si>
  <si>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</si>
  <si>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</si>
  <si>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</si>
  <si>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</si>
  <si>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</si>
  <si>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</si>
  <si>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</si>
  <si>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</si>
  <si>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</si>
  <si>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</si>
  <si>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</si>
  <si>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</si>
  <si>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</si>
  <si>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</si>
  <si>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</si>
  <si>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</si>
  <si>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</si>
  <si>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</si>
  <si>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</si>
  <si>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</si>
  <si>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</si>
  <si>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</si>
  <si>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</si>
  <si>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</si>
  <si>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</si>
  <si>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</si>
  <si>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</si>
  <si>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</si>
  <si>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</si>
  <si>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</si>
  <si>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</si>
  <si>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</si>
  <si>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</si>
  <si>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</si>
  <si>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</si>
  <si>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</si>
  <si>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</si>
  <si>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</si>
  <si>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</si>
  <si>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</si>
  <si>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</si>
  <si>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</si>
  <si>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</si>
  <si>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</si>
  <si>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</si>
  <si>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</si>
  <si>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</si>
  <si>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</si>
  <si>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</si>
  <si>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</si>
  <si>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</si>
  <si>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</si>
  <si>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</si>
  <si>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</si>
  <si>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</si>
  <si>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</si>
  <si>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</si>
  <si>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</si>
  <si>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</si>
  <si>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</si>
  <si>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</si>
  <si>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</si>
  <si>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</si>
  <si>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</si>
  <si>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</si>
  <si>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</si>
  <si>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</si>
  <si>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</si>
  <si>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</si>
  <si>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</si>
  <si>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</si>
  <si>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</si>
  <si>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</si>
  <si>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</si>
  <si>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</si>
  <si>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</si>
  <si>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</si>
  <si>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</si>
  <si>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</si>
  <si>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</si>
  <si>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</si>
  <si>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</si>
  <si>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</si>
  <si>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</si>
  <si>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</si>
  <si>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</si>
  <si>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</si>
  <si>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</si>
  <si>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</si>
  <si>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</si>
  <si>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</si>
  <si>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</si>
  <si>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</si>
  <si>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</si>
  <si>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</si>
  <si>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</si>
  <si>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</si>
  <si>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</si>
  <si>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</si>
  <si>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</si>
  <si>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</si>
  <si>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</si>
  <si>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</si>
  <si>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</si>
  <si>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</si>
  <si>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</si>
  <si>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</si>
  <si>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</si>
  <si>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</si>
  <si>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</si>
  <si>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</si>
  <si>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</si>
  <si>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</si>
  <si>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</si>
  <si>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</si>
  <si>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</si>
  <si>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</si>
  <si>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</si>
  <si>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</si>
  <si>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</si>
  <si>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</si>
  <si>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</si>
  <si>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</si>
  <si>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</si>
  <si>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</si>
  <si>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</si>
  <si>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</si>
  <si>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</si>
  <si>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</si>
  <si>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</si>
  <si>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</si>
  <si>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</si>
  <si>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</si>
  <si>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</si>
  <si>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</si>
  <si>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</si>
  <si>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</si>
  <si>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</si>
  <si>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</si>
  <si>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</si>
  <si>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</si>
  <si>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</si>
  <si>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</si>
  <si>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</si>
  <si>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</si>
  <si>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</si>
  <si>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</si>
  <si>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</si>
  <si>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</si>
  <si>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</si>
  <si>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</si>
  <si>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</si>
  <si>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</si>
  <si>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</si>
  <si>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</si>
  <si>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</si>
  <si>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</si>
  <si>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</si>
  <si>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</si>
  <si>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</si>
  <si>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</si>
  <si>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</si>
  <si>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</si>
  <si>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</si>
  <si>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</si>
  <si>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</si>
  <si>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</si>
  <si>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</si>
  <si>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</si>
  <si>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</si>
  <si>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</si>
  <si>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</si>
  <si>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</si>
  <si>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</si>
  <si>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</si>
  <si>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</si>
  <si>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</si>
  <si>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</si>
  <si>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</si>
  <si>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</si>
  <si>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</si>
  <si>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</si>
  <si>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</si>
  <si>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</si>
  <si>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</si>
  <si>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</si>
  <si>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</si>
  <si>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</si>
  <si>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</si>
  <si>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</si>
  <si>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</si>
  <si>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</si>
  <si>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</si>
  <si>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</si>
  <si>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</si>
  <si>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</si>
  <si>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</si>
  <si>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</si>
  <si>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</si>
  <si>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</si>
  <si>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</si>
  <si>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</si>
  <si>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</si>
  <si>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</si>
  <si>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</si>
  <si>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</si>
  <si>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</si>
  <si>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</si>
  <si>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</si>
  <si>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</si>
  <si>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</si>
  <si>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</si>
  <si>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</si>
  <si>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</si>
  <si>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</si>
  <si>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</si>
  <si>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</si>
  <si>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</si>
  <si>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</si>
  <si>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</si>
  <si>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</si>
  <si>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</si>
  <si>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</si>
  <si>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</si>
  <si>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</si>
  <si>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</si>
  <si>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</si>
  <si>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</si>
  <si>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</si>
  <si>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</si>
  <si>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</si>
  <si>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</si>
  <si>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</si>
  <si>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</si>
  <si>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</si>
  <si>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</si>
  <si>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</si>
  <si>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</si>
  <si>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</si>
  <si>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</si>
  <si>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</si>
  <si>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</si>
  <si>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</si>
  <si>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</si>
  <si>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</si>
  <si>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</si>
  <si>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</si>
  <si>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</si>
  <si>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</si>
  <si>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</si>
  <si>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</si>
  <si>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</si>
  <si>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</si>
  <si>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</si>
  <si>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</si>
  <si>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</si>
  <si>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</si>
  <si>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</si>
  <si>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</si>
  <si>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</si>
  <si>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</si>
  <si>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</si>
  <si>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</si>
  <si>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</si>
  <si>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</si>
  <si>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</si>
  <si>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</si>
  <si>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</si>
  <si>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</si>
  <si>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</si>
  <si>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</si>
  <si>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</si>
  <si>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</si>
  <si>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</si>
  <si>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</si>
  <si>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</si>
  <si>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</si>
  <si>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</si>
  <si>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</si>
  <si>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</si>
  <si>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</si>
  <si>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</si>
  <si>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</si>
  <si>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</si>
  <si>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</si>
  <si>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</si>
  <si>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</si>
  <si>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</si>
  <si>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</si>
  <si>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</si>
  <si>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</si>
  <si>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</si>
  <si>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</si>
  <si>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</si>
  <si>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</si>
  <si>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</si>
  <si>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</si>
  <si>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</si>
  <si>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</si>
  <si>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</si>
  <si>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</si>
  <si>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</si>
  <si>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</si>
  <si>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</si>
  <si>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</si>
  <si>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</si>
  <si>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</si>
  <si>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</si>
  <si>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</si>
  <si>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</si>
  <si>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</si>
  <si>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</si>
  <si>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</si>
  <si>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</si>
  <si>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</si>
  <si>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</si>
  <si>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</si>
  <si>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</si>
  <si>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</si>
  <si>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</si>
  <si>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</si>
  <si>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</si>
  <si>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</si>
  <si>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</si>
  <si>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</si>
  <si>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</si>
  <si>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</si>
  <si>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</si>
  <si>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</si>
  <si>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</si>
  <si>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</si>
  <si>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</si>
  <si>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</si>
  <si>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</si>
  <si>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</si>
  <si>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</si>
  <si>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</si>
  <si>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</si>
  <si>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</si>
  <si>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</si>
  <si>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</si>
  <si>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</si>
  <si>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</si>
  <si>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</si>
  <si>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</si>
  <si>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</si>
  <si>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</si>
  <si>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</si>
  <si>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</si>
  <si>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</si>
  <si>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</si>
  <si>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</si>
  <si>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</si>
  <si>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</si>
  <si>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</si>
  <si>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</si>
  <si>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</si>
  <si>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</si>
  <si>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</si>
  <si>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</si>
  <si>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</si>
  <si>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</si>
  <si>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</si>
  <si>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</si>
  <si>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</si>
  <si>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</si>
  <si>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</si>
  <si>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</si>
  <si>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</si>
  <si>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</si>
  <si>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</si>
  <si>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</si>
  <si>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</si>
  <si>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</si>
  <si>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</si>
  <si>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</si>
  <si>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</si>
  <si>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</si>
  <si>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</si>
  <si>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</si>
  <si>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</si>
  <si>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</si>
  <si>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</si>
  <si>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</si>
  <si>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</si>
  <si>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</si>
  <si>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</si>
  <si>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</si>
  <si>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</si>
  <si>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</si>
  <si>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</si>
  <si>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</si>
  <si>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</si>
  <si>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</si>
  <si>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</si>
  <si>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</si>
  <si>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</si>
  <si>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</si>
  <si>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</si>
  <si>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</si>
  <si>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</si>
  <si>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</si>
  <si>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</si>
  <si>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</si>
  <si>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</si>
  <si>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</si>
  <si>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</si>
  <si>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</si>
  <si>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</si>
  <si>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</si>
  <si>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</si>
  <si>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</si>
  <si>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</si>
  <si>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</si>
  <si>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</si>
  <si>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</si>
  <si>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</si>
  <si>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</si>
  <si>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</si>
  <si>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</si>
  <si>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</si>
  <si>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</si>
  <si>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</si>
  <si>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</si>
  <si>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</si>
  <si>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</si>
  <si>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</si>
  <si>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</si>
  <si>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</si>
  <si>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</si>
  <si>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</si>
  <si>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</si>
  <si>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</si>
  <si>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</si>
  <si>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</si>
  <si>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</si>
  <si>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</si>
  <si>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</si>
  <si>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</si>
  <si>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</si>
  <si>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</si>
  <si>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</si>
  <si>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</si>
  <si>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</si>
  <si>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</si>
  <si>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</si>
  <si>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</si>
  <si>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</si>
  <si>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</si>
  <si>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</si>
  <si>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</si>
  <si>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</si>
  <si>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</si>
  <si>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</si>
  <si>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</si>
  <si>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</si>
  <si>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</si>
  <si>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</si>
  <si>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</si>
  <si>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</si>
  <si>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</si>
  <si>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</si>
  <si>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</si>
  <si>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</si>
  <si>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</si>
  <si>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</si>
  <si>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</si>
  <si>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</si>
  <si>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</si>
  <si>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</si>
  <si>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</si>
  <si>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</si>
  <si>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</si>
  <si>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</si>
  <si>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</si>
  <si>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</si>
  <si>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</si>
  <si>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</si>
  <si>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</si>
  <si>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</si>
  <si>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</si>
  <si>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</si>
  <si>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</si>
  <si>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</si>
  <si>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</si>
  <si>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</si>
  <si>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</si>
  <si>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</si>
  <si>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</si>
  <si>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</si>
  <si>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</si>
  <si>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</si>
  <si>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</si>
  <si>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</si>
  <si>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</si>
  <si>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</si>
  <si>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</si>
  <si>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</si>
  <si>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</si>
  <si>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</si>
  <si>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</si>
  <si>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</si>
  <si>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</si>
  <si>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</si>
  <si>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</si>
  <si>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</si>
  <si>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</si>
  <si>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</si>
  <si>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</si>
  <si>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</si>
  <si>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</si>
  <si>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</si>
  <si>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</si>
  <si>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</si>
  <si>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</si>
  <si>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</si>
  <si>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</si>
  <si>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</si>
  <si>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</si>
  <si>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</si>
  <si>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</si>
  <si>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</si>
  <si>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</si>
  <si>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</si>
  <si>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</si>
  <si>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</si>
  <si>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</si>
  <si>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</si>
  <si>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</si>
  <si>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</si>
  <si>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</si>
  <si>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</si>
  <si>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</si>
  <si>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</si>
  <si>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</si>
  <si>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</si>
  <si>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</si>
  <si>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</si>
  <si>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</si>
  <si>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</si>
  <si>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</si>
  <si>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</si>
  <si>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</si>
  <si>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</si>
  <si>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</si>
  <si>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</si>
  <si>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</si>
  <si>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</si>
  <si>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</si>
  <si>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</si>
  <si>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</si>
  <si>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</si>
  <si>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</si>
  <si>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</si>
  <si>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</si>
  <si>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</si>
  <si>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</si>
  <si>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</si>
  <si>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</si>
  <si>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</si>
  <si>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</si>
  <si>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</si>
  <si>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</si>
  <si>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</si>
  <si>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</si>
  <si>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</si>
  <si>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</si>
  <si>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</si>
  <si>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</si>
  <si>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</si>
  <si>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</si>
  <si>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</si>
  <si>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</si>
  <si>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</si>
  <si>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</si>
  <si>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</si>
  <si>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</si>
  <si>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</si>
  <si>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</si>
  <si>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</si>
  <si>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</si>
  <si>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</si>
  <si>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</si>
  <si>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</si>
  <si>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</si>
  <si>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</si>
  <si>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</si>
  <si>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</si>
  <si>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</si>
  <si>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</si>
  <si>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</si>
  <si>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</si>
  <si>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</si>
  <si>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</si>
  <si>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</si>
  <si>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</si>
  <si>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</si>
  <si>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</si>
  <si>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</si>
  <si>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</si>
  <si>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</si>
  <si>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</si>
  <si>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</si>
  <si>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</si>
  <si>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</si>
  <si>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</si>
  <si>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</si>
  <si>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</si>
  <si>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</si>
  <si>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</si>
  <si>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</si>
  <si>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</si>
  <si>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</si>
  <si>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</si>
  <si>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</si>
  <si>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</si>
  <si>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</si>
  <si>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</si>
  <si>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</si>
  <si>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</si>
  <si>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</si>
  <si>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</si>
  <si>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</si>
  <si>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</si>
  <si>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</si>
  <si>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</si>
  <si>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</si>
  <si>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</si>
  <si>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</si>
  <si>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</si>
  <si>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</si>
  <si>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</si>
  <si>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</si>
  <si>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</si>
  <si>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</si>
  <si>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</si>
  <si>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</si>
  <si>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</si>
  <si>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</si>
  <si>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</si>
  <si>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</si>
  <si>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</si>
  <si>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</si>
  <si>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</si>
  <si>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</si>
  <si>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</si>
  <si>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</si>
  <si>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</si>
  <si>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</si>
  <si>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</si>
  <si>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</si>
  <si>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</si>
  <si>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</si>
  <si>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</si>
  <si>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</si>
  <si>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</si>
  <si>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</si>
  <si>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</si>
  <si>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</si>
  <si>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</si>
  <si>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</si>
  <si>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</si>
  <si>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</si>
  <si>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</si>
  <si>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</si>
  <si>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</si>
  <si>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</si>
  <si>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</si>
  <si>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</si>
  <si>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</si>
  <si>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</si>
  <si>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</si>
  <si>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</si>
  <si>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</si>
  <si>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</si>
  <si>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</si>
  <si>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</si>
  <si>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</si>
  <si>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</si>
  <si>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</si>
  <si>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</si>
  <si>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</si>
  <si>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</si>
  <si>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</si>
  <si>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</si>
  <si>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</si>
  <si>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</si>
  <si>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</si>
  <si>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</si>
  <si>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</si>
  <si>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</si>
  <si>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</si>
  <si>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</si>
  <si>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</si>
  <si>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</si>
  <si>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</si>
  <si>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</si>
  <si>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</si>
  <si>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</si>
  <si>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</si>
  <si>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</si>
  <si>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</si>
  <si>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</si>
  <si>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</si>
  <si>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</si>
  <si>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</si>
  <si>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</si>
  <si>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</si>
  <si>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</si>
  <si>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</si>
  <si>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</si>
  <si>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</si>
  <si>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</si>
  <si>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</si>
  <si>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</si>
  <si>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</si>
  <si>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</si>
  <si>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</si>
  <si>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</si>
  <si>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</si>
  <si>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</si>
  <si>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</si>
  <si>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</si>
  <si>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</si>
  <si>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</si>
  <si>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</si>
  <si>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</si>
  <si>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</si>
  <si>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</si>
  <si>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</si>
  <si>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</si>
  <si>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</si>
  <si>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</si>
  <si>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</si>
  <si>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</si>
  <si>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</si>
  <si>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</si>
  <si>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</si>
  <si>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</si>
  <si>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</si>
  <si>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</si>
  <si>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</si>
  <si>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</si>
  <si>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</si>
  <si>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</si>
  <si>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</si>
  <si>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</si>
  <si>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</si>
  <si>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</si>
  <si>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</si>
  <si>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</si>
  <si>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</si>
  <si>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</si>
  <si>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</si>
  <si>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</si>
  <si>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</si>
  <si>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</si>
  <si>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</si>
  <si>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</si>
  <si>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</si>
  <si>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</si>
  <si>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</si>
  <si>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</si>
  <si>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</si>
  <si>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</si>
  <si>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</si>
  <si>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</si>
  <si>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</si>
  <si>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</si>
  <si>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</si>
  <si>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</si>
  <si>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</si>
  <si>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</si>
  <si>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</si>
  <si>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</si>
  <si>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</si>
  <si>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</si>
  <si>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</si>
  <si>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</si>
  <si>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</si>
  <si>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</si>
  <si>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</si>
  <si>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</si>
  <si>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</si>
  <si>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</si>
  <si>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</si>
  <si>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</si>
  <si>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</si>
  <si>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</si>
  <si>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</si>
  <si>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</si>
  <si>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</si>
  <si>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</si>
  <si>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</si>
  <si>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</si>
  <si>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</si>
  <si>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</si>
  <si>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</si>
  <si>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</si>
  <si>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</si>
  <si>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</si>
  <si>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</si>
  <si>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</si>
  <si>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</si>
  <si>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</si>
  <si>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</si>
  <si>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</si>
  <si>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</si>
  <si>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</si>
  <si>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</si>
  <si>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</si>
  <si>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</si>
  <si>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</si>
  <si>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</si>
  <si>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</si>
  <si>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</si>
  <si>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</si>
  <si>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</si>
  <si>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</si>
  <si>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</si>
  <si>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</si>
  <si>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</si>
  <si>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</si>
  <si>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</si>
  <si>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</si>
  <si>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</si>
  <si>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</si>
  <si>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</si>
  <si>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</si>
  <si>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</si>
  <si>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</si>
  <si>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</si>
  <si>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</si>
  <si>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</si>
  <si>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</si>
  <si>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</si>
  <si>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</si>
  <si>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</si>
  <si>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</si>
  <si>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</si>
  <si>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</si>
  <si>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</si>
  <si>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</si>
  <si>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</si>
  <si>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</si>
  <si>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</si>
  <si>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</si>
  <si>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</si>
  <si>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</si>
  <si>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</si>
  <si>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</si>
  <si>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</si>
  <si>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</si>
  <si>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</si>
  <si>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</si>
  <si>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</si>
  <si>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</si>
  <si>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</si>
  <si>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</si>
  <si>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</si>
  <si>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</si>
  <si>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</si>
  <si>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</si>
  <si>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</si>
  <si>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</si>
  <si>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</si>
  <si>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</si>
  <si>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</si>
  <si>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</si>
  <si>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</si>
  <si>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</si>
  <si>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</si>
  <si>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</si>
  <si>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</si>
  <si>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</si>
  <si>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</si>
  <si>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</si>
  <si>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</si>
  <si>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</si>
  <si>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</si>
  <si>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</si>
  <si>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</si>
  <si>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</si>
  <si>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</si>
  <si>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</si>
  <si>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</si>
  <si>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</si>
  <si>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</si>
  <si>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</si>
  <si>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</si>
  <si>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</si>
  <si>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</si>
  <si>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</si>
  <si>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</si>
  <si>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</si>
  <si>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</si>
  <si>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</si>
  <si>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</si>
  <si>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</si>
  <si>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</si>
  <si>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</si>
  <si>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</si>
  <si>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</si>
  <si>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</si>
  <si>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</si>
  <si>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</si>
  <si>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</si>
  <si>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</si>
  <si>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</si>
  <si>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</si>
  <si>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</si>
  <si>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</si>
  <si>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</si>
  <si>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</si>
  <si>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</si>
  <si>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</si>
  <si>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</si>
  <si>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</si>
  <si>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</si>
  <si>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</si>
  <si>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</si>
  <si>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</si>
  <si>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</si>
  <si>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</si>
  <si>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</si>
  <si>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</si>
  <si>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</si>
  <si>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</si>
  <si>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</si>
  <si>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</si>
  <si>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</si>
  <si>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</si>
  <si>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</si>
  <si>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</si>
  <si>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</si>
  <si>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</si>
  <si>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</si>
  <si>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</si>
  <si>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</si>
  <si>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</si>
  <si>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</si>
  <si>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</si>
  <si>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</si>
  <si>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</si>
  <si>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</si>
  <si>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</si>
  <si>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</si>
  <si>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</si>
  <si>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</si>
  <si>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</si>
  <si>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</si>
  <si>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</si>
  <si>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</si>
  <si>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</si>
  <si>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</si>
  <si>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</si>
  <si>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</si>
  <si>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</si>
  <si>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</si>
  <si>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</si>
  <si>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</si>
  <si>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</si>
  <si>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</si>
  <si>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</si>
  <si>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</si>
  <si>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</si>
  <si>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</si>
  <si>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</si>
  <si>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</si>
  <si>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</si>
  <si>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</si>
  <si>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</si>
  <si>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</si>
  <si>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</si>
  <si>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</si>
  <si>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</si>
  <si>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</si>
  <si>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</si>
  <si>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</si>
  <si>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</si>
  <si>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</si>
  <si>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</si>
  <si>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</si>
  <si>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</si>
  <si>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</si>
  <si>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</si>
  <si>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</si>
  <si>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</si>
  <si>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</si>
  <si>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</si>
  <si>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</si>
  <si>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</si>
  <si>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</si>
  <si>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</si>
  <si>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</si>
  <si>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</si>
  <si>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</si>
  <si>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</si>
  <si>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</si>
  <si>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</si>
  <si>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</si>
  <si>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</si>
  <si>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</si>
  <si>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</si>
  <si>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</si>
  <si>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</si>
  <si>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</si>
  <si>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</si>
  <si>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</si>
  <si>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</si>
  <si>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</si>
  <si>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</si>
  <si>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</si>
  <si>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</si>
  <si>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</si>
  <si>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</si>
  <si>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</si>
  <si>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</si>
  <si>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</si>
  <si>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</si>
  <si>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</si>
  <si>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</si>
  <si>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</si>
  <si>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</si>
  <si>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</si>
  <si>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</si>
  <si>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</si>
  <si>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</si>
  <si>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</si>
  <si>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</si>
  <si>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</si>
  <si>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</si>
  <si>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</si>
  <si>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</si>
  <si>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</si>
  <si>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</si>
  <si>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</si>
  <si>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</si>
  <si>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</si>
  <si>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</si>
  <si>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</si>
  <si>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</si>
  <si>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</si>
  <si>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</si>
  <si>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</si>
  <si>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</si>
  <si>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</si>
  <si>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</si>
  <si>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</si>
  <si>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</si>
  <si>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</si>
  <si>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</si>
  <si>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</si>
  <si>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</si>
  <si>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</si>
  <si>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</si>
  <si>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</si>
  <si>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</si>
  <si>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</si>
  <si>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</si>
  <si>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</si>
  <si>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</si>
  <si>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</si>
  <si>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</si>
  <si>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</si>
  <si>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</si>
  <si>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</si>
  <si>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</si>
  <si>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</si>
  <si>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</si>
  <si>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</si>
  <si>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</si>
  <si>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</si>
  <si>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</si>
  <si>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</si>
  <si>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</si>
  <si>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</si>
  <si>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</si>
  <si>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</si>
  <si>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</si>
  <si>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</si>
  <si>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</si>
  <si>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</si>
  <si>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</si>
  <si>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</si>
  <si>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</si>
  <si>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</si>
  <si>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</si>
  <si>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</si>
  <si>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</si>
  <si>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</si>
  <si>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</si>
  <si>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</si>
  <si>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</si>
  <si>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</si>
  <si>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</si>
  <si>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</si>
  <si>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</si>
  <si>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</si>
  <si>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</si>
  <si>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</si>
  <si>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</si>
  <si>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</si>
  <si>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</si>
  <si>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</si>
  <si>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</si>
  <si>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</si>
  <si>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</si>
  <si>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</si>
  <si>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</si>
  <si>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</si>
  <si>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</si>
  <si>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</si>
  <si>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</si>
  <si>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</si>
  <si>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</si>
  <si>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</si>
  <si>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</si>
  <si>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</si>
  <si>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</si>
  <si>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</si>
  <si>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</si>
  <si>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</si>
  <si>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</si>
  <si>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</si>
  <si>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</si>
  <si>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</si>
  <si>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</si>
  <si>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</si>
  <si>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</si>
  <si>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</si>
  <si>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</si>
  <si>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</si>
  <si>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</si>
  <si>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</si>
  <si>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</si>
  <si>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</si>
  <si>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</si>
  <si>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</si>
  <si>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</si>
  <si>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</si>
  <si>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</si>
  <si>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</si>
  <si>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</si>
  <si>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</si>
  <si>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</si>
  <si>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</si>
  <si>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</si>
  <si>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</si>
  <si>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</si>
  <si>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</si>
  <si>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</si>
  <si>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</si>
  <si>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</si>
  <si>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</si>
  <si>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</si>
  <si>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</si>
  <si>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</si>
  <si>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</si>
  <si>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</si>
  <si>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</si>
  <si>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</si>
  <si>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</si>
  <si>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</si>
  <si>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</si>
  <si>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</si>
  <si>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</si>
  <si>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</si>
  <si>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</si>
  <si>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</si>
  <si>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</si>
  <si>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</si>
  <si>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</si>
  <si>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</si>
  <si>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</si>
  <si>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</si>
  <si>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</si>
  <si>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</si>
  <si>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</si>
  <si>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</si>
  <si>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</si>
  <si>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</si>
  <si>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</si>
  <si>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</si>
  <si>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</si>
  <si>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</si>
  <si>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</si>
  <si>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</si>
  <si>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</si>
  <si>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</si>
  <si>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</si>
  <si>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</si>
  <si>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</si>
  <si>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</si>
  <si>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</si>
  <si>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</si>
  <si>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</si>
  <si>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</si>
  <si>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</si>
  <si>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</si>
  <si>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</si>
  <si>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</si>
  <si>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</si>
  <si>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</si>
  <si>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</si>
  <si>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</si>
  <si>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</si>
  <si>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</si>
  <si>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</si>
  <si>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</si>
  <si>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</si>
  <si>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</si>
  <si>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</si>
  <si>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</si>
  <si>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</si>
  <si>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</si>
  <si>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</si>
  <si>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</si>
  <si>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</si>
  <si>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</si>
  <si>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</si>
  <si>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</si>
  <si>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</si>
  <si>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</si>
  <si>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</si>
  <si>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</si>
  <si>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</si>
  <si>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</si>
  <si>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</si>
  <si>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</si>
  <si>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</si>
  <si>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</si>
  <si>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</si>
  <si>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</si>
  <si>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</si>
  <si>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</si>
  <si>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</si>
  <si>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</si>
  <si>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</si>
  <si>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</si>
  <si>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</si>
  <si>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</si>
  <si>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</si>
  <si>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</si>
  <si>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</si>
  <si>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</si>
  <si>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</si>
  <si>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</si>
  <si>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</si>
  <si>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</si>
  <si>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</si>
  <si>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</si>
  <si>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</si>
  <si>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</si>
  <si>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</si>
  <si>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</si>
  <si>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</si>
  <si>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</si>
  <si>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</si>
  <si>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</si>
  <si>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</si>
  <si>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</si>
  <si>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</si>
  <si>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</si>
  <si>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</si>
  <si>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</si>
  <si>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</si>
  <si>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</si>
  <si>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</si>
  <si>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</si>
  <si>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</si>
  <si>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</si>
  <si>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</si>
  <si>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</si>
  <si>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</si>
  <si>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</si>
  <si>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</si>
  <si>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</si>
  <si>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</si>
  <si>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</si>
  <si>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</si>
  <si>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</si>
  <si>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</si>
  <si>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</si>
  <si>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</si>
  <si>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</si>
  <si>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</si>
  <si>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</si>
  <si>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</si>
  <si>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</si>
  <si>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</si>
  <si>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</si>
  <si>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</si>
  <si>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</si>
  <si>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</si>
  <si>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</si>
  <si>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</si>
  <si>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</si>
  <si>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</si>
  <si>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</si>
  <si>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</si>
  <si>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</si>
  <si>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</si>
  <si>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</si>
  <si>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</si>
  <si>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</si>
  <si>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</si>
  <si>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</si>
  <si>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</si>
  <si>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</si>
  <si>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</si>
  <si>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</si>
  <si>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</si>
  <si>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</si>
  <si>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</si>
  <si>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</si>
  <si>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</si>
  <si>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</si>
  <si>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</si>
  <si>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</si>
  <si>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</si>
  <si>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</si>
  <si>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</si>
  <si>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</si>
  <si>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</si>
  <si>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</si>
  <si>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</si>
  <si>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</si>
  <si>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</si>
  <si>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</si>
  <si>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</si>
  <si>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</si>
  <si>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</si>
  <si>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</si>
  <si>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</si>
  <si>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</si>
  <si>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</si>
  <si>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</si>
  <si>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</si>
  <si>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</si>
  <si>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</si>
  <si>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</si>
  <si>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</si>
  <si>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</si>
  <si>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</si>
  <si>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</si>
  <si>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</si>
  <si>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</si>
  <si>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</si>
  <si>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</si>
  <si>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</si>
  <si>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</si>
  <si>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</si>
  <si>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</si>
  <si>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</si>
  <si>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</si>
  <si>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</si>
  <si>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</si>
  <si>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</si>
  <si>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</si>
  <si>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</si>
  <si>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</si>
  <si>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</si>
  <si>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</si>
  <si>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</si>
  <si>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</si>
  <si>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</si>
  <si>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</si>
  <si>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</si>
  <si>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</si>
  <si>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</si>
  <si>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</si>
  <si>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</si>
  <si>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</si>
  <si>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</si>
  <si>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</si>
  <si>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</si>
  <si>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</si>
  <si>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</si>
  <si>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</si>
  <si>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</si>
  <si>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</si>
  <si>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</si>
  <si>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</si>
  <si>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</si>
  <si>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</si>
  <si>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</si>
  <si>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</si>
  <si>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</si>
  <si>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</si>
  <si>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</si>
  <si>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</si>
  <si>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</si>
  <si>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</si>
  <si>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</si>
  <si>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</si>
  <si>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</si>
  <si>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</si>
  <si>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</si>
  <si>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</si>
  <si>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</si>
  <si>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</si>
  <si>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</si>
  <si>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</si>
  <si>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</si>
  <si>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</si>
  <si>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</si>
  <si>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</si>
  <si>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</si>
  <si>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</si>
  <si>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</si>
  <si>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</si>
  <si>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</si>
  <si>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</si>
  <si>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</si>
  <si>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</si>
  <si>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</si>
  <si>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</si>
  <si>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</si>
  <si>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</si>
  <si>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</si>
  <si>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</si>
  <si>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</si>
  <si>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</si>
  <si>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</si>
  <si>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</si>
  <si>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</si>
  <si>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</si>
  <si>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</si>
  <si>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</si>
  <si>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</si>
  <si>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</si>
  <si>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</si>
  <si>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</si>
  <si>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</si>
  <si>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</si>
  <si>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</si>
  <si>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</si>
  <si>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</si>
  <si>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</si>
  <si>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</si>
  <si>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</si>
  <si>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</si>
  <si>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</si>
  <si>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</si>
  <si>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</si>
  <si>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</si>
  <si>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</si>
  <si>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</si>
  <si>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</si>
  <si>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</si>
  <si>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</si>
  <si>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</si>
  <si>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</si>
  <si>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</si>
  <si>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</si>
  <si>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</si>
  <si>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</si>
  <si>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</si>
  <si>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</si>
  <si>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</si>
  <si>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</si>
  <si>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</si>
  <si>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</si>
  <si>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</si>
  <si>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</si>
  <si>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</si>
  <si>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</si>
  <si>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</si>
  <si>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</si>
  <si>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</si>
  <si>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</si>
  <si>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</si>
  <si>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</si>
  <si>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</si>
  <si>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</si>
  <si>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</si>
  <si>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</si>
  <si>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</si>
  <si>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</si>
  <si>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</si>
  <si>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</si>
  <si>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</si>
  <si>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</si>
  <si>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</si>
  <si>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</si>
  <si>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</si>
  <si>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</si>
  <si>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</si>
  <si>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</si>
  <si>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</si>
  <si>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</si>
  <si>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</si>
  <si>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</si>
  <si>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</si>
  <si>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</si>
  <si>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</si>
  <si>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</si>
  <si>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</si>
  <si>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</si>
  <si>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</si>
  <si>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</si>
  <si>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</si>
  <si>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</si>
  <si>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</si>
  <si>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</si>
  <si>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</si>
  <si>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</si>
  <si>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</si>
  <si>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</si>
  <si>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</si>
  <si>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</si>
  <si>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</si>
  <si>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</si>
  <si>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</si>
  <si>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</si>
  <si>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</si>
  <si>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</si>
  <si>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</si>
  <si>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</si>
  <si>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</si>
  <si>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</si>
  <si>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</si>
  <si>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</si>
  <si>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</si>
  <si>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</si>
  <si>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</si>
  <si>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</si>
  <si>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</si>
  <si>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</si>
  <si>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</si>
  <si>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</si>
  <si>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</si>
  <si>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</si>
  <si>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</si>
  <si>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</si>
  <si>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</si>
  <si>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</si>
  <si>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</si>
  <si>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</si>
  <si>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</si>
  <si>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</si>
  <si>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</si>
  <si>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</si>
  <si>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</si>
  <si>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</si>
  <si>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</si>
  <si>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</si>
  <si>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</si>
  <si>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</si>
  <si>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</si>
  <si>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</si>
  <si>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</si>
  <si>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</si>
  <si>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</si>
  <si>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</si>
  <si>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</si>
  <si>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</si>
  <si>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</si>
  <si>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</si>
  <si>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</si>
  <si>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</si>
  <si>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</si>
  <si>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</si>
  <si>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</si>
  <si>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</si>
  <si>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</si>
  <si>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</si>
  <si>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</si>
  <si>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</si>
  <si>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</si>
  <si>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</si>
  <si>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</si>
  <si>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</si>
  <si>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</si>
  <si>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</si>
  <si>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</si>
  <si>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</si>
  <si>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</si>
  <si>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</si>
  <si>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</si>
  <si>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</si>
  <si>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</si>
  <si>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</si>
  <si>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</si>
  <si>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</si>
  <si>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</si>
  <si>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</si>
  <si>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</si>
  <si>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</si>
  <si>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</si>
  <si>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</si>
  <si>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</si>
  <si>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</si>
  <si>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</si>
  <si>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</si>
  <si>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</si>
  <si>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</si>
  <si>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</si>
  <si>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</si>
  <si>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</si>
  <si>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</si>
  <si>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</si>
  <si>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</si>
  <si>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</si>
  <si>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</si>
  <si>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</si>
  <si>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</si>
  <si>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</si>
  <si>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</si>
  <si>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</si>
  <si>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</si>
  <si>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</si>
  <si>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</si>
  <si>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</si>
  <si>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</si>
  <si>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</si>
  <si>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</si>
  <si>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</si>
  <si>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</si>
  <si>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</si>
  <si>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</si>
  <si>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</si>
  <si>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</si>
  <si>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</si>
  <si>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</si>
  <si>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</si>
  <si>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</si>
  <si>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</si>
  <si>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</si>
  <si>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</si>
  <si>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</si>
  <si>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</si>
  <si>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</si>
  <si>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</si>
  <si>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</si>
  <si>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</si>
  <si>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</si>
  <si>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</si>
  <si>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</si>
  <si>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</si>
  <si>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</si>
  <si>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</si>
  <si>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</si>
  <si>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</si>
  <si>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</si>
  <si>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</si>
  <si>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</si>
  <si>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</si>
  <si>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</si>
  <si>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</si>
  <si>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</si>
  <si>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</si>
  <si>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</si>
  <si>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</si>
  <si>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</si>
  <si>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</si>
  <si>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</si>
  <si>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</si>
  <si>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</si>
  <si>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</si>
  <si>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</si>
  <si>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</si>
  <si>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</si>
  <si>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</si>
  <si>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</si>
  <si>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</si>
  <si>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</si>
  <si>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</si>
  <si>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</si>
  <si>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</si>
  <si>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</si>
  <si>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</si>
  <si>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</si>
  <si>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</si>
  <si>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</si>
  <si>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</si>
  <si>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</si>
  <si>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</si>
  <si>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</si>
  <si>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</si>
  <si>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</si>
  <si>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</si>
  <si>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</si>
  <si>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</si>
  <si>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</si>
  <si>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</si>
  <si>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</si>
  <si>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</si>
  <si>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</si>
  <si>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</si>
  <si>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</si>
  <si>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</si>
  <si>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</si>
  <si>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</si>
  <si>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</si>
  <si>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</si>
  <si>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</si>
  <si>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</si>
  <si>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</si>
  <si>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</si>
  <si>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</si>
  <si>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</si>
  <si>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</si>
  <si>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</si>
  <si>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</si>
  <si>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</si>
  <si>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</si>
  <si>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</si>
  <si>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</si>
  <si>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</si>
  <si>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</si>
  <si>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</si>
  <si>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</si>
  <si>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</si>
  <si>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</si>
  <si>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</si>
  <si>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</si>
  <si>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</si>
  <si>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</si>
  <si>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</si>
  <si>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</si>
  <si>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</si>
  <si>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</si>
  <si>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</si>
  <si>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</si>
  <si>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</si>
  <si>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</si>
  <si>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</si>
  <si>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</si>
  <si>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</si>
  <si>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</si>
  <si>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</si>
  <si>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</si>
  <si>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</si>
  <si>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</si>
  <si>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</si>
  <si>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</si>
  <si>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</si>
  <si>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</si>
  <si>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</si>
  <si>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</si>
  <si>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</si>
  <si>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</si>
  <si>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</si>
  <si>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</si>
  <si>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</si>
  <si>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</si>
  <si>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</si>
  <si>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</si>
  <si>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</si>
  <si>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</si>
  <si>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</si>
  <si>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</si>
  <si>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</si>
  <si>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</si>
  <si>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</si>
  <si>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</si>
  <si>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</si>
  <si>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</si>
  <si>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</si>
  <si>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</si>
  <si>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</si>
  <si>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</si>
  <si>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</si>
  <si>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</si>
  <si>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</si>
  <si>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</si>
  <si>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</si>
  <si>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</si>
  <si>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</si>
  <si>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</si>
  <si>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</si>
  <si>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</si>
  <si>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</si>
  <si>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</si>
  <si>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</si>
  <si>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</si>
  <si>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</si>
  <si>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</si>
  <si>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</si>
  <si>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</si>
  <si>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</si>
  <si>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</si>
  <si>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</si>
  <si>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</si>
  <si>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</si>
  <si>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</si>
  <si>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</si>
  <si>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</si>
  <si>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</si>
  <si>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</si>
  <si>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</si>
  <si>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</si>
  <si>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</si>
  <si>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</si>
  <si>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</si>
  <si>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</si>
  <si>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</si>
  <si>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</si>
  <si>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</si>
  <si>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</si>
  <si>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</si>
  <si>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</si>
  <si>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</si>
  <si>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</si>
  <si>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</si>
  <si>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</si>
  <si>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</si>
  <si>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</si>
  <si>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</si>
  <si>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</si>
  <si>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</si>
  <si>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</si>
  <si>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</si>
  <si>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</si>
  <si>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</si>
  <si>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</si>
  <si>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</si>
  <si>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</si>
  <si>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Min</t>
  </si>
  <si>
    <t>Max</t>
  </si>
  <si>
    <t>Variance</t>
  </si>
  <si>
    <t>Standard Deviation</t>
  </si>
  <si>
    <t>Backers For Failed Campaign</t>
  </si>
  <si>
    <t>Backers For Successful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</si>
</sst>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33CC33"/>
      <color rgb="FF008000"/>
      <color rgb="FF33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[CrowdfundingSolved.xlsx]OutcomeParentC!PivotTable2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OutcomeParentC!$B$3:$B$4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E-4B4E-BE0C-51AEE2729A6B}"/>
            </c:ext>
          </c:extLst>
        </c:ser>
        <c:ser>
          <c:idx val="1"/>
          <c:order val="1"/>
          <c:tx>
            <c:strRef>
              <c:f>OutcomeParentC!$C$3:$C$4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E-4B4E-BE0C-51AEE2729A6B}"/>
            </c:ext>
          </c:extLst>
        </c:ser>
        <c:ser>
          <c:idx val="2"/>
          <c:order val="2"/>
          <c:tx>
            <c:strRef>
              <c:f>OutcomeParentC!$D$3:$D$4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E-4B4E-BE0C-51AEE2729A6B}"/>
            </c:ext>
          </c:extLst>
        </c:ser>
        <c:ser>
          <c:idx val="3"/>
          <c:order val="3"/>
          <c:tx>
            <c:strRef>
              <c:f>OutcomeParentC!$E$3:$E$4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OutcomeParentC!$A$5:$A$14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OutcomeParentC!$E$5:$E$14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E-4B4E-BE0C-51AEE272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82432"/>
        <c:axId val="195570832"/>
      </c:barChart>
      <c:catAx>
        <c:axId val="1987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0832"/>
        <c:crosses val="autoZero"/>
        <c:auto val="1"/>
        <c:lblAlgn val="ctr"/>
        <c:lblOffset val="100"/>
        <c:noMultiLvlLbl val="0"/>
      </c:catAx>
      <c:valAx>
        <c:axId val="195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[CrowdfundingSolved.xlsx]OutcomeSubC!PivotTable3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OutcomeSubC!$B$4:$B$5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C7C-9436-F332B0CD0A04}"/>
            </c:ext>
          </c:extLst>
        </c:ser>
        <c:ser>
          <c:idx val="1"/>
          <c:order val="1"/>
          <c:tx>
            <c:strRef>
              <c:f>OutcomeSubC!$C$4:$C$5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C7C-9436-F332B0CD0A04}"/>
            </c:ext>
          </c:extLst>
        </c:ser>
        <c:ser>
          <c:idx val="2"/>
          <c:order val="2"/>
          <c:tx>
            <c:strRef>
              <c:f>OutcomeSubC!$D$4:$D$5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C7C-9436-F332B0CD0A04}"/>
            </c:ext>
          </c:extLst>
        </c:ser>
        <c:ser>
          <c:idx val="3"/>
          <c:order val="3"/>
          <c:tx>
            <c:strRef>
              <c:f>OutcomeSubC!$E$4:$E$5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OutcomeSubC!$A$6:$A$30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43-4C7C-9436-F332B0CD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006896"/>
        <c:axId val="190235888"/>
      </c:barChart>
      <c:catAx>
        <c:axId val="2610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888"/>
        <c:crosses val="autoZero"/>
        <c:auto val="1"/>
        <c:lblAlgn val="ctr"/>
        <c:lblOffset val="100"/>
        <c:noMultiLvlLbl val="0"/>
      </c:catAx>
      <c:valAx>
        <c:axId val="190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[CrowdfundingSolved.xlsx]OutcomeMonth!PivotTable4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7-449F-AEA5-4F5F50AF87D0}"/>
            </c:ext>
          </c:extLst>
        </c:ser>
        <c:ser>
          <c:idx val="1"/>
          <c:order val="1"/>
          <c:tx>
            <c:strRef>
              <c:f>OutcomeMonth!$C$4:$C$5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E7-449F-AEA5-4F5F50AF87D0}"/>
            </c:ext>
          </c:extLst>
        </c:ser>
        <c:ser>
          <c:idx val="2"/>
          <c:order val="2"/>
          <c:tx>
            <c:strRef>
              <c:f>OutcomeMonth!$D$4:$D$5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E7-449F-AEA5-4F5F50AF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83632"/>
        <c:axId val="154681712"/>
      </c:lineChart>
      <c:catAx>
        <c:axId val="154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1712"/>
        <c:crosses val="autoZero"/>
        <c:auto val="1"/>
        <c:lblAlgn val="ctr"/>
        <c:lblOffset val="100"/>
        <c:noMultiLvlLbl val="0"/>
      </c:catAx>
      <c:valAx>
        <c:axId val="1546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8-4285-84CE-541ABF74AC41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8-4285-84CE-541ABF74AC41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8-4285-84CE-541ABF74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42864"/>
        <c:axId val="357444784"/>
      </c:lineChart>
      <c:catAx>
        <c:axId val="3574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4784"/>
        <c:crosses val="autoZero"/>
        <c:auto val="1"/>
        <c:lblAlgn val="ctr"/>
        <c:lblOffset val="100"/>
        <c:noMultiLvlLbl val="0"/>
      </c:catAx>
      <c:valAx>
        <c:axId val="3574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Successful vs 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vs Failed Backers</a:t>
          </a:r>
        </a:p>
      </cx:txPr>
    </cx:title>
    <cx:plotArea>
      <cx:plotAreaRegion>
        <cx:series layoutId="boxWhisker" uniqueId="{1D1A0BF3-BC5E-4CBB-AB6E-F78D8B65045B}" formatIdx="0">
          <cx:tx>
            <cx:txData>
              <cx:f>_xlchart.v1.0</cx:f>
              <cx:v>Backers For Successful Campaign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7FDF953C-D996-4DC4-8BF3-BAEBBCFC3BAF}" formatIdx="1">
          <cx:tx>
            <cx:txData>
              <cx:f>_xlchart.v1.2</cx:f>
              <cx:v>Backers For Failed Campaign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441324</xdr:colOff>
      <xdr:row>4</xdr:row>
      <xdr:rowOff>123824</xdr:rowOff>
    </xdr:from>
    <xdr:to>
      <xdr:col>15</xdr:col>
      <xdr:colOff>222249</xdr:colOff>
      <xdr:row>24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9204C-B36E-AFD7-433A-6575E6CB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34924</xdr:rowOff>
    </xdr:from>
    <xdr:to>
      <xdr:col>15</xdr:col>
      <xdr:colOff>654049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28DAA-7D59-0D06-954B-0B2A2BE39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4</xdr:row>
      <xdr:rowOff>98424</xdr:rowOff>
    </xdr:from>
    <xdr:to>
      <xdr:col>14</xdr:col>
      <xdr:colOff>482599</xdr:colOff>
      <xdr:row>22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D53F-2AFA-2B53-CCDC-8B11E1EFE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31750</xdr:rowOff>
    </xdr:from>
    <xdr:to>
      <xdr:col>9</xdr:col>
      <xdr:colOff>63500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39435-82BC-8E1F-9203-7706C2420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</xdr:row>
      <xdr:rowOff>19050</xdr:rowOff>
    </xdr:from>
    <xdr:to>
      <xdr:col>12</xdr:col>
      <xdr:colOff>914400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749326-9823-4AFB-ACC0-7586DA9F8C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4400" y="609600"/>
              <a:ext cx="4578350" cy="515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Tac" refreshedDate="45585.880207407405" createdVersion="8" refreshedVersion="8" minRefreshableVersion="3" recordCount="1000" xr:uid="{3C09E079-0D4B-4B3A-BC44-2BE8831B874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Tac" refreshedDate="45585.89187835648" createdVersion="8" refreshedVersion="8" minRefreshableVersion="3" recordCount="1000" xr:uid="{AFA86AD1-79DD-432F-874C-B8376D64D34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266A6-85AF-47F1-8E2B-85475AD2F9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98669-564A-4737-8C83-876B9364D6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23C8E-5E1D-4275-9592-B911B44B7C0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9121-C63B-43F5-81BA-E84901B22ECC}">
  <sheetPr codeName="Sheet1"/>
  <dimension ref="A1:F14"/>
  <sheetViews>
    <sheetView workbookViewId="0">
      <selection activeCell="H27" sqref="H2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7" t="s">
        <v>6</v>
      </c>
      <c r="B1" t="s">
        <v>2046</v>
      </c>
    </row>
    <row r="3" spans="1:6" x14ac:dyDescent="0.35">
      <c r="A3" s="7" t="s">
        <v>2045</v>
      </c>
      <c r="B3" s="7" t="s">
        <v>2044</v>
      </c>
    </row>
    <row r="4" spans="1:6" x14ac:dyDescent="0.3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2043</v>
      </c>
      <c r="E8">
        <v>4</v>
      </c>
      <c r="F8">
        <v>4</v>
      </c>
    </row>
    <row r="9" spans="1:6" x14ac:dyDescent="0.3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5EE9-B3A3-48AA-A44F-3549D0C17FA2}">
  <sheetPr codeName="Sheet2"/>
  <dimension ref="A1:F30"/>
  <sheetViews>
    <sheetView workbookViewId="0">
      <selection activeCell="Q20" sqref="Q2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2046</v>
      </c>
    </row>
    <row r="2" spans="1:6" x14ac:dyDescent="0.35">
      <c r="A2" s="7" t="s">
        <v>6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2048</v>
      </c>
      <c r="E7">
        <v>4</v>
      </c>
      <c r="F7">
        <v>4</v>
      </c>
    </row>
    <row r="8" spans="1:6" x14ac:dyDescent="0.3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2051</v>
      </c>
      <c r="C10">
        <v>8</v>
      </c>
      <c r="E10">
        <v>10</v>
      </c>
      <c r="F10">
        <v>18</v>
      </c>
    </row>
    <row r="11" spans="1:6" x14ac:dyDescent="0.3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2056</v>
      </c>
      <c r="C15">
        <v>3</v>
      </c>
      <c r="E15">
        <v>4</v>
      </c>
      <c r="F15">
        <v>7</v>
      </c>
    </row>
    <row r="16" spans="1:6" x14ac:dyDescent="0.3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2061</v>
      </c>
      <c r="C20">
        <v>4</v>
      </c>
      <c r="E20">
        <v>4</v>
      </c>
      <c r="F20">
        <v>8</v>
      </c>
    </row>
    <row r="21" spans="1:6" x14ac:dyDescent="0.3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2066</v>
      </c>
      <c r="C25">
        <v>7</v>
      </c>
      <c r="E25">
        <v>14</v>
      </c>
      <c r="F25">
        <v>21</v>
      </c>
    </row>
    <row r="26" spans="1:6" x14ac:dyDescent="0.3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2070</v>
      </c>
      <c r="E29">
        <v>3</v>
      </c>
      <c r="F29">
        <v>3</v>
      </c>
    </row>
    <row r="30" spans="1:6" x14ac:dyDescent="0.3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7D6-4452-4632-B1D6-A52995108FEA}">
  <sheetPr codeName="Sheet3"/>
  <dimension ref="A1:E18"/>
  <sheetViews>
    <sheetView workbookViewId="0">
      <selection activeCell="E26" sqref="E2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2046</v>
      </c>
    </row>
    <row r="2" spans="1:5" x14ac:dyDescent="0.35">
      <c r="A2" s="7" t="s">
        <v>2073</v>
      </c>
      <c r="B2" t="s">
        <v>2046</v>
      </c>
    </row>
    <row r="4" spans="1:5" x14ac:dyDescent="0.35">
      <c r="A4" s="7" t="s">
        <v>2045</v>
      </c>
      <c r="B4" s="7" t="s">
        <v>2044</v>
      </c>
    </row>
    <row r="5" spans="1:5" x14ac:dyDescent="0.3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topLeftCell="B1" workbookViewId="0">
      <selection activeCell="F1" sqref="F1:G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33203125" customWidth="1"/>
    <col min="16" max="16" width="15.83203125" style="6" customWidth="1"/>
    <col min="17" max="17" width="14.75" customWidth="1"/>
    <col min="18" max="18" width="12.58203125" customWidth="1"/>
    <col min="19" max="19" width="21.1640625" customWidth="1"/>
    <col min="20" max="20" width="20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s="6">
        <f>IF(G2=0, 0, E2/G2)</f>
        <v>0</v>
      </c>
      <c r="Q2" t="str">
        <f>LEFT(N2,FIND("/",N2)-1)</f>
        <v>food</v>
      </c>
      <c r="R2" t="str">
        <f>RIGHT(N2, LEN(N2)-FIND("/",N2))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</f>
        <v>10.4</v>
      </c>
      <c r="P3" s="6">
        <f t="shared" ref="P3:P66" si="1">(E3/G3)</f>
        <v>92.151898734177209</v>
      </c>
      <c r="Q3" t="str">
        <f t="shared" ref="Q3:Q66" si="2">LEFT(N3,FIND("/",N3)-1)</f>
        <v>music</v>
      </c>
      <c r="R3" t="str">
        <f t="shared" ref="R3:R66" si="3">RIGHT(N3, LEN(N3)-FIND("/",N3))</f>
        <v>rock</v>
      </c>
      <c r="S3" s="9">
        <f t="shared" ref="S3:S66" si="4">(((J3/60)/60)/24)+DATE(1970,1,1)</f>
        <v>41870.208333333336</v>
      </c>
      <c r="T3" s="9">
        <f t="shared" ref="T3:T66" si="5">(((K3/60)/60)/24)+DATE(1970,1,1)</f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(E67/D67)</f>
        <v>2.3614754098360655</v>
      </c>
      <c r="P67" s="6">
        <f t="shared" ref="P67:P130" si="7">(E67/G67)</f>
        <v>61.038135593220339</v>
      </c>
      <c r="Q67" t="str">
        <f t="shared" ref="Q67:Q130" si="8">LEFT(N67,FIND("/",N67)-1)</f>
        <v>theater</v>
      </c>
      <c r="R67" t="str">
        <f t="shared" ref="R67:R130" si="9">RIGHT(N67, LEN(N67)-FIND("/",N67))</f>
        <v>plays</v>
      </c>
      <c r="S67" s="9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9">
        <f t="shared" si="11"/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9">
        <f t="shared" si="11"/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9">
        <f t="shared" si="11"/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9">
        <f t="shared" si="10"/>
        <v>40531.25</v>
      </c>
      <c r="T71" s="9">
        <f t="shared" si="11"/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9">
        <f t="shared" si="11"/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9">
        <f t="shared" si="10"/>
        <v>43799.25</v>
      </c>
      <c r="T73" s="9">
        <f t="shared" si="11"/>
        <v>43803.25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9">
        <f t="shared" si="11"/>
        <v>42222.208333333328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9">
        <f t="shared" si="10"/>
        <v>42701.25</v>
      </c>
      <c r="T75" s="9">
        <f t="shared" si="11"/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9">
        <f t="shared" si="11"/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9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9">
        <f t="shared" si="10"/>
        <v>42027.25</v>
      </c>
      <c r="T78" s="9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9">
        <f t="shared" si="11"/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9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9">
        <f t="shared" si="11"/>
        <v>43272.208333333328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9">
        <f t="shared" si="11"/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9">
        <f t="shared" si="10"/>
        <v>43062.25</v>
      </c>
      <c r="T83" s="9">
        <f t="shared" si="11"/>
        <v>43087.25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9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9">
        <f t="shared" si="11"/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9">
        <f t="shared" si="11"/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9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9">
        <f t="shared" si="10"/>
        <v>40610.25</v>
      </c>
      <c r="T89" s="9">
        <f t="shared" si="11"/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9">
        <f t="shared" si="11"/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9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9">
        <f t="shared" si="10"/>
        <v>42425.25</v>
      </c>
      <c r="T92" s="9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9">
        <f t="shared" si="11"/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9">
        <f t="shared" si="11"/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9">
        <f t="shared" si="11"/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9">
        <f t="shared" si="11"/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9">
        <f t="shared" si="11"/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9">
        <f t="shared" si="10"/>
        <v>40612.25</v>
      </c>
      <c r="T98" s="9">
        <f t="shared" si="11"/>
        <v>40625.208333333336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9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9">
        <f t="shared" si="11"/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10"/>
        <v>41968.25</v>
      </c>
      <c r="T101" s="9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9">
        <f t="shared" si="11"/>
        <v>40853.208333333336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9">
        <f t="shared" si="11"/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9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9">
        <f t="shared" si="11"/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9">
        <f t="shared" si="11"/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9">
        <f t="shared" si="11"/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9">
        <f t="shared" si="11"/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9">
        <f t="shared" si="11"/>
        <v>43230.208333333328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9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9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9">
        <f t="shared" si="11"/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9">
        <f t="shared" si="11"/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9">
        <f t="shared" si="11"/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9">
        <f t="shared" si="11"/>
        <v>42997.208333333328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9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9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9">
        <f t="shared" si="11"/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9">
        <f t="shared" si="11"/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9">
        <f t="shared" si="11"/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9">
        <f t="shared" si="11"/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9">
        <f t="shared" si="11"/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9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9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9">
        <f t="shared" si="11"/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9">
        <f t="shared" si="11"/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9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9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9">
        <f t="shared" si="11"/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9">
        <f t="shared" si="10"/>
        <v>40417.208333333336</v>
      </c>
      <c r="T130" s="9">
        <f t="shared" si="11"/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(E131/D131)</f>
        <v>3.2026936026936029E-2</v>
      </c>
      <c r="P131" s="6">
        <f t="shared" ref="P131:P194" si="13">(E131/G131)</f>
        <v>86.472727272727269</v>
      </c>
      <c r="Q131" t="str">
        <f t="shared" ref="Q131:Q194" si="14">LEFT(N131,FIND("/",N131)-1)</f>
        <v>food</v>
      </c>
      <c r="R131" t="str">
        <f t="shared" ref="R131:R194" si="15">RIGHT(N131, LEN(N131)-FIND("/",N131))</f>
        <v>food trucks</v>
      </c>
      <c r="S131" s="9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9">
        <f t="shared" si="16"/>
        <v>40842.208333333336</v>
      </c>
      <c r="T132" s="9">
        <f t="shared" si="17"/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9">
        <f t="shared" si="16"/>
        <v>41607.25</v>
      </c>
      <c r="T133" s="9">
        <f t="shared" si="17"/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9">
        <f t="shared" si="16"/>
        <v>43112.25</v>
      </c>
      <c r="T134" s="9">
        <f t="shared" si="17"/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9">
        <f t="shared" si="16"/>
        <v>40767.208333333336</v>
      </c>
      <c r="T135" s="9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9">
        <f t="shared" si="16"/>
        <v>40713.208333333336</v>
      </c>
      <c r="T136" s="9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9">
        <f t="shared" si="16"/>
        <v>41340.25</v>
      </c>
      <c r="T137" s="9">
        <f t="shared" si="17"/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9">
        <f t="shared" si="16"/>
        <v>41797.208333333336</v>
      </c>
      <c r="T138" s="9">
        <f t="shared" si="17"/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9">
        <f t="shared" si="16"/>
        <v>40457.208333333336</v>
      </c>
      <c r="T139" s="9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9">
        <f t="shared" si="16"/>
        <v>41180.208333333336</v>
      </c>
      <c r="T140" s="9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9">
        <f t="shared" si="16"/>
        <v>42115.208333333328</v>
      </c>
      <c r="T141" s="9">
        <f t="shared" si="17"/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9">
        <f t="shared" si="16"/>
        <v>43156.25</v>
      </c>
      <c r="T142" s="9">
        <f t="shared" si="17"/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9">
        <f t="shared" si="16"/>
        <v>42167.208333333328</v>
      </c>
      <c r="T143" s="9">
        <f t="shared" si="17"/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9">
        <f t="shared" si="16"/>
        <v>41005.208333333336</v>
      </c>
      <c r="T144" s="9">
        <f t="shared" si="17"/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9">
        <f t="shared" si="16"/>
        <v>40357.208333333336</v>
      </c>
      <c r="T145" s="9">
        <f t="shared" si="17"/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9">
        <f t="shared" si="16"/>
        <v>43633.208333333328</v>
      </c>
      <c r="T146" s="9">
        <f t="shared" si="17"/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9">
        <f t="shared" si="16"/>
        <v>41889.208333333336</v>
      </c>
      <c r="T147" s="9">
        <f t="shared" si="17"/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9">
        <f t="shared" si="16"/>
        <v>40855.25</v>
      </c>
      <c r="T148" s="9">
        <f t="shared" si="17"/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9">
        <f t="shared" si="16"/>
        <v>42534.208333333328</v>
      </c>
      <c r="T149" s="9">
        <f t="shared" si="17"/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9">
        <f t="shared" si="16"/>
        <v>42941.208333333328</v>
      </c>
      <c r="T150" s="9">
        <f t="shared" si="17"/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9">
        <f t="shared" si="16"/>
        <v>41275.25</v>
      </c>
      <c r="T151" s="9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9">
        <f t="shared" si="16"/>
        <v>43450.25</v>
      </c>
      <c r="T152" s="9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9">
        <f t="shared" si="16"/>
        <v>41799.208333333336</v>
      </c>
      <c r="T153" s="9">
        <f t="shared" si="17"/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9">
        <f t="shared" si="16"/>
        <v>42783.25</v>
      </c>
      <c r="T154" s="9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9">
        <f t="shared" si="16"/>
        <v>41201.208333333336</v>
      </c>
      <c r="T155" s="9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9">
        <f t="shared" si="16"/>
        <v>42502.208333333328</v>
      </c>
      <c r="T156" s="9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9">
        <f t="shared" si="16"/>
        <v>40262.208333333336</v>
      </c>
      <c r="T157" s="9">
        <f t="shared" si="17"/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9">
        <f t="shared" si="16"/>
        <v>43743.208333333328</v>
      </c>
      <c r="T158" s="9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9">
        <f t="shared" si="16"/>
        <v>41638.25</v>
      </c>
      <c r="T159" s="9">
        <f t="shared" si="17"/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9">
        <f t="shared" si="16"/>
        <v>42346.25</v>
      </c>
      <c r="T160" s="9">
        <f t="shared" si="17"/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9">
        <f t="shared" si="16"/>
        <v>43551.208333333328</v>
      </c>
      <c r="T161" s="9">
        <f t="shared" si="17"/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9">
        <f t="shared" si="16"/>
        <v>43582.208333333328</v>
      </c>
      <c r="T162" s="9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9">
        <f t="shared" si="16"/>
        <v>42270.208333333328</v>
      </c>
      <c r="T163" s="9">
        <f t="shared" si="17"/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9">
        <f t="shared" si="16"/>
        <v>43442.25</v>
      </c>
      <c r="T164" s="9">
        <f t="shared" si="17"/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9">
        <f t="shared" si="16"/>
        <v>43028.208333333328</v>
      </c>
      <c r="T165" s="9">
        <f t="shared" si="17"/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9">
        <f t="shared" si="16"/>
        <v>43016.208333333328</v>
      </c>
      <c r="T166" s="9">
        <f t="shared" si="17"/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9">
        <f t="shared" si="16"/>
        <v>42948.208333333328</v>
      </c>
      <c r="T167" s="9">
        <f t="shared" si="17"/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9">
        <f t="shared" si="16"/>
        <v>40534.25</v>
      </c>
      <c r="T168" s="9">
        <f t="shared" si="17"/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9">
        <f t="shared" si="16"/>
        <v>41435.208333333336</v>
      </c>
      <c r="T169" s="9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9">
        <f t="shared" si="16"/>
        <v>43518.25</v>
      </c>
      <c r="T170" s="9">
        <f t="shared" si="17"/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9">
        <f t="shared" si="16"/>
        <v>41077.208333333336</v>
      </c>
      <c r="T171" s="9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9">
        <f t="shared" si="16"/>
        <v>42950.208333333328</v>
      </c>
      <c r="T172" s="9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9">
        <f t="shared" si="16"/>
        <v>41718.208333333336</v>
      </c>
      <c r="T173" s="9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9">
        <f t="shared" si="16"/>
        <v>41839.208333333336</v>
      </c>
      <c r="T174" s="9">
        <f t="shared" si="17"/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9">
        <f t="shared" si="16"/>
        <v>41412.208333333336</v>
      </c>
      <c r="T175" s="9">
        <f t="shared" si="17"/>
        <v>41418.208333333336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9">
        <f t="shared" si="16"/>
        <v>42282.208333333328</v>
      </c>
      <c r="T176" s="9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9">
        <f t="shared" si="16"/>
        <v>42613.208333333328</v>
      </c>
      <c r="T177" s="9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9">
        <f t="shared" si="16"/>
        <v>42616.208333333328</v>
      </c>
      <c r="T178" s="9">
        <f t="shared" si="17"/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9">
        <f t="shared" si="16"/>
        <v>40497.25</v>
      </c>
      <c r="T179" s="9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9">
        <f t="shared" si="16"/>
        <v>42999.208333333328</v>
      </c>
      <c r="T180" s="9">
        <f t="shared" si="17"/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9">
        <f t="shared" si="16"/>
        <v>41350.208333333336</v>
      </c>
      <c r="T181" s="9">
        <f t="shared" si="17"/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9">
        <f t="shared" si="16"/>
        <v>40259.208333333336</v>
      </c>
      <c r="T182" s="9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9">
        <f t="shared" si="16"/>
        <v>43012.208333333328</v>
      </c>
      <c r="T183" s="9">
        <f t="shared" si="17"/>
        <v>43030.208333333328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9">
        <f t="shared" si="16"/>
        <v>43631.208333333328</v>
      </c>
      <c r="T184" s="9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9">
        <f t="shared" si="16"/>
        <v>40430.208333333336</v>
      </c>
      <c r="T185" s="9">
        <f t="shared" si="17"/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9">
        <f t="shared" si="16"/>
        <v>43588.208333333328</v>
      </c>
      <c r="T186" s="9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9">
        <f t="shared" si="16"/>
        <v>43233.208333333328</v>
      </c>
      <c r="T187" s="9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9">
        <f t="shared" si="16"/>
        <v>41782.208333333336</v>
      </c>
      <c r="T188" s="9">
        <f t="shared" si="17"/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9">
        <f t="shared" si="16"/>
        <v>41328.25</v>
      </c>
      <c r="T189" s="9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9">
        <f t="shared" si="16"/>
        <v>41975.25</v>
      </c>
      <c r="T190" s="9">
        <f t="shared" si="17"/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9">
        <f t="shared" si="16"/>
        <v>42433.25</v>
      </c>
      <c r="T191" s="9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9">
        <f t="shared" si="16"/>
        <v>41429.208333333336</v>
      </c>
      <c r="T192" s="9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9">
        <f t="shared" si="16"/>
        <v>43536.208333333328</v>
      </c>
      <c r="T193" s="9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9">
        <f t="shared" si="16"/>
        <v>41817.208333333336</v>
      </c>
      <c r="T194" s="9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(E195/D195)</f>
        <v>0.45636363636363636</v>
      </c>
      <c r="P195" s="6">
        <f t="shared" ref="P195:P258" si="19">(E195/G195)</f>
        <v>46.338461538461537</v>
      </c>
      <c r="Q195" t="str">
        <f t="shared" ref="Q195:Q258" si="20">LEFT(N195,FIND("/",N195)-1)</f>
        <v>music</v>
      </c>
      <c r="R195" t="str">
        <f t="shared" ref="R195:R258" si="21">RIGHT(N195, LEN(N195)-FIND("/",N195))</f>
        <v>indie rock</v>
      </c>
      <c r="S195" s="9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9">
        <f t="shared" si="22"/>
        <v>42261.208333333328</v>
      </c>
      <c r="T196" s="9">
        <f t="shared" si="23"/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9">
        <f t="shared" si="22"/>
        <v>43310.208333333328</v>
      </c>
      <c r="T197" s="9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9">
        <f t="shared" si="22"/>
        <v>42616.208333333328</v>
      </c>
      <c r="T198" s="9">
        <f t="shared" si="23"/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9">
        <f t="shared" si="22"/>
        <v>42909.208333333328</v>
      </c>
      <c r="T199" s="9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9">
        <f t="shared" si="22"/>
        <v>40396.208333333336</v>
      </c>
      <c r="T200" s="9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9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9">
        <f t="shared" si="22"/>
        <v>40262.208333333336</v>
      </c>
      <c r="T202" s="9">
        <f t="shared" si="23"/>
        <v>40273.208333333336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9">
        <f t="shared" si="22"/>
        <v>41845.208333333336</v>
      </c>
      <c r="T203" s="9">
        <f t="shared" si="23"/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9">
        <f t="shared" si="22"/>
        <v>40818.208333333336</v>
      </c>
      <c r="T204" s="9">
        <f t="shared" si="23"/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9">
        <f t="shared" si="22"/>
        <v>42752.25</v>
      </c>
      <c r="T205" s="9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9">
        <f t="shared" si="22"/>
        <v>40636.208333333336</v>
      </c>
      <c r="T206" s="9">
        <f t="shared" si="23"/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9">
        <f t="shared" si="22"/>
        <v>43390.208333333328</v>
      </c>
      <c r="T207" s="9">
        <f t="shared" si="23"/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9">
        <f t="shared" si="22"/>
        <v>40236.25</v>
      </c>
      <c r="T208" s="9">
        <f t="shared" si="23"/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9">
        <f t="shared" si="22"/>
        <v>43340.208333333328</v>
      </c>
      <c r="T209" s="9">
        <f t="shared" si="23"/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9">
        <f t="shared" si="22"/>
        <v>43048.25</v>
      </c>
      <c r="T210" s="9">
        <f t="shared" si="23"/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9">
        <f t="shared" si="22"/>
        <v>42496.208333333328</v>
      </c>
      <c r="T211" s="9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9">
        <f t="shared" si="22"/>
        <v>42797.25</v>
      </c>
      <c r="T212" s="9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9">
        <f t="shared" si="22"/>
        <v>41513.208333333336</v>
      </c>
      <c r="T213" s="9">
        <f t="shared" si="23"/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9">
        <f t="shared" si="22"/>
        <v>43814.25</v>
      </c>
      <c r="T214" s="9">
        <f t="shared" si="23"/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9">
        <f t="shared" si="22"/>
        <v>40488.208333333336</v>
      </c>
      <c r="T215" s="9">
        <f t="shared" si="23"/>
        <v>40496.25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9">
        <f t="shared" si="22"/>
        <v>40409.208333333336</v>
      </c>
      <c r="T216" s="9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9">
        <f t="shared" si="22"/>
        <v>43509.25</v>
      </c>
      <c r="T217" s="9">
        <f t="shared" si="23"/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9">
        <f t="shared" si="22"/>
        <v>40869.25</v>
      </c>
      <c r="T218" s="9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9">
        <f t="shared" si="22"/>
        <v>43583.208333333328</v>
      </c>
      <c r="T219" s="9">
        <f t="shared" si="23"/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9">
        <f t="shared" si="22"/>
        <v>40858.25</v>
      </c>
      <c r="T220" s="9">
        <f t="shared" si="23"/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9">
        <f t="shared" si="22"/>
        <v>41137.208333333336</v>
      </c>
      <c r="T221" s="9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9">
        <f t="shared" si="22"/>
        <v>40725.208333333336</v>
      </c>
      <c r="T222" s="9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9">
        <f t="shared" si="22"/>
        <v>41081.208333333336</v>
      </c>
      <c r="T223" s="9">
        <f t="shared" si="23"/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9">
        <f t="shared" si="22"/>
        <v>41914.208333333336</v>
      </c>
      <c r="T224" s="9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9">
        <f t="shared" si="22"/>
        <v>42445.208333333328</v>
      </c>
      <c r="T225" s="9">
        <f t="shared" si="23"/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9">
        <f t="shared" si="22"/>
        <v>41906.208333333336</v>
      </c>
      <c r="T226" s="9">
        <f t="shared" si="23"/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9">
        <f t="shared" si="22"/>
        <v>41762.208333333336</v>
      </c>
      <c r="T227" s="9">
        <f t="shared" si="23"/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9">
        <f t="shared" si="22"/>
        <v>40276.208333333336</v>
      </c>
      <c r="T228" s="9">
        <f t="shared" si="23"/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9">
        <f t="shared" si="22"/>
        <v>42139.208333333328</v>
      </c>
      <c r="T229" s="9">
        <f t="shared" si="23"/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9">
        <f t="shared" si="22"/>
        <v>42613.208333333328</v>
      </c>
      <c r="T230" s="9">
        <f t="shared" si="23"/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9">
        <f t="shared" si="22"/>
        <v>42887.208333333328</v>
      </c>
      <c r="T231" s="9">
        <f t="shared" si="23"/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9">
        <f t="shared" si="22"/>
        <v>43805.25</v>
      </c>
      <c r="T232" s="9">
        <f t="shared" si="23"/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9">
        <f t="shared" si="22"/>
        <v>41415.208333333336</v>
      </c>
      <c r="T233" s="9">
        <f t="shared" si="23"/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9">
        <f t="shared" si="22"/>
        <v>42576.208333333328</v>
      </c>
      <c r="T234" s="9">
        <f t="shared" si="23"/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9">
        <f t="shared" si="22"/>
        <v>40706.208333333336</v>
      </c>
      <c r="T235" s="9">
        <f t="shared" si="23"/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9">
        <f t="shared" si="22"/>
        <v>42969.208333333328</v>
      </c>
      <c r="T236" s="9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9">
        <f t="shared" si="22"/>
        <v>42779.25</v>
      </c>
      <c r="T237" s="9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9">
        <f t="shared" si="22"/>
        <v>43641.208333333328</v>
      </c>
      <c r="T238" s="9">
        <f t="shared" si="23"/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9">
        <f t="shared" si="22"/>
        <v>41754.208333333336</v>
      </c>
      <c r="T239" s="9">
        <f t="shared" si="23"/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9">
        <f t="shared" si="22"/>
        <v>43083.25</v>
      </c>
      <c r="T240" s="9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9">
        <f t="shared" si="22"/>
        <v>42245.208333333328</v>
      </c>
      <c r="T241" s="9">
        <f t="shared" si="23"/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9">
        <f t="shared" si="22"/>
        <v>40396.208333333336</v>
      </c>
      <c r="T242" s="9">
        <f t="shared" si="23"/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9">
        <f t="shared" si="22"/>
        <v>41742.208333333336</v>
      </c>
      <c r="T243" s="9">
        <f t="shared" si="23"/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9">
        <f t="shared" si="22"/>
        <v>42865.208333333328</v>
      </c>
      <c r="T244" s="9">
        <f t="shared" si="23"/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9">
        <f t="shared" si="22"/>
        <v>43163.25</v>
      </c>
      <c r="T245" s="9">
        <f t="shared" si="23"/>
        <v>43166.25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9">
        <f t="shared" si="22"/>
        <v>41834.208333333336</v>
      </c>
      <c r="T246" s="9">
        <f t="shared" si="23"/>
        <v>41886.208333333336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9">
        <f t="shared" si="22"/>
        <v>41736.208333333336</v>
      </c>
      <c r="T247" s="9">
        <f t="shared" si="23"/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9">
        <f t="shared" si="22"/>
        <v>41491.208333333336</v>
      </c>
      <c r="T248" s="9">
        <f t="shared" si="23"/>
        <v>41495.208333333336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9">
        <f t="shared" si="22"/>
        <v>42726.25</v>
      </c>
      <c r="T249" s="9">
        <f t="shared" si="23"/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9">
        <f t="shared" si="22"/>
        <v>42004.25</v>
      </c>
      <c r="T250" s="9">
        <f t="shared" si="23"/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9">
        <f t="shared" si="22"/>
        <v>42006.25</v>
      </c>
      <c r="T251" s="9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9">
        <f t="shared" si="22"/>
        <v>40203.25</v>
      </c>
      <c r="T252" s="9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9">
        <f t="shared" si="22"/>
        <v>41252.25</v>
      </c>
      <c r="T253" s="9">
        <f t="shared" si="23"/>
        <v>41254.25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9">
        <f t="shared" si="22"/>
        <v>41572.208333333336</v>
      </c>
      <c r="T254" s="9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9">
        <f t="shared" si="22"/>
        <v>40641.208333333336</v>
      </c>
      <c r="T255" s="9">
        <f t="shared" si="23"/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9">
        <f t="shared" si="22"/>
        <v>42787.25</v>
      </c>
      <c r="T256" s="9">
        <f t="shared" si="23"/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9">
        <f t="shared" si="22"/>
        <v>40590.25</v>
      </c>
      <c r="T257" s="9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9">
        <f t="shared" si="22"/>
        <v>42393.25</v>
      </c>
      <c r="T258" s="9">
        <f t="shared" si="23"/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(E259/D259)</f>
        <v>1.46</v>
      </c>
      <c r="P259" s="6">
        <f t="shared" ref="P259:P322" si="25">(E259/G259)</f>
        <v>90.456521739130437</v>
      </c>
      <c r="Q259" t="str">
        <f t="shared" ref="Q259:Q322" si="26">LEFT(N259,FIND("/",N259)-1)</f>
        <v>theater</v>
      </c>
      <c r="R259" t="str">
        <f t="shared" ref="R259:R322" si="27">RIGHT(N259, LEN(N259)-FIND("/",N259))</f>
        <v>plays</v>
      </c>
      <c r="S259" s="9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9">
        <f t="shared" si="28"/>
        <v>42712.25</v>
      </c>
      <c r="T260" s="9">
        <f t="shared" si="29"/>
        <v>42732.25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41251.25</v>
      </c>
      <c r="T261" s="9">
        <f t="shared" si="29"/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9">
        <f t="shared" si="28"/>
        <v>41180.208333333336</v>
      </c>
      <c r="T262" s="9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9">
        <f t="shared" si="28"/>
        <v>40415.208333333336</v>
      </c>
      <c r="T263" s="9">
        <f t="shared" si="29"/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9">
        <f t="shared" si="28"/>
        <v>40638.208333333336</v>
      </c>
      <c r="T264" s="9">
        <f t="shared" si="29"/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9">
        <f t="shared" si="28"/>
        <v>40187.25</v>
      </c>
      <c r="T265" s="9">
        <f t="shared" si="29"/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9">
        <f t="shared" si="28"/>
        <v>41317.25</v>
      </c>
      <c r="T266" s="9">
        <f t="shared" si="29"/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9">
        <f t="shared" si="28"/>
        <v>42372.25</v>
      </c>
      <c r="T267" s="9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9">
        <f t="shared" si="28"/>
        <v>41950.25</v>
      </c>
      <c r="T268" s="9">
        <f t="shared" si="29"/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9">
        <f t="shared" si="28"/>
        <v>41206.208333333336</v>
      </c>
      <c r="T269" s="9">
        <f t="shared" si="29"/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41186.208333333336</v>
      </c>
      <c r="T270" s="9">
        <f t="shared" si="29"/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9">
        <f t="shared" si="28"/>
        <v>43496.25</v>
      </c>
      <c r="T271" s="9">
        <f t="shared" si="29"/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9">
        <f t="shared" si="28"/>
        <v>40514.25</v>
      </c>
      <c r="T272" s="9">
        <f t="shared" si="29"/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9">
        <f t="shared" si="28"/>
        <v>42345.25</v>
      </c>
      <c r="T273" s="9">
        <f t="shared" si="29"/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9">
        <f t="shared" si="28"/>
        <v>43656.208333333328</v>
      </c>
      <c r="T274" s="9">
        <f t="shared" si="29"/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9">
        <f t="shared" si="28"/>
        <v>42995.208333333328</v>
      </c>
      <c r="T275" s="9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9">
        <f t="shared" si="28"/>
        <v>43045.25</v>
      </c>
      <c r="T276" s="9">
        <f t="shared" si="29"/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9">
        <f t="shared" si="28"/>
        <v>43561.208333333328</v>
      </c>
      <c r="T277" s="9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9">
        <f t="shared" si="28"/>
        <v>41018.208333333336</v>
      </c>
      <c r="T278" s="9">
        <f t="shared" si="29"/>
        <v>41023.208333333336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9">
        <f t="shared" si="28"/>
        <v>40378.208333333336</v>
      </c>
      <c r="T279" s="9">
        <f t="shared" si="29"/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9">
        <f t="shared" si="28"/>
        <v>41239.25</v>
      </c>
      <c r="T280" s="9">
        <f t="shared" si="29"/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9">
        <f t="shared" si="28"/>
        <v>43346.208333333328</v>
      </c>
      <c r="T281" s="9">
        <f t="shared" si="29"/>
        <v>43349.208333333328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9">
        <f t="shared" si="28"/>
        <v>43060.25</v>
      </c>
      <c r="T282" s="9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9">
        <f t="shared" si="28"/>
        <v>40979.25</v>
      </c>
      <c r="T283" s="9">
        <f t="shared" si="29"/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9">
        <f t="shared" si="28"/>
        <v>42701.25</v>
      </c>
      <c r="T284" s="9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9">
        <f t="shared" si="28"/>
        <v>42520.208333333328</v>
      </c>
      <c r="T285" s="9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9">
        <f t="shared" si="28"/>
        <v>41030.208333333336</v>
      </c>
      <c r="T286" s="9">
        <f t="shared" si="29"/>
        <v>41035.208333333336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9">
        <f t="shared" si="28"/>
        <v>42623.208333333328</v>
      </c>
      <c r="T287" s="9">
        <f t="shared" si="29"/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9">
        <f t="shared" si="28"/>
        <v>42697.25</v>
      </c>
      <c r="T288" s="9">
        <f t="shared" si="29"/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9">
        <f t="shared" si="28"/>
        <v>42122.208333333328</v>
      </c>
      <c r="T289" s="9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9">
        <f t="shared" si="28"/>
        <v>40982.208333333336</v>
      </c>
      <c r="T290" s="9">
        <f t="shared" si="29"/>
        <v>40983.208333333336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9">
        <f t="shared" si="28"/>
        <v>42219.208333333328</v>
      </c>
      <c r="T291" s="9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41404.208333333336</v>
      </c>
      <c r="T292" s="9">
        <f t="shared" si="29"/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9">
        <f t="shared" si="28"/>
        <v>40831.208333333336</v>
      </c>
      <c r="T293" s="9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9">
        <f t="shared" si="28"/>
        <v>40984.208333333336</v>
      </c>
      <c r="T294" s="9">
        <f t="shared" si="29"/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9">
        <f t="shared" si="28"/>
        <v>40456.208333333336</v>
      </c>
      <c r="T295" s="9">
        <f t="shared" si="29"/>
        <v>40465.208333333336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9">
        <f t="shared" si="28"/>
        <v>43399.208333333328</v>
      </c>
      <c r="T296" s="9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9">
        <f t="shared" si="28"/>
        <v>41562.208333333336</v>
      </c>
      <c r="T297" s="9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9">
        <f t="shared" si="28"/>
        <v>43493.25</v>
      </c>
      <c r="T298" s="9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9">
        <f t="shared" si="28"/>
        <v>41653.25</v>
      </c>
      <c r="T299" s="9">
        <f t="shared" si="29"/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9">
        <f t="shared" si="28"/>
        <v>42426.25</v>
      </c>
      <c r="T300" s="9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9">
        <f t="shared" si="28"/>
        <v>42432.25</v>
      </c>
      <c r="T301" s="9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9">
        <f t="shared" si="28"/>
        <v>42977.208333333328</v>
      </c>
      <c r="T302" s="9">
        <f t="shared" si="29"/>
        <v>42978.208333333328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42061.25</v>
      </c>
      <c r="T303" s="9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9">
        <f t="shared" si="28"/>
        <v>43345.208333333328</v>
      </c>
      <c r="T304" s="9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9">
        <f t="shared" si="28"/>
        <v>42376.25</v>
      </c>
      <c r="T305" s="9">
        <f t="shared" si="29"/>
        <v>42381.25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42589.208333333328</v>
      </c>
      <c r="T306" s="9">
        <f t="shared" si="29"/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9">
        <f t="shared" si="28"/>
        <v>42448.208333333328</v>
      </c>
      <c r="T307" s="9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9">
        <f t="shared" si="28"/>
        <v>42930.208333333328</v>
      </c>
      <c r="T308" s="9">
        <f t="shared" si="29"/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9">
        <f t="shared" si="28"/>
        <v>41066.208333333336</v>
      </c>
      <c r="T309" s="9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9">
        <f t="shared" si="28"/>
        <v>40651.208333333336</v>
      </c>
      <c r="T310" s="9">
        <f t="shared" si="29"/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9">
        <f t="shared" si="28"/>
        <v>40807.208333333336</v>
      </c>
      <c r="T311" s="9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9">
        <f t="shared" si="28"/>
        <v>40277.208333333336</v>
      </c>
      <c r="T312" s="9">
        <f t="shared" si="29"/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9">
        <f t="shared" si="28"/>
        <v>40590.25</v>
      </c>
      <c r="T313" s="9">
        <f t="shared" si="29"/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9">
        <f t="shared" si="28"/>
        <v>41572.208333333336</v>
      </c>
      <c r="T314" s="9">
        <f t="shared" si="29"/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9">
        <f t="shared" si="28"/>
        <v>40966.25</v>
      </c>
      <c r="T315" s="9">
        <f t="shared" si="29"/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43536.208333333328</v>
      </c>
      <c r="T316" s="9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9">
        <f t="shared" si="28"/>
        <v>41783.208333333336</v>
      </c>
      <c r="T317" s="9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9">
        <f t="shared" si="28"/>
        <v>43788.25</v>
      </c>
      <c r="T318" s="9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9">
        <f t="shared" si="28"/>
        <v>42869.208333333328</v>
      </c>
      <c r="T319" s="9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9">
        <f t="shared" si="28"/>
        <v>41684.25</v>
      </c>
      <c r="T320" s="9">
        <f t="shared" si="29"/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9">
        <f t="shared" si="28"/>
        <v>40402.208333333336</v>
      </c>
      <c r="T321" s="9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9">
        <f t="shared" si="28"/>
        <v>40673.208333333336</v>
      </c>
      <c r="T322" s="9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(E323/D323)</f>
        <v>0.94144366197183094</v>
      </c>
      <c r="P323" s="6">
        <f t="shared" ref="P323:P386" si="31">(E323/G323)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 LEN(N323)-FIND("/",N323))</f>
        <v>shorts</v>
      </c>
      <c r="S323" s="9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9">
        <f t="shared" si="34"/>
        <v>40507.25</v>
      </c>
      <c r="T324" s="9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41725.208333333336</v>
      </c>
      <c r="T325" s="9">
        <f t="shared" si="35"/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9">
        <f t="shared" si="34"/>
        <v>42176.208333333328</v>
      </c>
      <c r="T326" s="9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9">
        <f t="shared" si="34"/>
        <v>43267.208333333328</v>
      </c>
      <c r="T327" s="9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9">
        <f t="shared" si="34"/>
        <v>42364.25</v>
      </c>
      <c r="T328" s="9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9">
        <f t="shared" si="34"/>
        <v>43705.208333333328</v>
      </c>
      <c r="T329" s="9">
        <f t="shared" si="35"/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9">
        <f t="shared" si="34"/>
        <v>43434.25</v>
      </c>
      <c r="T330" s="9">
        <f t="shared" si="35"/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9">
        <f t="shared" si="34"/>
        <v>42716.25</v>
      </c>
      <c r="T331" s="9">
        <f t="shared" si="35"/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43077.25</v>
      </c>
      <c r="T332" s="9">
        <f t="shared" si="35"/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9">
        <f t="shared" si="34"/>
        <v>40896.25</v>
      </c>
      <c r="T333" s="9">
        <f t="shared" si="35"/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9">
        <f t="shared" si="34"/>
        <v>41361.208333333336</v>
      </c>
      <c r="T334" s="9">
        <f t="shared" si="35"/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9">
        <f t="shared" si="34"/>
        <v>43424.25</v>
      </c>
      <c r="T335" s="9">
        <f t="shared" si="35"/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9">
        <f t="shared" si="34"/>
        <v>43110.25</v>
      </c>
      <c r="T336" s="9">
        <f t="shared" si="35"/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9">
        <f t="shared" si="34"/>
        <v>43784.25</v>
      </c>
      <c r="T337" s="9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9">
        <f t="shared" si="34"/>
        <v>40527.25</v>
      </c>
      <c r="T338" s="9">
        <f t="shared" si="35"/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9">
        <f t="shared" si="34"/>
        <v>43780.25</v>
      </c>
      <c r="T339" s="9">
        <f t="shared" si="35"/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9">
        <f t="shared" si="34"/>
        <v>40821.208333333336</v>
      </c>
      <c r="T340" s="9">
        <f t="shared" si="35"/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9">
        <f t="shared" si="34"/>
        <v>42949.208333333328</v>
      </c>
      <c r="T341" s="9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9">
        <f t="shared" si="34"/>
        <v>40889.25</v>
      </c>
      <c r="T342" s="9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9">
        <f t="shared" si="34"/>
        <v>42244.208333333328</v>
      </c>
      <c r="T343" s="9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9">
        <f t="shared" si="34"/>
        <v>41475.208333333336</v>
      </c>
      <c r="T344" s="9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9">
        <f t="shared" si="34"/>
        <v>41597.25</v>
      </c>
      <c r="T345" s="9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9">
        <f t="shared" si="34"/>
        <v>43122.25</v>
      </c>
      <c r="T346" s="9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9">
        <f t="shared" si="34"/>
        <v>42194.208333333328</v>
      </c>
      <c r="T347" s="9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9">
        <f t="shared" si="34"/>
        <v>42971.208333333328</v>
      </c>
      <c r="T348" s="9">
        <f t="shared" si="35"/>
        <v>43026.208333333328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9">
        <f t="shared" si="34"/>
        <v>42046.25</v>
      </c>
      <c r="T349" s="9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9">
        <f t="shared" si="34"/>
        <v>42782.25</v>
      </c>
      <c r="T350" s="9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9">
        <f t="shared" si="34"/>
        <v>42930.208333333328</v>
      </c>
      <c r="T351" s="9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9">
        <f t="shared" si="34"/>
        <v>42144.208333333328</v>
      </c>
      <c r="T352" s="9">
        <f t="shared" si="35"/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9">
        <f t="shared" si="34"/>
        <v>42240.208333333328</v>
      </c>
      <c r="T353" s="9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9">
        <f t="shared" si="34"/>
        <v>42315.25</v>
      </c>
      <c r="T354" s="9">
        <f t="shared" si="35"/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9">
        <f t="shared" si="34"/>
        <v>43651.208333333328</v>
      </c>
      <c r="T355" s="9">
        <f t="shared" si="35"/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41520.208333333336</v>
      </c>
      <c r="T356" s="9">
        <f t="shared" si="35"/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9">
        <f t="shared" si="34"/>
        <v>42757.25</v>
      </c>
      <c r="T357" s="9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9">
        <f t="shared" si="34"/>
        <v>40922.25</v>
      </c>
      <c r="T358" s="9">
        <f t="shared" si="35"/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9">
        <f t="shared" si="34"/>
        <v>42250.208333333328</v>
      </c>
      <c r="T359" s="9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9">
        <f t="shared" si="34"/>
        <v>43322.208333333328</v>
      </c>
      <c r="T360" s="9">
        <f t="shared" si="35"/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9">
        <f t="shared" si="34"/>
        <v>40782.208333333336</v>
      </c>
      <c r="T361" s="9">
        <f t="shared" si="35"/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9">
        <f t="shared" si="34"/>
        <v>40544.25</v>
      </c>
      <c r="T362" s="9">
        <f t="shared" si="35"/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9">
        <f t="shared" si="34"/>
        <v>43015.208333333328</v>
      </c>
      <c r="T363" s="9">
        <f t="shared" si="35"/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9">
        <f t="shared" si="34"/>
        <v>40570.25</v>
      </c>
      <c r="T364" s="9">
        <f t="shared" si="35"/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9">
        <f t="shared" si="34"/>
        <v>40904.25</v>
      </c>
      <c r="T365" s="9">
        <f t="shared" si="35"/>
        <v>40905.25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9">
        <f t="shared" si="34"/>
        <v>43164.25</v>
      </c>
      <c r="T366" s="9">
        <f t="shared" si="35"/>
        <v>43194.208333333328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9">
        <f t="shared" si="34"/>
        <v>42733.25</v>
      </c>
      <c r="T367" s="9">
        <f t="shared" si="35"/>
        <v>42760.25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9">
        <f t="shared" si="34"/>
        <v>40546.25</v>
      </c>
      <c r="T368" s="9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9">
        <f t="shared" si="34"/>
        <v>41930.208333333336</v>
      </c>
      <c r="T369" s="9">
        <f t="shared" si="35"/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40464.208333333336</v>
      </c>
      <c r="T370" s="9">
        <f t="shared" si="35"/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9">
        <f t="shared" si="34"/>
        <v>41308.25</v>
      </c>
      <c r="T371" s="9">
        <f t="shared" si="35"/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9">
        <f t="shared" si="34"/>
        <v>43570.208333333328</v>
      </c>
      <c r="T372" s="9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9">
        <f t="shared" si="34"/>
        <v>42043.25</v>
      </c>
      <c r="T373" s="9">
        <f t="shared" si="35"/>
        <v>42094.208333333328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42012.25</v>
      </c>
      <c r="T374" s="9">
        <f t="shared" si="35"/>
        <v>42032.25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9">
        <f t="shared" si="34"/>
        <v>42964.208333333328</v>
      </c>
      <c r="T375" s="9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43476.25</v>
      </c>
      <c r="T376" s="9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9">
        <f t="shared" si="34"/>
        <v>42293.208333333328</v>
      </c>
      <c r="T377" s="9">
        <f t="shared" si="35"/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9">
        <f t="shared" si="34"/>
        <v>41826.208333333336</v>
      </c>
      <c r="T378" s="9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9">
        <f t="shared" si="34"/>
        <v>43760.208333333328</v>
      </c>
      <c r="T379" s="9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43241.208333333328</v>
      </c>
      <c r="T380" s="9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9">
        <f t="shared" si="34"/>
        <v>40843.208333333336</v>
      </c>
      <c r="T381" s="9">
        <f t="shared" si="35"/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9">
        <f t="shared" si="34"/>
        <v>41448.208333333336</v>
      </c>
      <c r="T382" s="9">
        <f t="shared" si="35"/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9">
        <f t="shared" si="34"/>
        <v>42163.208333333328</v>
      </c>
      <c r="T383" s="9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9">
        <f t="shared" si="34"/>
        <v>43024.208333333328</v>
      </c>
      <c r="T384" s="9">
        <f t="shared" si="35"/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9">
        <f t="shared" si="34"/>
        <v>43509.25</v>
      </c>
      <c r="T385" s="9">
        <f t="shared" si="35"/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42776.25</v>
      </c>
      <c r="T386" s="9">
        <f t="shared" si="35"/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(E387/D387)</f>
        <v>1.4616709511568124</v>
      </c>
      <c r="P387" s="6">
        <f t="shared" ref="P387:P450" si="37">(E387/G387)</f>
        <v>50.007915567282325</v>
      </c>
      <c r="Q387" t="str">
        <f t="shared" ref="Q387:Q450" si="38">LEFT(N387,FIND("/",N387)-1)</f>
        <v>publishing</v>
      </c>
      <c r="R387" t="str">
        <f t="shared" ref="R387:R450" si="39">RIGHT(N387, LEN(N387)-FIND("/",N387))</f>
        <v>nonfiction</v>
      </c>
      <c r="S387" s="9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9">
        <f t="shared" si="40"/>
        <v>40355.208333333336</v>
      </c>
      <c r="T388" s="9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9">
        <f t="shared" si="40"/>
        <v>41072.208333333336</v>
      </c>
      <c r="T389" s="9">
        <f t="shared" si="41"/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9">
        <f t="shared" si="40"/>
        <v>40912.25</v>
      </c>
      <c r="T390" s="9">
        <f t="shared" si="41"/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9">
        <f t="shared" si="40"/>
        <v>40479.208333333336</v>
      </c>
      <c r="T391" s="9">
        <f t="shared" si="41"/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9">
        <f t="shared" si="40"/>
        <v>41530.208333333336</v>
      </c>
      <c r="T392" s="9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9">
        <f t="shared" si="40"/>
        <v>41653.25</v>
      </c>
      <c r="T393" s="9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9">
        <f t="shared" si="40"/>
        <v>40549.25</v>
      </c>
      <c r="T394" s="9">
        <f t="shared" si="41"/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9">
        <f t="shared" si="40"/>
        <v>42933.208333333328</v>
      </c>
      <c r="T395" s="9">
        <f t="shared" si="41"/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41484.208333333336</v>
      </c>
      <c r="T396" s="9">
        <f t="shared" si="41"/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9">
        <f t="shared" si="40"/>
        <v>40885.25</v>
      </c>
      <c r="T397" s="9">
        <f t="shared" si="41"/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9">
        <f t="shared" si="40"/>
        <v>43378.208333333328</v>
      </c>
      <c r="T398" s="9">
        <f t="shared" si="41"/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9">
        <f t="shared" si="40"/>
        <v>41417.208333333336</v>
      </c>
      <c r="T399" s="9">
        <f t="shared" si="41"/>
        <v>41423.208333333336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9">
        <f t="shared" si="40"/>
        <v>43228.208333333328</v>
      </c>
      <c r="T400" s="9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9">
        <f t="shared" si="40"/>
        <v>40576.25</v>
      </c>
      <c r="T401" s="9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9">
        <f t="shared" si="40"/>
        <v>41502.208333333336</v>
      </c>
      <c r="T402" s="9">
        <f t="shared" si="41"/>
        <v>41524.208333333336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9">
        <f t="shared" si="40"/>
        <v>43765.208333333328</v>
      </c>
      <c r="T403" s="9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9">
        <f t="shared" si="40"/>
        <v>40914.25</v>
      </c>
      <c r="T404" s="9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9">
        <f t="shared" si="40"/>
        <v>40310.208333333336</v>
      </c>
      <c r="T405" s="9">
        <f t="shared" si="41"/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9">
        <f t="shared" si="40"/>
        <v>43053.25</v>
      </c>
      <c r="T406" s="9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9">
        <f t="shared" si="40"/>
        <v>43255.208333333328</v>
      </c>
      <c r="T407" s="9">
        <f t="shared" si="41"/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41304.25</v>
      </c>
      <c r="T408" s="9">
        <f t="shared" si="41"/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9">
        <f t="shared" si="40"/>
        <v>43751.208333333328</v>
      </c>
      <c r="T409" s="9">
        <f t="shared" si="41"/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42541.208333333328</v>
      </c>
      <c r="T410" s="9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9">
        <f t="shared" si="40"/>
        <v>42843.208333333328</v>
      </c>
      <c r="T411" s="9">
        <f t="shared" si="41"/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9">
        <f t="shared" si="40"/>
        <v>42122.208333333328</v>
      </c>
      <c r="T412" s="9">
        <f t="shared" si="41"/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9">
        <f t="shared" si="40"/>
        <v>42884.208333333328</v>
      </c>
      <c r="T413" s="9">
        <f t="shared" si="41"/>
        <v>42886.208333333328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9">
        <f t="shared" si="40"/>
        <v>41642.25</v>
      </c>
      <c r="T414" s="9">
        <f t="shared" si="41"/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9">
        <f t="shared" si="40"/>
        <v>43431.25</v>
      </c>
      <c r="T415" s="9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9">
        <f t="shared" si="40"/>
        <v>40288.208333333336</v>
      </c>
      <c r="T416" s="9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9">
        <f t="shared" si="40"/>
        <v>40921.25</v>
      </c>
      <c r="T417" s="9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40560.25</v>
      </c>
      <c r="T418" s="9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9">
        <f t="shared" si="40"/>
        <v>43407.208333333328</v>
      </c>
      <c r="T419" s="9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41035.208333333336</v>
      </c>
      <c r="T420" s="9">
        <f t="shared" si="41"/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9">
        <f t="shared" si="40"/>
        <v>40899.25</v>
      </c>
      <c r="T421" s="9">
        <f t="shared" si="41"/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9">
        <f t="shared" si="40"/>
        <v>42911.208333333328</v>
      </c>
      <c r="T422" s="9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9">
        <f t="shared" si="40"/>
        <v>42915.208333333328</v>
      </c>
      <c r="T423" s="9">
        <f t="shared" si="41"/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9">
        <f t="shared" si="40"/>
        <v>40285.208333333336</v>
      </c>
      <c r="T424" s="9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9">
        <f t="shared" si="40"/>
        <v>40808.208333333336</v>
      </c>
      <c r="T425" s="9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9">
        <f t="shared" si="40"/>
        <v>43208.208333333328</v>
      </c>
      <c r="T426" s="9">
        <f t="shared" si="41"/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9">
        <f t="shared" si="40"/>
        <v>42213.208333333328</v>
      </c>
      <c r="T427" s="9">
        <f t="shared" si="41"/>
        <v>42219.208333333328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9">
        <f t="shared" si="40"/>
        <v>41332.25</v>
      </c>
      <c r="T428" s="9">
        <f t="shared" si="41"/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9">
        <f t="shared" si="40"/>
        <v>41895.208333333336</v>
      </c>
      <c r="T429" s="9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40585.25</v>
      </c>
      <c r="T430" s="9">
        <f t="shared" si="41"/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9">
        <f t="shared" si="40"/>
        <v>41680.25</v>
      </c>
      <c r="T431" s="9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9">
        <f t="shared" si="40"/>
        <v>43737.208333333328</v>
      </c>
      <c r="T432" s="9">
        <f t="shared" si="41"/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9">
        <f t="shared" si="40"/>
        <v>43273.208333333328</v>
      </c>
      <c r="T433" s="9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9">
        <f t="shared" si="40"/>
        <v>41761.208333333336</v>
      </c>
      <c r="T434" s="9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9">
        <f t="shared" si="40"/>
        <v>41603.25</v>
      </c>
      <c r="T435" s="9">
        <f t="shared" si="41"/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9">
        <f t="shared" si="40"/>
        <v>42705.25</v>
      </c>
      <c r="T436" s="9">
        <f t="shared" si="41"/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9">
        <f t="shared" si="40"/>
        <v>41988.25</v>
      </c>
      <c r="T437" s="9">
        <f t="shared" si="41"/>
        <v>42000.25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9">
        <f t="shared" si="40"/>
        <v>43575.208333333328</v>
      </c>
      <c r="T438" s="9">
        <f t="shared" si="41"/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42260.208333333328</v>
      </c>
      <c r="T439" s="9">
        <f t="shared" si="41"/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9">
        <f t="shared" si="40"/>
        <v>41337.25</v>
      </c>
      <c r="T440" s="9">
        <f t="shared" si="41"/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9">
        <f t="shared" si="40"/>
        <v>42680.208333333328</v>
      </c>
      <c r="T441" s="9">
        <f t="shared" si="41"/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9">
        <f t="shared" si="40"/>
        <v>42916.208333333328</v>
      </c>
      <c r="T442" s="9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9">
        <f t="shared" si="40"/>
        <v>41025.208333333336</v>
      </c>
      <c r="T443" s="9">
        <f t="shared" si="41"/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9">
        <f t="shared" si="40"/>
        <v>42980.208333333328</v>
      </c>
      <c r="T444" s="9">
        <f t="shared" si="41"/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9">
        <f t="shared" si="40"/>
        <v>40451.208333333336</v>
      </c>
      <c r="T445" s="9">
        <f t="shared" si="41"/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9">
        <f t="shared" si="40"/>
        <v>40748.208333333336</v>
      </c>
      <c r="T446" s="9">
        <f t="shared" si="41"/>
        <v>40750.208333333336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9">
        <f t="shared" si="40"/>
        <v>40515.25</v>
      </c>
      <c r="T447" s="9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9">
        <f t="shared" si="40"/>
        <v>41261.25</v>
      </c>
      <c r="T448" s="9">
        <f t="shared" si="41"/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9">
        <f t="shared" si="40"/>
        <v>43088.25</v>
      </c>
      <c r="T449" s="9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9">
        <f t="shared" si="40"/>
        <v>41378.208333333336</v>
      </c>
      <c r="T450" s="9">
        <f t="shared" si="41"/>
        <v>41380.208333333336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(E451/D451)</f>
        <v>9.67</v>
      </c>
      <c r="P451" s="6">
        <f t="shared" ref="P451:P514" si="43">(E451/G451)</f>
        <v>101.19767441860465</v>
      </c>
      <c r="Q451" t="str">
        <f t="shared" ref="Q451:Q514" si="44">LEFT(N451,FIND("/",N451)-1)</f>
        <v>games</v>
      </c>
      <c r="R451" t="str">
        <f t="shared" ref="R451:R514" si="45">RIGHT(N451, LEN(N451)-FIND("/",N451))</f>
        <v>video games</v>
      </c>
      <c r="S451" s="9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43394.208333333328</v>
      </c>
      <c r="T452" s="9">
        <f t="shared" si="47"/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9">
        <f t="shared" si="46"/>
        <v>42935.208333333328</v>
      </c>
      <c r="T453" s="9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40365.208333333336</v>
      </c>
      <c r="T454" s="9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9">
        <f t="shared" si="46"/>
        <v>42705.25</v>
      </c>
      <c r="T455" s="9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9">
        <f t="shared" si="46"/>
        <v>41568.208333333336</v>
      </c>
      <c r="T456" s="9">
        <f t="shared" si="47"/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9">
        <f t="shared" si="46"/>
        <v>40809.208333333336</v>
      </c>
      <c r="T457" s="9">
        <f t="shared" si="47"/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9">
        <f t="shared" si="46"/>
        <v>43141.25</v>
      </c>
      <c r="T458" s="9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9">
        <f t="shared" si="46"/>
        <v>42657.208333333328</v>
      </c>
      <c r="T459" s="9">
        <f t="shared" si="47"/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9">
        <f t="shared" si="46"/>
        <v>40265.208333333336</v>
      </c>
      <c r="T460" s="9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9">
        <f t="shared" si="46"/>
        <v>42001.25</v>
      </c>
      <c r="T461" s="9">
        <f t="shared" si="47"/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9">
        <f t="shared" si="46"/>
        <v>40399.208333333336</v>
      </c>
      <c r="T462" s="9">
        <f t="shared" si="47"/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41757.208333333336</v>
      </c>
      <c r="T463" s="9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9">
        <f t="shared" si="46"/>
        <v>41304.25</v>
      </c>
      <c r="T464" s="9">
        <f t="shared" si="47"/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41639.25</v>
      </c>
      <c r="T465" s="9">
        <f t="shared" si="47"/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9">
        <f t="shared" si="46"/>
        <v>43142.25</v>
      </c>
      <c r="T466" s="9">
        <f t="shared" si="47"/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9">
        <f t="shared" si="46"/>
        <v>43127.25</v>
      </c>
      <c r="T467" s="9">
        <f t="shared" si="47"/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9">
        <f t="shared" si="46"/>
        <v>41409.208333333336</v>
      </c>
      <c r="T468" s="9">
        <f t="shared" si="47"/>
        <v>41432.208333333336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9">
        <f t="shared" si="46"/>
        <v>42331.25</v>
      </c>
      <c r="T469" s="9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9">
        <f t="shared" si="46"/>
        <v>43569.208333333328</v>
      </c>
      <c r="T470" s="9">
        <f t="shared" si="47"/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9">
        <f t="shared" si="46"/>
        <v>42142.208333333328</v>
      </c>
      <c r="T471" s="9">
        <f t="shared" si="47"/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9">
        <f t="shared" si="46"/>
        <v>42716.25</v>
      </c>
      <c r="T472" s="9">
        <f t="shared" si="47"/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9">
        <f t="shared" si="46"/>
        <v>41031.208333333336</v>
      </c>
      <c r="T473" s="9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9">
        <f t="shared" si="46"/>
        <v>43535.208333333328</v>
      </c>
      <c r="T474" s="9">
        <f t="shared" si="47"/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9">
        <f t="shared" si="46"/>
        <v>43277.208333333328</v>
      </c>
      <c r="T475" s="9">
        <f t="shared" si="47"/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9">
        <f t="shared" si="46"/>
        <v>41989.25</v>
      </c>
      <c r="T476" s="9">
        <f t="shared" si="47"/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9">
        <f t="shared" si="46"/>
        <v>41450.208333333336</v>
      </c>
      <c r="T477" s="9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9">
        <f t="shared" si="46"/>
        <v>43322.208333333328</v>
      </c>
      <c r="T478" s="9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9">
        <f t="shared" si="46"/>
        <v>40720.208333333336</v>
      </c>
      <c r="T479" s="9">
        <f t="shared" si="47"/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9">
        <f t="shared" si="46"/>
        <v>42072.208333333328</v>
      </c>
      <c r="T480" s="9">
        <f t="shared" si="47"/>
        <v>42084.208333333328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9">
        <f t="shared" si="46"/>
        <v>42945.208333333328</v>
      </c>
      <c r="T481" s="9">
        <f t="shared" si="47"/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9">
        <f t="shared" si="46"/>
        <v>40248.25</v>
      </c>
      <c r="T482" s="9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9">
        <f t="shared" si="46"/>
        <v>41913.208333333336</v>
      </c>
      <c r="T483" s="9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9">
        <f t="shared" si="46"/>
        <v>40963.25</v>
      </c>
      <c r="T484" s="9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9">
        <f t="shared" si="46"/>
        <v>43811.25</v>
      </c>
      <c r="T485" s="9">
        <f t="shared" si="47"/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9">
        <f t="shared" si="46"/>
        <v>41855.208333333336</v>
      </c>
      <c r="T486" s="9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9">
        <f t="shared" si="46"/>
        <v>43626.208333333328</v>
      </c>
      <c r="T487" s="9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9">
        <f t="shared" si="46"/>
        <v>43168.25</v>
      </c>
      <c r="T488" s="9">
        <f t="shared" si="47"/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9">
        <f t="shared" si="46"/>
        <v>42845.208333333328</v>
      </c>
      <c r="T489" s="9">
        <f t="shared" si="47"/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9">
        <f t="shared" si="46"/>
        <v>42403.25</v>
      </c>
      <c r="T490" s="9">
        <f t="shared" si="47"/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9">
        <f t="shared" si="46"/>
        <v>40406.208333333336</v>
      </c>
      <c r="T491" s="9">
        <f t="shared" si="47"/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9">
        <f t="shared" si="46"/>
        <v>43786.25</v>
      </c>
      <c r="T492" s="9">
        <f t="shared" si="47"/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9">
        <f t="shared" si="46"/>
        <v>41456.208333333336</v>
      </c>
      <c r="T493" s="9">
        <f t="shared" si="47"/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9">
        <f t="shared" si="46"/>
        <v>40336.208333333336</v>
      </c>
      <c r="T494" s="9">
        <f t="shared" si="47"/>
        <v>40371.208333333336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9">
        <f t="shared" si="46"/>
        <v>43645.208333333328</v>
      </c>
      <c r="T495" s="9">
        <f t="shared" si="47"/>
        <v>43658.208333333328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9">
        <f t="shared" si="46"/>
        <v>40990.208333333336</v>
      </c>
      <c r="T496" s="9">
        <f t="shared" si="47"/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9">
        <f t="shared" si="46"/>
        <v>41800.208333333336</v>
      </c>
      <c r="T497" s="9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42876.208333333328</v>
      </c>
      <c r="T498" s="9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9">
        <f t="shared" si="46"/>
        <v>42724.25</v>
      </c>
      <c r="T499" s="9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9">
        <f t="shared" si="46"/>
        <v>42005.25</v>
      </c>
      <c r="T500" s="9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9">
        <f t="shared" si="46"/>
        <v>42444.208333333328</v>
      </c>
      <c r="T501" s="9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6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9">
        <f t="shared" si="46"/>
        <v>41395.208333333336</v>
      </c>
      <c r="T502" s="9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9">
        <f t="shared" si="46"/>
        <v>41345.208333333336</v>
      </c>
      <c r="T503" s="9">
        <f t="shared" si="47"/>
        <v>41347.208333333336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9">
        <f t="shared" si="46"/>
        <v>41117.208333333336</v>
      </c>
      <c r="T504" s="9">
        <f t="shared" si="47"/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9">
        <f t="shared" si="46"/>
        <v>42186.208333333328</v>
      </c>
      <c r="T505" s="9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9">
        <f t="shared" si="46"/>
        <v>42142.208333333328</v>
      </c>
      <c r="T506" s="9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9">
        <f t="shared" si="46"/>
        <v>41341.25</v>
      </c>
      <c r="T507" s="9">
        <f t="shared" si="47"/>
        <v>41383.208333333336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9">
        <f t="shared" si="46"/>
        <v>43062.25</v>
      </c>
      <c r="T508" s="9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9">
        <f t="shared" si="46"/>
        <v>41373.208333333336</v>
      </c>
      <c r="T509" s="9">
        <f t="shared" si="47"/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9">
        <f t="shared" si="46"/>
        <v>43310.208333333328</v>
      </c>
      <c r="T510" s="9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9">
        <f t="shared" si="46"/>
        <v>41034.208333333336</v>
      </c>
      <c r="T511" s="9">
        <f t="shared" si="47"/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9">
        <f t="shared" si="46"/>
        <v>43251.208333333328</v>
      </c>
      <c r="T512" s="9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9">
        <f t="shared" si="46"/>
        <v>43671.208333333328</v>
      </c>
      <c r="T513" s="9">
        <f t="shared" si="47"/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9">
        <f t="shared" si="46"/>
        <v>41825.208333333336</v>
      </c>
      <c r="T514" s="9">
        <f t="shared" si="47"/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(E515/D515)</f>
        <v>0.39277108433734942</v>
      </c>
      <c r="P515" s="6">
        <f t="shared" ref="P515:P578" si="49">(E515/G515)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 LEN(N515)-FIND("/",N515))</f>
        <v>television</v>
      </c>
      <c r="S515" s="9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9">
        <f t="shared" si="52"/>
        <v>41614.25</v>
      </c>
      <c r="T516" s="9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9">
        <f t="shared" si="52"/>
        <v>40900.25</v>
      </c>
      <c r="T517" s="9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9">
        <f t="shared" si="52"/>
        <v>40396.208333333336</v>
      </c>
      <c r="T518" s="9">
        <f t="shared" si="53"/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9">
        <f t="shared" si="52"/>
        <v>42860.208333333328</v>
      </c>
      <c r="T519" s="9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43154.25</v>
      </c>
      <c r="T520" s="9">
        <f t="shared" si="53"/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9">
        <f t="shared" si="52"/>
        <v>42012.25</v>
      </c>
      <c r="T521" s="9">
        <f t="shared" si="53"/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9">
        <f t="shared" si="52"/>
        <v>43574.208333333328</v>
      </c>
      <c r="T522" s="9">
        <f t="shared" si="53"/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9">
        <f t="shared" si="52"/>
        <v>42605.208333333328</v>
      </c>
      <c r="T523" s="9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9">
        <f t="shared" si="52"/>
        <v>41093.208333333336</v>
      </c>
      <c r="T524" s="9">
        <f t="shared" si="53"/>
        <v>41105.208333333336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9">
        <f t="shared" si="52"/>
        <v>40241.25</v>
      </c>
      <c r="T525" s="9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9">
        <f t="shared" si="52"/>
        <v>40294.208333333336</v>
      </c>
      <c r="T526" s="9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9">
        <f t="shared" si="52"/>
        <v>40505.25</v>
      </c>
      <c r="T527" s="9">
        <f t="shared" si="53"/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9">
        <f t="shared" si="52"/>
        <v>42364.25</v>
      </c>
      <c r="T528" s="9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9">
        <f t="shared" si="52"/>
        <v>42405.25</v>
      </c>
      <c r="T529" s="9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9">
        <f t="shared" si="52"/>
        <v>41601.25</v>
      </c>
      <c r="T530" s="9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9">
        <f t="shared" si="52"/>
        <v>41769.208333333336</v>
      </c>
      <c r="T531" s="9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9">
        <f t="shared" si="52"/>
        <v>40421.208333333336</v>
      </c>
      <c r="T532" s="9">
        <f t="shared" si="53"/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9">
        <f t="shared" si="52"/>
        <v>41589.25</v>
      </c>
      <c r="T533" s="9">
        <f t="shared" si="53"/>
        <v>41645.25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9">
        <f t="shared" si="52"/>
        <v>43125.25</v>
      </c>
      <c r="T534" s="9">
        <f t="shared" si="53"/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9">
        <f t="shared" si="52"/>
        <v>41479.208333333336</v>
      </c>
      <c r="T535" s="9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9">
        <f t="shared" si="52"/>
        <v>43329.208333333328</v>
      </c>
      <c r="T536" s="9">
        <f t="shared" si="53"/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9">
        <f t="shared" si="52"/>
        <v>43259.208333333328</v>
      </c>
      <c r="T537" s="9">
        <f t="shared" si="53"/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9">
        <f t="shared" si="52"/>
        <v>40414.208333333336</v>
      </c>
      <c r="T538" s="9">
        <f t="shared" si="53"/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9">
        <f t="shared" si="52"/>
        <v>43342.208333333328</v>
      </c>
      <c r="T539" s="9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9">
        <f t="shared" si="52"/>
        <v>41539.208333333336</v>
      </c>
      <c r="T540" s="9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9">
        <f t="shared" si="52"/>
        <v>43647.208333333328</v>
      </c>
      <c r="T541" s="9">
        <f t="shared" si="53"/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9">
        <f t="shared" si="52"/>
        <v>43225.208333333328</v>
      </c>
      <c r="T542" s="9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9">
        <f t="shared" si="52"/>
        <v>42165.208333333328</v>
      </c>
      <c r="T543" s="9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9">
        <f t="shared" si="52"/>
        <v>42391.25</v>
      </c>
      <c r="T544" s="9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9">
        <f t="shared" si="52"/>
        <v>41528.208333333336</v>
      </c>
      <c r="T545" s="9">
        <f t="shared" si="53"/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9">
        <f t="shared" si="52"/>
        <v>42377.25</v>
      </c>
      <c r="T546" s="9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9">
        <f t="shared" si="52"/>
        <v>43824.25</v>
      </c>
      <c r="T547" s="9">
        <f t="shared" si="53"/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9">
        <f t="shared" si="52"/>
        <v>43360.208333333328</v>
      </c>
      <c r="T548" s="9">
        <f t="shared" si="53"/>
        <v>43363.208333333328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9">
        <f t="shared" si="52"/>
        <v>42029.25</v>
      </c>
      <c r="T549" s="9">
        <f t="shared" si="53"/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9">
        <f t="shared" si="52"/>
        <v>42461.208333333328</v>
      </c>
      <c r="T550" s="9">
        <f t="shared" si="53"/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9">
        <f t="shared" si="52"/>
        <v>41422.208333333336</v>
      </c>
      <c r="T551" s="9">
        <f t="shared" si="53"/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9">
        <f t="shared" si="52"/>
        <v>40968.25</v>
      </c>
      <c r="T552" s="9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9">
        <f t="shared" si="52"/>
        <v>41993.25</v>
      </c>
      <c r="T553" s="9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9">
        <f t="shared" si="52"/>
        <v>42700.25</v>
      </c>
      <c r="T554" s="9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9">
        <f t="shared" si="52"/>
        <v>40545.25</v>
      </c>
      <c r="T555" s="9">
        <f t="shared" si="53"/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9">
        <f t="shared" si="52"/>
        <v>42723.25</v>
      </c>
      <c r="T556" s="9">
        <f t="shared" si="53"/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9">
        <f t="shared" si="52"/>
        <v>41731.208333333336</v>
      </c>
      <c r="T557" s="9">
        <f t="shared" si="53"/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9">
        <f t="shared" si="52"/>
        <v>40792.208333333336</v>
      </c>
      <c r="T558" s="9">
        <f t="shared" si="53"/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9">
        <f t="shared" si="52"/>
        <v>42279.208333333328</v>
      </c>
      <c r="T559" s="9">
        <f t="shared" si="53"/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9">
        <f t="shared" si="52"/>
        <v>42424.25</v>
      </c>
      <c r="T560" s="9">
        <f t="shared" si="53"/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9">
        <f t="shared" si="52"/>
        <v>42584.208333333328</v>
      </c>
      <c r="T561" s="9">
        <f t="shared" si="53"/>
        <v>42591.208333333328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9">
        <f t="shared" si="52"/>
        <v>40865.25</v>
      </c>
      <c r="T562" s="9">
        <f t="shared" si="53"/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9">
        <f t="shared" si="52"/>
        <v>40833.208333333336</v>
      </c>
      <c r="T563" s="9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9">
        <f t="shared" si="52"/>
        <v>43536.208333333328</v>
      </c>
      <c r="T564" s="9">
        <f t="shared" si="53"/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9">
        <f t="shared" si="52"/>
        <v>43417.25</v>
      </c>
      <c r="T565" s="9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9">
        <f t="shared" si="52"/>
        <v>42078.208333333328</v>
      </c>
      <c r="T566" s="9">
        <f t="shared" si="53"/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9">
        <f t="shared" si="52"/>
        <v>40862.25</v>
      </c>
      <c r="T567" s="9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9">
        <f t="shared" si="52"/>
        <v>42424.25</v>
      </c>
      <c r="T568" s="9">
        <f t="shared" si="53"/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9">
        <f t="shared" si="52"/>
        <v>41830.208333333336</v>
      </c>
      <c r="T569" s="9">
        <f t="shared" si="53"/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9">
        <f t="shared" si="52"/>
        <v>40374.208333333336</v>
      </c>
      <c r="T570" s="9">
        <f t="shared" si="53"/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9">
        <f t="shared" si="52"/>
        <v>40554.25</v>
      </c>
      <c r="T571" s="9">
        <f t="shared" si="53"/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9">
        <f t="shared" si="52"/>
        <v>41993.25</v>
      </c>
      <c r="T572" s="9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9">
        <f t="shared" si="52"/>
        <v>42174.208333333328</v>
      </c>
      <c r="T573" s="9">
        <f t="shared" si="53"/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9">
        <f t="shared" si="52"/>
        <v>42275.208333333328</v>
      </c>
      <c r="T574" s="9">
        <f t="shared" si="53"/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9">
        <f t="shared" si="52"/>
        <v>41761.208333333336</v>
      </c>
      <c r="T575" s="9">
        <f t="shared" si="53"/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9">
        <f t="shared" si="52"/>
        <v>43806.25</v>
      </c>
      <c r="T576" s="9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9">
        <f t="shared" si="52"/>
        <v>41779.208333333336</v>
      </c>
      <c r="T577" s="9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9">
        <f t="shared" si="52"/>
        <v>43040.208333333328</v>
      </c>
      <c r="T578" s="9">
        <f t="shared" si="53"/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(E579/D579)</f>
        <v>0.18853658536585366</v>
      </c>
      <c r="P579" s="6">
        <f t="shared" ref="P579:P642" si="55">(E579/G579)</f>
        <v>41.783783783783782</v>
      </c>
      <c r="Q579" t="str">
        <f t="shared" ref="Q579:Q642" si="56">LEFT(N579,FIND("/",N579)-1)</f>
        <v>music</v>
      </c>
      <c r="R579" t="str">
        <f t="shared" ref="R579:R642" si="57">RIGHT(N579, LEN(N579)-FIND("/",N579))</f>
        <v>jazz</v>
      </c>
      <c r="S579" s="9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9">
        <f t="shared" si="58"/>
        <v>40878.25</v>
      </c>
      <c r="T580" s="9">
        <f t="shared" si="59"/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9">
        <f t="shared" si="58"/>
        <v>40762.208333333336</v>
      </c>
      <c r="T581" s="9">
        <f t="shared" si="59"/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9">
        <f t="shared" si="58"/>
        <v>41696.25</v>
      </c>
      <c r="T582" s="9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9">
        <f t="shared" si="58"/>
        <v>40662.208333333336</v>
      </c>
      <c r="T583" s="9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9">
        <f t="shared" si="58"/>
        <v>42165.208333333328</v>
      </c>
      <c r="T584" s="9">
        <f t="shared" si="59"/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9">
        <f t="shared" si="58"/>
        <v>40959.25</v>
      </c>
      <c r="T585" s="9">
        <f t="shared" si="59"/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9">
        <f t="shared" si="58"/>
        <v>41024.208333333336</v>
      </c>
      <c r="T586" s="9">
        <f t="shared" si="59"/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9">
        <f t="shared" si="58"/>
        <v>40255.208333333336</v>
      </c>
      <c r="T587" s="9">
        <f t="shared" si="59"/>
        <v>40265.208333333336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9">
        <f t="shared" si="58"/>
        <v>40499.25</v>
      </c>
      <c r="T588" s="9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9">
        <f t="shared" si="58"/>
        <v>43484.25</v>
      </c>
      <c r="T589" s="9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9">
        <f t="shared" si="58"/>
        <v>40262.208333333336</v>
      </c>
      <c r="T590" s="9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9">
        <f t="shared" si="58"/>
        <v>42190.208333333328</v>
      </c>
      <c r="T591" s="9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9">
        <f t="shared" si="58"/>
        <v>41994.25</v>
      </c>
      <c r="T592" s="9">
        <f t="shared" si="59"/>
        <v>42005.25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9">
        <f t="shared" si="58"/>
        <v>40373.208333333336</v>
      </c>
      <c r="T593" s="9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9">
        <f t="shared" si="58"/>
        <v>41789.208333333336</v>
      </c>
      <c r="T594" s="9">
        <f t="shared" si="59"/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9">
        <f t="shared" si="58"/>
        <v>41724.208333333336</v>
      </c>
      <c r="T595" s="9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9">
        <f t="shared" si="58"/>
        <v>42548.208333333328</v>
      </c>
      <c r="T596" s="9">
        <f t="shared" si="59"/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9">
        <f t="shared" si="58"/>
        <v>40253.208333333336</v>
      </c>
      <c r="T597" s="9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9">
        <f t="shared" si="58"/>
        <v>42434.25</v>
      </c>
      <c r="T598" s="9">
        <f t="shared" si="59"/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9">
        <f t="shared" si="58"/>
        <v>43786.25</v>
      </c>
      <c r="T599" s="9">
        <f t="shared" si="59"/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9">
        <f t="shared" si="58"/>
        <v>40344.208333333336</v>
      </c>
      <c r="T600" s="9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9">
        <f t="shared" si="58"/>
        <v>42047.25</v>
      </c>
      <c r="T601" s="9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9">
        <f t="shared" si="58"/>
        <v>41485.208333333336</v>
      </c>
      <c r="T602" s="9">
        <f t="shared" si="59"/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9">
        <f t="shared" si="58"/>
        <v>41789.208333333336</v>
      </c>
      <c r="T603" s="9">
        <f t="shared" si="59"/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9">
        <f t="shared" si="58"/>
        <v>42160.208333333328</v>
      </c>
      <c r="T604" s="9">
        <f t="shared" si="59"/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9">
        <f t="shared" si="58"/>
        <v>43573.208333333328</v>
      </c>
      <c r="T605" s="9">
        <f t="shared" si="59"/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9">
        <f t="shared" si="58"/>
        <v>40565.25</v>
      </c>
      <c r="T606" s="9">
        <f t="shared" si="59"/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9">
        <f t="shared" si="58"/>
        <v>42280.208333333328</v>
      </c>
      <c r="T607" s="9">
        <f t="shared" si="59"/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9">
        <f t="shared" si="58"/>
        <v>42436.25</v>
      </c>
      <c r="T608" s="9">
        <f t="shared" si="59"/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9">
        <f t="shared" si="58"/>
        <v>41721.208333333336</v>
      </c>
      <c r="T609" s="9">
        <f t="shared" si="59"/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9">
        <f t="shared" si="58"/>
        <v>43530.25</v>
      </c>
      <c r="T610" s="9">
        <f t="shared" si="59"/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9">
        <f t="shared" si="58"/>
        <v>43481.25</v>
      </c>
      <c r="T611" s="9">
        <f t="shared" si="59"/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9">
        <f t="shared" si="58"/>
        <v>41259.25</v>
      </c>
      <c r="T612" s="9">
        <f t="shared" si="59"/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9">
        <f t="shared" si="58"/>
        <v>41480.208333333336</v>
      </c>
      <c r="T613" s="9">
        <f t="shared" si="59"/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9">
        <f t="shared" si="58"/>
        <v>40474.208333333336</v>
      </c>
      <c r="T614" s="9">
        <f t="shared" si="59"/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9">
        <f t="shared" si="58"/>
        <v>42973.208333333328</v>
      </c>
      <c r="T615" s="9">
        <f t="shared" si="59"/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9">
        <f t="shared" si="58"/>
        <v>42746.25</v>
      </c>
      <c r="T616" s="9">
        <f t="shared" si="59"/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9">
        <f t="shared" si="58"/>
        <v>42489.208333333328</v>
      </c>
      <c r="T617" s="9">
        <f t="shared" si="59"/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9">
        <f t="shared" si="58"/>
        <v>41537.208333333336</v>
      </c>
      <c r="T618" s="9">
        <f t="shared" si="59"/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9">
        <f t="shared" si="58"/>
        <v>41794.208333333336</v>
      </c>
      <c r="T619" s="9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9">
        <f t="shared" si="58"/>
        <v>41396.208333333336</v>
      </c>
      <c r="T620" s="9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9">
        <f t="shared" si="58"/>
        <v>40669.208333333336</v>
      </c>
      <c r="T621" s="9">
        <f t="shared" si="59"/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9">
        <f t="shared" si="58"/>
        <v>42559.208333333328</v>
      </c>
      <c r="T622" s="9">
        <f t="shared" si="59"/>
        <v>42563.208333333328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9">
        <f t="shared" si="58"/>
        <v>42626.208333333328</v>
      </c>
      <c r="T623" s="9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9">
        <f t="shared" si="58"/>
        <v>43205.208333333328</v>
      </c>
      <c r="T624" s="9">
        <f t="shared" si="59"/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9">
        <f t="shared" si="58"/>
        <v>42201.208333333328</v>
      </c>
      <c r="T625" s="9">
        <f t="shared" si="59"/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9">
        <f t="shared" si="58"/>
        <v>42029.25</v>
      </c>
      <c r="T626" s="9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9">
        <f t="shared" si="58"/>
        <v>43857.25</v>
      </c>
      <c r="T627" s="9">
        <f t="shared" si="59"/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9">
        <f t="shared" si="58"/>
        <v>40449.208333333336</v>
      </c>
      <c r="T628" s="9">
        <f t="shared" si="59"/>
        <v>40458.208333333336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9">
        <f t="shared" si="58"/>
        <v>40345.208333333336</v>
      </c>
      <c r="T629" s="9">
        <f t="shared" si="59"/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9">
        <f t="shared" si="58"/>
        <v>40455.208333333336</v>
      </c>
      <c r="T630" s="9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9">
        <f t="shared" si="58"/>
        <v>42557.208333333328</v>
      </c>
      <c r="T631" s="9">
        <f t="shared" si="59"/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9">
        <f t="shared" si="58"/>
        <v>43586.208333333328</v>
      </c>
      <c r="T632" s="9">
        <f t="shared" si="59"/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9">
        <f t="shared" si="58"/>
        <v>43550.208333333328</v>
      </c>
      <c r="T633" s="9">
        <f t="shared" si="59"/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9">
        <f t="shared" si="58"/>
        <v>41945.208333333336</v>
      </c>
      <c r="T634" s="9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9">
        <f t="shared" si="58"/>
        <v>42315.25</v>
      </c>
      <c r="T635" s="9">
        <f t="shared" si="59"/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9">
        <f t="shared" si="58"/>
        <v>42819.208333333328</v>
      </c>
      <c r="T636" s="9">
        <f t="shared" si="59"/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9">
        <f t="shared" si="58"/>
        <v>41314.25</v>
      </c>
      <c r="T637" s="9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9">
        <f t="shared" si="58"/>
        <v>40926.25</v>
      </c>
      <c r="T638" s="9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9">
        <f t="shared" si="58"/>
        <v>42688.25</v>
      </c>
      <c r="T639" s="9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9">
        <f t="shared" si="58"/>
        <v>40386.208333333336</v>
      </c>
      <c r="T640" s="9">
        <f t="shared" si="59"/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9">
        <f t="shared" si="58"/>
        <v>43309.208333333328</v>
      </c>
      <c r="T641" s="9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9">
        <f t="shared" si="58"/>
        <v>42387.25</v>
      </c>
      <c r="T642" s="9">
        <f t="shared" si="59"/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(E643/D643)</f>
        <v>1.1996808510638297</v>
      </c>
      <c r="P643" s="6">
        <f t="shared" ref="P643:P706" si="61">(E643/G643)</f>
        <v>58.128865979381445</v>
      </c>
      <c r="Q643" t="str">
        <f t="shared" ref="Q643:Q706" si="62">LEFT(N643,FIND("/",N643)-1)</f>
        <v>theater</v>
      </c>
      <c r="R643" t="str">
        <f t="shared" ref="R643:R706" si="63">RIGHT(N643, LEN(N643)-FIND("/",N643))</f>
        <v>plays</v>
      </c>
      <c r="S643" s="9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9">
        <f t="shared" si="64"/>
        <v>43451.25</v>
      </c>
      <c r="T644" s="9">
        <f t="shared" si="65"/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9">
        <f t="shared" si="64"/>
        <v>42795.25</v>
      </c>
      <c r="T645" s="9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9">
        <f t="shared" si="64"/>
        <v>43452.25</v>
      </c>
      <c r="T646" s="9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9">
        <f t="shared" si="64"/>
        <v>43369.208333333328</v>
      </c>
      <c r="T647" s="9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9">
        <f t="shared" si="64"/>
        <v>41346.208333333336</v>
      </c>
      <c r="T648" s="9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9">
        <f t="shared" si="64"/>
        <v>43199.208333333328</v>
      </c>
      <c r="T649" s="9">
        <f t="shared" si="65"/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9">
        <f t="shared" si="64"/>
        <v>42922.208333333328</v>
      </c>
      <c r="T650" s="9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9">
        <f t="shared" si="64"/>
        <v>40471.208333333336</v>
      </c>
      <c r="T651" s="9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9">
        <f t="shared" si="64"/>
        <v>41828.208333333336</v>
      </c>
      <c r="T652" s="9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9">
        <f t="shared" si="64"/>
        <v>41692.25</v>
      </c>
      <c r="T653" s="9">
        <f t="shared" si="65"/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9">
        <f t="shared" si="64"/>
        <v>42587.208333333328</v>
      </c>
      <c r="T654" s="9">
        <f t="shared" si="65"/>
        <v>42630.208333333328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9">
        <f t="shared" si="64"/>
        <v>42468.208333333328</v>
      </c>
      <c r="T655" s="9">
        <f t="shared" si="65"/>
        <v>42470.208333333328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9">
        <f t="shared" si="64"/>
        <v>42240.208333333328</v>
      </c>
      <c r="T656" s="9">
        <f t="shared" si="65"/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9">
        <f t="shared" si="64"/>
        <v>42796.25</v>
      </c>
      <c r="T657" s="9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9">
        <f t="shared" si="64"/>
        <v>43097.25</v>
      </c>
      <c r="T658" s="9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9">
        <f t="shared" si="64"/>
        <v>43096.25</v>
      </c>
      <c r="T659" s="9">
        <f t="shared" si="65"/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9">
        <f t="shared" si="64"/>
        <v>42246.208333333328</v>
      </c>
      <c r="T660" s="9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9">
        <f t="shared" si="64"/>
        <v>40570.25</v>
      </c>
      <c r="T661" s="9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9">
        <f t="shared" si="64"/>
        <v>42237.208333333328</v>
      </c>
      <c r="T662" s="9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9">
        <f t="shared" si="64"/>
        <v>40996.208333333336</v>
      </c>
      <c r="T663" s="9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9">
        <f t="shared" si="64"/>
        <v>43443.25</v>
      </c>
      <c r="T664" s="9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9">
        <f t="shared" si="64"/>
        <v>40458.208333333336</v>
      </c>
      <c r="T665" s="9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9">
        <f t="shared" si="64"/>
        <v>40959.25</v>
      </c>
      <c r="T666" s="9">
        <f t="shared" si="65"/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9">
        <f t="shared" si="64"/>
        <v>40733.208333333336</v>
      </c>
      <c r="T667" s="9">
        <f t="shared" si="65"/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9">
        <f t="shared" si="64"/>
        <v>41516.208333333336</v>
      </c>
      <c r="T668" s="9">
        <f t="shared" si="65"/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9">
        <f t="shared" si="64"/>
        <v>41892.208333333336</v>
      </c>
      <c r="T669" s="9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9">
        <f t="shared" si="64"/>
        <v>41122.208333333336</v>
      </c>
      <c r="T670" s="9">
        <f t="shared" si="65"/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9">
        <f t="shared" si="64"/>
        <v>42912.208333333328</v>
      </c>
      <c r="T671" s="9">
        <f t="shared" si="65"/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9">
        <f t="shared" si="64"/>
        <v>42425.25</v>
      </c>
      <c r="T672" s="9">
        <f t="shared" si="65"/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9">
        <f t="shared" si="64"/>
        <v>40390.208333333336</v>
      </c>
      <c r="T673" s="9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9">
        <f t="shared" si="64"/>
        <v>43180.208333333328</v>
      </c>
      <c r="T674" s="9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9">
        <f t="shared" si="64"/>
        <v>42475.208333333328</v>
      </c>
      <c r="T675" s="9">
        <f t="shared" si="65"/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9">
        <f t="shared" si="64"/>
        <v>40774.208333333336</v>
      </c>
      <c r="T676" s="9">
        <f t="shared" si="65"/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9">
        <f t="shared" si="64"/>
        <v>43719.208333333328</v>
      </c>
      <c r="T677" s="9">
        <f t="shared" si="65"/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9">
        <f t="shared" si="64"/>
        <v>41178.208333333336</v>
      </c>
      <c r="T678" s="9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9">
        <f t="shared" si="64"/>
        <v>42561.208333333328</v>
      </c>
      <c r="T679" s="9">
        <f t="shared" si="65"/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9">
        <f t="shared" si="64"/>
        <v>43484.25</v>
      </c>
      <c r="T680" s="9">
        <f t="shared" si="65"/>
        <v>43486.25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9">
        <f t="shared" si="64"/>
        <v>43756.208333333328</v>
      </c>
      <c r="T681" s="9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9">
        <f t="shared" si="64"/>
        <v>43813.25</v>
      </c>
      <c r="T682" s="9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9">
        <f t="shared" si="64"/>
        <v>40898.25</v>
      </c>
      <c r="T683" s="9">
        <f t="shared" si="65"/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9">
        <f t="shared" si="64"/>
        <v>41619.25</v>
      </c>
      <c r="T684" s="9">
        <f t="shared" si="65"/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9">
        <f t="shared" si="64"/>
        <v>43359.208333333328</v>
      </c>
      <c r="T685" s="9">
        <f t="shared" si="65"/>
        <v>43361.208333333328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9">
        <f t="shared" si="64"/>
        <v>40358.208333333336</v>
      </c>
      <c r="T686" s="9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9">
        <f t="shared" si="64"/>
        <v>42239.208333333328</v>
      </c>
      <c r="T687" s="9">
        <f t="shared" si="65"/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9">
        <f t="shared" si="64"/>
        <v>43186.208333333328</v>
      </c>
      <c r="T688" s="9">
        <f t="shared" si="65"/>
        <v>43197.208333333328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9">
        <f t="shared" si="64"/>
        <v>42806.25</v>
      </c>
      <c r="T689" s="9">
        <f t="shared" si="65"/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9">
        <f t="shared" si="64"/>
        <v>43475.25</v>
      </c>
      <c r="T690" s="9">
        <f t="shared" si="65"/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9">
        <f t="shared" si="64"/>
        <v>41576.208333333336</v>
      </c>
      <c r="T691" s="9">
        <f t="shared" si="65"/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9">
        <f t="shared" si="64"/>
        <v>40874.25</v>
      </c>
      <c r="T692" s="9">
        <f t="shared" si="65"/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41185.208333333336</v>
      </c>
      <c r="T693" s="9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9">
        <f t="shared" si="64"/>
        <v>43655.208333333328</v>
      </c>
      <c r="T694" s="9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9">
        <f t="shared" si="64"/>
        <v>43025.208333333328</v>
      </c>
      <c r="T695" s="9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9">
        <f t="shared" si="64"/>
        <v>43066.25</v>
      </c>
      <c r="T696" s="9">
        <f t="shared" si="65"/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9">
        <f t="shared" si="64"/>
        <v>42322.25</v>
      </c>
      <c r="T697" s="9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9">
        <f t="shared" si="64"/>
        <v>42114.208333333328</v>
      </c>
      <c r="T698" s="9">
        <f t="shared" si="65"/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9">
        <f t="shared" si="64"/>
        <v>43190.208333333328</v>
      </c>
      <c r="T699" s="9">
        <f t="shared" si="65"/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9">
        <f t="shared" si="64"/>
        <v>40871.25</v>
      </c>
      <c r="T700" s="9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9">
        <f t="shared" si="64"/>
        <v>43641.208333333328</v>
      </c>
      <c r="T701" s="9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9">
        <f t="shared" si="64"/>
        <v>40203.25</v>
      </c>
      <c r="T702" s="9">
        <f t="shared" si="65"/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9">
        <f t="shared" si="64"/>
        <v>40629.208333333336</v>
      </c>
      <c r="T703" s="9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9">
        <f t="shared" si="64"/>
        <v>41477.208333333336</v>
      </c>
      <c r="T704" s="9">
        <f t="shared" si="65"/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9">
        <f t="shared" si="64"/>
        <v>41020.208333333336</v>
      </c>
      <c r="T705" s="9">
        <f t="shared" si="65"/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9">
        <f t="shared" si="64"/>
        <v>42555.208333333328</v>
      </c>
      <c r="T706" s="9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(E707/D707)</f>
        <v>0.99026517383618151</v>
      </c>
      <c r="P707" s="6">
        <f t="shared" ref="P707:P770" si="67">(E707/G707)</f>
        <v>82.986666666666665</v>
      </c>
      <c r="Q707" t="str">
        <f t="shared" ref="Q707:Q770" si="68">LEFT(N707,FIND("/",N707)-1)</f>
        <v>publishing</v>
      </c>
      <c r="R707" t="str">
        <f t="shared" ref="R707:R770" si="69">RIGHT(N707, LEN(N707)-FIND("/",N707))</f>
        <v>nonfiction</v>
      </c>
      <c r="S707" s="9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9">
        <f t="shared" si="70"/>
        <v>43471.25</v>
      </c>
      <c r="T708" s="9">
        <f t="shared" si="71"/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9">
        <f t="shared" si="70"/>
        <v>43442.25</v>
      </c>
      <c r="T709" s="9">
        <f t="shared" si="71"/>
        <v>43478.25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9">
        <f t="shared" si="70"/>
        <v>42877.208333333328</v>
      </c>
      <c r="T710" s="9">
        <f t="shared" si="71"/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9">
        <f t="shared" si="70"/>
        <v>41018.208333333336</v>
      </c>
      <c r="T711" s="9">
        <f t="shared" si="71"/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9">
        <f t="shared" si="70"/>
        <v>43295.208333333328</v>
      </c>
      <c r="T712" s="9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9">
        <f t="shared" si="70"/>
        <v>42393.25</v>
      </c>
      <c r="T713" s="9">
        <f t="shared" si="71"/>
        <v>42395.25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9">
        <f t="shared" si="70"/>
        <v>42559.208333333328</v>
      </c>
      <c r="T714" s="9">
        <f t="shared" si="71"/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9">
        <f t="shared" si="70"/>
        <v>42604.208333333328</v>
      </c>
      <c r="T715" s="9">
        <f t="shared" si="71"/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9">
        <f t="shared" si="70"/>
        <v>41870.208333333336</v>
      </c>
      <c r="T716" s="9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9">
        <f t="shared" si="70"/>
        <v>40397.208333333336</v>
      </c>
      <c r="T717" s="9">
        <f t="shared" si="71"/>
        <v>40402.208333333336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9">
        <f t="shared" si="70"/>
        <v>41465.208333333336</v>
      </c>
      <c r="T718" s="9">
        <f t="shared" si="71"/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9">
        <f t="shared" si="70"/>
        <v>40777.208333333336</v>
      </c>
      <c r="T719" s="9">
        <f t="shared" si="71"/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9">
        <f t="shared" si="70"/>
        <v>41442.208333333336</v>
      </c>
      <c r="T720" s="9">
        <f t="shared" si="71"/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9">
        <f t="shared" si="70"/>
        <v>41058.208333333336</v>
      </c>
      <c r="T721" s="9">
        <f t="shared" si="71"/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9">
        <f t="shared" si="70"/>
        <v>43152.25</v>
      </c>
      <c r="T722" s="9">
        <f t="shared" si="71"/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9">
        <f t="shared" si="70"/>
        <v>43194.208333333328</v>
      </c>
      <c r="T723" s="9">
        <f t="shared" si="71"/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9">
        <f t="shared" si="70"/>
        <v>43045.25</v>
      </c>
      <c r="T724" s="9">
        <f t="shared" si="71"/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9">
        <f t="shared" si="70"/>
        <v>42431.25</v>
      </c>
      <c r="T725" s="9">
        <f t="shared" si="71"/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9">
        <f t="shared" si="70"/>
        <v>41934.208333333336</v>
      </c>
      <c r="T726" s="9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9">
        <f t="shared" si="70"/>
        <v>41958.25</v>
      </c>
      <c r="T727" s="9">
        <f t="shared" si="71"/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9">
        <f t="shared" si="70"/>
        <v>40476.208333333336</v>
      </c>
      <c r="T728" s="9">
        <f t="shared" si="71"/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9">
        <f t="shared" si="70"/>
        <v>43485.25</v>
      </c>
      <c r="T729" s="9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9">
        <f t="shared" si="70"/>
        <v>42515.208333333328</v>
      </c>
      <c r="T730" s="9">
        <f t="shared" si="71"/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9">
        <f t="shared" si="70"/>
        <v>41309.25</v>
      </c>
      <c r="T731" s="9">
        <f t="shared" si="71"/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9">
        <f t="shared" si="70"/>
        <v>42147.208333333328</v>
      </c>
      <c r="T732" s="9">
        <f t="shared" si="71"/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9">
        <f t="shared" si="70"/>
        <v>42939.208333333328</v>
      </c>
      <c r="T733" s="9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9">
        <f t="shared" si="70"/>
        <v>42816.208333333328</v>
      </c>
      <c r="T734" s="9">
        <f t="shared" si="71"/>
        <v>42839.208333333328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9">
        <f t="shared" si="70"/>
        <v>41844.208333333336</v>
      </c>
      <c r="T735" s="9">
        <f t="shared" si="71"/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9">
        <f t="shared" si="70"/>
        <v>42763.25</v>
      </c>
      <c r="T736" s="9">
        <f t="shared" si="71"/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9">
        <f t="shared" si="70"/>
        <v>42459.208333333328</v>
      </c>
      <c r="T737" s="9">
        <f t="shared" si="71"/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9">
        <f t="shared" si="70"/>
        <v>42055.25</v>
      </c>
      <c r="T738" s="9">
        <f t="shared" si="71"/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9">
        <f t="shared" si="70"/>
        <v>42685.25</v>
      </c>
      <c r="T739" s="9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9">
        <f t="shared" si="70"/>
        <v>41959.25</v>
      </c>
      <c r="T740" s="9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9">
        <f t="shared" si="70"/>
        <v>41089.208333333336</v>
      </c>
      <c r="T741" s="9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9">
        <f t="shared" si="70"/>
        <v>42769.25</v>
      </c>
      <c r="T742" s="9">
        <f t="shared" si="71"/>
        <v>42772.25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9">
        <f t="shared" si="70"/>
        <v>40321.208333333336</v>
      </c>
      <c r="T743" s="9">
        <f t="shared" si="71"/>
        <v>40322.208333333336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9">
        <f t="shared" si="70"/>
        <v>40197.25</v>
      </c>
      <c r="T744" s="9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9">
        <f t="shared" si="70"/>
        <v>42298.208333333328</v>
      </c>
      <c r="T745" s="9">
        <f t="shared" si="71"/>
        <v>42304.208333333328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9">
        <f t="shared" si="70"/>
        <v>43322.208333333328</v>
      </c>
      <c r="T746" s="9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9">
        <f t="shared" si="70"/>
        <v>40328.208333333336</v>
      </c>
      <c r="T747" s="9">
        <f t="shared" si="71"/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9">
        <f t="shared" si="70"/>
        <v>40825.208333333336</v>
      </c>
      <c r="T748" s="9">
        <f t="shared" si="71"/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9">
        <f t="shared" si="70"/>
        <v>40423.208333333336</v>
      </c>
      <c r="T749" s="9">
        <f t="shared" si="71"/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9">
        <f t="shared" si="70"/>
        <v>40238.25</v>
      </c>
      <c r="T750" s="9">
        <f t="shared" si="71"/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9">
        <f t="shared" si="70"/>
        <v>41920.208333333336</v>
      </c>
      <c r="T751" s="9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9">
        <f t="shared" si="70"/>
        <v>40360.208333333336</v>
      </c>
      <c r="T752" s="9">
        <f t="shared" si="71"/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9">
        <f t="shared" si="70"/>
        <v>42446.208333333328</v>
      </c>
      <c r="T753" s="9">
        <f t="shared" si="71"/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9">
        <f t="shared" si="70"/>
        <v>40395.208333333336</v>
      </c>
      <c r="T754" s="9">
        <f t="shared" si="71"/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9">
        <f t="shared" si="70"/>
        <v>40321.208333333336</v>
      </c>
      <c r="T755" s="9">
        <f t="shared" si="71"/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9">
        <f t="shared" si="70"/>
        <v>41210.208333333336</v>
      </c>
      <c r="T756" s="9">
        <f t="shared" si="71"/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9">
        <f t="shared" si="70"/>
        <v>43096.25</v>
      </c>
      <c r="T757" s="9">
        <f t="shared" si="71"/>
        <v>43108.25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9">
        <f t="shared" si="70"/>
        <v>42024.25</v>
      </c>
      <c r="T758" s="9">
        <f t="shared" si="71"/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9">
        <f t="shared" si="70"/>
        <v>40675.208333333336</v>
      </c>
      <c r="T759" s="9">
        <f t="shared" si="71"/>
        <v>40679.208333333336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9">
        <f t="shared" si="70"/>
        <v>41936.208333333336</v>
      </c>
      <c r="T760" s="9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9">
        <f t="shared" si="70"/>
        <v>43136.25</v>
      </c>
      <c r="T761" s="9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9">
        <f t="shared" si="70"/>
        <v>43678.208333333328</v>
      </c>
      <c r="T762" s="9">
        <f t="shared" si="71"/>
        <v>43707.208333333328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9">
        <f t="shared" si="70"/>
        <v>42938.208333333328</v>
      </c>
      <c r="T763" s="9">
        <f t="shared" si="71"/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9">
        <f t="shared" si="70"/>
        <v>41241.25</v>
      </c>
      <c r="T764" s="9">
        <f t="shared" si="71"/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9">
        <f t="shared" si="70"/>
        <v>41037.208333333336</v>
      </c>
      <c r="T765" s="9">
        <f t="shared" si="71"/>
        <v>41072.208333333336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9">
        <f t="shared" si="70"/>
        <v>40676.208333333336</v>
      </c>
      <c r="T766" s="9">
        <f t="shared" si="71"/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9">
        <f t="shared" si="70"/>
        <v>42840.208333333328</v>
      </c>
      <c r="T767" s="9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9">
        <f t="shared" si="70"/>
        <v>43362.208333333328</v>
      </c>
      <c r="T768" s="9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9">
        <f t="shared" si="70"/>
        <v>42283.208333333328</v>
      </c>
      <c r="T769" s="9">
        <f t="shared" si="71"/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9">
        <f t="shared" si="70"/>
        <v>41619.25</v>
      </c>
      <c r="T770" s="9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(E771/D771)</f>
        <v>0.86867834394904464</v>
      </c>
      <c r="P771" s="6">
        <f t="shared" ref="P771:P834" si="73">(E771/G771)</f>
        <v>31.995894428152493</v>
      </c>
      <c r="Q771" t="str">
        <f t="shared" ref="Q771:Q834" si="74">LEFT(N771,FIND("/",N771)-1)</f>
        <v>games</v>
      </c>
      <c r="R771" t="str">
        <f t="shared" ref="R771:R834" si="75">RIGHT(N771, LEN(N771)-FIND("/",N771))</f>
        <v>video games</v>
      </c>
      <c r="S771" s="9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9">
        <f t="shared" si="76"/>
        <v>41743.208333333336</v>
      </c>
      <c r="T772" s="9">
        <f t="shared" si="77"/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9">
        <f t="shared" si="76"/>
        <v>43491.25</v>
      </c>
      <c r="T773" s="9">
        <f t="shared" si="77"/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9">
        <f t="shared" si="76"/>
        <v>43505.25</v>
      </c>
      <c r="T774" s="9">
        <f t="shared" si="77"/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9">
        <f t="shared" si="76"/>
        <v>42838.208333333328</v>
      </c>
      <c r="T775" s="9">
        <f t="shared" si="77"/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9">
        <f t="shared" si="76"/>
        <v>42513.208333333328</v>
      </c>
      <c r="T776" s="9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9">
        <f t="shared" si="76"/>
        <v>41949.25</v>
      </c>
      <c r="T777" s="9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9">
        <f t="shared" si="76"/>
        <v>43650.208333333328</v>
      </c>
      <c r="T778" s="9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9">
        <f t="shared" si="76"/>
        <v>40809.208333333336</v>
      </c>
      <c r="T779" s="9">
        <f t="shared" si="77"/>
        <v>40838.208333333336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40768.208333333336</v>
      </c>
      <c r="T780" s="9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9">
        <f t="shared" si="76"/>
        <v>42230.208333333328</v>
      </c>
      <c r="T781" s="9">
        <f t="shared" si="77"/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9">
        <f t="shared" si="76"/>
        <v>42573.208333333328</v>
      </c>
      <c r="T782" s="9">
        <f t="shared" si="77"/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9">
        <f t="shared" si="76"/>
        <v>40482.208333333336</v>
      </c>
      <c r="T783" s="9">
        <f t="shared" si="77"/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9">
        <f t="shared" si="76"/>
        <v>40603.25</v>
      </c>
      <c r="T784" s="9">
        <f t="shared" si="77"/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9">
        <f t="shared" si="76"/>
        <v>41625.25</v>
      </c>
      <c r="T785" s="9">
        <f t="shared" si="77"/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9">
        <f t="shared" si="76"/>
        <v>42435.25</v>
      </c>
      <c r="T786" s="9">
        <f t="shared" si="77"/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9">
        <f t="shared" si="76"/>
        <v>43582.208333333328</v>
      </c>
      <c r="T787" s="9">
        <f t="shared" si="77"/>
        <v>43616.208333333328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9">
        <f t="shared" si="76"/>
        <v>43186.208333333328</v>
      </c>
      <c r="T788" s="9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9">
        <f t="shared" si="76"/>
        <v>40684.208333333336</v>
      </c>
      <c r="T789" s="9">
        <f t="shared" si="77"/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9">
        <f t="shared" si="76"/>
        <v>41202.208333333336</v>
      </c>
      <c r="T790" s="9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9">
        <f t="shared" si="76"/>
        <v>41786.208333333336</v>
      </c>
      <c r="T791" s="9">
        <f t="shared" si="77"/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9">
        <f t="shared" si="76"/>
        <v>40223.25</v>
      </c>
      <c r="T792" s="9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9">
        <f t="shared" si="76"/>
        <v>42715.25</v>
      </c>
      <c r="T793" s="9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9">
        <f t="shared" si="76"/>
        <v>41451.208333333336</v>
      </c>
      <c r="T794" s="9">
        <f t="shared" si="77"/>
        <v>41479.208333333336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9">
        <f t="shared" si="76"/>
        <v>41450.208333333336</v>
      </c>
      <c r="T795" s="9">
        <f t="shared" si="77"/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9">
        <f t="shared" si="76"/>
        <v>43091.25</v>
      </c>
      <c r="T796" s="9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9">
        <f t="shared" si="76"/>
        <v>42675.208333333328</v>
      </c>
      <c r="T797" s="9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9">
        <f t="shared" si="76"/>
        <v>41859.208333333336</v>
      </c>
      <c r="T798" s="9">
        <f t="shared" si="77"/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9">
        <f t="shared" si="76"/>
        <v>43464.25</v>
      </c>
      <c r="T799" s="9">
        <f t="shared" si="77"/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9">
        <f t="shared" si="76"/>
        <v>41060.208333333336</v>
      </c>
      <c r="T800" s="9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9">
        <f t="shared" si="76"/>
        <v>42399.25</v>
      </c>
      <c r="T801" s="9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9">
        <f t="shared" si="76"/>
        <v>42167.208333333328</v>
      </c>
      <c r="T802" s="9">
        <f t="shared" si="77"/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9">
        <f t="shared" si="76"/>
        <v>43830.25</v>
      </c>
      <c r="T803" s="9">
        <f t="shared" si="77"/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9">
        <f t="shared" si="76"/>
        <v>43650.208333333328</v>
      </c>
      <c r="T804" s="9">
        <f t="shared" si="77"/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9">
        <f t="shared" si="76"/>
        <v>43492.25</v>
      </c>
      <c r="T805" s="9">
        <f t="shared" si="77"/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9">
        <f t="shared" si="76"/>
        <v>43102.25</v>
      </c>
      <c r="T806" s="9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9">
        <f t="shared" si="76"/>
        <v>41958.25</v>
      </c>
      <c r="T807" s="9">
        <f t="shared" si="77"/>
        <v>42009.25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9">
        <f t="shared" si="76"/>
        <v>40973.25</v>
      </c>
      <c r="T808" s="9">
        <f t="shared" si="77"/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9">
        <f t="shared" si="76"/>
        <v>43753.208333333328</v>
      </c>
      <c r="T809" s="9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9">
        <f t="shared" si="76"/>
        <v>42507.208333333328</v>
      </c>
      <c r="T810" s="9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9">
        <f t="shared" si="76"/>
        <v>41135.208333333336</v>
      </c>
      <c r="T811" s="9">
        <f t="shared" si="77"/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9">
        <f t="shared" si="76"/>
        <v>43067.25</v>
      </c>
      <c r="T812" s="9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9">
        <f t="shared" si="76"/>
        <v>42378.25</v>
      </c>
      <c r="T813" s="9">
        <f t="shared" si="77"/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9">
        <f t="shared" si="76"/>
        <v>43206.208333333328</v>
      </c>
      <c r="T814" s="9">
        <f t="shared" si="77"/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9">
        <f t="shared" si="76"/>
        <v>41148.208333333336</v>
      </c>
      <c r="T815" s="9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9">
        <f t="shared" si="76"/>
        <v>42517.208333333328</v>
      </c>
      <c r="T816" s="9">
        <f t="shared" si="77"/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9">
        <f t="shared" si="76"/>
        <v>43068.25</v>
      </c>
      <c r="T817" s="9">
        <f t="shared" si="77"/>
        <v>43094.25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9">
        <f t="shared" si="76"/>
        <v>41680.25</v>
      </c>
      <c r="T818" s="9">
        <f t="shared" si="77"/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9">
        <f t="shared" si="76"/>
        <v>43589.208333333328</v>
      </c>
      <c r="T819" s="9">
        <f t="shared" si="77"/>
        <v>43617.208333333328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9">
        <f t="shared" si="76"/>
        <v>43486.25</v>
      </c>
      <c r="T820" s="9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9">
        <f t="shared" si="76"/>
        <v>41237.25</v>
      </c>
      <c r="T821" s="9">
        <f t="shared" si="77"/>
        <v>41252.25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9">
        <f t="shared" si="76"/>
        <v>43310.208333333328</v>
      </c>
      <c r="T822" s="9">
        <f t="shared" si="77"/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9">
        <f t="shared" si="76"/>
        <v>42794.25</v>
      </c>
      <c r="T823" s="9">
        <f t="shared" si="77"/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9">
        <f t="shared" si="76"/>
        <v>41698.25</v>
      </c>
      <c r="T824" s="9">
        <f t="shared" si="77"/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9">
        <f t="shared" si="76"/>
        <v>41892.208333333336</v>
      </c>
      <c r="T825" s="9">
        <f t="shared" si="77"/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9">
        <f t="shared" si="76"/>
        <v>40348.208333333336</v>
      </c>
      <c r="T826" s="9">
        <f t="shared" si="77"/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9">
        <f t="shared" si="76"/>
        <v>42941.208333333328</v>
      </c>
      <c r="T827" s="9">
        <f t="shared" si="77"/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9">
        <f t="shared" si="76"/>
        <v>40525.25</v>
      </c>
      <c r="T828" s="9">
        <f t="shared" si="77"/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9">
        <f t="shared" si="76"/>
        <v>40666.208333333336</v>
      </c>
      <c r="T829" s="9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9">
        <f t="shared" si="76"/>
        <v>43340.208333333328</v>
      </c>
      <c r="T830" s="9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9">
        <f t="shared" si="76"/>
        <v>42164.208333333328</v>
      </c>
      <c r="T831" s="9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9">
        <f t="shared" si="76"/>
        <v>43103.25</v>
      </c>
      <c r="T832" s="9">
        <f t="shared" si="77"/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9">
        <f t="shared" si="76"/>
        <v>40994.208333333336</v>
      </c>
      <c r="T833" s="9">
        <f t="shared" si="77"/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9">
        <f t="shared" si="76"/>
        <v>42299.208333333328</v>
      </c>
      <c r="T834" s="9">
        <f t="shared" si="77"/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(E835/D835)</f>
        <v>1.5769117647058823</v>
      </c>
      <c r="P835" s="6">
        <f t="shared" ref="P835:P898" si="79">(E835/G835)</f>
        <v>64.987878787878785</v>
      </c>
      <c r="Q835" t="str">
        <f t="shared" ref="Q835:Q898" si="80">LEFT(N835,FIND("/",N835)-1)</f>
        <v>publishing</v>
      </c>
      <c r="R835" t="str">
        <f t="shared" ref="R835:R898" si="81">RIGHT(N835, LEN(N835)-FIND("/",N835))</f>
        <v>translations</v>
      </c>
      <c r="S835" s="9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9">
        <f t="shared" si="82"/>
        <v>41448.208333333336</v>
      </c>
      <c r="T836" s="9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9">
        <f t="shared" si="82"/>
        <v>42063.25</v>
      </c>
      <c r="T837" s="9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9">
        <f t="shared" si="82"/>
        <v>40214.25</v>
      </c>
      <c r="T838" s="9">
        <f t="shared" si="83"/>
        <v>40225.25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9">
        <f t="shared" si="82"/>
        <v>40629.208333333336</v>
      </c>
      <c r="T839" s="9">
        <f t="shared" si="83"/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9">
        <f t="shared" si="82"/>
        <v>43370.208333333328</v>
      </c>
      <c r="T840" s="9">
        <f t="shared" si="83"/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9">
        <f t="shared" si="82"/>
        <v>41715.208333333336</v>
      </c>
      <c r="T841" s="9">
        <f t="shared" si="83"/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9">
        <f t="shared" si="82"/>
        <v>41836.208333333336</v>
      </c>
      <c r="T842" s="9">
        <f t="shared" si="83"/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9">
        <f t="shared" si="82"/>
        <v>42419.25</v>
      </c>
      <c r="T843" s="9">
        <f t="shared" si="83"/>
        <v>42435.25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9">
        <f t="shared" si="82"/>
        <v>43266.208333333328</v>
      </c>
      <c r="T844" s="9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9">
        <f t="shared" si="82"/>
        <v>43338.208333333328</v>
      </c>
      <c r="T845" s="9">
        <f t="shared" si="83"/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9">
        <f t="shared" si="82"/>
        <v>40930.25</v>
      </c>
      <c r="T846" s="9">
        <f t="shared" si="83"/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9">
        <f t="shared" si="82"/>
        <v>43235.208333333328</v>
      </c>
      <c r="T847" s="9">
        <f t="shared" si="83"/>
        <v>43272.208333333328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9">
        <f t="shared" si="82"/>
        <v>43302.208333333328</v>
      </c>
      <c r="T848" s="9">
        <f t="shared" si="83"/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9">
        <f t="shared" si="82"/>
        <v>43107.25</v>
      </c>
      <c r="T849" s="9">
        <f t="shared" si="83"/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9">
        <f t="shared" si="82"/>
        <v>40341.208333333336</v>
      </c>
      <c r="T850" s="9">
        <f t="shared" si="83"/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9">
        <f t="shared" si="82"/>
        <v>40948.25</v>
      </c>
      <c r="T851" s="9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9">
        <f t="shared" si="82"/>
        <v>40866.25</v>
      </c>
      <c r="T852" s="9">
        <f t="shared" si="83"/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9">
        <f t="shared" si="82"/>
        <v>41031.208333333336</v>
      </c>
      <c r="T853" s="9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9">
        <f t="shared" si="82"/>
        <v>40740.208333333336</v>
      </c>
      <c r="T854" s="9">
        <f t="shared" si="83"/>
        <v>40750.208333333336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9">
        <f t="shared" si="82"/>
        <v>40714.208333333336</v>
      </c>
      <c r="T855" s="9">
        <f t="shared" si="83"/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9">
        <f t="shared" si="82"/>
        <v>43787.25</v>
      </c>
      <c r="T856" s="9">
        <f t="shared" si="83"/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9">
        <f t="shared" si="82"/>
        <v>40712.208333333336</v>
      </c>
      <c r="T857" s="9">
        <f t="shared" si="83"/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9">
        <f t="shared" si="82"/>
        <v>41023.208333333336</v>
      </c>
      <c r="T858" s="9">
        <f t="shared" si="83"/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9">
        <f t="shared" si="82"/>
        <v>40944.25</v>
      </c>
      <c r="T859" s="9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9">
        <f t="shared" si="82"/>
        <v>43211.208333333328</v>
      </c>
      <c r="T860" s="9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9">
        <f t="shared" si="82"/>
        <v>41334.25</v>
      </c>
      <c r="T861" s="9">
        <f t="shared" si="83"/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9">
        <f t="shared" si="82"/>
        <v>43515.25</v>
      </c>
      <c r="T862" s="9">
        <f t="shared" si="83"/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9">
        <f t="shared" si="82"/>
        <v>40258.208333333336</v>
      </c>
      <c r="T863" s="9">
        <f t="shared" si="83"/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9">
        <f t="shared" si="82"/>
        <v>40756.208333333336</v>
      </c>
      <c r="T864" s="9">
        <f t="shared" si="83"/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9">
        <f t="shared" si="82"/>
        <v>42172.208333333328</v>
      </c>
      <c r="T865" s="9">
        <f t="shared" si="83"/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9">
        <f t="shared" si="82"/>
        <v>42601.208333333328</v>
      </c>
      <c r="T866" s="9">
        <f t="shared" si="83"/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9">
        <f t="shared" si="82"/>
        <v>41897.208333333336</v>
      </c>
      <c r="T867" s="9">
        <f t="shared" si="83"/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9">
        <f t="shared" si="82"/>
        <v>40671.208333333336</v>
      </c>
      <c r="T868" s="9">
        <f t="shared" si="83"/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9">
        <f t="shared" si="82"/>
        <v>43382.208333333328</v>
      </c>
      <c r="T869" s="9">
        <f t="shared" si="83"/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9">
        <f t="shared" si="82"/>
        <v>41559.208333333336</v>
      </c>
      <c r="T870" s="9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9">
        <f t="shared" si="82"/>
        <v>40350.208333333336</v>
      </c>
      <c r="T871" s="9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9">
        <f t="shared" si="82"/>
        <v>42240.208333333328</v>
      </c>
      <c r="T872" s="9">
        <f t="shared" si="83"/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9">
        <f t="shared" si="82"/>
        <v>43040.208333333328</v>
      </c>
      <c r="T873" s="9">
        <f t="shared" si="83"/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43346.208333333328</v>
      </c>
      <c r="T874" s="9">
        <f t="shared" si="83"/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9">
        <f t="shared" si="82"/>
        <v>41647.25</v>
      </c>
      <c r="T875" s="9">
        <f t="shared" si="83"/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9">
        <f t="shared" si="82"/>
        <v>40291.208333333336</v>
      </c>
      <c r="T876" s="9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9">
        <f t="shared" si="82"/>
        <v>40556.25</v>
      </c>
      <c r="T877" s="9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9">
        <f t="shared" si="82"/>
        <v>43624.208333333328</v>
      </c>
      <c r="T878" s="9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9">
        <f t="shared" si="82"/>
        <v>42577.208333333328</v>
      </c>
      <c r="T879" s="9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9">
        <f t="shared" si="82"/>
        <v>43845.25</v>
      </c>
      <c r="T880" s="9">
        <f t="shared" si="83"/>
        <v>43869.25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9">
        <f t="shared" si="82"/>
        <v>42788.25</v>
      </c>
      <c r="T881" s="9">
        <f t="shared" si="83"/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9">
        <f t="shared" si="82"/>
        <v>43667.208333333328</v>
      </c>
      <c r="T882" s="9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9">
        <f t="shared" si="82"/>
        <v>42194.208333333328</v>
      </c>
      <c r="T883" s="9">
        <f t="shared" si="83"/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9">
        <f t="shared" si="82"/>
        <v>42025.25</v>
      </c>
      <c r="T884" s="9">
        <f t="shared" si="83"/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9">
        <f t="shared" si="82"/>
        <v>40323.208333333336</v>
      </c>
      <c r="T885" s="9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9">
        <f t="shared" si="82"/>
        <v>41763.208333333336</v>
      </c>
      <c r="T886" s="9">
        <f t="shared" si="83"/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9">
        <f t="shared" si="82"/>
        <v>40335.208333333336</v>
      </c>
      <c r="T887" s="9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9">
        <f t="shared" si="82"/>
        <v>40416.208333333336</v>
      </c>
      <c r="T888" s="9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9">
        <f t="shared" si="82"/>
        <v>42202.208333333328</v>
      </c>
      <c r="T889" s="9">
        <f t="shared" si="83"/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9">
        <f t="shared" si="82"/>
        <v>42836.208333333328</v>
      </c>
      <c r="T890" s="9">
        <f t="shared" si="83"/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9">
        <f t="shared" si="82"/>
        <v>41710.208333333336</v>
      </c>
      <c r="T891" s="9">
        <f t="shared" si="83"/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9">
        <f t="shared" si="82"/>
        <v>43640.208333333328</v>
      </c>
      <c r="T892" s="9">
        <f t="shared" si="83"/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9">
        <f t="shared" si="82"/>
        <v>40880.25</v>
      </c>
      <c r="T893" s="9">
        <f t="shared" si="83"/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9">
        <f t="shared" si="82"/>
        <v>40319.208333333336</v>
      </c>
      <c r="T894" s="9">
        <f t="shared" si="83"/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9">
        <f t="shared" si="82"/>
        <v>42170.208333333328</v>
      </c>
      <c r="T895" s="9">
        <f t="shared" si="83"/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9">
        <f t="shared" si="82"/>
        <v>41466.208333333336</v>
      </c>
      <c r="T896" s="9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9">
        <f t="shared" si="82"/>
        <v>43134.25</v>
      </c>
      <c r="T897" s="9">
        <f t="shared" si="83"/>
        <v>43143.25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9">
        <f t="shared" si="82"/>
        <v>40738.208333333336</v>
      </c>
      <c r="T898" s="9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(E899/D899)</f>
        <v>0.27693181818181817</v>
      </c>
      <c r="P899" s="6">
        <f t="shared" ref="P899:P962" si="85">(E899/G899)</f>
        <v>90.259259259259252</v>
      </c>
      <c r="Q899" t="str">
        <f t="shared" ref="Q899:Q962" si="86">LEFT(N899,FIND("/",N899)-1)</f>
        <v>theater</v>
      </c>
      <c r="R899" t="str">
        <f t="shared" ref="R899:R962" si="87">RIGHT(N899, LEN(N899)-FIND("/",N899))</f>
        <v>plays</v>
      </c>
      <c r="S899" s="9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9">
        <f t="shared" si="88"/>
        <v>43815.25</v>
      </c>
      <c r="T900" s="9">
        <f t="shared" si="89"/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9">
        <f t="shared" si="88"/>
        <v>41554.208333333336</v>
      </c>
      <c r="T901" s="9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9">
        <f t="shared" si="88"/>
        <v>41901.208333333336</v>
      </c>
      <c r="T902" s="9">
        <f t="shared" si="89"/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9">
        <f t="shared" si="88"/>
        <v>43298.208333333328</v>
      </c>
      <c r="T903" s="9">
        <f t="shared" si="89"/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9">
        <f t="shared" si="88"/>
        <v>42399.25</v>
      </c>
      <c r="T904" s="9">
        <f t="shared" si="89"/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9">
        <f t="shared" si="88"/>
        <v>41034.208333333336</v>
      </c>
      <c r="T905" s="9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9">
        <f t="shared" si="88"/>
        <v>41186.208333333336</v>
      </c>
      <c r="T906" s="9">
        <f t="shared" si="89"/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9">
        <f t="shared" si="88"/>
        <v>41536.208333333336</v>
      </c>
      <c r="T907" s="9">
        <f t="shared" si="89"/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9">
        <f t="shared" si="88"/>
        <v>42868.208333333328</v>
      </c>
      <c r="T908" s="9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9">
        <f t="shared" si="88"/>
        <v>40660.208333333336</v>
      </c>
      <c r="T909" s="9">
        <f t="shared" si="89"/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9">
        <f t="shared" si="88"/>
        <v>41031.208333333336</v>
      </c>
      <c r="T910" s="9">
        <f t="shared" si="89"/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9">
        <f t="shared" si="88"/>
        <v>43255.208333333328</v>
      </c>
      <c r="T911" s="9">
        <f t="shared" si="89"/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9">
        <f t="shared" si="88"/>
        <v>42026.25</v>
      </c>
      <c r="T912" s="9">
        <f t="shared" si="89"/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9">
        <f t="shared" si="88"/>
        <v>43717.208333333328</v>
      </c>
      <c r="T913" s="9">
        <f t="shared" si="89"/>
        <v>43719.208333333328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9">
        <f t="shared" si="88"/>
        <v>41157.208333333336</v>
      </c>
      <c r="T914" s="9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9">
        <f t="shared" si="88"/>
        <v>43597.208333333328</v>
      </c>
      <c r="T915" s="9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9">
        <f t="shared" si="88"/>
        <v>41490.208333333336</v>
      </c>
      <c r="T916" s="9">
        <f t="shared" si="89"/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9">
        <f t="shared" si="88"/>
        <v>42976.208333333328</v>
      </c>
      <c r="T917" s="9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9">
        <f t="shared" si="88"/>
        <v>41991.25</v>
      </c>
      <c r="T918" s="9">
        <f t="shared" si="89"/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9">
        <f t="shared" si="88"/>
        <v>40722.208333333336</v>
      </c>
      <c r="T919" s="9">
        <f t="shared" si="89"/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9">
        <f t="shared" si="88"/>
        <v>41117.208333333336</v>
      </c>
      <c r="T920" s="9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9">
        <f t="shared" si="88"/>
        <v>43022.208333333328</v>
      </c>
      <c r="T921" s="9">
        <f t="shared" si="89"/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9">
        <f t="shared" si="88"/>
        <v>43503.25</v>
      </c>
      <c r="T922" s="9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9">
        <f t="shared" si="88"/>
        <v>40951.25</v>
      </c>
      <c r="T923" s="9">
        <f t="shared" si="89"/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9">
        <f t="shared" si="88"/>
        <v>43443.25</v>
      </c>
      <c r="T924" s="9">
        <f t="shared" si="89"/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9">
        <f t="shared" si="88"/>
        <v>40373.208333333336</v>
      </c>
      <c r="T925" s="9">
        <f t="shared" si="89"/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9">
        <f t="shared" si="88"/>
        <v>43769.208333333328</v>
      </c>
      <c r="T926" s="9">
        <f t="shared" si="89"/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9">
        <f t="shared" si="88"/>
        <v>43000.208333333328</v>
      </c>
      <c r="T927" s="9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9">
        <f t="shared" si="88"/>
        <v>42502.208333333328</v>
      </c>
      <c r="T928" s="9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9">
        <f t="shared" si="88"/>
        <v>41102.208333333336</v>
      </c>
      <c r="T929" s="9">
        <f t="shared" si="89"/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9">
        <f t="shared" si="88"/>
        <v>41637.25</v>
      </c>
      <c r="T930" s="9">
        <f t="shared" si="89"/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9">
        <f t="shared" si="88"/>
        <v>42858.208333333328</v>
      </c>
      <c r="T931" s="9">
        <f t="shared" si="89"/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9">
        <f t="shared" si="88"/>
        <v>42060.25</v>
      </c>
      <c r="T932" s="9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9">
        <f t="shared" si="88"/>
        <v>41818.208333333336</v>
      </c>
      <c r="T933" s="9">
        <f t="shared" si="89"/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9">
        <f t="shared" si="88"/>
        <v>41709.208333333336</v>
      </c>
      <c r="T934" s="9">
        <f t="shared" si="89"/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9">
        <f t="shared" si="88"/>
        <v>41372.208333333336</v>
      </c>
      <c r="T935" s="9">
        <f t="shared" si="89"/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9">
        <f t="shared" si="88"/>
        <v>42422.25</v>
      </c>
      <c r="T936" s="9">
        <f t="shared" si="89"/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9">
        <f t="shared" si="88"/>
        <v>42209.208333333328</v>
      </c>
      <c r="T937" s="9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9">
        <f t="shared" si="88"/>
        <v>43668.208333333328</v>
      </c>
      <c r="T938" s="9">
        <f t="shared" si="89"/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9">
        <f t="shared" si="88"/>
        <v>42334.25</v>
      </c>
      <c r="T939" s="9">
        <f t="shared" si="89"/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9">
        <f t="shared" si="88"/>
        <v>43263.208333333328</v>
      </c>
      <c r="T940" s="9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9">
        <f t="shared" si="88"/>
        <v>40670.208333333336</v>
      </c>
      <c r="T941" s="9">
        <f t="shared" si="89"/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9">
        <f t="shared" si="88"/>
        <v>41244.25</v>
      </c>
      <c r="T942" s="9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9">
        <f t="shared" si="88"/>
        <v>40552.25</v>
      </c>
      <c r="T943" s="9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9">
        <f t="shared" si="88"/>
        <v>40568.25</v>
      </c>
      <c r="T944" s="9">
        <f t="shared" si="89"/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9">
        <f t="shared" si="88"/>
        <v>41906.208333333336</v>
      </c>
      <c r="T945" s="9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9">
        <f t="shared" si="88"/>
        <v>42776.25</v>
      </c>
      <c r="T946" s="9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9">
        <f t="shared" si="88"/>
        <v>41004.208333333336</v>
      </c>
      <c r="T947" s="9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9">
        <f t="shared" si="88"/>
        <v>40710.208333333336</v>
      </c>
      <c r="T948" s="9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9">
        <f t="shared" si="88"/>
        <v>41908.208333333336</v>
      </c>
      <c r="T949" s="9">
        <f t="shared" si="89"/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41985.25</v>
      </c>
      <c r="T950" s="9">
        <f t="shared" si="89"/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9">
        <f t="shared" si="88"/>
        <v>42112.208333333328</v>
      </c>
      <c r="T951" s="9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9">
        <f t="shared" si="88"/>
        <v>43571.208333333328</v>
      </c>
      <c r="T952" s="9">
        <f t="shared" si="89"/>
        <v>43576.208333333328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9">
        <f t="shared" si="88"/>
        <v>42730.25</v>
      </c>
      <c r="T953" s="9">
        <f t="shared" si="89"/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9">
        <f t="shared" si="88"/>
        <v>42591.208333333328</v>
      </c>
      <c r="T954" s="9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9">
        <f t="shared" si="88"/>
        <v>42358.25</v>
      </c>
      <c r="T955" s="9">
        <f t="shared" si="89"/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9">
        <f t="shared" si="88"/>
        <v>41174.208333333336</v>
      </c>
      <c r="T956" s="9">
        <f t="shared" si="89"/>
        <v>41198.208333333336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9">
        <f t="shared" si="88"/>
        <v>41238.25</v>
      </c>
      <c r="T957" s="9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9">
        <f t="shared" si="88"/>
        <v>42360.25</v>
      </c>
      <c r="T958" s="9">
        <f t="shared" si="89"/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9">
        <f t="shared" si="88"/>
        <v>40955.25</v>
      </c>
      <c r="T959" s="9">
        <f t="shared" si="89"/>
        <v>40958.25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9">
        <f t="shared" si="88"/>
        <v>40350.208333333336</v>
      </c>
      <c r="T960" s="9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9">
        <f t="shared" si="88"/>
        <v>40357.208333333336</v>
      </c>
      <c r="T961" s="9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9">
        <f t="shared" si="88"/>
        <v>42408.25</v>
      </c>
      <c r="T962" s="9">
        <f t="shared" si="89"/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(E963/D963)</f>
        <v>1.1929824561403508</v>
      </c>
      <c r="P963" s="6">
        <f t="shared" ref="P963:P1001" si="91">(E963/G963)</f>
        <v>43.87096774193548</v>
      </c>
      <c r="Q963" t="str">
        <f t="shared" ref="Q963:Q1001" si="92">LEFT(N963,FIND("/",N963)-1)</f>
        <v>publishing</v>
      </c>
      <c r="R963" t="str">
        <f t="shared" ref="R963:R1001" si="93">RIGHT(N963, LEN(N963)-FIND("/",N963))</f>
        <v>translations</v>
      </c>
      <c r="S963" s="9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9">
        <f t="shared" si="94"/>
        <v>41592.25</v>
      </c>
      <c r="T964" s="9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9">
        <f t="shared" si="94"/>
        <v>40607.25</v>
      </c>
      <c r="T965" s="9">
        <f t="shared" si="95"/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9">
        <f t="shared" si="94"/>
        <v>42135.208333333328</v>
      </c>
      <c r="T966" s="9">
        <f t="shared" si="95"/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9">
        <f t="shared" si="94"/>
        <v>40203.25</v>
      </c>
      <c r="T967" s="9">
        <f t="shared" si="95"/>
        <v>40243.25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9">
        <f t="shared" si="94"/>
        <v>42901.208333333328</v>
      </c>
      <c r="T968" s="9">
        <f t="shared" si="95"/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9">
        <f t="shared" si="94"/>
        <v>41005.208333333336</v>
      </c>
      <c r="T969" s="9">
        <f t="shared" si="95"/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9">
        <f t="shared" si="94"/>
        <v>40544.25</v>
      </c>
      <c r="T970" s="9">
        <f t="shared" si="95"/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9">
        <f t="shared" si="94"/>
        <v>43821.25</v>
      </c>
      <c r="T971" s="9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9">
        <f t="shared" si="94"/>
        <v>40672.208333333336</v>
      </c>
      <c r="T972" s="9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9">
        <f t="shared" si="94"/>
        <v>41555.208333333336</v>
      </c>
      <c r="T973" s="9">
        <f t="shared" si="95"/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9">
        <f t="shared" si="94"/>
        <v>41792.208333333336</v>
      </c>
      <c r="T974" s="9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9">
        <f t="shared" si="94"/>
        <v>40522.25</v>
      </c>
      <c r="T975" s="9">
        <f t="shared" si="95"/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9">
        <f t="shared" si="94"/>
        <v>41412.208333333336</v>
      </c>
      <c r="T976" s="9">
        <f t="shared" si="95"/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9">
        <f t="shared" si="94"/>
        <v>42337.25</v>
      </c>
      <c r="T977" s="9">
        <f t="shared" si="95"/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9">
        <f t="shared" si="94"/>
        <v>40571.25</v>
      </c>
      <c r="T978" s="9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9">
        <f t="shared" si="94"/>
        <v>43138.25</v>
      </c>
      <c r="T979" s="9">
        <f t="shared" si="95"/>
        <v>43170.25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9">
        <f t="shared" si="94"/>
        <v>42686.25</v>
      </c>
      <c r="T980" s="9">
        <f t="shared" si="95"/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9">
        <f t="shared" si="94"/>
        <v>42078.208333333328</v>
      </c>
      <c r="T981" s="9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9">
        <f t="shared" si="94"/>
        <v>42307.208333333328</v>
      </c>
      <c r="T982" s="9">
        <f t="shared" si="95"/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9">
        <f t="shared" si="94"/>
        <v>43094.25</v>
      </c>
      <c r="T983" s="9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9">
        <f t="shared" si="94"/>
        <v>40743.208333333336</v>
      </c>
      <c r="T984" s="9">
        <f t="shared" si="95"/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9">
        <f t="shared" si="94"/>
        <v>43681.208333333328</v>
      </c>
      <c r="T985" s="9">
        <f t="shared" si="95"/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9">
        <f t="shared" si="94"/>
        <v>43716.208333333328</v>
      </c>
      <c r="T986" s="9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9">
        <f t="shared" si="94"/>
        <v>41614.25</v>
      </c>
      <c r="T987" s="9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9">
        <f t="shared" si="94"/>
        <v>40638.208333333336</v>
      </c>
      <c r="T988" s="9">
        <f t="shared" si="95"/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9">
        <f t="shared" si="94"/>
        <v>42852.208333333328</v>
      </c>
      <c r="T989" s="9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9">
        <f t="shared" si="94"/>
        <v>42686.25</v>
      </c>
      <c r="T990" s="9">
        <f t="shared" si="95"/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9">
        <f t="shared" si="94"/>
        <v>43571.208333333328</v>
      </c>
      <c r="T991" s="9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9">
        <f t="shared" si="94"/>
        <v>42432.25</v>
      </c>
      <c r="T992" s="9">
        <f t="shared" si="95"/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9">
        <f t="shared" si="94"/>
        <v>41907.208333333336</v>
      </c>
      <c r="T993" s="9">
        <f t="shared" si="95"/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9">
        <f t="shared" si="94"/>
        <v>43227.208333333328</v>
      </c>
      <c r="T994" s="9">
        <f t="shared" si="95"/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9">
        <f t="shared" si="94"/>
        <v>42362.25</v>
      </c>
      <c r="T995" s="9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9">
        <f t="shared" si="94"/>
        <v>41929.208333333336</v>
      </c>
      <c r="T996" s="9">
        <f t="shared" si="95"/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9">
        <f t="shared" si="94"/>
        <v>43408.208333333328</v>
      </c>
      <c r="T997" s="9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9">
        <f t="shared" si="94"/>
        <v>41276.25</v>
      </c>
      <c r="T998" s="9">
        <f t="shared" si="95"/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9">
        <f t="shared" si="94"/>
        <v>41659.25</v>
      </c>
      <c r="T999" s="9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9">
        <f t="shared" si="94"/>
        <v>40220.25</v>
      </c>
      <c r="T1000" s="9">
        <f t="shared" si="95"/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9">
        <f t="shared" si="94"/>
        <v>42550.208333333328</v>
      </c>
      <c r="T1001" s="9">
        <f t="shared" si="95"/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ontainsText" dxfId="19" priority="4" operator="containsText" text="Canceled">
      <formula>NOT(ISERROR(SEARCH("Canceled",F1)))</formula>
    </cfRule>
    <cfRule type="containsText" dxfId="18" priority="5" operator="containsText" text="Failed">
      <formula>NOT(ISERROR(SEARCH("Failed",F1)))</formula>
    </cfRule>
    <cfRule type="containsText" dxfId="17" priority="6" operator="containsText" text="Successful">
      <formula>NOT(ISERROR(SEARCH("Successful",F1)))</formula>
    </cfRule>
    <cfRule type="containsText" dxfId="16" priority="7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33CC33"/>
        <color rgb="FF3399FF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4017-552D-4817-B098-7B839AC3FEB0}">
  <sheetPr codeName="Sheet5"/>
  <dimension ref="A1:H13"/>
  <sheetViews>
    <sheetView workbookViewId="0">
      <selection activeCell="E29" sqref="E29"/>
    </sheetView>
  </sheetViews>
  <sheetFormatPr defaultRowHeight="15.5" x14ac:dyDescent="0.35"/>
  <cols>
    <col min="1" max="1" width="24.25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s="10" customFormat="1" x14ac:dyDescent="0.3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5">
      <c r="A2" s="11" t="s">
        <v>2094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SUM(B2,C2,D2)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35">
      <c r="A3" s="11" t="s">
        <v>2095</v>
      </c>
      <c r="B3">
        <f>COUNTIFS(Crowdfunding!$F:$F,"=successful",Crowdfunding!$D:$D,"&gt;=1000",Crowdfunding!$D:$D,"&lt;5000")</f>
        <v>191</v>
      </c>
      <c r="C3">
        <f>COUNTIFS(Crowdfunding!$F:$F,"=failed",Crowdfunding!$D:$D,"&gt;=1000",Crowdfunding!$D:$D,"&lt;5000")</f>
        <v>38</v>
      </c>
      <c r="D3">
        <f>COUNTIFS(Crowdfunding!$F:$F,"=canceled",Crowdfunding!$D:$D,"&gt;=1000",Crowdfunding!$D:$D,"&lt;5000")</f>
        <v>2</v>
      </c>
      <c r="E3">
        <f t="shared" ref="E3:E13" si="0">SUM(B3,C3,D3)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35">
      <c r="A4" s="11" t="s">
        <v>2096</v>
      </c>
      <c r="B4">
        <f>COUNTIFS(Crowdfunding!$F:$F,"=successful",Crowdfunding!$D:$D,"&gt;=5000",Crowdfunding!$D:$D,"&lt;10000")</f>
        <v>164</v>
      </c>
      <c r="C4">
        <f>COUNTIFS(Crowdfunding!$F:$F,"=failed",Crowdfunding!$D:$D,"&gt;=5000",Crowdfunding!$D:$D,"&lt;10000")</f>
        <v>126</v>
      </c>
      <c r="D4">
        <f>COUNTIFS(Crowdfunding!$F:$F,"=canceled",Crowdfunding!$D:$D,"&gt;=5000",Crowdfunding!$D:$D,"&lt;10000")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1" t="s">
        <v>2097</v>
      </c>
      <c r="B5">
        <f>COUNTIFS(Crowdfunding!$F:$F,"=successful",Crowdfunding!$D:$D,"&gt;=10000",Crowdfunding!$D:$D,"&lt;15000")</f>
        <v>4</v>
      </c>
      <c r="C5">
        <f>COUNTIFS(Crowdfunding!$F:$F,"=failed",Crowdfunding!$D:$D,"&gt;=10000",Crowdfunding!$D:$D,"&lt;15000")</f>
        <v>5</v>
      </c>
      <c r="D5">
        <f>COUNTIFS(Crowdfunding!$F:$F,"=canceled",Crowdfunding!$D:$D,"&gt;=10000",Crowdfunding!$D:$D,"&lt;15000")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1" t="s">
        <v>2098</v>
      </c>
      <c r="B6">
        <f>COUNTIFS(Crowdfunding!$F:$F,"=successful",Crowdfunding!$D:$D,"&gt;=15000",Crowdfunding!$D:$D,"&lt;20000")</f>
        <v>10</v>
      </c>
      <c r="C6">
        <f>COUNTIFS(Crowdfunding!$F:$F,"=failed",Crowdfunding!$D:$D,"&gt;=15000",Crowdfunding!$D:$D,"&lt;20000")</f>
        <v>0</v>
      </c>
      <c r="D6">
        <f>COUNTIFS(Crowdfunding!$F:$F,"=canceled",Crowdfunding!$D:$D,"&gt;=15000",Crowdfunding!$D:$D,"&lt;20000")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1" t="s">
        <v>2099</v>
      </c>
      <c r="B7">
        <f>COUNTIFS(Crowdfunding!$F:$F,"=successful",Crowdfunding!$D:$D,"&gt;=20000",Crowdfunding!$D:$D,"&lt;25000")</f>
        <v>7</v>
      </c>
      <c r="C7">
        <f>COUNTIFS(Crowdfunding!$F:$F,"=failed",Crowdfunding!$D:$D,"&gt;=20000",Crowdfunding!$D:$D,"&lt;25000")</f>
        <v>0</v>
      </c>
      <c r="D7">
        <f>COUNTIFS(Crowdfunding!$F:$F,"=canceled",Crowdfunding!$D:$D,"&gt;=20000",Crowdfunding!$D:$D,"&lt;25000")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1" t="s">
        <v>2100</v>
      </c>
      <c r="B8">
        <f>COUNTIFS(Crowdfunding!$F:$F,"=successful",Crowdfunding!$D:$D,"&gt;=25000",Crowdfunding!$D:$D,"&lt;30000")</f>
        <v>11</v>
      </c>
      <c r="C8">
        <f>COUNTIFS(Crowdfunding!$F:$F,"=failed",Crowdfunding!$D:$D,"&gt;=25000",Crowdfunding!$D:$D,"&lt;30000")</f>
        <v>3</v>
      </c>
      <c r="D8">
        <f>COUNTIFS(Crowdfunding!$F:$F,"=canceled",Crowdfunding!$D:$D,"&gt;=25000",Crowdfunding!$D:$D,"&lt;30000")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1" t="s">
        <v>2101</v>
      </c>
      <c r="B9">
        <f>COUNTIFS(Crowdfunding!$F:$F,"=successful",Crowdfunding!$D:$D,"&gt;=30000",Crowdfunding!$D:$D,"&lt;35000")</f>
        <v>7</v>
      </c>
      <c r="C9">
        <f>COUNTIFS(Crowdfunding!$F:$F,"=failed",Crowdfunding!$D:$D,"&gt;=30000",Crowdfunding!$D:$D,"&lt;35000")</f>
        <v>0</v>
      </c>
      <c r="D9">
        <f>COUNTIFS(Crowdfunding!$F:$F,"=canceled",Crowdfunding!$D:$D,"&gt;=30000",Crowdfunding!$D:$D,"&lt;35000")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1" t="s">
        <v>2102</v>
      </c>
      <c r="B10">
        <f>COUNTIFS(Crowdfunding!$F:$F,"=successful",Crowdfunding!$D:$D,"&gt;=35000",Crowdfunding!$D:$D,"&lt;40000")</f>
        <v>8</v>
      </c>
      <c r="C10">
        <f>COUNTIFS(Crowdfunding!$F:$F,"=failed",Crowdfunding!$D:$D,"&gt;=35000",Crowdfunding!$D:$D,"&lt;40000")</f>
        <v>3</v>
      </c>
      <c r="D10">
        <f>COUNTIFS(Crowdfunding!$F:$F,"=canceled",Crowdfunding!$D:$D,"&gt;=35000",Crowdfunding!$D:$D,"&lt;40000")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1" t="s">
        <v>2103</v>
      </c>
      <c r="B11">
        <f>COUNTIFS(Crowdfunding!$F:$F,"=successful",Crowdfunding!$D:$D,"&gt;=40000",Crowdfunding!$D:$D,"&lt;45000")</f>
        <v>11</v>
      </c>
      <c r="C11">
        <f>COUNTIFS(Crowdfunding!$F:$F,"=failed",Crowdfunding!$D:$D,"&gt;=40000",Crowdfunding!$D:$D,"&lt;45000")</f>
        <v>3</v>
      </c>
      <c r="D11">
        <f>COUNTIFS(Crowdfunding!$F:$F,"=canceled",Crowdfunding!$D:$D,"&gt;=40000",Crowdfunding!$D:$D,"&lt;45000")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1" t="s">
        <v>2104</v>
      </c>
      <c r="B12">
        <f>COUNTIFS(Crowdfunding!$F:$F,"=successful",Crowdfunding!$D:$D,"&gt;=45000",Crowdfunding!$D:$D,"&lt;50000")</f>
        <v>8</v>
      </c>
      <c r="C12">
        <f>COUNTIFS(Crowdfunding!$F:$F,"=failed",Crowdfunding!$D:$D,"&gt;=45000",Crowdfunding!$D:$D,"&lt;50000")</f>
        <v>3</v>
      </c>
      <c r="D12">
        <f>COUNTIFS(Crowdfunding!$F:$F,"=canceled",Crowdfunding!$D:$D,"&gt;=45000",Crowdfunding!$D:$D,"&lt;50000")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1" t="s">
        <v>2105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ignoredErrors>
    <ignoredError sqref="B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6CC0-851C-4531-B0AB-0E8FD48025D7}">
  <sheetPr codeName="Sheet6"/>
  <dimension ref="A1:M566"/>
  <sheetViews>
    <sheetView tabSelected="1" workbookViewId="0">
      <selection activeCell="N16" sqref="N16"/>
    </sheetView>
  </sheetViews>
  <sheetFormatPr defaultRowHeight="15.5" x14ac:dyDescent="0.35"/>
  <cols>
    <col min="1" max="1" width="8.1640625" bestFit="1" customWidth="1"/>
    <col min="2" max="2" width="28.5" bestFit="1" customWidth="1"/>
    <col min="4" max="4" width="8.1640625" bestFit="1" customWidth="1"/>
    <col min="5" max="5" width="24.83203125" bestFit="1" customWidth="1"/>
    <col min="8" max="8" width="7.1640625" bestFit="1" customWidth="1"/>
    <col min="9" max="9" width="5.58203125" bestFit="1" customWidth="1"/>
    <col min="10" max="10" width="4.08203125" bestFit="1" customWidth="1"/>
    <col min="11" max="11" width="6.1640625" customWidth="1"/>
    <col min="12" max="12" width="8.08203125" bestFit="1" customWidth="1"/>
    <col min="13" max="13" width="16.9140625" bestFit="1" customWidth="1"/>
  </cols>
  <sheetData>
    <row r="1" spans="1:13" s="10" customFormat="1" x14ac:dyDescent="0.35">
      <c r="A1" s="1" t="s">
        <v>4</v>
      </c>
      <c r="B1" s="1" t="s">
        <v>2113</v>
      </c>
      <c r="D1" s="1" t="s">
        <v>4</v>
      </c>
      <c r="E1" s="1" t="s">
        <v>2112</v>
      </c>
      <c r="H1" s="10" t="s">
        <v>2106</v>
      </c>
      <c r="I1" s="10" t="s">
        <v>2107</v>
      </c>
      <c r="J1" s="10" t="s">
        <v>2108</v>
      </c>
      <c r="K1" s="10" t="s">
        <v>2109</v>
      </c>
      <c r="L1" s="10" t="s">
        <v>2110</v>
      </c>
      <c r="M1" s="10" t="s">
        <v>2111</v>
      </c>
    </row>
    <row r="2" spans="1:13" x14ac:dyDescent="0.3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MEDIAN($B:$B)</f>
        <v>201</v>
      </c>
      <c r="I2">
        <f>AVERAGE($B:$B)</f>
        <v>851.14690265486729</v>
      </c>
      <c r="J2">
        <f>MIN($B:$B)</f>
        <v>16</v>
      </c>
      <c r="K2">
        <f>MAX($B:$B)</f>
        <v>7295</v>
      </c>
      <c r="L2">
        <f>_xlfn.VAR.P($B:$B)</f>
        <v>1603373.7324019109</v>
      </c>
      <c r="M2">
        <f>_xlfn.STDEV.P($B:$B)</f>
        <v>1266.2439466397898</v>
      </c>
    </row>
    <row r="3" spans="1:13" x14ac:dyDescent="0.3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MEDIAN($E:$E)</f>
        <v>114.5</v>
      </c>
      <c r="I3">
        <f>AVERAGE($E:$E)</f>
        <v>585.61538461538464</v>
      </c>
      <c r="J3">
        <f>MIN($E:$E)</f>
        <v>0</v>
      </c>
      <c r="K3">
        <f>MAX($E:$E)</f>
        <v>6080</v>
      </c>
      <c r="L3">
        <f>_xlfn.VAR.P($E:$E)</f>
        <v>921574.68174133555</v>
      </c>
      <c r="M3">
        <f>_xlfn.STDEV.P($E:$E)</f>
        <v>959.98681331637863</v>
      </c>
    </row>
    <row r="4" spans="1:13" x14ac:dyDescent="0.35">
      <c r="A4" t="s">
        <v>20</v>
      </c>
      <c r="B4">
        <v>174</v>
      </c>
      <c r="D4" t="s">
        <v>14</v>
      </c>
      <c r="E4">
        <v>53</v>
      </c>
    </row>
    <row r="5" spans="1:13" x14ac:dyDescent="0.35">
      <c r="A5" t="s">
        <v>20</v>
      </c>
      <c r="B5">
        <v>227</v>
      </c>
      <c r="D5" t="s">
        <v>14</v>
      </c>
      <c r="E5">
        <v>18</v>
      </c>
    </row>
    <row r="6" spans="1:13" x14ac:dyDescent="0.35">
      <c r="A6" t="s">
        <v>20</v>
      </c>
      <c r="B6">
        <v>220</v>
      </c>
      <c r="D6" t="s">
        <v>14</v>
      </c>
      <c r="E6">
        <v>44</v>
      </c>
    </row>
    <row r="7" spans="1:13" x14ac:dyDescent="0.35">
      <c r="A7" t="s">
        <v>20</v>
      </c>
      <c r="B7">
        <v>98</v>
      </c>
      <c r="D7" t="s">
        <v>14</v>
      </c>
      <c r="E7">
        <v>27</v>
      </c>
    </row>
    <row r="8" spans="1:13" x14ac:dyDescent="0.35">
      <c r="A8" t="s">
        <v>20</v>
      </c>
      <c r="B8">
        <v>100</v>
      </c>
      <c r="D8" t="s">
        <v>14</v>
      </c>
      <c r="E8">
        <v>55</v>
      </c>
    </row>
    <row r="9" spans="1:13" x14ac:dyDescent="0.35">
      <c r="A9" t="s">
        <v>20</v>
      </c>
      <c r="B9">
        <v>1249</v>
      </c>
      <c r="D9" t="s">
        <v>14</v>
      </c>
      <c r="E9">
        <v>200</v>
      </c>
    </row>
    <row r="10" spans="1:13" x14ac:dyDescent="0.35">
      <c r="A10" t="s">
        <v>20</v>
      </c>
      <c r="B10">
        <v>1396</v>
      </c>
      <c r="D10" t="s">
        <v>14</v>
      </c>
      <c r="E10">
        <v>452</v>
      </c>
    </row>
    <row r="11" spans="1:13" x14ac:dyDescent="0.35">
      <c r="A11" t="s">
        <v>20</v>
      </c>
      <c r="B11">
        <v>890</v>
      </c>
      <c r="D11" t="s">
        <v>14</v>
      </c>
      <c r="E11">
        <v>674</v>
      </c>
    </row>
    <row r="12" spans="1:13" x14ac:dyDescent="0.35">
      <c r="A12" t="s">
        <v>20</v>
      </c>
      <c r="B12">
        <v>142</v>
      </c>
      <c r="D12" t="s">
        <v>14</v>
      </c>
      <c r="E12">
        <v>558</v>
      </c>
    </row>
    <row r="13" spans="1:13" x14ac:dyDescent="0.35">
      <c r="A13" t="s">
        <v>20</v>
      </c>
      <c r="B13">
        <v>2673</v>
      </c>
      <c r="D13" t="s">
        <v>14</v>
      </c>
      <c r="E13">
        <v>15</v>
      </c>
    </row>
    <row r="14" spans="1:13" x14ac:dyDescent="0.35">
      <c r="A14" t="s">
        <v>20</v>
      </c>
      <c r="B14">
        <v>163</v>
      </c>
      <c r="D14" t="s">
        <v>14</v>
      </c>
      <c r="E14">
        <v>2307</v>
      </c>
    </row>
    <row r="15" spans="1:13" x14ac:dyDescent="0.35">
      <c r="A15" t="s">
        <v>20</v>
      </c>
      <c r="B15">
        <v>2220</v>
      </c>
      <c r="D15" t="s">
        <v>14</v>
      </c>
      <c r="E15">
        <v>88</v>
      </c>
    </row>
    <row r="16" spans="1:13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15" priority="13" operator="containsText" text="Canceled">
      <formula>NOT(ISERROR(SEARCH("Canceled",A1)))</formula>
    </cfRule>
    <cfRule type="containsText" dxfId="14" priority="14" operator="containsText" text="Failed">
      <formula>NOT(ISERROR(SEARCH("Failed",A1)))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Live">
      <formula>NOT(ISERROR(SEARCH("Live",A1)))</formula>
    </cfRule>
  </conditionalFormatting>
  <conditionalFormatting sqref="D1:D1047940">
    <cfRule type="containsText" dxfId="11" priority="9" operator="containsText" text="Canceled">
      <formula>NOT(ISERROR(SEARCH("Canceled",D1)))</formula>
    </cfRule>
    <cfRule type="containsText" dxfId="10" priority="10" operator="containsText" text="Failed">
      <formula>NOT(ISERROR(SEARCH("Failed",D1)))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Live">
      <formula>NOT(ISERROR(SEARCH("Live",D1)))</formula>
    </cfRule>
  </conditionalFormatting>
  <conditionalFormatting sqref="G2">
    <cfRule type="containsText" dxfId="7" priority="5" operator="containsText" text="Canceled">
      <formula>NOT(ISERROR(SEARCH("Canceled",G2)))</formula>
    </cfRule>
    <cfRule type="containsText" dxfId="6" priority="6" operator="containsText" text="Failed">
      <formula>NOT(ISERROR(SEARCH("Failed",G2)))</formula>
    </cfRule>
    <cfRule type="containsText" dxfId="5" priority="7" operator="containsText" text="Successful">
      <formula>NOT(ISERROR(SEARCH("Successful",G2)))</formula>
    </cfRule>
    <cfRule type="containsText" dxfId="4" priority="8" operator="containsText" text="Live">
      <formula>NOT(ISERROR(SEARCH("Live",G2)))</formula>
    </cfRule>
  </conditionalFormatting>
  <conditionalFormatting sqref="G3">
    <cfRule type="containsText" dxfId="3" priority="1" operator="containsText" text="Canceled">
      <formula>NOT(ISERROR(SEARCH("Canceled",G3)))</formula>
    </cfRule>
    <cfRule type="containsText" dxfId="2" priority="2" operator="containsText" text="Failed">
      <formula>NOT(ISERROR(SEARCH("Failed",G3)))</formula>
    </cfRule>
    <cfRule type="containsText" dxfId="1" priority="3" operator="containsText" text="Successful">
      <formula>NOT(ISERROR(SEARCH("Successful",G3)))</formula>
    </cfRule>
    <cfRule type="containsText" dxfId="0" priority="4" operator="containsText" text="Live">
      <formula>NOT(ISERROR(SEARCH("Live",G3)))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OutcomeParentC</vt:lpstr>
      <vt:lpstr>OutcomeSubC</vt:lpstr>
      <vt:lpstr>OutcomeMonth</vt:lpstr>
      <vt:lpstr>Crowdfunding</vt:lpstr>
      <vt:lpstr>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Noah Stevens</cp:lastModifiedBy>
  <dcterms:created xsi:type="dcterms:W3CDTF">2021-09-29T18:52:28Z</dcterms:created>
  <dcterms:modified xsi:type="dcterms:W3CDTF">2024-10-21T23:20:30Z</dcterms:modified>
</cp:coreProperties>
</file>