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1.xml"/>
  <Override ContentType="application/vnd.openxmlformats-officedocument.spreadsheetml.worksheet+xml" PartName="/xl/worksheets/sheet6.xml"/>
  <Override ContentType="application/vnd.openxmlformats-officedocument.drawing+xml" PartName="/xl/drawings/drawing2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3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drawing+xml" PartName="/xl/drawings/drawing4.xml"/>
  <Override ContentType="application/vnd.openxmlformats-officedocument.spreadsheetml.worksheet+xml" PartName="/xl/worksheets/sheet11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3620" windowWidth="24120" xWindow="-15" yWindow="465"/>
  </bookViews>
  <sheets>
    <sheet xmlns:r="http://schemas.openxmlformats.org/officeDocument/2006/relationships" name="Portfolio Valor" sheetId="1" state="visible" r:id="rId1"/>
    <sheet xmlns:r="http://schemas.openxmlformats.org/officeDocument/2006/relationships" name="Performance" sheetId="2" state="visible" r:id="rId2"/>
    <sheet xmlns:r="http://schemas.openxmlformats.org/officeDocument/2006/relationships" name="Einzeltitel" sheetId="3" state="visible" r:id="rId3"/>
    <sheet xmlns:r="http://schemas.openxmlformats.org/officeDocument/2006/relationships" name="Top Ten" sheetId="4" state="visible" r:id="rId4"/>
    <sheet xmlns:r="http://schemas.openxmlformats.org/officeDocument/2006/relationships" name="Diagramm Anlageklassen" sheetId="5" state="visible" r:id="rId5"/>
    <sheet xmlns:r="http://schemas.openxmlformats.org/officeDocument/2006/relationships" name="Währungen" sheetId="6" state="visible" r:id="rId6"/>
    <sheet xmlns:r="http://schemas.openxmlformats.org/officeDocument/2006/relationships" name="kumulative Ertraege" sheetId="7" state="visible" r:id="rId7"/>
    <sheet xmlns:r="http://schemas.openxmlformats.org/officeDocument/2006/relationships" name="Valor" sheetId="8" state="visible" r:id="rId8"/>
    <sheet xmlns:r="http://schemas.openxmlformats.org/officeDocument/2006/relationships" name="Wertentwicklung Tabelle" sheetId="9" state="visible" r:id="rId9"/>
    <sheet xmlns:r="http://schemas.openxmlformats.org/officeDocument/2006/relationships" name="historische Wertentwicklung" sheetId="10" state="visible" r:id="rId10"/>
    <sheet xmlns:r="http://schemas.openxmlformats.org/officeDocument/2006/relationships" name="Risikokennzahlen" sheetId="11" state="visible" r:id="rId11"/>
  </sheets>
  <externalReferences>
    <externalReference xmlns:r="http://schemas.openxmlformats.org/officeDocument/2006/relationships" r:id="rId12"/>
  </externalReferences>
  <definedNames/>
  <calcPr calcId="144525" fullCalcOnLoad="1"/>
</workbook>
</file>

<file path=xl/styles.xml><?xml version="1.0" encoding="utf-8"?>
<styleSheet xmlns="http://schemas.openxmlformats.org/spreadsheetml/2006/main">
  <numFmts count="6">
    <numFmt formatCode="0.00\ %" numFmtId="164"/>
    <numFmt formatCode="0.000000000000000" numFmtId="165"/>
    <numFmt formatCode="0.000000000000000000" numFmtId="166"/>
    <numFmt formatCode="_-* #,##0.00\ [$€-407]_-;\-* #,##0.00\ [$€-407]_-;_-* &quot;-&quot;??\ [$€-407]_-;_-@_-" numFmtId="167"/>
    <numFmt formatCode="_-* #,##0.00\ &quot;€&quot;_-;\-* #,##0.00\ &quot;€&quot;_-;_-* &quot;-&quot;??\ &quot;€&quot;_-;_-@_-" numFmtId="168"/>
    <numFmt formatCode="_(&quot;$&quot;* #,##0.00_);_(&quot;$&quot;* \(#,##0.00\);_(&quot;$&quot;* &quot;-&quot;??_);_(@_)" numFmtId="169"/>
  </numFmts>
  <fonts count="35">
    <font>
      <name val="Calibri"/>
      <family val="2"/>
      <color rgb="FF000000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000000"/>
      <sz val="24"/>
    </font>
    <font>
      <name val="Calibri"/>
      <family val="2"/>
      <color rgb="FF000000"/>
      <sz val="18"/>
    </font>
    <font>
      <name val="Calibri"/>
      <family val="2"/>
      <color rgb="FF000000"/>
      <sz val="12"/>
    </font>
    <font>
      <name val="Calibri"/>
      <family val="2"/>
      <color rgb="FF333333"/>
      <sz val="10"/>
    </font>
    <font>
      <name val="Calibri"/>
      <family val="2"/>
      <i val="1"/>
      <color rgb="FF808080"/>
      <sz val="10"/>
    </font>
    <font>
      <name val="Calibri"/>
      <family val="2"/>
      <color rgb="FF0000EE"/>
      <sz val="10"/>
      <u val="single"/>
    </font>
    <font>
      <name val="Calibri"/>
      <family val="2"/>
      <color rgb="FF006600"/>
      <sz val="10"/>
    </font>
    <font>
      <name val="Calibri"/>
      <family val="2"/>
      <color rgb="FF996600"/>
      <sz val="10"/>
    </font>
    <font>
      <name val="Calibri"/>
      <family val="2"/>
      <color rgb="FFCC0000"/>
      <sz val="10"/>
    </font>
    <font>
      <name val="Calibri"/>
      <family val="2"/>
      <b val="1"/>
      <color rgb="FFFFFFFF"/>
      <sz val="10"/>
    </font>
    <font>
      <name val="Calibri"/>
      <family val="2"/>
      <b val="1"/>
      <color rgb="FF000000"/>
      <sz val="10"/>
    </font>
    <font>
      <name val="Calibri"/>
      <family val="2"/>
      <color rgb="FFFFFFFF"/>
      <sz val="10"/>
    </font>
    <font>
      <name val="Calibri"/>
      <family val="2"/>
      <b val="1"/>
      <color rgb="FF000000"/>
      <sz val="11"/>
    </font>
    <font>
      <name val="Arial"/>
      <family val="2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1"/>
      <scheme val="minor"/>
    </font>
    <font>
      <name val="MS Sans Serif"/>
      <family val="2"/>
      <sz val="10"/>
    </font>
    <font>
      <name val="Calibri"/>
      <charset val="1"/>
      <family val="2"/>
      <b val="1"/>
      <color rgb="FF000000"/>
      <sz val="10"/>
    </font>
    <font>
      <name val="Verdana"/>
      <charset val="1"/>
      <family val="2"/>
      <color rgb="FF000000"/>
      <sz val="11"/>
    </font>
    <font>
      <name val="Calibri"/>
      <charset val="1"/>
      <family val="2"/>
      <color rgb="FF000000"/>
      <sz val="10"/>
    </font>
    <font>
      <name val="Verdana"/>
      <charset val="1"/>
      <family val="2"/>
      <b val="1"/>
      <color rgb="FF000000"/>
      <sz val="10"/>
    </font>
    <font>
      <name val="Verdana"/>
      <charset val="1"/>
      <family val="2"/>
      <b val="1"/>
      <color rgb="FF000000"/>
      <sz val="11"/>
    </font>
    <font>
      <name val="Calibri"/>
      <charset val="1"/>
      <family val="2"/>
      <color theme="0"/>
      <sz val="10"/>
    </font>
    <font>
      <name val="Calibri"/>
      <charset val="1"/>
      <family val="2"/>
      <color rgb="FF000000"/>
      <sz val="9"/>
    </font>
    <font>
      <name val="Calibri"/>
      <charset val="1"/>
      <family val="2"/>
      <color rgb="FF000000"/>
      <sz val="11"/>
    </font>
    <font>
      <name val="CorporateS-Regular"/>
      <family val="3"/>
      <color theme="1"/>
      <sz val="14"/>
    </font>
    <font>
      <name val="CorporateS-Regular"/>
      <family val="3"/>
      <color theme="1"/>
      <sz val="11"/>
    </font>
    <font>
      <name val="CorporateS-Regular"/>
      <family val="3"/>
      <b val="1"/>
      <sz val="10"/>
    </font>
    <font>
      <name val="CorporateS-Regular"/>
      <family val="3"/>
      <color rgb="FF000000"/>
      <sz val="10"/>
    </font>
    <font>
      <name val="CorporateS-Regular"/>
      <family val="3"/>
      <sz val="10"/>
    </font>
    <font>
      <name val="Arial"/>
      <family val="2"/>
      <color rgb="FF000000"/>
      <sz val="12"/>
    </font>
    <font>
      <name val="Arial"/>
      <charset val="1"/>
      <family val="2"/>
      <b val="1"/>
      <color rgb="FF000000"/>
      <sz val="12"/>
    </font>
  </fonts>
  <fills count="17">
    <fill>
      <patternFill/>
    </fill>
    <fill>
      <patternFill patternType="gray125"/>
    </fill>
    <fill>
      <patternFill patternType="solid">
        <fgColor rgb="FFFFFFCC"/>
        <bgColor rgb="FFEFF3E9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878787"/>
      </patternFill>
    </fill>
    <fill>
      <patternFill patternType="solid">
        <fgColor rgb="FFDDDDDD"/>
        <bgColor rgb="FFEFF3E9"/>
      </patternFill>
    </fill>
    <fill>
      <patternFill patternType="solid">
        <fgColor rgb="FFFFF200"/>
        <bgColor rgb="FFFFFF38"/>
      </patternFill>
    </fill>
    <fill>
      <patternFill patternType="solid">
        <fgColor rgb="FFFFD320"/>
        <bgColor rgb="FFFFFF00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E6E6FF"/>
      </patternFill>
    </fill>
    <fill>
      <patternFill patternType="solid">
        <fgColor rgb="FFE6E6E6"/>
        <bgColor rgb="FFE6E6E6"/>
      </patternFill>
    </fill>
    <fill>
      <patternFill patternType="solid">
        <fgColor indexed="27"/>
        <bgColor indexed="41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26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hair">
        <color rgb="FF00000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</borders>
  <cellStyleXfs count="40">
    <xf borderId="0" fillId="0" fontId="17" numFmtId="0"/>
    <xf borderId="0" fillId="0" fontId="3" numFmtId="0"/>
    <xf borderId="0" fillId="0" fontId="4" numFmtId="0"/>
    <xf borderId="0" fillId="0" fontId="5" numFmtId="0"/>
    <xf borderId="0" fillId="0" fontId="17" numFmtId="0"/>
    <xf borderId="1" fillId="2" fontId="6" numFmtId="0"/>
    <xf borderId="0" fillId="0" fontId="7" numFmtId="0"/>
    <xf borderId="0" fillId="0" fontId="8" numFmtId="0"/>
    <xf borderId="0" fillId="0" fontId="17" numFmtId="0"/>
    <xf borderId="0" fillId="3" fontId="9" numFmtId="0"/>
    <xf borderId="0" fillId="2" fontId="10" numFmtId="0"/>
    <xf borderId="0" fillId="4" fontId="11" numFmtId="0"/>
    <xf borderId="0" fillId="0" fontId="11" numFmtId="0"/>
    <xf borderId="0" fillId="5" fontId="12" numFmtId="0"/>
    <xf borderId="0" fillId="0" fontId="13" numFmtId="0"/>
    <xf borderId="0" fillId="6" fontId="14" numFmtId="0"/>
    <xf borderId="0" fillId="7" fontId="14" numFmtId="0"/>
    <xf borderId="0" fillId="8" fontId="13" numFmtId="0"/>
    <xf borderId="0" fillId="0" fontId="17" numFmtId="0"/>
    <xf borderId="0" fillId="0" fontId="17" numFmtId="0"/>
    <xf borderId="0" fillId="0" fontId="17" numFmtId="0"/>
    <xf applyAlignment="1" borderId="0" fillId="0" fontId="17" numFmtId="0">
      <alignment horizontal="left"/>
    </xf>
    <xf applyAlignment="1" borderId="0" fillId="0" fontId="15" numFmtId="0">
      <alignment horizontal="left"/>
    </xf>
    <xf borderId="0" fillId="0" fontId="15" numFmtId="0"/>
    <xf borderId="0" fillId="0" fontId="2" numFmtId="0"/>
    <xf borderId="0" fillId="0" fontId="16" numFmtId="9"/>
    <xf borderId="0" fillId="0" fontId="2" numFmtId="0"/>
    <xf borderId="0" fillId="0" fontId="2" numFmtId="0"/>
    <xf borderId="0" fillId="0" fontId="16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6" numFmtId="0"/>
    <xf borderId="0" fillId="0" fontId="19" numFmtId="0"/>
    <xf borderId="0" fillId="0" fontId="16" numFmtId="169"/>
    <xf borderId="0" fillId="0" fontId="16" numFmtId="43"/>
    <xf borderId="0" fillId="0" fontId="2" numFmtId="9"/>
    <xf borderId="0" fillId="0" fontId="17" numFmtId="9"/>
    <xf borderId="0" fillId="0" fontId="17" numFmtId="44"/>
  </cellStyleXfs>
  <cellXfs count="72">
    <xf borderId="0" fillId="0" fontId="0" numFmtId="0" pivotButton="0" quotePrefix="0" xfId="0"/>
    <xf borderId="0" fillId="0" fontId="0" numFmtId="164" pivotButton="0" quotePrefix="0" xfId="0"/>
    <xf borderId="0" fillId="9" fontId="0" numFmtId="0" pivotButton="0" quotePrefix="0" xfId="0"/>
    <xf borderId="0" fillId="9" fontId="0" numFmtId="164" pivotButton="0" quotePrefix="0" xfId="0"/>
    <xf borderId="0" fillId="0" fontId="2" numFmtId="10" pivotButton="0" quotePrefix="0" xfId="26"/>
    <xf applyAlignment="1" borderId="2" fillId="10" fontId="20" numFmtId="49" pivotButton="0" quotePrefix="0" xfId="28">
      <alignment horizontal="left" vertical="top" wrapText="1"/>
    </xf>
    <xf applyAlignment="1" borderId="2" fillId="10" fontId="20" numFmtId="0" pivotButton="0" quotePrefix="0" xfId="28">
      <alignment horizontal="left" vertical="top" wrapText="1"/>
    </xf>
    <xf applyAlignment="1" borderId="0" fillId="0" fontId="21" numFmtId="0" pivotButton="0" quotePrefix="0" xfId="28">
      <alignment horizontal="left" vertical="top" wrapText="1"/>
    </xf>
    <xf applyAlignment="1" borderId="0" fillId="11" fontId="22" numFmtId="49" pivotButton="0" quotePrefix="0" xfId="28">
      <alignment horizontal="left" vertical="center"/>
    </xf>
    <xf applyAlignment="1" borderId="0" fillId="11" fontId="22" numFmtId="10" pivotButton="0" quotePrefix="0" xfId="28">
      <alignment horizontal="right" vertical="center"/>
    </xf>
    <xf applyAlignment="1" borderId="0" fillId="12" fontId="22" numFmtId="14" pivotButton="0" quotePrefix="0" xfId="28">
      <alignment horizontal="right" vertical="center"/>
    </xf>
    <xf applyAlignment="1" borderId="0" fillId="13" fontId="22" numFmtId="0" pivotButton="0" quotePrefix="0" xfId="28">
      <alignment horizontal="left" vertical="center"/>
    </xf>
    <xf applyAlignment="1" borderId="0" fillId="12" fontId="22" numFmtId="10" pivotButton="0" quotePrefix="0" xfId="28">
      <alignment horizontal="right" vertical="center"/>
    </xf>
    <xf borderId="0" fillId="0" fontId="21" numFmtId="0" pivotButton="0" quotePrefix="0" xfId="28"/>
    <xf applyAlignment="1" borderId="0" fillId="12" fontId="22" numFmtId="49" pivotButton="0" quotePrefix="0" xfId="28">
      <alignment horizontal="left" vertical="center"/>
    </xf>
    <xf applyAlignment="1" borderId="0" fillId="11" fontId="22" numFmtId="0" pivotButton="0" quotePrefix="0" xfId="28">
      <alignment horizontal="left" vertical="center"/>
    </xf>
    <xf borderId="0" fillId="0" fontId="23" numFmtId="0" pivotButton="0" quotePrefix="0" xfId="28"/>
    <xf applyAlignment="1" borderId="0" fillId="10" fontId="20" numFmtId="49" pivotButton="0" quotePrefix="0" xfId="28">
      <alignment horizontal="left" vertical="center"/>
    </xf>
    <xf applyAlignment="1" borderId="0" fillId="10" fontId="20" numFmtId="10" pivotButton="0" quotePrefix="0" xfId="28">
      <alignment horizontal="right" vertical="center"/>
    </xf>
    <xf applyAlignment="1" borderId="0" fillId="10" fontId="20" numFmtId="10" pivotButton="0" quotePrefix="0" xfId="28">
      <alignment horizontal="left" vertical="center"/>
    </xf>
    <xf borderId="0" fillId="0" fontId="24" numFmtId="0" pivotButton="0" quotePrefix="0" xfId="28"/>
    <xf applyAlignment="1" borderId="0" fillId="10" fontId="20" numFmtId="0" pivotButton="0" quotePrefix="0" xfId="28">
      <alignment vertical="center"/>
    </xf>
    <xf applyAlignment="1" borderId="0" fillId="10" fontId="20" numFmtId="10" pivotButton="0" quotePrefix="0" xfId="28">
      <alignment vertical="center"/>
    </xf>
    <xf borderId="0" fillId="0" fontId="21" numFmtId="9" pivotButton="0" quotePrefix="0" xfId="37"/>
    <xf borderId="0" fillId="0" fontId="22" numFmtId="0" pivotButton="0" quotePrefix="0" xfId="28"/>
    <xf borderId="0" fillId="0" fontId="25" numFmtId="4" pivotButton="0" quotePrefix="0" xfId="28"/>
    <xf borderId="0" fillId="0" fontId="22" numFmtId="10" pivotButton="0" quotePrefix="0" xfId="28"/>
    <xf borderId="0" fillId="0" fontId="21" numFmtId="3" pivotButton="0" quotePrefix="0" xfId="28"/>
    <xf borderId="0" fillId="0" fontId="26" numFmtId="0" pivotButton="0" quotePrefix="0" xfId="28"/>
    <xf borderId="0" fillId="0" fontId="27" numFmtId="0" pivotButton="0" quotePrefix="0" xfId="28"/>
    <xf borderId="0" fillId="0" fontId="2" numFmtId="4" pivotButton="0" quotePrefix="0" xfId="26"/>
    <xf borderId="0" fillId="0" fontId="16" numFmtId="0" pivotButton="0" quotePrefix="0" xfId="28"/>
    <xf borderId="0" fillId="0" fontId="16" numFmtId="10" pivotButton="0" quotePrefix="0" xfId="28"/>
    <xf borderId="0" fillId="0" fontId="16" numFmtId="49" pivotButton="0" quotePrefix="0" xfId="28"/>
    <xf borderId="3" fillId="14" fontId="16" numFmtId="0" pivotButton="0" quotePrefix="0" xfId="34"/>
    <xf borderId="0" fillId="0" fontId="16" numFmtId="0" pivotButton="0" quotePrefix="0" xfId="34"/>
    <xf borderId="3" fillId="0" fontId="16" numFmtId="0" pivotButton="0" quotePrefix="0" xfId="34"/>
    <xf borderId="3" fillId="15" fontId="16" numFmtId="14" pivotButton="0" quotePrefix="0" xfId="34"/>
    <xf borderId="3" fillId="16" fontId="16" numFmtId="10" pivotButton="0" quotePrefix="0" xfId="34"/>
    <xf borderId="3" fillId="0" fontId="16" numFmtId="14" pivotButton="0" quotePrefix="0" xfId="34"/>
    <xf applyAlignment="1" borderId="0" fillId="0" fontId="28" numFmtId="0" pivotButton="0" quotePrefix="0" xfId="29">
      <alignment vertical="center"/>
    </xf>
    <xf applyAlignment="1" borderId="0" fillId="0" fontId="29" numFmtId="0" pivotButton="0" quotePrefix="0" xfId="29">
      <alignment vertical="center"/>
    </xf>
    <xf applyAlignment="1" borderId="0" fillId="0" fontId="29" numFmtId="0" pivotButton="0" quotePrefix="0" xfId="29">
      <alignment vertical="center" wrapText="1"/>
    </xf>
    <xf applyAlignment="1" borderId="0" fillId="0" fontId="30" numFmtId="0" pivotButton="0" quotePrefix="0" xfId="29">
      <alignment horizontal="center" vertical="center" wrapText="1"/>
    </xf>
    <xf applyAlignment="1" borderId="0" fillId="0" fontId="31" numFmtId="0" pivotButton="0" quotePrefix="0" xfId="29">
      <alignment horizontal="left" vertical="center" wrapText="1"/>
    </xf>
    <xf applyAlignment="1" borderId="0" fillId="0" fontId="32" numFmtId="10" pivotButton="0" quotePrefix="0" xfId="29">
      <alignment horizontal="right" vertical="center" wrapText="1"/>
    </xf>
    <xf applyAlignment="1" borderId="0" fillId="0" fontId="31" numFmtId="2" pivotButton="0" quotePrefix="0" xfId="29">
      <alignment horizontal="right" vertical="center" wrapText="1"/>
    </xf>
    <xf applyAlignment="1" borderId="0" fillId="0" fontId="31" numFmtId="10" pivotButton="0" quotePrefix="0" xfId="29">
      <alignment horizontal="right" vertical="center" wrapText="1"/>
    </xf>
    <xf applyAlignment="1" borderId="0" fillId="0" fontId="32" numFmtId="2" pivotButton="0" quotePrefix="0" xfId="29">
      <alignment horizontal="right" vertical="center" wrapText="1"/>
    </xf>
    <xf borderId="0" fillId="0" fontId="0" numFmtId="0" pivotButton="0" quotePrefix="0" xfId="29"/>
    <xf borderId="0" fillId="0" fontId="18" numFmtId="0" pivotButton="0" quotePrefix="0" xfId="29"/>
    <xf borderId="4" fillId="0" fontId="0" numFmtId="0" pivotButton="0" quotePrefix="0" xfId="29"/>
    <xf borderId="0" fillId="0" fontId="2" numFmtId="0" pivotButton="0" quotePrefix="0" xfId="26"/>
    <xf borderId="0" fillId="0" fontId="2" numFmtId="0" pivotButton="0" quotePrefix="0" xfId="29"/>
    <xf borderId="0" fillId="0" fontId="2" numFmtId="165" pivotButton="0" quotePrefix="0" xfId="29"/>
    <xf borderId="0" fillId="0" fontId="2" numFmtId="166" pivotButton="0" quotePrefix="0" xfId="29"/>
    <xf borderId="0" fillId="0" fontId="17" numFmtId="10" pivotButton="0" quotePrefix="0" xfId="38"/>
    <xf borderId="0" fillId="0" fontId="0" numFmtId="166" pivotButton="0" quotePrefix="0" xfId="0"/>
    <xf borderId="0" fillId="0" fontId="0" numFmtId="0" pivotButton="0" quotePrefix="0" xfId="0"/>
    <xf borderId="0" fillId="0" fontId="0" numFmtId="10" pivotButton="0" quotePrefix="0" xfId="0"/>
    <xf borderId="0" fillId="0" fontId="34" numFmtId="0" pivotButton="0" quotePrefix="0" xfId="0"/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/>
    </xf>
    <xf applyAlignment="1" borderId="0" fillId="0" fontId="0" numFmtId="167" pivotButton="0" quotePrefix="0" xfId="0">
      <alignment horizontal="right"/>
    </xf>
    <xf borderId="0" fillId="0" fontId="0" numFmtId="167" pivotButton="0" quotePrefix="0" xfId="0"/>
    <xf borderId="0" fillId="0" fontId="33" numFmtId="10" pivotButton="0" quotePrefix="0" xfId="0"/>
    <xf borderId="0" fillId="0" fontId="0" numFmtId="0" pivotButton="0" quotePrefix="0" xfId="0"/>
    <xf borderId="0" fillId="0" fontId="0" numFmtId="168" pivotButton="0" quotePrefix="0" xfId="39"/>
    <xf borderId="0" fillId="0" fontId="1" numFmtId="0" pivotButton="0" quotePrefix="0" xfId="26"/>
    <xf applyAlignment="1" borderId="0" fillId="0" fontId="0" numFmtId="167" pivotButton="0" quotePrefix="0" xfId="0">
      <alignment horizontal="right"/>
    </xf>
    <xf borderId="0" fillId="0" fontId="0" numFmtId="167" pivotButton="0" quotePrefix="0" xfId="0"/>
    <xf borderId="0" fillId="0" fontId="0" numFmtId="168" pivotButton="0" quotePrefix="0" xfId="39"/>
  </cellXfs>
  <cellStyles count="40">
    <cellStyle builtinId="0" name="Standard" xfId="0"/>
    <cellStyle name="Heading" xfId="1"/>
    <cellStyle name="Heading 1" xfId="2"/>
    <cellStyle name="Heading 2" xfId="3"/>
    <cellStyle name="Text" xfId="4"/>
    <cellStyle name="Note" xfId="5"/>
    <cellStyle name="Footnote" xfId="6"/>
    <cellStyle name="Hyperlink" xfId="7"/>
    <cellStyle name="Status" xfId="8"/>
    <cellStyle name="Good" xfId="9"/>
    <cellStyle name="Neutral" xfId="10"/>
    <cellStyle name="Bad" xfId="11"/>
    <cellStyle name="Warning" xfId="12"/>
    <cellStyle name="Error" xfId="13"/>
    <cellStyle name="Accent" xfId="14"/>
    <cellStyle name="Accent 1" xfId="15"/>
    <cellStyle name="Accent 2" xfId="16"/>
    <cellStyle name="Accent 3" xfId="17"/>
    <cellStyle name="Pivot-Tabelle Ecke" xfId="18"/>
    <cellStyle name="Pivot-Tabelle Wert" xfId="19"/>
    <cellStyle name="Pivot-Tabelle Feld" xfId="20"/>
    <cellStyle name="Pivot-Tabelle Kategorie" xfId="21"/>
    <cellStyle name="Pivot-Tabelle Titel" xfId="22"/>
    <cellStyle name="Pivot-Tabelle Ergebnis" xfId="23"/>
    <cellStyle name="Standard 2" xfId="24"/>
    <cellStyle name="Prozent 2" xfId="25"/>
    <cellStyle name="Standard 10" xfId="26"/>
    <cellStyle name="Standard 3" xfId="27"/>
    <cellStyle name="Standard 4" xfId="28"/>
    <cellStyle name="Standard 4 2" xfId="29"/>
    <cellStyle name="Standard 4 2 2" xfId="30"/>
    <cellStyle name="Standard 5" xfId="31"/>
    <cellStyle name="Standard 6" xfId="32"/>
    <cellStyle name="Standard 7" xfId="33"/>
    <cellStyle name="Standard 8" xfId="34"/>
    <cellStyle name="Währung 2" xfId="35"/>
    <cellStyle name="Währung 3" xfId="36"/>
    <cellStyle name="Prozent 3" xfId="37"/>
    <cellStyle builtinId="5" name="Prozent" xfId="38"/>
    <cellStyle builtinId="4" name="Währung" xfId="39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externalLinks/externalLink1.xml" Type="http://schemas.openxmlformats.org/officeDocument/2006/relationships/externalLink"/><Relationship Id="rId13" Target="styles.xml" Type="http://schemas.openxmlformats.org/officeDocument/2006/relationships/styles"/><Relationship Id="rId1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400"/>
            </a:pPr>
            <a:r>
              <a:rPr b="0" lang="en-US" sz="1400">
                <a:latin charset="0" pitchFamily="50" typeface="CorporateS-Regular"/>
              </a:rPr>
              <a:t>Anlageklassen</a:t>
            </a:r>
          </a:p>
        </rich>
      </tx>
      <layout>
        <manualLayout>
          <xMode val="edge"/>
          <yMode val="edge"/>
          <wMode val="factor"/>
          <hMode val="factor"/>
          <x val="0.3296182098765432"/>
          <y val="0.01085470085470086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2446194444444444"/>
          <y val="0.1668303418803419"/>
          <w val="0.4794030864197531"/>
          <h val="0.6637888888888889"/>
        </manualLayout>
      </layout>
      <pieChart>
        <varyColors val="1"/>
        <ser>
          <idx val="0"/>
          <order val="0"/>
          <spPr>
            <a:ln xmlns:a="http://schemas.openxmlformats.org/drawingml/2006/main" w="12700">
              <a:solidFill>
                <a:schemeClr val="bg1"/>
              </a:solidFill>
              <a:prstDash val="solid"/>
            </a:ln>
            <a:sp3d xmlns:a="http://schemas.openxmlformats.org/drawingml/2006/main"/>
          </spPr>
          <dPt>
            <idx val="0"/>
            <bubble3D val="0"/>
            <spPr>
              <a:solidFill xmlns:a="http://schemas.openxmlformats.org/drawingml/2006/main">
                <a:srgbClr val="FFC000"/>
              </a:solidFill>
              <a:ln xmlns:a="http://schemas.openxmlformats.org/drawingml/2006/main" w="12700">
                <a:solidFill>
                  <a:schemeClr val="bg1"/>
                </a:solidFill>
                <a:prstDash val="solid"/>
              </a:ln>
              <a:sp3d xmlns:a="http://schemas.openxmlformats.org/drawingml/2006/main"/>
            </spPr>
          </dPt>
          <dPt>
            <idx val="1"/>
            <bubble3D val="0"/>
            <spPr>
              <a:solidFill xmlns:a="http://schemas.openxmlformats.org/drawingml/2006/main">
                <a:schemeClr val="accent6">
                  <a:lumMod val="50000"/>
                </a:schemeClr>
              </a:solidFill>
              <a:ln xmlns:a="http://schemas.openxmlformats.org/drawingml/2006/main" w="12700">
                <a:solidFill>
                  <a:schemeClr val="bg1"/>
                </a:solidFill>
                <a:prstDash val="solid"/>
              </a:ln>
              <a:sp3d xmlns:a="http://schemas.openxmlformats.org/drawingml/2006/main"/>
            </spPr>
          </dPt>
          <dPt>
            <idx val="2"/>
            <bubble3D val="0"/>
            <spPr>
              <a:solidFill xmlns:a="http://schemas.openxmlformats.org/drawingml/2006/main">
                <a:schemeClr val="bg2">
                  <a:lumMod val="75000"/>
                </a:schemeClr>
              </a:solidFill>
              <a:ln xmlns:a="http://schemas.openxmlformats.org/drawingml/2006/main" w="12700">
                <a:solidFill>
                  <a:schemeClr val="bg1"/>
                </a:solidFill>
                <a:prstDash val="solid"/>
              </a:ln>
              <a:sp3d xmlns:a="http://schemas.openxmlformats.org/drawingml/2006/main"/>
            </spPr>
          </dPt>
          <dPt>
            <idx val="3"/>
            <bubble3D val="0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12700">
                <a:solidFill>
                  <a:schemeClr val="bg1"/>
                </a:solidFill>
                <a:prstDash val="solid"/>
              </a:ln>
              <a:sp3d xmlns:a="http://schemas.openxmlformats.org/drawingml/2006/main"/>
            </spPr>
          </dPt>
          <dPt>
            <idx val="4"/>
            <bubble3D val="0"/>
            <spPr>
              <a:solidFill xmlns:a="http://schemas.openxmlformats.org/drawingml/2006/main">
                <a:schemeClr val="accent6">
                  <a:lumMod val="40000"/>
                  <a:lumOff val="60000"/>
                </a:schemeClr>
              </a:solidFill>
              <a:ln xmlns:a="http://schemas.openxmlformats.org/drawingml/2006/main" w="12700">
                <a:solidFill>
                  <a:schemeClr val="bg1"/>
                </a:solidFill>
                <a:prstDash val="solid"/>
              </a:ln>
              <a:sp3d xmlns:a="http://schemas.openxmlformats.org/drawingml/2006/main"/>
            </spPr>
          </dPt>
          <dLbls>
            <dLbl>
              <idx val="1"/>
              <showLegendKey val="0"/>
              <showVal val="0"/>
              <showCatName val="0"/>
              <showSerName val="0"/>
              <showPercent val="1"/>
              <showBubbleSize val="0"/>
            </dLbl>
            <dLbl>
              <idx val="2"/>
              <showLegendKey val="0"/>
              <showVal val="0"/>
              <showCatName val="0"/>
              <showSerName val="0"/>
              <showPercent val="1"/>
              <showBubbleSize val="0"/>
            </dLbl>
            <dLbl>
              <idx val="3"/>
              <showLegendKey val="0"/>
              <showVal val="0"/>
              <showCatName val="0"/>
              <showSerName val="0"/>
              <showPercent val="1"/>
              <showBubbleSize val="0"/>
            </dLbl>
            <dLbl>
              <idx val="5"/>
              <showLegendKey val="0"/>
              <showVal val="0"/>
              <showCatName val="0"/>
              <showSerName val="0"/>
              <showPercent val="1"/>
              <showBubbleSize val="0"/>
            </dLbl>
            <dLbl>
              <idx val="6"/>
              <showLegendKey val="0"/>
              <showVal val="0"/>
              <showCatName val="0"/>
              <showSerName val="0"/>
              <showPercent val="1"/>
              <showBubbleSize val="0"/>
            </dLbl>
            <dLbl>
              <idx val="7"/>
              <showLegendKey val="0"/>
              <showVal val="0"/>
              <showCatName val="0"/>
              <showSerName val="0"/>
              <showPercent val="1"/>
              <showBubbleSize val="0"/>
            </dLbl>
            <numFmt formatCode="0.00%"/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750">
                    <a:latin charset="0" pitchFamily="50" typeface="CorporateS-Regular"/>
                  </a:defRPr>
                </a:pPr>
                <a:r>
                  <a:t>None</a:t>
                </a:r>
                <a:endParaRPr lang="de-DE"/>
              </a:p>
            </tx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'Diagramm Anlageklassen'!$A$1:$A$8</f>
              <strCache>
                <ptCount val="8"/>
                <pt idx="0">
                  <v>Cash</v>
                </pt>
                <pt idx="1">
                  <v>Metalle</v>
                </pt>
                <pt idx="2">
                  <v>Bergbau</v>
                </pt>
                <pt idx="3">
                  <v>Energie</v>
                </pt>
                <pt idx="4">
                  <v>Agrar</v>
                </pt>
                <pt idx="5">
                  <v>Wasser</v>
                </pt>
                <pt idx="6">
                  <v>Perspektiven</v>
                </pt>
                <pt idx="7">
                  <v>Gelegenheiten</v>
                </pt>
              </strCache>
            </strRef>
          </cat>
          <val>
            <numRef>
              <f>'Diagramm Anlageklassen'!$B$1:$B$8</f>
              <numCache>
                <formatCode>0.00%</formatCode>
                <ptCount val="8"/>
                <pt idx="0">
                  <v>0.01062819282611126</v>
                </pt>
                <pt idx="1">
                  <v>0.195919542897784</v>
                </pt>
                <pt idx="2">
                  <v>0.1436899526655112</v>
                </pt>
                <pt idx="3">
                  <v>0.1820223057465943</v>
                </pt>
                <pt idx="4">
                  <v>0.04556777968086067</v>
                </pt>
                <pt idx="5">
                  <v>0.04552513862986657</v>
                </pt>
                <pt idx="6">
                  <v>0.256947158888725</v>
                </pt>
                <pt idx="7">
                  <v>0.1196999286645467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0"/>
        </dLbls>
        <firstSliceAng val="0"/>
      </pieChart>
    </plotArea>
    <legend>
      <legendPos val="b"/>
      <layout>
        <manualLayout>
          <xMode val="edge"/>
          <yMode val="edge"/>
          <wMode val="factor"/>
          <hMode val="factor"/>
          <x val="0.01990403900899457"/>
          <y val="0.8689843569553806"/>
          <w val="0.9748873456790124"/>
          <h val="0.1049102564102564"/>
        </manualLayout>
      </layout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750">
              <a:latin charset="0" pitchFamily="50" typeface="CorporateS-Regular"/>
            </a:defRPr>
          </a:pPr>
          <a:r>
            <a:t>None</a:t>
          </a:r>
          <a:endParaRPr lang="de-D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b="0" sz="1400"/>
            </a:pPr>
            <a:r>
              <a:rPr b="0" lang="de-LI" sz="1400">
                <a:latin charset="0" pitchFamily="50" typeface="CorporateS-Regular"/>
              </a:rPr>
              <a:t>Währungsanteile</a:t>
            </a:r>
          </a:p>
        </rich>
      </tx>
      <layout>
        <manualLayout>
          <xMode val="edge"/>
          <yMode val="edge"/>
          <wMode val="factor"/>
          <hMode val="factor"/>
          <x val="0.259397086233786"/>
          <y val="0.00448194199822122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2524589506172839"/>
          <y val="0.1614029914529914"/>
          <w val="0.479403086419753"/>
          <h val="0.6637888888888888"/>
        </manualLayout>
      </layout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bg2">
                  <a:lumMod val="75000"/>
                </a:schemeClr>
              </a:solidFill>
              <a:ln xmlns:a="http://schemas.openxmlformats.org/drawingml/2006/main"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rgbClr val="FBAD2C"/>
              </a:solidFill>
              <a:ln xmlns:a="http://schemas.openxmlformats.org/drawingml/2006/main"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bg2">
                  <a:lumMod val="50000"/>
                </a:schemeClr>
              </a:solidFill>
              <a:ln xmlns:a="http://schemas.openxmlformats.org/drawingml/2006/main">
                <a:prstDash val="solid"/>
              </a:ln>
            </spPr>
          </dPt>
          <dPt>
            <idx val="3"/>
            <bubble3D val="0"/>
            <explosion val="6"/>
            <spPr>
              <a:solidFill xmlns:a="http://schemas.openxmlformats.org/drawingml/2006/main">
                <a:sysClr lastClr="FFFFFF" val="window">
                  <a:lumMod val="95000"/>
                </a:sysClr>
              </a:solidFill>
              <a:ln xmlns:a="http://schemas.openxmlformats.org/drawingml/2006/main">
                <a:prstDash val="solid"/>
              </a:ln>
            </spPr>
          </dPt>
          <dPt>
            <idx val="4"/>
            <bubble3D val="0"/>
            <spPr>
              <a:ln xmlns:a="http://schemas.openxmlformats.org/drawingml/2006/main">
                <a:prstDash val="solid"/>
              </a:ln>
            </spPr>
          </dPt>
          <dLbls>
            <dLbl>
              <idx val="0"/>
              <dLblPos val="bestFit"/>
              <showLegendKey val="0"/>
              <showVal val="0"/>
              <showCatName val="0"/>
              <showSerName val="0"/>
              <showPercent val="1"/>
              <showBubbleSize val="0"/>
            </dLbl>
            <dLbl>
              <idx val="1"/>
              <dLblPos val="bestFit"/>
              <showLegendKey val="0"/>
              <showVal val="0"/>
              <showCatName val="0"/>
              <showSerName val="0"/>
              <showPercent val="1"/>
              <showBubbleSize val="0"/>
            </dLbl>
            <dLbl>
              <idx val="2"/>
              <dLblPos val="bestFit"/>
              <showLegendKey val="0"/>
              <showVal val="0"/>
              <showCatName val="0"/>
              <showSerName val="0"/>
              <showPercent val="1"/>
              <showBubbleSize val="0"/>
            </dLbl>
            <dLbl>
              <idx val="3"/>
              <dLblPos val="bestFit"/>
              <showLegendKey val="0"/>
              <showVal val="0"/>
              <showCatName val="0"/>
              <showSerName val="0"/>
              <showPercent val="1"/>
              <showBubbleSize val="0"/>
            </dLbl>
            <dLbl>
              <idx val="4"/>
              <dLblPos val="bestFit"/>
              <showLegendKey val="0"/>
              <showVal val="0"/>
              <showCatName val="0"/>
              <showSerName val="0"/>
              <showPercent val="1"/>
              <showBubbleSize val="0"/>
            </dLbl>
            <dLbl>
              <idx val="5"/>
              <dLblPos val="bestFit"/>
              <showLegendKey val="0"/>
              <showVal val="0"/>
              <showCatName val="0"/>
              <showSerName val="0"/>
              <showPercent val="1"/>
              <showBubbleSize val="0"/>
            </dLbl>
            <dLbl>
              <idx val="6"/>
              <dLblPos val="bestFit"/>
              <showLegendKey val="0"/>
              <showVal val="0"/>
              <showCatName val="0"/>
              <showSerName val="0"/>
              <showPercent val="1"/>
              <showBubbleSize val="0"/>
            </dLbl>
            <dLbl>
              <idx val="7"/>
              <dLblPos val="bestFit"/>
              <showLegendKey val="0"/>
              <showVal val="0"/>
              <showCatName val="0"/>
              <showSerName val="0"/>
              <showPercent val="1"/>
              <showBubbleSize val="0"/>
            </dLbl>
            <numFmt formatCode="0.00%"/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750">
                    <a:latin charset="0" pitchFamily="50" typeface="CorporateS-Regular"/>
                  </a:defRPr>
                </a:pPr>
                <a:r>
                  <a:t>None</a:t>
                </a:r>
                <a:endParaRPr lang="de-DE"/>
              </a:p>
            </txPr>
            <dLblPos val="out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Währungen!$A$2:$A$10</f>
              <strCache>
                <ptCount val="9"/>
                <pt idx="0">
                  <v>CHF</v>
                </pt>
                <pt idx="1">
                  <v>EUR</v>
                </pt>
                <pt idx="2">
                  <v>GBP</v>
                </pt>
                <pt idx="3">
                  <v>USD</v>
                </pt>
                <pt idx="4">
                  <v>JPY</v>
                </pt>
                <pt idx="5">
                  <v>SEK</v>
                </pt>
                <pt idx="6">
                  <v>RUB</v>
                </pt>
                <pt idx="7">
                  <v>NOK</v>
                </pt>
                <pt idx="8">
                  <v>ZAR</v>
                </pt>
              </strCache>
            </strRef>
          </cat>
          <val>
            <numRef>
              <f>Währungen!$B$2:$B$10</f>
              <numCache>
                <formatCode>0.00%</formatCode>
                <ptCount val="9"/>
                <pt idx="0">
                  <v>0.01824694780853898</v>
                </pt>
                <pt idx="1">
                  <v>0.5668001827283533</v>
                </pt>
                <pt idx="2">
                  <v>0.07381664710857794</v>
                </pt>
                <pt idx="3">
                  <v>0.1822132531889371</v>
                </pt>
                <pt idx="4">
                  <v>0.0200475627640957</v>
                </pt>
                <pt idx="5">
                  <v>0.03505409026140129</v>
                </pt>
                <pt idx="6">
                  <v>0.03498513717148457</v>
                </pt>
                <pt idx="7">
                  <v>0.04281634941699611</v>
                </pt>
                <pt idx="8">
                  <v>0.02601982955161531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0"/>
        </dLbls>
        <firstSliceAng val="65"/>
      </pieChart>
    </plotArea>
    <legend>
      <legendPos val="b"/>
      <layout>
        <manualLayout>
          <xMode val="edge"/>
          <yMode val="edge"/>
          <wMode val="factor"/>
          <hMode val="factor"/>
          <x val="0.03625377643504532"/>
          <y val="0.8120888587312384"/>
          <w val="0.9380407407407407"/>
          <h val="0.1808932398916454"/>
        </manualLayout>
      </layout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750">
              <a:latin charset="0" pitchFamily="50" typeface="CorporateS-Regular"/>
            </a:defRPr>
          </a:pPr>
          <a:r>
            <a:t>None</a:t>
          </a:r>
          <a:endParaRPr lang="de-D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b="0" spc="-1" strike="noStrike" sz="1800">
                <a:latin typeface="Arial"/>
              </a:defRPr>
            </a:pPr>
            <a:r>
              <a:rPr b="0" lang="de-DE" spc="-1" strike="noStrike" sz="1800">
                <a:latin typeface="Arial"/>
              </a:rPr>
              <a:t>Historische Wertentwicklung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Valor!$C$12</f>
              <strCache>
                <ptCount val="1"/>
                <pt idx="0">
                  <v>Entwicklung</v>
                </pt>
              </strCache>
            </strRef>
          </tx>
          <spPr>
            <a:solidFill xmlns:a="http://schemas.openxmlformats.org/drawingml/2006/main">
              <a:srgbClr val="E8A20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b="0" spc="-1" strike="noStrike" sz="1000">
                    <a:latin typeface="Arial"/>
                  </a:defRPr>
                </a:pPr>
                <a:r>
                  <a:t>None</a:t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1"/>
            <showLeaderLines val="0"/>
          </dLbls>
          <cat>
            <multiLvlStrRef>
              <multiLvlStrCache>
                <lvl>
                  <pt idx="0">
                    <v>2016-10-31</v>
                  </pt>
                  <pt idx="1">
                    <v>2017-10-31</v>
                  </pt>
                  <pt idx="2">
                    <v>2018-10-31</v>
                  </pt>
                  <pt idx="3">
                    <v>2019-10-31</v>
                  </pt>
                  <pt idx="4">
                    <v>2020-10-31</v>
                  </pt>
                </lvl>
                <lvl>
                  <pt idx="0">
                    <v>2015-10-31</v>
                  </pt>
                  <pt idx="1">
                    <v>2016-10-31</v>
                  </pt>
                  <pt idx="2">
                    <v>2017-10-31</v>
                  </pt>
                  <pt idx="3">
                    <v>2018-10-31</v>
                  </pt>
                  <pt idx="4">
                    <v>2019-10-31</v>
                  </pt>
                </lvl>
              </multiLvlStrCache>
              <f>Valor!$A$13:$B$17</f>
            </multiLvlStrRef>
          </cat>
          <val>
            <numRef>
              <f>Valor!$C$13:$C$17</f>
              <numCache>
                <formatCode>0.00\ %</formatCode>
                <ptCount val="5"/>
                <pt idx="0">
                  <v>0.1113956466069144</v>
                </pt>
                <pt idx="1">
                  <v>0.1596145789694177</v>
                </pt>
                <pt idx="2">
                  <v>-0.1432442196531792</v>
                </pt>
                <pt idx="3">
                  <v>0.1627661817415138</v>
                </pt>
                <pt idx="4">
                  <v>0.1791477787851314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129862272"/>
        <axId val="130695552"/>
      </barChart>
      <catAx>
        <axId val="1298622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b="0" spc="-1" strike="noStrike" sz="1000">
                <a:latin typeface="Arial"/>
              </a:defRPr>
            </a:pPr>
            <a:r>
              <a:t>None</a:t>
            </a:r>
            <a:endParaRPr lang="de-DE"/>
          </a:p>
        </txPr>
        <crossAx val="130695552"/>
        <crosses val="autoZero"/>
        <auto val="1"/>
        <lblAlgn val="ctr"/>
        <lblOffset val="100"/>
        <noMultiLvlLbl val="1"/>
      </catAx>
      <valAx>
        <axId val="130695552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3B3B3"/>
              </a:solidFill>
              <a:prstDash val="solid"/>
            </a:ln>
          </spPr>
        </majorGridlines>
        <numFmt formatCode="0.00\ %" sourceLinked="1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b="0" spc="-1" strike="noStrike" sz="1000">
                <a:latin typeface="Arial"/>
              </a:defRPr>
            </a:pPr>
            <a:r>
              <a:t>None</a:t>
            </a:r>
            <a:endParaRPr lang="de-DE"/>
          </a:p>
        </txPr>
        <crossAx val="129862272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Abfrage von historische Wertentwicklung 5 Jahre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'historische Wertentwicklung'!$B$2</f>
              <strCache>
                <ptCount val="1"/>
                <pt idx="0">
                  <v>Valor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'historische Wertentwicklung'!$A$3:$A$63</f>
              <strCache>
                <ptCount val="61"/>
                <pt idx="0">
                  <v>2015-10-31</v>
                </pt>
                <pt idx="1">
                  <v>2015-11-30</v>
                </pt>
                <pt idx="2">
                  <v>2015-12-31</v>
                </pt>
                <pt idx="3">
                  <v>2016-01-31</v>
                </pt>
                <pt idx="4">
                  <v>2016-02-29</v>
                </pt>
                <pt idx="5">
                  <v>2016-03-31</v>
                </pt>
                <pt idx="6">
                  <v>2016-04-30</v>
                </pt>
                <pt idx="7">
                  <v>2016-05-31</v>
                </pt>
                <pt idx="8">
                  <v>2016-06-30</v>
                </pt>
                <pt idx="9">
                  <v>2016-07-31</v>
                </pt>
                <pt idx="10">
                  <v>2016-08-31</v>
                </pt>
                <pt idx="11">
                  <v>2016-09-30</v>
                </pt>
                <pt idx="12">
                  <v>2016-10-31</v>
                </pt>
                <pt idx="13">
                  <v>2016-11-30</v>
                </pt>
                <pt idx="14">
                  <v>2016-12-31</v>
                </pt>
                <pt idx="15">
                  <v>2017-01-31</v>
                </pt>
                <pt idx="16">
                  <v>2017-02-28</v>
                </pt>
                <pt idx="17">
                  <v>2017-03-31</v>
                </pt>
                <pt idx="18">
                  <v>2017-04-30</v>
                </pt>
                <pt idx="19">
                  <v>2017-05-31</v>
                </pt>
                <pt idx="20">
                  <v>2017-06-30</v>
                </pt>
                <pt idx="21">
                  <v>2017-07-31</v>
                </pt>
                <pt idx="22">
                  <v>2017-08-31</v>
                </pt>
                <pt idx="23">
                  <v>2017-09-30</v>
                </pt>
                <pt idx="24">
                  <v>2017-10-31</v>
                </pt>
                <pt idx="25">
                  <v>2017-11-30</v>
                </pt>
                <pt idx="26">
                  <v>2017-12-31</v>
                </pt>
                <pt idx="27">
                  <v>2018-01-31</v>
                </pt>
                <pt idx="28">
                  <v>2018-02-28</v>
                </pt>
                <pt idx="29">
                  <v>2018-03-31</v>
                </pt>
                <pt idx="30">
                  <v>2018-04-30</v>
                </pt>
                <pt idx="31">
                  <v>2018-05-31</v>
                </pt>
                <pt idx="32">
                  <v>2018-06-30</v>
                </pt>
                <pt idx="33">
                  <v>2018-07-31</v>
                </pt>
                <pt idx="34">
                  <v>2018-08-31</v>
                </pt>
                <pt idx="35">
                  <v>2018-09-30</v>
                </pt>
                <pt idx="36">
                  <v>2018-10-31</v>
                </pt>
                <pt idx="37">
                  <v>2018-11-30</v>
                </pt>
                <pt idx="38">
                  <v>2018-12-31</v>
                </pt>
                <pt idx="39">
                  <v>2019-01-31</v>
                </pt>
                <pt idx="40">
                  <v>2019-02-28</v>
                </pt>
                <pt idx="41">
                  <v>2019-03-31</v>
                </pt>
                <pt idx="42">
                  <v>2019-04-30</v>
                </pt>
                <pt idx="43">
                  <v>2019-05-31</v>
                </pt>
                <pt idx="44">
                  <v>2019-06-30</v>
                </pt>
                <pt idx="45">
                  <v>2019-07-31</v>
                </pt>
                <pt idx="46">
                  <v>2019-08-31</v>
                </pt>
                <pt idx="47">
                  <v>2019-09-30</v>
                </pt>
                <pt idx="48">
                  <v>2019-10-31</v>
                </pt>
                <pt idx="49">
                  <v>2019-11-30</v>
                </pt>
                <pt idx="50">
                  <v>2019-12-31</v>
                </pt>
                <pt idx="51">
                  <v>2020-01-31</v>
                </pt>
                <pt idx="52">
                  <v>2020-02-29</v>
                </pt>
                <pt idx="53">
                  <v>2020-03-31</v>
                </pt>
                <pt idx="54">
                  <v>2020-04-30</v>
                </pt>
                <pt idx="55">
                  <v>2020-05-31</v>
                </pt>
                <pt idx="56">
                  <v>2020-06-30</v>
                </pt>
                <pt idx="57">
                  <v>2020-07-31</v>
                </pt>
                <pt idx="58">
                  <v>2020-08-31</v>
                </pt>
                <pt idx="59">
                  <v>2020-09-30</v>
                </pt>
                <pt idx="60">
                  <v>2020-10-31</v>
                </pt>
              </strCache>
            </strRef>
          </cat>
          <val>
            <numRef>
              <f>'historische Wertentwicklung'!$B$3:$B$63</f>
              <numCache>
                <formatCode>General</formatCode>
                <ptCount val="61"/>
                <pt idx="0">
                  <v>85.91</v>
                </pt>
                <pt idx="1">
                  <v>84.81999999999999</v>
                </pt>
                <pt idx="2">
                  <v>81.72</v>
                </pt>
                <pt idx="3">
                  <v>77.15000000000001</v>
                </pt>
                <pt idx="4">
                  <v>80.5</v>
                </pt>
                <pt idx="5">
                  <v>83.39</v>
                </pt>
                <pt idx="6">
                  <v>87.53</v>
                </pt>
                <pt idx="7">
                  <v>85.03</v>
                </pt>
                <pt idx="8">
                  <v>88.98999999999999</v>
                </pt>
                <pt idx="9">
                  <v>95.34999999999999</v>
                </pt>
                <pt idx="10">
                  <v>94.5</v>
                </pt>
                <pt idx="11">
                  <v>94.2</v>
                </pt>
                <pt idx="12">
                  <v>95.48</v>
                </pt>
                <pt idx="13">
                  <v>99.3</v>
                </pt>
                <pt idx="14">
                  <v>98.52</v>
                </pt>
                <pt idx="15">
                  <v>102.59</v>
                </pt>
                <pt idx="16">
                  <v>106.7</v>
                </pt>
                <pt idx="17">
                  <v>102.34</v>
                </pt>
                <pt idx="18">
                  <v>100.5</v>
                </pt>
                <pt idx="19">
                  <v>97.39</v>
                </pt>
                <pt idx="20">
                  <v>96.56999999999999</v>
                </pt>
                <pt idx="21">
                  <v>100.37</v>
                </pt>
                <pt idx="22">
                  <v>101.15</v>
                </pt>
                <pt idx="23">
                  <v>104.17</v>
                </pt>
                <pt idx="24">
                  <v>110.72</v>
                </pt>
                <pt idx="25">
                  <v>110.33</v>
                </pt>
                <pt idx="26">
                  <v>112.15</v>
                </pt>
                <pt idx="27">
                  <v>113.13</v>
                </pt>
                <pt idx="28">
                  <v>111.58</v>
                </pt>
                <pt idx="29">
                  <v>106.62</v>
                </pt>
                <pt idx="30">
                  <v>109.07</v>
                </pt>
                <pt idx="31">
                  <v>113.3</v>
                </pt>
                <pt idx="32">
                  <v>107.99</v>
                </pt>
                <pt idx="33">
                  <v>107.04</v>
                </pt>
                <pt idx="34">
                  <v>101.71</v>
                </pt>
                <pt idx="35">
                  <v>101.07</v>
                </pt>
                <pt idx="36">
                  <v>94.86</v>
                </pt>
                <pt idx="37">
                  <v>98.5</v>
                </pt>
                <pt idx="38">
                  <v>93.06</v>
                </pt>
                <pt idx="39">
                  <v>98.39</v>
                </pt>
                <pt idx="40">
                  <v>103.75</v>
                </pt>
                <pt idx="41">
                  <v>103.83</v>
                </pt>
                <pt idx="42">
                  <v>103.98</v>
                </pt>
                <pt idx="43">
                  <v>100.99</v>
                </pt>
                <pt idx="44">
                  <v>102.67</v>
                </pt>
                <pt idx="45">
                  <v>105.93</v>
                </pt>
                <pt idx="46">
                  <v>103.29</v>
                </pt>
                <pt idx="47">
                  <v>108.62</v>
                </pt>
                <pt idx="48">
                  <v>110.3</v>
                </pt>
                <pt idx="49">
                  <v>111.53</v>
                </pt>
                <pt idx="50">
                  <v>114.28</v>
                </pt>
                <pt idx="51">
                  <v>118.52</v>
                </pt>
                <pt idx="52">
                  <v>121.91</v>
                </pt>
                <pt idx="53">
                  <v>97.68000000000001</v>
                </pt>
                <pt idx="54">
                  <v>112.65</v>
                </pt>
                <pt idx="55">
                  <v>114.87</v>
                </pt>
                <pt idx="56">
                  <v>119.95</v>
                </pt>
                <pt idx="57">
                  <v>129.65</v>
                </pt>
                <pt idx="58">
                  <v>134.28</v>
                </pt>
                <pt idx="59">
                  <v>131.68</v>
                </pt>
                <pt idx="60">
                  <v>130.06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31084288"/>
        <axId val="131086208"/>
      </lineChart>
      <catAx>
        <axId val="1310842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131086208"/>
        <crosses val="autoZero"/>
        <auto val="1"/>
        <lblAlgn val="ctr"/>
        <lblOffset val="100"/>
        <noMultiLvlLbl val="0"/>
      </catAx>
      <valAx>
        <axId val="13108620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131084288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Abfrage von historische Wertentwicklung 10 Jahre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'historische Wertentwicklung'!$B$70</f>
              <strCache>
                <ptCount val="1"/>
                <pt idx="0">
                  <v>Valor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'historische Wertentwicklung'!$A$71:$A$191</f>
              <strCache>
                <ptCount val="121"/>
                <pt idx="0">
                  <v>2010-10-31</v>
                </pt>
                <pt idx="1">
                  <v>2010-11-30</v>
                </pt>
                <pt idx="2">
                  <v>2010-12-31</v>
                </pt>
                <pt idx="3">
                  <v>2011-01-31</v>
                </pt>
                <pt idx="4">
                  <v>2011-02-28</v>
                </pt>
                <pt idx="5">
                  <v>2011-03-31</v>
                </pt>
                <pt idx="6">
                  <v>2011-04-30</v>
                </pt>
                <pt idx="7">
                  <v>2011-05-31</v>
                </pt>
                <pt idx="8">
                  <v>2011-06-30</v>
                </pt>
                <pt idx="9">
                  <v>2011-07-31</v>
                </pt>
                <pt idx="10">
                  <v>2011-08-31</v>
                </pt>
                <pt idx="11">
                  <v>2011-09-30</v>
                </pt>
                <pt idx="12">
                  <v>2011-10-31</v>
                </pt>
                <pt idx="13">
                  <v>2011-11-30</v>
                </pt>
                <pt idx="14">
                  <v>2011-12-31</v>
                </pt>
                <pt idx="15">
                  <v>2012-01-31</v>
                </pt>
                <pt idx="16">
                  <v>2012-02-29</v>
                </pt>
                <pt idx="17">
                  <v>2012-03-31</v>
                </pt>
                <pt idx="18">
                  <v>2012-04-30</v>
                </pt>
                <pt idx="19">
                  <v>2012-05-31</v>
                </pt>
                <pt idx="20">
                  <v>2012-06-30</v>
                </pt>
                <pt idx="21">
                  <v>2012-07-31</v>
                </pt>
                <pt idx="22">
                  <v>2012-08-31</v>
                </pt>
                <pt idx="23">
                  <v>2012-09-30</v>
                </pt>
                <pt idx="24">
                  <v>2012-10-31</v>
                </pt>
                <pt idx="25">
                  <v>2012-11-30</v>
                </pt>
                <pt idx="26">
                  <v>2012-12-31</v>
                </pt>
                <pt idx="27">
                  <v>2013-01-31</v>
                </pt>
                <pt idx="28">
                  <v>2013-02-28</v>
                </pt>
                <pt idx="29">
                  <v>2013-03-31</v>
                </pt>
                <pt idx="30">
                  <v>2013-04-30</v>
                </pt>
                <pt idx="31">
                  <v>2013-05-31</v>
                </pt>
                <pt idx="32">
                  <v>2013-06-30</v>
                </pt>
                <pt idx="33">
                  <v>2013-07-31</v>
                </pt>
                <pt idx="34">
                  <v>2013-08-31</v>
                </pt>
                <pt idx="35">
                  <v>2013-09-30</v>
                </pt>
                <pt idx="36">
                  <v>2013-10-31</v>
                </pt>
                <pt idx="37">
                  <v>2013-11-30</v>
                </pt>
                <pt idx="38">
                  <v>2013-12-31</v>
                </pt>
                <pt idx="39">
                  <v>2014-01-31</v>
                </pt>
                <pt idx="40">
                  <v>2014-02-28</v>
                </pt>
                <pt idx="41">
                  <v>2014-03-31</v>
                </pt>
                <pt idx="42">
                  <v>2014-04-30</v>
                </pt>
                <pt idx="43">
                  <v>2014-05-31</v>
                </pt>
                <pt idx="44">
                  <v>2014-06-30</v>
                </pt>
                <pt idx="45">
                  <v>2014-07-31</v>
                </pt>
                <pt idx="46">
                  <v>2014-08-31</v>
                </pt>
                <pt idx="47">
                  <v>2014-09-30</v>
                </pt>
                <pt idx="48">
                  <v>2014-10-31</v>
                </pt>
                <pt idx="49">
                  <v>2014-11-30</v>
                </pt>
                <pt idx="50">
                  <v>2014-12-31</v>
                </pt>
                <pt idx="51">
                  <v>2015-01-31</v>
                </pt>
                <pt idx="52">
                  <v>2015-02-28</v>
                </pt>
                <pt idx="53">
                  <v>2015-03-31</v>
                </pt>
                <pt idx="54">
                  <v>2015-04-30</v>
                </pt>
                <pt idx="55">
                  <v>2015-05-31</v>
                </pt>
                <pt idx="56">
                  <v>2015-06-30</v>
                </pt>
                <pt idx="57">
                  <v>2015-07-31</v>
                </pt>
                <pt idx="58">
                  <v>2015-08-31</v>
                </pt>
                <pt idx="59">
                  <v>2015-09-30</v>
                </pt>
                <pt idx="60">
                  <v>2015-10-31</v>
                </pt>
                <pt idx="61">
                  <v>2015-11-30</v>
                </pt>
                <pt idx="62">
                  <v>2015-12-31</v>
                </pt>
                <pt idx="63">
                  <v>2016-01-31</v>
                </pt>
                <pt idx="64">
                  <v>2016-02-29</v>
                </pt>
                <pt idx="65">
                  <v>2016-03-31</v>
                </pt>
                <pt idx="66">
                  <v>2016-04-30</v>
                </pt>
                <pt idx="67">
                  <v>2016-05-31</v>
                </pt>
                <pt idx="68">
                  <v>2016-06-30</v>
                </pt>
                <pt idx="69">
                  <v>2016-07-31</v>
                </pt>
                <pt idx="70">
                  <v>2016-08-31</v>
                </pt>
                <pt idx="71">
                  <v>2016-09-30</v>
                </pt>
                <pt idx="72">
                  <v>2016-10-31</v>
                </pt>
                <pt idx="73">
                  <v>2016-11-30</v>
                </pt>
                <pt idx="74">
                  <v>2016-12-31</v>
                </pt>
                <pt idx="75">
                  <v>2017-01-31</v>
                </pt>
                <pt idx="76">
                  <v>2017-02-28</v>
                </pt>
                <pt idx="77">
                  <v>2017-03-31</v>
                </pt>
                <pt idx="78">
                  <v>2017-04-30</v>
                </pt>
                <pt idx="79">
                  <v>2017-05-31</v>
                </pt>
                <pt idx="80">
                  <v>2017-06-30</v>
                </pt>
                <pt idx="81">
                  <v>2017-07-31</v>
                </pt>
                <pt idx="82">
                  <v>2017-08-31</v>
                </pt>
                <pt idx="83">
                  <v>2017-09-30</v>
                </pt>
                <pt idx="84">
                  <v>2017-10-31</v>
                </pt>
                <pt idx="85">
                  <v>2017-11-30</v>
                </pt>
                <pt idx="86">
                  <v>2017-12-31</v>
                </pt>
                <pt idx="87">
                  <v>2018-01-31</v>
                </pt>
                <pt idx="88">
                  <v>2018-02-28</v>
                </pt>
                <pt idx="89">
                  <v>2018-03-31</v>
                </pt>
                <pt idx="90">
                  <v>2018-04-30</v>
                </pt>
                <pt idx="91">
                  <v>2018-05-31</v>
                </pt>
                <pt idx="92">
                  <v>2018-06-30</v>
                </pt>
                <pt idx="93">
                  <v>2018-07-31</v>
                </pt>
                <pt idx="94">
                  <v>2018-08-31</v>
                </pt>
                <pt idx="95">
                  <v>2018-09-30</v>
                </pt>
                <pt idx="96">
                  <v>2018-10-31</v>
                </pt>
                <pt idx="97">
                  <v>2018-11-30</v>
                </pt>
                <pt idx="98">
                  <v>2018-12-31</v>
                </pt>
                <pt idx="99">
                  <v>2019-01-31</v>
                </pt>
                <pt idx="100">
                  <v>2019-02-28</v>
                </pt>
                <pt idx="101">
                  <v>2019-03-31</v>
                </pt>
                <pt idx="102">
                  <v>2019-04-30</v>
                </pt>
                <pt idx="103">
                  <v>2019-05-31</v>
                </pt>
                <pt idx="104">
                  <v>2019-06-30</v>
                </pt>
                <pt idx="105">
                  <v>2019-07-31</v>
                </pt>
                <pt idx="106">
                  <v>2019-08-31</v>
                </pt>
                <pt idx="107">
                  <v>2019-09-30</v>
                </pt>
                <pt idx="108">
                  <v>2019-10-31</v>
                </pt>
                <pt idx="109">
                  <v>2019-11-30</v>
                </pt>
                <pt idx="110">
                  <v>2019-12-31</v>
                </pt>
                <pt idx="111">
                  <v>2020-01-31</v>
                </pt>
                <pt idx="112">
                  <v>2020-02-29</v>
                </pt>
                <pt idx="113">
                  <v>2020-03-31</v>
                </pt>
                <pt idx="114">
                  <v>2020-04-30</v>
                </pt>
                <pt idx="115">
                  <v>2020-05-31</v>
                </pt>
                <pt idx="116">
                  <v>2020-06-30</v>
                </pt>
                <pt idx="117">
                  <v>2020-07-31</v>
                </pt>
                <pt idx="118">
                  <v>2020-08-31</v>
                </pt>
                <pt idx="119">
                  <v>2020-09-30</v>
                </pt>
                <pt idx="120">
                  <v>2020-10-31</v>
                </pt>
              </strCache>
            </strRef>
          </cat>
          <val>
            <numRef>
              <f>'historische Wertentwicklung'!$B$71:$B$191</f>
              <numCache>
                <formatCode>General</formatCode>
                <ptCount val="121"/>
                <pt idx="0">
                  <v>143.14</v>
                </pt>
                <pt idx="1">
                  <v>150.85</v>
                </pt>
                <pt idx="2">
                  <v>158.86</v>
                </pt>
                <pt idx="3">
                  <v>152.51</v>
                </pt>
                <pt idx="4">
                  <v>157.85</v>
                </pt>
                <pt idx="5">
                  <v>156.35</v>
                </pt>
                <pt idx="6">
                  <v>154.41</v>
                </pt>
                <pt idx="7">
                  <v>151.24</v>
                </pt>
                <pt idx="8">
                  <v>142.94</v>
                </pt>
                <pt idx="9">
                  <v>146.46</v>
                </pt>
                <pt idx="10">
                  <v>140.76</v>
                </pt>
                <pt idx="11">
                  <v>125.88</v>
                </pt>
                <pt idx="12">
                  <v>133.11</v>
                </pt>
                <pt idx="13">
                  <v>130.8</v>
                </pt>
                <pt idx="14">
                  <v>129.23</v>
                </pt>
                <pt idx="15">
                  <v>139.99</v>
                </pt>
                <pt idx="16">
                  <v>141.6</v>
                </pt>
                <pt idx="17">
                  <v>135.51</v>
                </pt>
                <pt idx="18">
                  <v>133.87</v>
                </pt>
                <pt idx="19">
                  <v>127</v>
                </pt>
                <pt idx="20">
                  <v>126.45</v>
                </pt>
                <pt idx="21">
                  <v>129.87</v>
                </pt>
                <pt idx="22">
                  <v>132.73</v>
                </pt>
                <pt idx="23">
                  <v>132.67</v>
                </pt>
                <pt idx="24">
                  <v>129.42</v>
                </pt>
                <pt idx="25">
                  <v>128.44</v>
                </pt>
                <pt idx="26">
                  <v>126.78</v>
                </pt>
                <pt idx="27">
                  <v>127.05</v>
                </pt>
                <pt idx="28">
                  <v>126.04</v>
                </pt>
                <pt idx="29">
                  <v>128.96</v>
                </pt>
                <pt idx="30">
                  <v>117.24</v>
                </pt>
                <pt idx="31">
                  <v>119.17</v>
                </pt>
                <pt idx="32">
                  <v>107</v>
                </pt>
                <pt idx="33">
                  <v>111.09</v>
                </pt>
                <pt idx="34">
                  <v>113.96</v>
                </pt>
                <pt idx="35">
                  <v>112.07</v>
                </pt>
                <pt idx="36">
                  <v>111.17</v>
                </pt>
                <pt idx="37">
                  <v>107.55</v>
                </pt>
                <pt idx="38">
                  <v>106.29</v>
                </pt>
                <pt idx="39">
                  <v>107.53</v>
                </pt>
                <pt idx="40">
                  <v>112.49</v>
                </pt>
                <pt idx="41">
                  <v>108.26</v>
                </pt>
                <pt idx="42">
                  <v>107.79</v>
                </pt>
                <pt idx="43">
                  <v>108.59</v>
                </pt>
                <pt idx="44">
                  <v>115.6</v>
                </pt>
                <pt idx="45">
                  <v>117.09</v>
                </pt>
                <pt idx="46">
                  <v>115.82</v>
                </pt>
                <pt idx="47">
                  <v>108.58</v>
                </pt>
                <pt idx="48">
                  <v>103.86</v>
                </pt>
                <pt idx="49">
                  <v>104.6</v>
                </pt>
                <pt idx="50">
                  <v>102.49</v>
                </pt>
                <pt idx="51">
                  <v>115.11</v>
                </pt>
                <pt idx="52">
                  <v>111.93</v>
                </pt>
                <pt idx="53">
                  <v>113.85</v>
                </pt>
                <pt idx="54">
                  <v>114.85</v>
                </pt>
                <pt idx="55">
                  <v>112.77</v>
                </pt>
                <pt idx="56">
                  <v>105.66</v>
                </pt>
                <pt idx="57">
                  <v>92.84999999999999</v>
                </pt>
                <pt idx="58">
                  <v>82.84999999999999</v>
                </pt>
                <pt idx="59">
                  <v>80.81</v>
                </pt>
                <pt idx="60">
                  <v>85.91</v>
                </pt>
                <pt idx="61">
                  <v>84.81999999999999</v>
                </pt>
                <pt idx="62">
                  <v>81.72</v>
                </pt>
                <pt idx="63">
                  <v>77.15000000000001</v>
                </pt>
                <pt idx="64">
                  <v>80.5</v>
                </pt>
                <pt idx="65">
                  <v>83.39</v>
                </pt>
                <pt idx="66">
                  <v>87.53</v>
                </pt>
                <pt idx="67">
                  <v>85.03</v>
                </pt>
                <pt idx="68">
                  <v>88.98999999999999</v>
                </pt>
                <pt idx="69">
                  <v>95.34999999999999</v>
                </pt>
                <pt idx="70">
                  <v>94.5</v>
                </pt>
                <pt idx="71">
                  <v>94.2</v>
                </pt>
                <pt idx="72">
                  <v>95.48</v>
                </pt>
                <pt idx="73">
                  <v>99.3</v>
                </pt>
                <pt idx="74">
                  <v>98.52</v>
                </pt>
                <pt idx="75">
                  <v>102.59</v>
                </pt>
                <pt idx="76">
                  <v>106.7</v>
                </pt>
                <pt idx="77">
                  <v>102.34</v>
                </pt>
                <pt idx="78">
                  <v>100.5</v>
                </pt>
                <pt idx="79">
                  <v>97.39</v>
                </pt>
                <pt idx="80">
                  <v>96.56999999999999</v>
                </pt>
                <pt idx="81">
                  <v>100.37</v>
                </pt>
                <pt idx="82">
                  <v>101.15</v>
                </pt>
                <pt idx="83">
                  <v>104.17</v>
                </pt>
                <pt idx="84">
                  <v>110.72</v>
                </pt>
                <pt idx="85">
                  <v>110.33</v>
                </pt>
                <pt idx="86">
                  <v>112.15</v>
                </pt>
                <pt idx="87">
                  <v>113.13</v>
                </pt>
                <pt idx="88">
                  <v>111.58</v>
                </pt>
                <pt idx="89">
                  <v>106.62</v>
                </pt>
                <pt idx="90">
                  <v>109.07</v>
                </pt>
                <pt idx="91">
                  <v>113.3</v>
                </pt>
                <pt idx="92">
                  <v>107.99</v>
                </pt>
                <pt idx="93">
                  <v>107.04</v>
                </pt>
                <pt idx="94">
                  <v>101.71</v>
                </pt>
                <pt idx="95">
                  <v>101.07</v>
                </pt>
                <pt idx="96">
                  <v>94.86</v>
                </pt>
                <pt idx="97">
                  <v>98.5</v>
                </pt>
                <pt idx="98">
                  <v>93.06</v>
                </pt>
                <pt idx="99">
                  <v>98.39</v>
                </pt>
                <pt idx="100">
                  <v>103.75</v>
                </pt>
                <pt idx="101">
                  <v>103.83</v>
                </pt>
                <pt idx="102">
                  <v>103.98</v>
                </pt>
                <pt idx="103">
                  <v>100.99</v>
                </pt>
                <pt idx="104">
                  <v>102.67</v>
                </pt>
                <pt idx="105">
                  <v>105.93</v>
                </pt>
                <pt idx="106">
                  <v>103.29</v>
                </pt>
                <pt idx="107">
                  <v>108.62</v>
                </pt>
                <pt idx="108">
                  <v>110.3</v>
                </pt>
                <pt idx="109">
                  <v>111.53</v>
                </pt>
                <pt idx="110">
                  <v>114.28</v>
                </pt>
                <pt idx="111">
                  <v>118.52</v>
                </pt>
                <pt idx="112">
                  <v>121.91</v>
                </pt>
                <pt idx="113">
                  <v>97.68000000000001</v>
                </pt>
                <pt idx="114">
                  <v>112.65</v>
                </pt>
                <pt idx="115">
                  <v>114.87</v>
                </pt>
                <pt idx="116">
                  <v>119.95</v>
                </pt>
                <pt idx="117">
                  <v>129.65</v>
                </pt>
                <pt idx="118">
                  <v>134.28</v>
                </pt>
                <pt idx="119">
                  <v>131.68</v>
                </pt>
                <pt idx="120">
                  <v>130.06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31102208"/>
        <axId val="131104128"/>
      </lineChart>
      <catAx>
        <axId val="131102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131104128"/>
        <crosses val="autoZero"/>
        <auto val="1"/>
        <lblAlgn val="ctr"/>
        <lblOffset val="100"/>
        <noMultiLvlLbl val="0"/>
      </catAx>
      <valAx>
        <axId val="13110412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131102208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Abfrage Risikokennzahlen Vola CRB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Risikokennzahlen!$B$11</f>
              <strCache>
                <ptCount val="1"/>
                <pt idx="0">
                  <v>Wert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Risikokennzahlen!$A$12:$A$48</f>
              <strCache>
                <ptCount val="37"/>
                <pt idx="0">
                  <v>2017-10-31</v>
                </pt>
                <pt idx="1">
                  <v>2017-11-30</v>
                </pt>
                <pt idx="2">
                  <v>2017-12-31</v>
                </pt>
                <pt idx="3">
                  <v>2018-01-31</v>
                </pt>
                <pt idx="4">
                  <v>2018-02-28</v>
                </pt>
                <pt idx="5">
                  <v>2018-03-31</v>
                </pt>
                <pt idx="6">
                  <v>2018-04-30</v>
                </pt>
                <pt idx="7">
                  <v>2018-05-31</v>
                </pt>
                <pt idx="8">
                  <v>2018-06-30</v>
                </pt>
                <pt idx="9">
                  <v>2018-07-31</v>
                </pt>
                <pt idx="10">
                  <v>2018-08-31</v>
                </pt>
                <pt idx="11">
                  <v>2018-09-30</v>
                </pt>
                <pt idx="12">
                  <v>2018-10-31</v>
                </pt>
                <pt idx="13">
                  <v>2018-11-30</v>
                </pt>
                <pt idx="14">
                  <v>2018-12-31</v>
                </pt>
                <pt idx="15">
                  <v>2019-01-31</v>
                </pt>
                <pt idx="16">
                  <v>2019-02-28</v>
                </pt>
                <pt idx="17">
                  <v>2019-03-31</v>
                </pt>
                <pt idx="18">
                  <v>2019-04-30</v>
                </pt>
                <pt idx="19">
                  <v>2019-05-31</v>
                </pt>
                <pt idx="20">
                  <v>2019-06-30</v>
                </pt>
                <pt idx="21">
                  <v>2019-07-31</v>
                </pt>
                <pt idx="22">
                  <v>2019-08-31</v>
                </pt>
                <pt idx="23">
                  <v>2019-09-30</v>
                </pt>
                <pt idx="24">
                  <v>2019-10-31</v>
                </pt>
                <pt idx="25">
                  <v>2019-11-30</v>
                </pt>
                <pt idx="26">
                  <v>2019-12-31</v>
                </pt>
                <pt idx="27">
                  <v>2020-01-31</v>
                </pt>
                <pt idx="28">
                  <v>2020-02-29</v>
                </pt>
                <pt idx="29">
                  <v>2020-03-31</v>
                </pt>
                <pt idx="30">
                  <v>2020-04-30</v>
                </pt>
                <pt idx="31">
                  <v>2020-05-31</v>
                </pt>
                <pt idx="32">
                  <v>2020-06-30</v>
                </pt>
                <pt idx="33">
                  <v>2020-07-31</v>
                </pt>
                <pt idx="34">
                  <v>2020-08-31</v>
                </pt>
                <pt idx="35">
                  <v>2020-09-30</v>
                </pt>
                <pt idx="36">
                  <v>2020-10-31</v>
                </pt>
              </strCache>
            </strRef>
          </cat>
          <val>
            <numRef>
              <f>Risikokennzahlen!$B$12:$B$48</f>
              <numCache>
                <formatCode>General</formatCode>
                <ptCount val="37"/>
                <pt idx="0">
                  <v>160.98</v>
                </pt>
                <pt idx="1">
                  <v>159.11</v>
                </pt>
                <pt idx="2">
                  <v>161.44</v>
                </pt>
                <pt idx="3">
                  <v>159</v>
                </pt>
                <pt idx="4">
                  <v>159.05</v>
                </pt>
                <pt idx="5">
                  <v>158.54</v>
                </pt>
                <pt idx="6">
                  <v>167.27</v>
                </pt>
                <pt idx="7">
                  <v>173.49</v>
                </pt>
                <pt idx="8">
                  <v>171.42</v>
                </pt>
                <pt idx="9">
                  <v>166.46</v>
                </pt>
                <pt idx="10">
                  <v>167.51</v>
                </pt>
                <pt idx="11">
                  <v>166.17</v>
                </pt>
                <pt idx="12">
                  <v>168.76</v>
                </pt>
                <pt idx="13">
                  <v>160.55</v>
                </pt>
                <pt idx="14">
                  <v>148.35</v>
                </pt>
                <pt idx="15">
                  <v>156.95</v>
                </pt>
                <pt idx="16">
                  <v>160.64</v>
                </pt>
                <pt idx="17">
                  <v>163.79</v>
                </pt>
                <pt idx="18">
                  <v>164.3</v>
                </pt>
                <pt idx="19">
                  <v>157</v>
                </pt>
                <pt idx="20">
                  <v>159.22</v>
                </pt>
                <pt idx="21">
                  <v>161.21</v>
                </pt>
                <pt idx="22">
                  <v>155.01</v>
                </pt>
                <pt idx="23">
                  <v>159.61</v>
                </pt>
                <pt idx="24">
                  <v>158.63</v>
                </pt>
                <pt idx="25">
                  <v>160.34</v>
                </pt>
                <pt idx="26">
                  <v>165.56</v>
                </pt>
                <pt idx="27">
                  <v>153.5</v>
                </pt>
                <pt idx="28">
                  <v>144.59</v>
                </pt>
                <pt idx="29">
                  <v>110.38</v>
                </pt>
                <pt idx="30">
                  <v>107.03</v>
                </pt>
                <pt idx="31">
                  <v>119.08</v>
                </pt>
                <pt idx="32">
                  <v>122.83</v>
                </pt>
                <pt idx="33">
                  <v>121.99</v>
                </pt>
                <pt idx="34">
                  <v>128.33</v>
                </pt>
                <pt idx="35">
                  <v>124.74</v>
                </pt>
                <pt idx="36">
                  <v>124.27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31426944"/>
        <axId val="131461888"/>
      </lineChart>
      <catAx>
        <axId val="13142694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131461888"/>
        <crosses val="autoZero"/>
        <auto val="1"/>
        <lblAlgn val="ctr"/>
        <lblOffset val="100"/>
        <noMultiLvlLbl val="0"/>
      </catAx>
      <valAx>
        <axId val="131461888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13142694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Abfrage Risikokennzahlen Vola Euribor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Risikokennzahlen!$B$55</f>
              <strCache>
                <ptCount val="1"/>
                <pt idx="0">
                  <v>Wert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Risikokennzahlen!$A$56:$A$92</f>
              <strCache>
                <ptCount val="37"/>
                <pt idx="0">
                  <v>2017-10-31</v>
                </pt>
                <pt idx="1">
                  <v>2017-11-30</v>
                </pt>
                <pt idx="2">
                  <v>2017-12-31</v>
                </pt>
                <pt idx="3">
                  <v>2018-01-31</v>
                </pt>
                <pt idx="4">
                  <v>2018-02-28</v>
                </pt>
                <pt idx="5">
                  <v>2018-03-31</v>
                </pt>
                <pt idx="6">
                  <v>2018-04-30</v>
                </pt>
                <pt idx="7">
                  <v>2018-05-31</v>
                </pt>
                <pt idx="8">
                  <v>2018-06-30</v>
                </pt>
                <pt idx="9">
                  <v>2018-07-31</v>
                </pt>
                <pt idx="10">
                  <v>2018-08-31</v>
                </pt>
                <pt idx="11">
                  <v>2018-09-30</v>
                </pt>
                <pt idx="12">
                  <v>2018-10-31</v>
                </pt>
                <pt idx="13">
                  <v>2018-11-30</v>
                </pt>
                <pt idx="14">
                  <v>2018-12-31</v>
                </pt>
                <pt idx="15">
                  <v>2019-01-31</v>
                </pt>
                <pt idx="16">
                  <v>2019-02-28</v>
                </pt>
                <pt idx="17">
                  <v>2019-03-31</v>
                </pt>
                <pt idx="18">
                  <v>2019-04-30</v>
                </pt>
                <pt idx="19">
                  <v>2019-05-31</v>
                </pt>
                <pt idx="20">
                  <v>2019-06-30</v>
                </pt>
                <pt idx="21">
                  <v>2019-07-31</v>
                </pt>
                <pt idx="22">
                  <v>2019-08-31</v>
                </pt>
                <pt idx="23">
                  <v>2019-09-30</v>
                </pt>
                <pt idx="24">
                  <v>2019-10-31</v>
                </pt>
                <pt idx="25">
                  <v>2019-11-30</v>
                </pt>
                <pt idx="26">
                  <v>2019-12-31</v>
                </pt>
                <pt idx="27">
                  <v>2020-01-31</v>
                </pt>
                <pt idx="28">
                  <v>2020-02-29</v>
                </pt>
                <pt idx="29">
                  <v>2020-03-31</v>
                </pt>
                <pt idx="30">
                  <v>2020-04-30</v>
                </pt>
                <pt idx="31">
                  <v>2020-05-31</v>
                </pt>
                <pt idx="32">
                  <v>2020-06-30</v>
                </pt>
                <pt idx="33">
                  <v>2020-07-31</v>
                </pt>
                <pt idx="34">
                  <v>2020-08-31</v>
                </pt>
                <pt idx="35">
                  <v>2020-09-30</v>
                </pt>
                <pt idx="36">
                  <v>2020-10-31</v>
                </pt>
              </strCache>
            </strRef>
          </cat>
          <val>
            <numRef>
              <f>Risikokennzahlen!$B$56:$B$92</f>
              <numCache>
                <formatCode>General</formatCode>
                <ptCount val="37"/>
                <pt idx="0">
                  <v>-0.33</v>
                </pt>
                <pt idx="1">
                  <v>-0.33</v>
                </pt>
                <pt idx="2">
                  <v>-0.33</v>
                </pt>
                <pt idx="3">
                  <v>-0.33</v>
                </pt>
                <pt idx="4">
                  <v>-0.33</v>
                </pt>
                <pt idx="5">
                  <v>-0.33</v>
                </pt>
                <pt idx="6">
                  <v>-0.33</v>
                </pt>
                <pt idx="7">
                  <v>-0.32</v>
                </pt>
                <pt idx="8">
                  <v>-0.32</v>
                </pt>
                <pt idx="9">
                  <v>-0.32</v>
                </pt>
                <pt idx="10">
                  <v>-0.32</v>
                </pt>
                <pt idx="11">
                  <v>-0.32</v>
                </pt>
                <pt idx="12">
                  <v>-0.32</v>
                </pt>
                <pt idx="13">
                  <v>-0.32</v>
                </pt>
                <pt idx="14">
                  <v>-0.31</v>
                </pt>
                <pt idx="15">
                  <v>-0.31</v>
                </pt>
                <pt idx="16">
                  <v>-0.31</v>
                </pt>
                <pt idx="17">
                  <v>-0.31</v>
                </pt>
                <pt idx="18">
                  <v>-0.31</v>
                </pt>
                <pt idx="19">
                  <v>-0.32</v>
                </pt>
                <pt idx="20">
                  <v>-0.35</v>
                </pt>
                <pt idx="21">
                  <v>-0.37</v>
                </pt>
                <pt idx="22">
                  <v>-0.43</v>
                </pt>
                <pt idx="23">
                  <v>-0.42</v>
                </pt>
                <pt idx="24">
                  <v>-0.39</v>
                </pt>
                <pt idx="25">
                  <v>-0.4</v>
                </pt>
                <pt idx="26">
                  <v>-0.38</v>
                </pt>
                <pt idx="27">
                  <v>-0.39</v>
                </pt>
                <pt idx="28">
                  <v>-0.42</v>
                </pt>
                <pt idx="29">
                  <v>-0.36</v>
                </pt>
                <pt idx="30">
                  <v>-0.26</v>
                </pt>
                <pt idx="31">
                  <v>-0.31</v>
                </pt>
                <pt idx="32">
                  <v>-0.42</v>
                </pt>
                <pt idx="33">
                  <v>-0.46</v>
                </pt>
                <pt idx="34">
                  <v>-0.48</v>
                </pt>
                <pt idx="35">
                  <v>-0.49</v>
                </pt>
                <pt idx="36">
                  <v>-0.52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31485696"/>
        <axId val="131487616"/>
      </lineChart>
      <catAx>
        <axId val="13148569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131487616"/>
        <crosses val="autoZero"/>
        <auto val="1"/>
        <lblAlgn val="ctr"/>
        <lblOffset val="100"/>
        <noMultiLvlLbl val="0"/>
      </catAx>
      <valAx>
        <axId val="131487616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131485696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Abfrage Risikokennzahlen Vola Valor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Risikokennzahlen!$B$99</f>
              <strCache>
                <ptCount val="1"/>
                <pt idx="0">
                  <v>Wert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Risikokennzahlen!$A$100:$A$136</f>
              <strCache>
                <ptCount val="37"/>
                <pt idx="0">
                  <v>2017-10-31</v>
                </pt>
                <pt idx="1">
                  <v>2017-11-30</v>
                </pt>
                <pt idx="2">
                  <v>2017-12-31</v>
                </pt>
                <pt idx="3">
                  <v>2018-01-31</v>
                </pt>
                <pt idx="4">
                  <v>2018-02-28</v>
                </pt>
                <pt idx="5">
                  <v>2018-03-31</v>
                </pt>
                <pt idx="6">
                  <v>2018-04-30</v>
                </pt>
                <pt idx="7">
                  <v>2018-05-31</v>
                </pt>
                <pt idx="8">
                  <v>2018-06-30</v>
                </pt>
                <pt idx="9">
                  <v>2018-07-31</v>
                </pt>
                <pt idx="10">
                  <v>2018-08-31</v>
                </pt>
                <pt idx="11">
                  <v>2018-09-30</v>
                </pt>
                <pt idx="12">
                  <v>2018-10-31</v>
                </pt>
                <pt idx="13">
                  <v>2018-11-30</v>
                </pt>
                <pt idx="14">
                  <v>2018-12-31</v>
                </pt>
                <pt idx="15">
                  <v>2019-01-31</v>
                </pt>
                <pt idx="16">
                  <v>2019-02-28</v>
                </pt>
                <pt idx="17">
                  <v>2019-03-31</v>
                </pt>
                <pt idx="18">
                  <v>2019-04-30</v>
                </pt>
                <pt idx="19">
                  <v>2019-05-31</v>
                </pt>
                <pt idx="20">
                  <v>2019-06-30</v>
                </pt>
                <pt idx="21">
                  <v>2019-07-31</v>
                </pt>
                <pt idx="22">
                  <v>2019-08-31</v>
                </pt>
                <pt idx="23">
                  <v>2019-09-30</v>
                </pt>
                <pt idx="24">
                  <v>2019-10-31</v>
                </pt>
                <pt idx="25">
                  <v>2019-11-30</v>
                </pt>
                <pt idx="26">
                  <v>2019-12-31</v>
                </pt>
                <pt idx="27">
                  <v>2020-01-31</v>
                </pt>
                <pt idx="28">
                  <v>2020-02-29</v>
                </pt>
                <pt idx="29">
                  <v>2020-03-31</v>
                </pt>
                <pt idx="30">
                  <v>2020-04-30</v>
                </pt>
                <pt idx="31">
                  <v>2020-05-31</v>
                </pt>
                <pt idx="32">
                  <v>2020-06-30</v>
                </pt>
                <pt idx="33">
                  <v>2020-07-31</v>
                </pt>
                <pt idx="34">
                  <v>2020-08-31</v>
                </pt>
                <pt idx="35">
                  <v>2020-09-30</v>
                </pt>
                <pt idx="36">
                  <v>2020-10-31</v>
                </pt>
              </strCache>
            </strRef>
          </cat>
          <val>
            <numRef>
              <f>Risikokennzahlen!$B$100:$B$136</f>
              <numCache>
                <formatCode>General</formatCode>
                <ptCount val="37"/>
                <pt idx="0">
                  <v>110.72</v>
                </pt>
                <pt idx="1">
                  <v>110.33</v>
                </pt>
                <pt idx="2">
                  <v>112.15</v>
                </pt>
                <pt idx="3">
                  <v>113.13</v>
                </pt>
                <pt idx="4">
                  <v>111.58</v>
                </pt>
                <pt idx="5">
                  <v>106.62</v>
                </pt>
                <pt idx="6">
                  <v>109.07</v>
                </pt>
                <pt idx="7">
                  <v>113.3</v>
                </pt>
                <pt idx="8">
                  <v>107.99</v>
                </pt>
                <pt idx="9">
                  <v>107.04</v>
                </pt>
                <pt idx="10">
                  <v>101.71</v>
                </pt>
                <pt idx="11">
                  <v>101.07</v>
                </pt>
                <pt idx="12">
                  <v>94.86</v>
                </pt>
                <pt idx="13">
                  <v>98.5</v>
                </pt>
                <pt idx="14">
                  <v>93.06</v>
                </pt>
                <pt idx="15">
                  <v>98.39</v>
                </pt>
                <pt idx="16">
                  <v>103.75</v>
                </pt>
                <pt idx="17">
                  <v>103.83</v>
                </pt>
                <pt idx="18">
                  <v>103.98</v>
                </pt>
                <pt idx="19">
                  <v>100.99</v>
                </pt>
                <pt idx="20">
                  <v>102.67</v>
                </pt>
                <pt idx="21">
                  <v>105.93</v>
                </pt>
                <pt idx="22">
                  <v>103.29</v>
                </pt>
                <pt idx="23">
                  <v>108.62</v>
                </pt>
                <pt idx="24">
                  <v>110.3</v>
                </pt>
                <pt idx="25">
                  <v>111.53</v>
                </pt>
                <pt idx="26">
                  <v>114.28</v>
                </pt>
                <pt idx="27">
                  <v>118.52</v>
                </pt>
                <pt idx="28">
                  <v>121.91</v>
                </pt>
                <pt idx="29">
                  <v>97.68000000000001</v>
                </pt>
                <pt idx="30">
                  <v>112.65</v>
                </pt>
                <pt idx="31">
                  <v>114.87</v>
                </pt>
                <pt idx="32">
                  <v>119.95</v>
                </pt>
                <pt idx="33">
                  <v>129.65</v>
                </pt>
                <pt idx="34">
                  <v>134.28</v>
                </pt>
                <pt idx="35">
                  <v>131.68</v>
                </pt>
                <pt idx="36">
                  <v>130.06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31527424"/>
        <axId val="131529344"/>
      </lineChart>
      <catAx>
        <axId val="1315274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131529344"/>
        <crosses val="autoZero"/>
        <auto val="1"/>
        <lblAlgn val="ctr"/>
        <lblOffset val="100"/>
        <noMultiLvlLbl val="0"/>
      </catAx>
      <valAx>
        <axId val="131529344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13152742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/><Relationship Id="rId2" Target="/xl/charts/chart5.xml" Type="http://schemas.openxmlformats.org/officeDocument/2006/relationships/chart"/></Relationships>
</file>

<file path=xl/drawings/_rels/drawing5.xml.rels><Relationships xmlns="http://schemas.openxmlformats.org/package/2006/relationships"><Relationship Id="rId1" Target="/xl/charts/chart6.xml" Type="http://schemas.openxmlformats.org/officeDocument/2006/relationships/chart"/><Relationship Id="rId2" Target="/xl/charts/chart7.xml" Type="http://schemas.openxmlformats.org/officeDocument/2006/relationships/chart"/><Relationship Id="rId3" Target="/xl/charts/chart8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1</col>
      <colOff>161926</colOff>
      <row>10</row>
      <rowOff>85725</rowOff>
    </from>
    <to>
      <col>4</col>
      <colOff>657225</colOff>
      <row>25</row>
      <rowOff>38100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4</col>
      <colOff>161925</colOff>
      <row>1</row>
      <rowOff>171451</rowOff>
    </from>
    <to>
      <col>8</col>
      <colOff>352425</colOff>
      <row>13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4</col>
      <colOff>1319760</colOff>
      <row>0</row>
      <rowOff>0</rowOff>
    </from>
    <to>
      <col>14</col>
      <colOff>80640</colOff>
      <row>18</row>
      <rowOff>84960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6350</colOff>
      <row>2</row>
      <rowOff>0</rowOff>
    </from>
    <to>
      <col>17</col>
      <colOff>647700</colOff>
      <row>25</row>
      <rowOff>177800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0</colOff>
      <row>69</row>
      <rowOff>0</rowOff>
    </from>
    <to>
      <col>18</col>
      <colOff>0</colOff>
      <row>92</row>
      <rowOff>177800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1619250</colOff>
      <row>11</row>
      <rowOff>0</rowOff>
    </from>
    <to>
      <col>19</col>
      <colOff>12700</colOff>
      <row>35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3</col>
      <colOff>1898650</colOff>
      <row>59</row>
      <rowOff>0</rowOff>
    </from>
    <to>
      <col>10</col>
      <colOff>127000</colOff>
      <row>83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7</col>
      <colOff>654050</colOff>
      <row>99</row>
      <rowOff>127000</rowOff>
    </from>
    <to>
      <col>19</col>
      <colOff>596900</colOff>
      <row>123</row>
      <rowOff>127000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/home/Noeh/NOEH%20Dropbox/Eckhard%20Noeh/Valor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rtfolio Valor"/>
      <sheetName val="Währungen"/>
      <sheetName val="Diagramm Anlageklassen"/>
      <sheetName val="Top Ten"/>
      <sheetName val="Performance"/>
      <sheetName val="historische Wertentwicklung"/>
      <sheetName val="Valor"/>
      <sheetName val="Tabelle Wertentw."/>
      <sheetName val="kumulative Erträge"/>
      <sheetName val="Risikokennzahlen"/>
    </sheetNames>
    <sheetDataSet>
      <sheetData refreshError="1" sheetId="0">
        <row r="2">
          <cell r="B2" t="str">
            <v>CASH</v>
          </cell>
        </row>
        <row r="36">
          <cell r="A36" t="str">
            <v>Gelegenheiten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4.xml" Type="http://schemas.openxmlformats.org/officeDocument/2006/relationships/drawing"/></Relationships>
</file>

<file path=xl/worksheets/_rels/sheet11.xml.rels><Relationships xmlns="http://schemas.openxmlformats.org/package/2006/relationships"><Relationship Id="rId1" Target="/xl/drawings/drawing5.xml" Type="http://schemas.openxmlformats.org/officeDocument/2006/relationships/drawing"/></Relationships>
</file>

<file path=xl/worksheets/_rels/sheet5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6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8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FFFBAD2C"/>
    <outlinePr summaryBelow="1" summaryRight="1"/>
    <pageSetUpPr fitToPage="1"/>
  </sheetPr>
  <dimension ref="A1:J48"/>
  <sheetViews>
    <sheetView tabSelected="1" workbookViewId="0">
      <selection activeCell="B43" sqref="B43"/>
    </sheetView>
  </sheetViews>
  <sheetFormatPr baseColWidth="10" defaultColWidth="11.375" defaultRowHeight="14.25" outlineLevelCol="0"/>
  <cols>
    <col customWidth="1" max="1" min="1" style="13" width="14.625"/>
    <col customWidth="1" max="2" min="2" style="13" width="34.375"/>
    <col customWidth="1" max="3" min="3" style="13" width="13.625"/>
    <col customWidth="1" max="4" min="4" style="13" width="9.125"/>
    <col customWidth="1" max="6" min="5" style="13" width="8.625"/>
    <col customWidth="1" max="7" min="7" style="13" width="8.125"/>
    <col customWidth="1" max="8" min="8" style="13" width="9.625"/>
    <col customWidth="1" max="9" min="9" style="13" width="8.375"/>
    <col customWidth="1" max="10" min="10" style="13" width="8.125"/>
    <col customWidth="1" max="28" min="11" style="13" width="11.375"/>
    <col customWidth="1" max="16384" min="29" style="13" width="11.375"/>
  </cols>
  <sheetData>
    <row customFormat="1" customHeight="1" ht="27" r="1" s="7">
      <c r="A1" s="5" t="inlineStr">
        <is>
          <t>ISIN</t>
        </is>
      </c>
      <c r="B1" s="6" t="inlineStr">
        <is>
          <t>Fonds</t>
        </is>
      </c>
      <c r="C1" s="6" t="inlineStr">
        <is>
          <t>Anteil %</t>
        </is>
      </c>
      <c r="D1" s="6" t="inlineStr">
        <is>
          <t>Währung</t>
        </is>
      </c>
      <c r="E1" s="6" t="inlineStr">
        <is>
          <t>Total Ret 
1 Mo EUR</t>
        </is>
      </c>
      <c r="F1" s="6" t="inlineStr">
        <is>
          <t>Total Ret 
3 Mo EUR</t>
        </is>
      </c>
      <c r="G1" s="6" t="inlineStr">
        <is>
          <t>Total Ret 
1 Yr EUR</t>
        </is>
      </c>
      <c r="H1" s="6" t="inlineStr">
        <is>
          <t>Total Ret 3 Jahre</t>
        </is>
      </c>
      <c r="I1" s="6" t="inlineStr">
        <is>
          <t>Total Ret 5 Jahre</t>
        </is>
      </c>
      <c r="J1" s="6" t="inlineStr">
        <is>
          <t>Total Ret 10 Jahre</t>
        </is>
      </c>
    </row>
    <row r="2">
      <c r="A2" s="8" t="n"/>
      <c r="B2" s="8" t="inlineStr">
        <is>
          <t>CASH</t>
        </is>
      </c>
      <c r="C2" s="9">
        <f>Einzeltitel!K10</f>
        <v/>
      </c>
      <c r="D2" s="10" t="n"/>
      <c r="E2" s="10" t="n"/>
      <c r="F2" s="10" t="n"/>
      <c r="G2" s="10" t="n"/>
      <c r="H2" s="10" t="n"/>
      <c r="I2" s="10" t="n"/>
      <c r="J2" s="10" t="n"/>
    </row>
    <row r="3">
      <c r="A3" s="11" t="inlineStr">
        <is>
          <t>DE000A0KRJU0</t>
        </is>
      </c>
      <c r="B3" s="11" t="inlineStr">
        <is>
          <t>Kupfer</t>
        </is>
      </c>
      <c r="C3" s="12">
        <f>VLOOKUP(A3,Einzeltitel!$A$2:$I$39,8,FALSE)</f>
        <v/>
      </c>
      <c r="D3" s="10">
        <f>VLOOKUP(A3,Einzeltitel!$A$2:$I$39,5,FALSE)</f>
        <v/>
      </c>
      <c r="E3" s="12">
        <f>IF(VLOOKUP(A3,Performance!$A$2:$H$39,3,FALSE)&lt;&gt;0,VLOOKUP(A3,Performance!$A$2:$H$39,3,FALSE),"-")</f>
        <v/>
      </c>
      <c r="F3" s="12">
        <f>IF(VLOOKUP(A3,Performance!$A$2:$H$39,4,FALSE)&lt;&gt;0,VLOOKUP(A3,Performance!$A$2:$H$39,4,FALSE),"-")</f>
        <v/>
      </c>
      <c r="G3" s="12">
        <f>IF(VLOOKUP(A3,Performance!$A$2:$H$39,5,FALSE)&lt;&gt;0,VLOOKUP(A3,Performance!$A$2:$H$39,5,FALSE),"-")</f>
        <v/>
      </c>
      <c r="H3" s="12">
        <f>IF(VLOOKUP(A3,Performance!$A$2:$H$39,6,FALSE)&lt;&gt;0,VLOOKUP(A3,Performance!$A$2:$H$39,6,FALSE),"-")</f>
        <v/>
      </c>
      <c r="I3" s="12">
        <f>IF(VLOOKUP(A3,Performance!$A$2:$H$39,7,FALSE)&lt;&gt;0,VLOOKUP(A3,Performance!$A$2:$H$39,7,FALSE),"-")</f>
        <v/>
      </c>
      <c r="J3" s="12">
        <f>IF(VLOOKUP(A3,Performance!$A$2:$H$39,8,FALSE)&lt;&gt;0,VLOOKUP(A3,Performance!$A$2:$H$39,8,FALSE),"-")</f>
        <v/>
      </c>
    </row>
    <row r="4">
      <c r="A4" s="8" t="inlineStr">
        <is>
          <t>GB00B684MW17</t>
        </is>
      </c>
      <c r="B4" s="8" t="inlineStr">
        <is>
          <t>Rhodium</t>
        </is>
      </c>
      <c r="C4" s="12">
        <f>VLOOKUP(A4,Einzeltitel!$A$2:$I$39,8,FALSE)</f>
        <v/>
      </c>
      <c r="D4" s="10">
        <f>VLOOKUP(A4,Einzeltitel!$A$2:$I$39,5,FALSE)</f>
        <v/>
      </c>
      <c r="E4" s="12">
        <f>IF(VLOOKUP(A4,Performance!$A$2:$H$39,3,FALSE)&lt;&gt;0,VLOOKUP(A4,Performance!$A$2:$H$39,3,FALSE),"-")</f>
        <v/>
      </c>
      <c r="F4" s="12">
        <f>IF(VLOOKUP(A4,Performance!$A$2:$H$39,4,FALSE)&lt;&gt;0,VLOOKUP(A4,Performance!$A$2:$H$39,4,FALSE),"-")</f>
        <v/>
      </c>
      <c r="G4" s="12">
        <f>IF(VLOOKUP(A4,Performance!$A$2:$H$39,5,FALSE)&lt;&gt;0,VLOOKUP(A4,Performance!$A$2:$H$39,5,FALSE),"-")</f>
        <v/>
      </c>
      <c r="H4" s="12">
        <f>IF(VLOOKUP(A4,Performance!$A$2:$H$39,6,FALSE)&lt;&gt;0,VLOOKUP(A4,Performance!$A$2:$H$39,6,FALSE),"-")</f>
        <v/>
      </c>
      <c r="I4" s="12">
        <f>IF(VLOOKUP(A4,Performance!$A$2:$H$39,7,FALSE)&lt;&gt;0,VLOOKUP(A4,Performance!$A$2:$H$39,7,FALSE),"-")</f>
        <v/>
      </c>
      <c r="J4" s="12">
        <f>IF(VLOOKUP(A4,Performance!$A$2:$H$39,8,FALSE)&lt;&gt;0,VLOOKUP(A4,Performance!$A$2:$H$39,8,FALSE),"-")</f>
        <v/>
      </c>
    </row>
    <row r="5">
      <c r="A5" s="11" t="inlineStr">
        <is>
          <t>DE000A1E0HS6</t>
        </is>
      </c>
      <c r="B5" s="11" t="inlineStr">
        <is>
          <t>SILBER/DB</t>
        </is>
      </c>
      <c r="C5" s="12">
        <f>VLOOKUP(A5,Einzeltitel!$A$2:$I$39,8,FALSE)</f>
        <v/>
      </c>
      <c r="D5" s="10">
        <f>VLOOKUP(A5,Einzeltitel!$A$2:$I$39,5,FALSE)</f>
        <v/>
      </c>
      <c r="E5" s="12">
        <f>IF(VLOOKUP(A5,Performance!$A$2:$H$39,3,FALSE)&lt;&gt;0,VLOOKUP(A5,Performance!$A$2:$H$39,3,FALSE),"-")</f>
        <v/>
      </c>
      <c r="F5" s="12">
        <f>IF(VLOOKUP(A5,Performance!$A$2:$H$39,4,FALSE)&lt;&gt;0,VLOOKUP(A5,Performance!$A$2:$H$39,4,FALSE),"-")</f>
        <v/>
      </c>
      <c r="G5" s="12">
        <f>IF(VLOOKUP(A5,Performance!$A$2:$H$39,5,FALSE)&lt;&gt;0,VLOOKUP(A5,Performance!$A$2:$H$39,5,FALSE),"-")</f>
        <v/>
      </c>
      <c r="H5" s="12">
        <f>IF(VLOOKUP(A5,Performance!$A$2:$H$39,6,FALSE)&lt;&gt;0,VLOOKUP(A5,Performance!$A$2:$H$39,6,FALSE),"-")</f>
        <v/>
      </c>
      <c r="I5" s="12">
        <f>IF(VLOOKUP(A5,Performance!$A$2:$H$39,7,FALSE)&lt;&gt;0,VLOOKUP(A5,Performance!$A$2:$H$39,7,FALSE),"-")</f>
        <v/>
      </c>
      <c r="J5" s="12">
        <f>IF(VLOOKUP(A5,Performance!$A$2:$H$39,8,FALSE)&lt;&gt;0,VLOOKUP(A5,Performance!$A$2:$H$39,8,FALSE),"-")</f>
        <v/>
      </c>
    </row>
    <row r="6">
      <c r="A6" s="8" t="inlineStr">
        <is>
          <t>IE00B43VDT70</t>
        </is>
      </c>
      <c r="B6" s="8" t="inlineStr">
        <is>
          <t>Silver/Source 00</t>
        </is>
      </c>
      <c r="C6" s="12">
        <f>VLOOKUP(A6,Einzeltitel!$A$2:$I$39,8,FALSE)</f>
        <v/>
      </c>
      <c r="D6" s="10">
        <f>VLOOKUP(A6,Einzeltitel!$A$2:$I$39,5,FALSE)</f>
        <v/>
      </c>
      <c r="E6" s="12">
        <f>IF(VLOOKUP(A6,Performance!$A$2:$H$39,3,FALSE)&lt;&gt;0,VLOOKUP(A6,Performance!$A$2:$H$39,3,FALSE),"-")</f>
        <v/>
      </c>
      <c r="F6" s="12">
        <f>IF(VLOOKUP(A6,Performance!$A$2:$H$39,4,FALSE)&lt;&gt;0,VLOOKUP(A6,Performance!$A$2:$H$39,4,FALSE),"-")</f>
        <v/>
      </c>
      <c r="G6" s="12">
        <f>IF(VLOOKUP(A6,Performance!$A$2:$H$39,5,FALSE)&lt;&gt;0,VLOOKUP(A6,Performance!$A$2:$H$39,5,FALSE),"-")</f>
        <v/>
      </c>
      <c r="H6" s="12">
        <f>IF(VLOOKUP(A6,Performance!$A$2:$H$39,6,FALSE)&lt;&gt;0,VLOOKUP(A6,Performance!$A$2:$H$39,6,FALSE),"-")</f>
        <v/>
      </c>
      <c r="I6" s="12">
        <f>IF(VLOOKUP(A6,Performance!$A$2:$H$39,7,FALSE)&lt;&gt;0,VLOOKUP(A6,Performance!$A$2:$H$39,7,FALSE),"-")</f>
        <v/>
      </c>
      <c r="J6" s="12">
        <f>IF(VLOOKUP(A6,Performance!$A$2:$H$39,8,FALSE)&lt;&gt;0,VLOOKUP(A6,Performance!$A$2:$H$39,8,FALSE),"-")</f>
        <v/>
      </c>
    </row>
    <row r="7">
      <c r="A7" s="14" t="inlineStr">
        <is>
          <t>JE00B1VS2W53</t>
        </is>
      </c>
      <c r="B7" s="14" t="inlineStr">
        <is>
          <t>PHPT/ETFS</t>
        </is>
      </c>
      <c r="C7" s="12">
        <f>VLOOKUP(A7,Einzeltitel!$A$2:$I$39,8,FALSE)</f>
        <v/>
      </c>
      <c r="D7" s="10">
        <f>VLOOKUP(A7,Einzeltitel!$A$2:$I$39,5,FALSE)</f>
        <v/>
      </c>
      <c r="E7" s="12">
        <f>IF(VLOOKUP(A7,Performance!$A$2:$H$39,3,FALSE)&lt;&gt;0,VLOOKUP(A7,Performance!$A$2:$H$39,3,FALSE),"-")</f>
        <v/>
      </c>
      <c r="F7" s="12">
        <f>IF(VLOOKUP(A7,Performance!$A$2:$H$39,4,FALSE)&lt;&gt;0,VLOOKUP(A7,Performance!$A$2:$H$39,4,FALSE),"-")</f>
        <v/>
      </c>
      <c r="G7" s="12">
        <f>IF(VLOOKUP(A7,Performance!$A$2:$H$39,5,FALSE)&lt;&gt;0,VLOOKUP(A7,Performance!$A$2:$H$39,5,FALSE),"-")</f>
        <v/>
      </c>
      <c r="H7" s="12">
        <f>IF(VLOOKUP(A7,Performance!$A$2:$H$39,6,FALSE)&lt;&gt;0,VLOOKUP(A7,Performance!$A$2:$H$39,6,FALSE),"-")</f>
        <v/>
      </c>
      <c r="I7" s="12">
        <f>IF(VLOOKUP(A7,Performance!$A$2:$H$39,7,FALSE)&lt;&gt;0,VLOOKUP(A7,Performance!$A$2:$H$39,7,FALSE),"-")</f>
        <v/>
      </c>
      <c r="J7" s="12">
        <f>IF(VLOOKUP(A7,Performance!$A$2:$H$39,8,FALSE)&lt;&gt;0,VLOOKUP(A7,Performance!$A$2:$H$39,8,FALSE),"-")</f>
        <v/>
      </c>
    </row>
    <row r="8">
      <c r="A8" s="15" t="inlineStr">
        <is>
          <t>JE00B2QY0H68</t>
        </is>
      </c>
      <c r="B8" s="15" t="inlineStr">
        <is>
          <t>Zinn</t>
        </is>
      </c>
      <c r="C8" s="12">
        <f>VLOOKUP(A8,Einzeltitel!$A$2:$I$39,8,FALSE)</f>
        <v/>
      </c>
      <c r="D8" s="10">
        <f>VLOOKUP(A8,Einzeltitel!$A$2:$I$39,5,FALSE)</f>
        <v/>
      </c>
      <c r="E8" s="12">
        <f>IF(VLOOKUP(A8,Performance!$A$2:$H$39,3,FALSE)&lt;&gt;0,VLOOKUP(A8,Performance!$A$2:$H$39,3,FALSE),"-")</f>
        <v/>
      </c>
      <c r="F8" s="12">
        <f>IF(VLOOKUP(A8,Performance!$A$2:$H$39,4,FALSE)&lt;&gt;0,VLOOKUP(A8,Performance!$A$2:$H$39,4,FALSE),"-")</f>
        <v/>
      </c>
      <c r="G8" s="12">
        <f>IF(VLOOKUP(A8,Performance!$A$2:$H$39,5,FALSE)&lt;&gt;0,VLOOKUP(A8,Performance!$A$2:$H$39,5,FALSE),"-")</f>
        <v/>
      </c>
      <c r="H8" s="12">
        <f>IF(VLOOKUP(A8,Performance!$A$2:$H$39,6,FALSE)&lt;&gt;0,VLOOKUP(A8,Performance!$A$2:$H$39,6,FALSE),"-")</f>
        <v/>
      </c>
      <c r="I8" s="12">
        <f>IF(VLOOKUP(A8,Performance!$A$2:$H$39,7,FALSE)&lt;&gt;0,VLOOKUP(A8,Performance!$A$2:$H$39,7,FALSE),"-")</f>
        <v/>
      </c>
      <c r="J8" s="12">
        <f>IF(VLOOKUP(A8,Performance!$A$2:$H$39,8,FALSE)&lt;&gt;0,VLOOKUP(A8,Performance!$A$2:$H$39,8,FALSE),"-")</f>
        <v/>
      </c>
    </row>
    <row customFormat="1" customHeight="1" ht="13.5" r="9" s="16">
      <c r="A9" s="11" t="inlineStr">
        <is>
          <t>BE0974320526</t>
        </is>
      </c>
      <c r="B9" s="11" t="inlineStr">
        <is>
          <t>Umicore</t>
        </is>
      </c>
      <c r="C9" s="12">
        <f>VLOOKUP(A9,Einzeltitel!$A$2:$I$39,8,FALSE)</f>
        <v/>
      </c>
      <c r="D9" s="10">
        <f>VLOOKUP(A9,Einzeltitel!$A$2:$I$39,5,FALSE)</f>
        <v/>
      </c>
      <c r="E9" s="12">
        <f>IF(VLOOKUP(A9,Performance!$A$2:$H$39,3,FALSE)&lt;&gt;0,VLOOKUP(A9,Performance!$A$2:$H$39,3,FALSE),"-")</f>
        <v/>
      </c>
      <c r="F9" s="12">
        <f>IF(VLOOKUP(A9,Performance!$A$2:$H$39,4,FALSE)&lt;&gt;0,VLOOKUP(A9,Performance!$A$2:$H$39,4,FALSE),"-")</f>
        <v/>
      </c>
      <c r="G9" s="12">
        <f>IF(VLOOKUP(A9,Performance!$A$2:$H$39,5,FALSE)&lt;&gt;0,VLOOKUP(A9,Performance!$A$2:$H$39,5,FALSE),"-")</f>
        <v/>
      </c>
      <c r="H9" s="12">
        <f>IF(VLOOKUP(A9,Performance!$A$2:$H$39,6,FALSE)&lt;&gt;0,VLOOKUP(A9,Performance!$A$2:$H$39,6,FALSE),"-")</f>
        <v/>
      </c>
      <c r="I9" s="12">
        <f>IF(VLOOKUP(A9,Performance!$A$2:$H$39,7,FALSE)&lt;&gt;0,VLOOKUP(A9,Performance!$A$2:$H$39,7,FALSE),"-")</f>
        <v/>
      </c>
      <c r="J9" s="12">
        <f>IF(VLOOKUP(A9,Performance!$A$2:$H$39,8,FALSE)&lt;&gt;0,VLOOKUP(A9,Performance!$A$2:$H$39,8,FALSE),"-")</f>
        <v/>
      </c>
    </row>
    <row customFormat="1" r="10" s="20">
      <c r="A10" s="17" t="inlineStr">
        <is>
          <t>Metalle</t>
        </is>
      </c>
      <c r="B10" s="17" t="n"/>
      <c r="C10" s="18">
        <f>SUM(C3:C9)</f>
        <v/>
      </c>
      <c r="D10" s="19" t="n"/>
      <c r="E10" s="18">
        <f>IF((SUM(E3:E9)&lt;&gt;0),AVERAGEIF(E3:E9, "&lt;&gt;0"),"-")</f>
        <v/>
      </c>
      <c r="F10" s="18">
        <f>IF((SUM(F3:F9)&lt;&gt;0),AVERAGEIF(F3:F9, "&lt;&gt;0"),"-")</f>
        <v/>
      </c>
      <c r="G10" s="18">
        <f>IF((SUM(G3:G9)&lt;&gt;0),AVERAGEIF(G3:G9, "&lt;&gt;0"),"-")</f>
        <v/>
      </c>
      <c r="H10" s="18">
        <f>IF((SUM(H3:H9)&lt;&gt;0),AVERAGEIF(H3:H9, "&lt;&gt;0"),"-")</f>
        <v/>
      </c>
      <c r="I10" s="18">
        <f>IF((SUM(I3:I9)&lt;&gt;0),AVERAGEIF(I3:I9, "&lt;&gt;0"),"-")</f>
        <v/>
      </c>
      <c r="J10" s="18">
        <f>IF((SUM(J3:J9)&lt;&gt;0),AVERAGEIF(J3:J9, "&lt;&gt;0"),"-")</f>
        <v/>
      </c>
    </row>
    <row customFormat="1" customHeight="1" ht="15" r="11" s="52">
      <c r="A11" s="15" t="inlineStr">
        <is>
          <t>GB0000456144</t>
        </is>
      </c>
      <c r="B11" s="15" t="inlineStr">
        <is>
          <t>Antofagasta</t>
        </is>
      </c>
      <c r="C11" s="12">
        <f>VLOOKUP(A11,Einzeltitel!$A$2:$I$39,8,FALSE)</f>
        <v/>
      </c>
      <c r="D11" s="10">
        <f>VLOOKUP(A11,Einzeltitel!$A$2:$I$39,5,FALSE)</f>
        <v/>
      </c>
      <c r="E11" s="12">
        <f>IF(VLOOKUP(A11,Performance!$A$2:$H$39,3,FALSE)&lt;&gt;0,VLOOKUP(A11,Performance!$A$2:$H$39,3,FALSE),"-")</f>
        <v/>
      </c>
      <c r="F11" s="12">
        <f>IF(VLOOKUP(A11,Performance!$A$2:$H$39,4,FALSE)&lt;&gt;0,VLOOKUP(A11,Performance!$A$2:$H$39,4,FALSE),"-")</f>
        <v/>
      </c>
      <c r="G11" s="12">
        <f>IF(VLOOKUP(A11,Performance!$A$2:$H$39,5,FALSE)&lt;&gt;0,VLOOKUP(A11,Performance!$A$2:$H$39,5,FALSE),"-")</f>
        <v/>
      </c>
      <c r="H11" s="12">
        <f>IF(VLOOKUP(A11,Performance!$A$2:$H$39,6,FALSE)&lt;&gt;0,VLOOKUP(A11,Performance!$A$2:$H$39,6,FALSE),"-")</f>
        <v/>
      </c>
      <c r="I11" s="12">
        <f>IF(VLOOKUP(A11,Performance!$A$2:$H$39,7,FALSE)&lt;&gt;0,VLOOKUP(A11,Performance!$A$2:$H$39,7,FALSE),"-")</f>
        <v/>
      </c>
      <c r="J11" s="12">
        <f>IF(VLOOKUP(A11,Performance!$A$2:$H$39,8,FALSE)&lt;&gt;0,VLOOKUP(A11,Performance!$A$2:$H$39,8,FALSE),"-")</f>
        <v/>
      </c>
    </row>
    <row customFormat="1" customHeight="1" ht="15" r="12" s="52">
      <c r="A12" s="11" t="inlineStr">
        <is>
          <t>US6516391066</t>
        </is>
      </c>
      <c r="B12" s="11" t="inlineStr">
        <is>
          <t>Newmont Mining</t>
        </is>
      </c>
      <c r="C12" s="12">
        <f>VLOOKUP(A12,Einzeltitel!$A$2:$I$39,8,FALSE)</f>
        <v/>
      </c>
      <c r="D12" s="10">
        <f>VLOOKUP(A12,Einzeltitel!$A$2:$I$39,5,FALSE)</f>
        <v/>
      </c>
      <c r="E12" s="12">
        <f>IF(VLOOKUP(A12,Performance!$A$2:$H$39,3,FALSE)&lt;&gt;0,VLOOKUP(A12,Performance!$A$2:$H$39,3,FALSE),"-")</f>
        <v/>
      </c>
      <c r="F12" s="12">
        <f>IF(VLOOKUP(A12,Performance!$A$2:$H$39,4,FALSE)&lt;&gt;0,VLOOKUP(A12,Performance!$A$2:$H$39,4,FALSE),"-")</f>
        <v/>
      </c>
      <c r="G12" s="12">
        <f>IF(VLOOKUP(A12,Performance!$A$2:$H$39,5,FALSE)&lt;&gt;0,VLOOKUP(A12,Performance!$A$2:$H$39,5,FALSE),"-")</f>
        <v/>
      </c>
      <c r="H12" s="12">
        <f>IF(VLOOKUP(A12,Performance!$A$2:$H$39,6,FALSE)&lt;&gt;0,VLOOKUP(A12,Performance!$A$2:$H$39,6,FALSE),"-")</f>
        <v/>
      </c>
      <c r="I12" s="12">
        <f>IF(VLOOKUP(A12,Performance!$A$2:$H$39,7,FALSE)&lt;&gt;0,VLOOKUP(A12,Performance!$A$2:$H$39,7,FALSE),"-")</f>
        <v/>
      </c>
      <c r="J12" s="12">
        <f>IF(VLOOKUP(A12,Performance!$A$2:$H$39,8,FALSE)&lt;&gt;0,VLOOKUP(A12,Performance!$A$2:$H$39,8,FALSE),"-")</f>
        <v/>
      </c>
    </row>
    <row customFormat="1" customHeight="1" ht="15" r="13" s="52">
      <c r="A13" s="15" t="inlineStr">
        <is>
          <t>JP3402600005</t>
        </is>
      </c>
      <c r="B13" s="15" t="inlineStr">
        <is>
          <t>Sumitomo Metal Mng</t>
        </is>
      </c>
      <c r="C13" s="12">
        <f>VLOOKUP(A13,Einzeltitel!$A$2:$I$39,8,FALSE)</f>
        <v/>
      </c>
      <c r="D13" s="10">
        <f>VLOOKUP(A13,Einzeltitel!$A$2:$I$39,5,FALSE)</f>
        <v/>
      </c>
      <c r="E13" s="12">
        <f>IF(VLOOKUP(A13,Performance!$A$2:$H$39,3,FALSE)&lt;&gt;0,VLOOKUP(A13,Performance!$A$2:$H$39,3,FALSE),"-")</f>
        <v/>
      </c>
      <c r="F13" s="12">
        <f>IF(VLOOKUP(A13,Performance!$A$2:$H$39,4,FALSE)&lt;&gt;0,VLOOKUP(A13,Performance!$A$2:$H$39,4,FALSE),"-")</f>
        <v/>
      </c>
      <c r="G13" s="12">
        <f>IF(VLOOKUP(A13,Performance!$A$2:$H$39,5,FALSE)&lt;&gt;0,VLOOKUP(A13,Performance!$A$2:$H$39,5,FALSE),"-")</f>
        <v/>
      </c>
      <c r="H13" s="12">
        <f>IF(VLOOKUP(A13,Performance!$A$2:$H$39,6,FALSE)&lt;&gt;0,VLOOKUP(A13,Performance!$A$2:$H$39,6,FALSE),"-")</f>
        <v/>
      </c>
      <c r="I13" s="12">
        <f>IF(VLOOKUP(A13,Performance!$A$2:$H$39,7,FALSE)&lt;&gt;0,VLOOKUP(A13,Performance!$A$2:$H$39,7,FALSE),"-")</f>
        <v/>
      </c>
      <c r="J13" s="12">
        <f>IF(VLOOKUP(A13,Performance!$A$2:$H$39,8,FALSE)&lt;&gt;0,VLOOKUP(A13,Performance!$A$2:$H$39,8,FALSE),"-")</f>
        <v/>
      </c>
    </row>
    <row customFormat="1" customHeight="1" ht="15" r="14" s="52">
      <c r="A14" s="11" t="inlineStr">
        <is>
          <t>ZAE000018123</t>
        </is>
      </c>
      <c r="B14" s="11" t="inlineStr">
        <is>
          <t>Gold Fields</t>
        </is>
      </c>
      <c r="C14" s="12">
        <f>VLOOKUP(A14,Einzeltitel!$A$2:$I$39,8,FALSE)</f>
        <v/>
      </c>
      <c r="D14" s="10">
        <f>VLOOKUP(A14,Einzeltitel!$A$2:$I$39,5,FALSE)</f>
        <v/>
      </c>
      <c r="E14" s="12">
        <f>IF(VLOOKUP(A14,Performance!$A$2:$H$39,3,FALSE)&lt;&gt;0,VLOOKUP(A14,Performance!$A$2:$H$39,3,FALSE),"-")</f>
        <v/>
      </c>
      <c r="F14" s="12">
        <f>IF(VLOOKUP(A14,Performance!$A$2:$H$39,4,FALSE)&lt;&gt;0,VLOOKUP(A14,Performance!$A$2:$H$39,4,FALSE),"-")</f>
        <v/>
      </c>
      <c r="G14" s="12">
        <f>IF(VLOOKUP(A14,Performance!$A$2:$H$39,5,FALSE)&lt;&gt;0,VLOOKUP(A14,Performance!$A$2:$H$39,5,FALSE),"-")</f>
        <v/>
      </c>
      <c r="H14" s="12">
        <f>IF(VLOOKUP(A14,Performance!$A$2:$H$39,6,FALSE)&lt;&gt;0,VLOOKUP(A14,Performance!$A$2:$H$39,6,FALSE),"-")</f>
        <v/>
      </c>
      <c r="I14" s="12">
        <f>IF(VLOOKUP(A14,Performance!$A$2:$H$39,7,FALSE)&lt;&gt;0,VLOOKUP(A14,Performance!$A$2:$H$39,7,FALSE),"-")</f>
        <v/>
      </c>
      <c r="J14" s="12">
        <f>IF(VLOOKUP(A14,Performance!$A$2:$H$39,8,FALSE)&lt;&gt;0,VLOOKUP(A14,Performance!$A$2:$H$39,8,FALSE),"-")</f>
        <v/>
      </c>
    </row>
    <row customFormat="1" customHeight="1" ht="15" r="15" s="52">
      <c r="A15" s="15" t="inlineStr">
        <is>
          <t>CA8787422044</t>
        </is>
      </c>
      <c r="B15" s="15" t="inlineStr">
        <is>
          <t>Teck Resources</t>
        </is>
      </c>
      <c r="C15" s="12">
        <f>VLOOKUP(A15,Einzeltitel!$A$2:$I$39,8,FALSE)</f>
        <v/>
      </c>
      <c r="D15" s="10">
        <f>VLOOKUP(A15,Einzeltitel!$A$2:$I$39,5,FALSE)</f>
        <v/>
      </c>
      <c r="E15" s="12">
        <f>IF(VLOOKUP(A15,Performance!$A$2:$H$39,3,FALSE)&lt;&gt;0,VLOOKUP(A15,Performance!$A$2:$H$39,3,FALSE),"-")</f>
        <v/>
      </c>
      <c r="F15" s="12">
        <f>IF(VLOOKUP(A15,Performance!$A$2:$H$39,4,FALSE)&lt;&gt;0,VLOOKUP(A15,Performance!$A$2:$H$39,4,FALSE),"-")</f>
        <v/>
      </c>
      <c r="G15" s="12">
        <f>IF(VLOOKUP(A15,Performance!$A$2:$H$39,5,FALSE)&lt;&gt;0,VLOOKUP(A15,Performance!$A$2:$H$39,5,FALSE),"-")</f>
        <v/>
      </c>
      <c r="H15" s="12">
        <f>IF(VLOOKUP(A15,Performance!$A$2:$H$39,6,FALSE)&lt;&gt;0,VLOOKUP(A15,Performance!$A$2:$H$39,6,FALSE),"-")</f>
        <v/>
      </c>
      <c r="I15" s="12">
        <f>IF(VLOOKUP(A15,Performance!$A$2:$H$39,7,FALSE)&lt;&gt;0,VLOOKUP(A15,Performance!$A$2:$H$39,7,FALSE),"-")</f>
        <v/>
      </c>
      <c r="J15" s="12">
        <f>IF(VLOOKUP(A15,Performance!$A$2:$H$39,8,FALSE)&lt;&gt;0,VLOOKUP(A15,Performance!$A$2:$H$39,8,FALSE),"-")</f>
        <v/>
      </c>
    </row>
    <row customFormat="1" customHeight="1" ht="15" r="16" s="52">
      <c r="A16" s="11" t="inlineStr">
        <is>
          <t>RU000A0JNAA8</t>
        </is>
      </c>
      <c r="B16" s="11" t="inlineStr">
        <is>
          <t>Polyus Rg</t>
        </is>
      </c>
      <c r="C16" s="12">
        <f>VLOOKUP(A16,Einzeltitel!$A$2:$I$39,8,FALSE)</f>
        <v/>
      </c>
      <c r="D16" s="10">
        <f>VLOOKUP(A16,Einzeltitel!$A$2:$I$39,5,FALSE)</f>
        <v/>
      </c>
      <c r="E16" s="12">
        <f>IF(VLOOKUP(A16,Performance!$A$2:$H$39,3,FALSE)&lt;&gt;0,VLOOKUP(A16,Performance!$A$2:$H$39,3,FALSE),"-")</f>
        <v/>
      </c>
      <c r="F16" s="12">
        <f>IF(VLOOKUP(A16,Performance!$A$2:$H$39,4,FALSE)&lt;&gt;0,VLOOKUP(A16,Performance!$A$2:$H$39,4,FALSE),"-")</f>
        <v/>
      </c>
      <c r="G16" s="12">
        <f>IF(VLOOKUP(A16,Performance!$A$2:$H$39,5,FALSE)&lt;&gt;0,VLOOKUP(A16,Performance!$A$2:$H$39,5,FALSE),"-")</f>
        <v/>
      </c>
      <c r="H16" s="12">
        <f>IF(VLOOKUP(A16,Performance!$A$2:$H$39,6,FALSE)&lt;&gt;0,VLOOKUP(A16,Performance!$A$2:$H$39,6,FALSE),"-")</f>
        <v/>
      </c>
      <c r="I16" s="12">
        <f>IF(VLOOKUP(A16,Performance!$A$2:$H$39,7,FALSE)&lt;&gt;0,VLOOKUP(A16,Performance!$A$2:$H$39,7,FALSE),"-")</f>
        <v/>
      </c>
      <c r="J16" s="12">
        <f>IF(VLOOKUP(A16,Performance!$A$2:$H$39,8,FALSE)&lt;&gt;0,VLOOKUP(A16,Performance!$A$2:$H$39,8,FALSE),"-")</f>
        <v/>
      </c>
    </row>
    <row customFormat="1" customHeight="1" ht="15" r="17" s="52">
      <c r="A17" s="21" t="inlineStr">
        <is>
          <t>Bergbau</t>
        </is>
      </c>
      <c r="B17" s="21" t="n"/>
      <c r="C17" s="22">
        <f>SUM(C11:C16)</f>
        <v/>
      </c>
      <c r="D17" s="19" t="n"/>
      <c r="E17" s="18">
        <f>IF((SUM(E11:E16)&lt;&gt;0),AVERAGEIF(E11:E16, "&lt;&gt;0"),"-")</f>
        <v/>
      </c>
      <c r="F17" s="18">
        <f>IF((SUM(F11:F16)&lt;&gt;0),AVERAGEIF(F11:F16, "&lt;&gt;0"),"-")</f>
        <v/>
      </c>
      <c r="G17" s="18">
        <f>IF((SUM(G11:G16)&lt;&gt;0),AVERAGEIF(G11:G16, "&lt;&gt;0"),"-")</f>
        <v/>
      </c>
      <c r="H17" s="18">
        <f>IF((SUM(H11:H16)&lt;&gt;0),AVERAGEIF(H11:H16, "&lt;&gt;0"),"-")</f>
        <v/>
      </c>
      <c r="I17" s="18">
        <f>IF((SUM(I11:I16)&lt;&gt;0),AVERAGEIF(I11:I16, "&lt;&gt;0"),"-")</f>
        <v/>
      </c>
      <c r="J17" s="18">
        <f>IF((SUM(J11:J16)&lt;&gt;0),AVERAGEIF(J11:J16, "&lt;&gt;0"),"-")</f>
        <v/>
      </c>
    </row>
    <row customFormat="1" customHeight="1" ht="12.75" r="18" s="16">
      <c r="A18" s="8" t="inlineStr">
        <is>
          <t>LU2145462722</t>
        </is>
      </c>
      <c r="B18" s="8" t="inlineStr">
        <is>
          <t>SAM Smart Energy</t>
        </is>
      </c>
      <c r="C18" s="12">
        <f>VLOOKUP(A18,Einzeltitel!$A$2:$I$39,8,FALSE)</f>
        <v/>
      </c>
      <c r="D18" s="10">
        <f>VLOOKUP(A18,Einzeltitel!$A$2:$I$39,5,FALSE)</f>
        <v/>
      </c>
      <c r="E18" s="12">
        <f>IF(VLOOKUP(A18,Performance!$A$2:$H$39,3,FALSE)&lt;&gt;0,VLOOKUP(A18,Performance!$A$2:$H$39,3,FALSE),"-")</f>
        <v/>
      </c>
      <c r="F18" s="12">
        <f>IF(VLOOKUP(A18,Performance!$A$2:$H$39,4,FALSE)&lt;&gt;0,VLOOKUP(A18,Performance!$A$2:$H$39,4,FALSE),"-")</f>
        <v/>
      </c>
      <c r="G18" s="12">
        <f>IF(VLOOKUP(A18,Performance!$A$2:$H$39,5,FALSE)&lt;&gt;0,VLOOKUP(A18,Performance!$A$2:$H$39,5,FALSE),"-")</f>
        <v/>
      </c>
      <c r="H18" s="12">
        <f>IF(VLOOKUP(A18,Performance!$A$2:$H$39,6,FALSE)&lt;&gt;0,VLOOKUP(A18,Performance!$A$2:$H$39,6,FALSE),"-")</f>
        <v/>
      </c>
      <c r="I18" s="12">
        <f>IF(VLOOKUP(A18,Performance!$A$2:$H$39,7,FALSE)&lt;&gt;0,VLOOKUP(A18,Performance!$A$2:$H$39,7,FALSE),"-")</f>
        <v/>
      </c>
      <c r="J18" s="12">
        <f>IF(VLOOKUP(A18,Performance!$A$2:$H$39,8,FALSE)&lt;&gt;0,VLOOKUP(A18,Performance!$A$2:$H$39,8,FALSE),"-")</f>
        <v/>
      </c>
    </row>
    <row r="19">
      <c r="A19" s="11" t="inlineStr">
        <is>
          <t>LU0950589498</t>
        </is>
      </c>
      <c r="B19" s="11" t="inlineStr">
        <is>
          <t>JSS In OS Eq Gl CC</t>
        </is>
      </c>
      <c r="C19" s="12">
        <f>VLOOKUP(A19,Einzeltitel!$A$2:$I$39,8,FALSE)</f>
        <v/>
      </c>
      <c r="D19" s="10">
        <f>VLOOKUP(A19,Einzeltitel!$A$2:$I$39,5,FALSE)</f>
        <v/>
      </c>
      <c r="E19" s="12">
        <f>IF(VLOOKUP(A19,Performance!$A$2:$H$39,3,FALSE)&lt;&gt;0,VLOOKUP(A19,Performance!$A$2:$H$39,3,FALSE),"-")</f>
        <v/>
      </c>
      <c r="F19" s="12">
        <f>IF(VLOOKUP(A19,Performance!$A$2:$H$39,4,FALSE)&lt;&gt;0,VLOOKUP(A19,Performance!$A$2:$H$39,4,FALSE),"-")</f>
        <v/>
      </c>
      <c r="G19" s="12">
        <f>IF(VLOOKUP(A19,Performance!$A$2:$H$39,5,FALSE)&lt;&gt;0,VLOOKUP(A19,Performance!$A$2:$H$39,5,FALSE),"-")</f>
        <v/>
      </c>
      <c r="H19" s="12">
        <f>IF(VLOOKUP(A19,Performance!$A$2:$H$39,6,FALSE)&lt;&gt;0,VLOOKUP(A19,Performance!$A$2:$H$39,6,FALSE),"-")</f>
        <v/>
      </c>
      <c r="I19" s="12">
        <f>IF(VLOOKUP(A19,Performance!$A$2:$H$39,7,FALSE)&lt;&gt;0,VLOOKUP(A19,Performance!$A$2:$H$39,7,FALSE),"-")</f>
        <v/>
      </c>
      <c r="J19" s="12">
        <f>IF(VLOOKUP(A19,Performance!$A$2:$H$39,8,FALSE)&lt;&gt;0,VLOOKUP(A19,Performance!$A$2:$H$39,8,FALSE),"-")</f>
        <v/>
      </c>
    </row>
    <row r="20">
      <c r="A20" s="8" t="inlineStr">
        <is>
          <t>LU1883318666</t>
        </is>
      </c>
      <c r="B20" s="8" t="inlineStr">
        <is>
          <t>Amundi Funds - Global Ecology</t>
        </is>
      </c>
      <c r="C20" s="12">
        <f>VLOOKUP(A20,Einzeltitel!$A$2:$I$39,8,FALSE)</f>
        <v/>
      </c>
      <c r="D20" s="10">
        <f>VLOOKUP(A20,Einzeltitel!$A$2:$I$39,5,FALSE)</f>
        <v/>
      </c>
      <c r="E20" s="12">
        <f>IF(VLOOKUP(A20,Performance!$A$2:$H$39,3,FALSE)&lt;&gt;0,VLOOKUP(A20,Performance!$A$2:$H$39,3,FALSE),"-")</f>
        <v/>
      </c>
      <c r="F20" s="12">
        <f>IF(VLOOKUP(A20,Performance!$A$2:$H$39,4,FALSE)&lt;&gt;0,VLOOKUP(A20,Performance!$A$2:$H$39,4,FALSE),"-")</f>
        <v/>
      </c>
      <c r="G20" s="12">
        <f>IF(VLOOKUP(A20,Performance!$A$2:$H$39,5,FALSE)&lt;&gt;0,VLOOKUP(A20,Performance!$A$2:$H$39,5,FALSE),"-")</f>
        <v/>
      </c>
      <c r="H20" s="12">
        <f>IF(VLOOKUP(A20,Performance!$A$2:$H$39,6,FALSE)&lt;&gt;0,VLOOKUP(A20,Performance!$A$2:$H$39,6,FALSE),"-")</f>
        <v/>
      </c>
      <c r="I20" s="12">
        <f>IF(VLOOKUP(A20,Performance!$A$2:$H$39,7,FALSE)&lt;&gt;0,VLOOKUP(A20,Performance!$A$2:$H$39,7,FALSE),"-")</f>
        <v/>
      </c>
      <c r="J20" s="12">
        <f>IF(VLOOKUP(A20,Performance!$A$2:$H$39,8,FALSE)&lt;&gt;0,VLOOKUP(A20,Performance!$A$2:$H$39,8,FALSE),"-")</f>
        <v/>
      </c>
    </row>
    <row r="21">
      <c r="A21" s="11" t="inlineStr">
        <is>
          <t>NO0010081235</t>
        </is>
      </c>
      <c r="B21" s="11" t="inlineStr">
        <is>
          <t>NEL ASA</t>
        </is>
      </c>
      <c r="C21" s="12">
        <f>VLOOKUP(A21,Einzeltitel!$A$2:$I$39,8,FALSE)</f>
        <v/>
      </c>
      <c r="D21" s="10">
        <f>VLOOKUP(A21,Einzeltitel!$A$2:$I$39,5,FALSE)</f>
        <v/>
      </c>
      <c r="E21" s="12">
        <f>IF(VLOOKUP(A21,Performance!$A$2:$H$39,3,FALSE)&lt;&gt;0,VLOOKUP(A21,Performance!$A$2:$H$39,3,FALSE),"-")</f>
        <v/>
      </c>
      <c r="F21" s="12">
        <f>IF(VLOOKUP(A21,Performance!$A$2:$H$39,4,FALSE)&lt;&gt;0,VLOOKUP(A21,Performance!$A$2:$H$39,4,FALSE),"-")</f>
        <v/>
      </c>
      <c r="G21" s="12">
        <f>IF(VLOOKUP(A21,Performance!$A$2:$H$39,5,FALSE)&lt;&gt;0,VLOOKUP(A21,Performance!$A$2:$H$39,5,FALSE),"-")</f>
        <v/>
      </c>
      <c r="H21" s="12">
        <f>IF(VLOOKUP(A21,Performance!$A$2:$H$39,6,FALSE)&lt;&gt;0,VLOOKUP(A21,Performance!$A$2:$H$39,6,FALSE),"-")</f>
        <v/>
      </c>
      <c r="I21" s="12">
        <f>IF(VLOOKUP(A21,Performance!$A$2:$H$39,7,FALSE)&lt;&gt;0,VLOOKUP(A21,Performance!$A$2:$H$39,7,FALSE),"-")</f>
        <v/>
      </c>
      <c r="J21" s="12">
        <f>IF(VLOOKUP(A21,Performance!$A$2:$H$39,8,FALSE)&lt;&gt;0,VLOOKUP(A21,Performance!$A$2:$H$39,8,FALSE),"-")</f>
        <v/>
      </c>
    </row>
    <row r="22">
      <c r="A22" s="8" t="inlineStr">
        <is>
          <t>SE0006425815</t>
        </is>
      </c>
      <c r="B22" s="8" t="inlineStr">
        <is>
          <t>Powercell Sweden</t>
        </is>
      </c>
      <c r="C22" s="12">
        <f>VLOOKUP(A22,Einzeltitel!$A$2:$I$39,8,FALSE)</f>
        <v/>
      </c>
      <c r="D22" s="10">
        <f>VLOOKUP(A22,Einzeltitel!$A$2:$I$39,5,FALSE)</f>
        <v/>
      </c>
      <c r="E22" s="12">
        <f>IF(VLOOKUP(A22,Performance!$A$2:$H$39,3,FALSE)&lt;&gt;0,VLOOKUP(A22,Performance!$A$2:$H$39,3,FALSE),"-")</f>
        <v/>
      </c>
      <c r="F22" s="12">
        <f>IF(VLOOKUP(A22,Performance!$A$2:$H$39,4,FALSE)&lt;&gt;0,VLOOKUP(A22,Performance!$A$2:$H$39,4,FALSE),"-")</f>
        <v/>
      </c>
      <c r="G22" s="12">
        <f>IF(VLOOKUP(A22,Performance!$A$2:$H$39,5,FALSE)&lt;&gt;0,VLOOKUP(A22,Performance!$A$2:$H$39,5,FALSE),"-")</f>
        <v/>
      </c>
      <c r="H22" s="12">
        <f>IF(VLOOKUP(A22,Performance!$A$2:$H$39,6,FALSE)&lt;&gt;0,VLOOKUP(A22,Performance!$A$2:$H$39,6,FALSE),"-")</f>
        <v/>
      </c>
      <c r="I22" s="12">
        <f>IF(VLOOKUP(A22,Performance!$A$2:$H$39,7,FALSE)&lt;&gt;0,VLOOKUP(A22,Performance!$A$2:$H$39,7,FALSE),"-")</f>
        <v/>
      </c>
      <c r="J22" s="12">
        <f>IF(VLOOKUP(A22,Performance!$A$2:$H$39,8,FALSE)&lt;&gt;0,VLOOKUP(A22,Performance!$A$2:$H$39,8,FALSE),"-")</f>
        <v/>
      </c>
    </row>
    <row r="23">
      <c r="A23" s="21" t="inlineStr">
        <is>
          <t>Energie</t>
        </is>
      </c>
      <c r="B23" s="21" t="n"/>
      <c r="C23" s="22">
        <f>SUM(C18:C22)</f>
        <v/>
      </c>
      <c r="D23" s="19" t="n"/>
      <c r="E23" s="18">
        <f>IF((SUM(E18:E22)&lt;&gt;0),AVERAGEIF(E18:E22, "&lt;&gt;0"),"-")</f>
        <v/>
      </c>
      <c r="F23" s="18">
        <f>IF((SUM(F18:F22)&lt;&gt;0),AVERAGEIF(F18:F22, "&lt;&gt;0"),"-")</f>
        <v/>
      </c>
      <c r="G23" s="18">
        <f>IF((SUM(G18:G22)&lt;&gt;0),AVERAGEIF(G18:G22, "&lt;&gt;0"),"-")</f>
        <v/>
      </c>
      <c r="H23" s="18">
        <f>IF((SUM(H18:H22)&lt;&gt;0),AVERAGEIF(H18:H22, "&lt;&gt;0"),"-")</f>
        <v/>
      </c>
      <c r="I23" s="18">
        <f>IF((SUM(I18:I22)&lt;&gt;0),AVERAGEIF(I18:I22, "&lt;&gt;0"),"-")</f>
        <v/>
      </c>
      <c r="J23" s="18">
        <f>IF((SUM(J18:J22)&lt;&gt;0),AVERAGEIF(J18:J22, "&lt;&gt;0"),"-")</f>
        <v/>
      </c>
    </row>
    <row customFormat="1" customHeight="1" ht="12.75" r="24" s="16">
      <c r="A24" s="8" t="inlineStr">
        <is>
          <t>LU0448837087</t>
        </is>
      </c>
      <c r="B24" s="8" t="inlineStr">
        <is>
          <t>Pictet-Timber Shs -I dy GBP-</t>
        </is>
      </c>
      <c r="C24" s="12">
        <f>VLOOKUP(A24,Einzeltitel!$A$2:$I$39,8,FALSE)</f>
        <v/>
      </c>
      <c r="D24" s="10">
        <f>VLOOKUP(A24,Einzeltitel!$A$2:$I$39,5,FALSE)</f>
        <v/>
      </c>
      <c r="E24" s="12">
        <f>IF(VLOOKUP(A24,Performance!$A$2:$H$39,3,FALSE)&lt;&gt;0,VLOOKUP(A24,Performance!$A$2:$H$39,3,FALSE),"-")</f>
        <v/>
      </c>
      <c r="F24" s="12">
        <f>IF(VLOOKUP(A24,Performance!$A$2:$H$39,4,FALSE)&lt;&gt;0,VLOOKUP(A24,Performance!$A$2:$H$39,4,FALSE),"-")</f>
        <v/>
      </c>
      <c r="G24" s="12">
        <f>IF(VLOOKUP(A24,Performance!$A$2:$H$39,5,FALSE)&lt;&gt;0,VLOOKUP(A24,Performance!$A$2:$H$39,5,FALSE),"-")</f>
        <v/>
      </c>
      <c r="H24" s="12">
        <f>IF(VLOOKUP(A24,Performance!$A$2:$H$39,6,FALSE)&lt;&gt;0,VLOOKUP(A24,Performance!$A$2:$H$39,6,FALSE),"-")</f>
        <v/>
      </c>
      <c r="I24" s="12">
        <f>IF(VLOOKUP(A24,Performance!$A$2:$H$39,7,FALSE)&lt;&gt;0,VLOOKUP(A24,Performance!$A$2:$H$39,7,FALSE),"-")</f>
        <v/>
      </c>
      <c r="J24" s="12">
        <f>IF(VLOOKUP(A24,Performance!$A$2:$H$39,8,FALSE)&lt;&gt;0,VLOOKUP(A24,Performance!$A$2:$H$39,8,FALSE),"-")</f>
        <v/>
      </c>
    </row>
    <row r="25">
      <c r="A25" s="21" t="inlineStr">
        <is>
          <t>Agrar</t>
        </is>
      </c>
      <c r="B25" s="21" t="n"/>
      <c r="C25" s="22">
        <f>SUM(C24)</f>
        <v/>
      </c>
      <c r="D25" s="19" t="n"/>
      <c r="E25" s="18">
        <f>IF((SUM(E24)&lt;&gt;0),AVERAGEIF(E24, "&lt;&gt;0"),"-")</f>
        <v/>
      </c>
      <c r="F25" s="18">
        <f>IF((SUM(F24)&lt;&gt;0),AVERAGEIF(F24, "&lt;&gt;0"),"-")</f>
        <v/>
      </c>
      <c r="G25" s="18">
        <f>IF((SUM(G24)&lt;&gt;0),AVERAGEIF(G24, "&lt;&gt;0"),"-")</f>
        <v/>
      </c>
      <c r="H25" s="18">
        <f>IF((SUM(H24)&lt;&gt;0),AVERAGEIF(H24, "&lt;&gt;0"),"-")</f>
        <v/>
      </c>
      <c r="I25" s="18">
        <f>IF((SUM(I24)&lt;&gt;0),AVERAGEIF(I24, "&lt;&gt;0"),"-")</f>
        <v/>
      </c>
      <c r="J25" s="18">
        <f>IF((SUM(J24)&lt;&gt;0),AVERAGEIF(J24, "&lt;&gt;0"),"-")</f>
        <v/>
      </c>
    </row>
    <row r="26">
      <c r="A26" s="11" t="inlineStr">
        <is>
          <t>BE0175479063</t>
        </is>
      </c>
      <c r="B26" s="11" t="inlineStr">
        <is>
          <t>KBC Eco Water FD</t>
        </is>
      </c>
      <c r="C26" s="12">
        <f>VLOOKUP(A26,Einzeltitel!$A$2:$I$39,8,FALSE)</f>
        <v/>
      </c>
      <c r="D26" s="10">
        <f>VLOOKUP(A26,Einzeltitel!$A$2:$I$39,5,FALSE)</f>
        <v/>
      </c>
      <c r="E26" s="12">
        <f>IF(VLOOKUP(A26,Performance!$A$2:$H$39,3,FALSE)&lt;&gt;0,VLOOKUP(A26,Performance!$A$2:$H$39,3,FALSE),"-")</f>
        <v/>
      </c>
      <c r="F26" s="12">
        <f>IF(VLOOKUP(A26,Performance!$A$2:$H$39,4,FALSE)&lt;&gt;0,VLOOKUP(A26,Performance!$A$2:$H$39,4,FALSE),"-")</f>
        <v/>
      </c>
      <c r="G26" s="12">
        <f>IF(VLOOKUP(A26,Performance!$A$2:$H$39,5,FALSE)&lt;&gt;0,VLOOKUP(A26,Performance!$A$2:$H$39,5,FALSE),"-")</f>
        <v/>
      </c>
      <c r="H26" s="12">
        <f>IF(VLOOKUP(A26,Performance!$A$2:$H$39,6,FALSE)&lt;&gt;0,VLOOKUP(A26,Performance!$A$2:$H$39,6,FALSE),"-")</f>
        <v/>
      </c>
      <c r="I26" s="12">
        <f>IF(VLOOKUP(A26,Performance!$A$2:$H$39,7,FALSE)&lt;&gt;0,VLOOKUP(A26,Performance!$A$2:$H$39,7,FALSE),"-")</f>
        <v/>
      </c>
      <c r="J26" s="12">
        <f>IF(VLOOKUP(A26,Performance!$A$2:$H$39,8,FALSE)&lt;&gt;0,VLOOKUP(A26,Performance!$A$2:$H$39,8,FALSE),"-")</f>
        <v/>
      </c>
    </row>
    <row r="27">
      <c r="A27" s="21" t="inlineStr">
        <is>
          <t>Wasser</t>
        </is>
      </c>
      <c r="B27" s="21" t="n"/>
      <c r="C27" s="22">
        <f>SUM(C26)</f>
        <v/>
      </c>
      <c r="D27" s="19" t="n"/>
      <c r="E27" s="18">
        <f>IF((SUM(E26)&lt;&gt;0),AVERAGEIF(E26, "&lt;&gt;0"),"-")</f>
        <v/>
      </c>
      <c r="F27" s="18">
        <f>IF((SUM(F26)&lt;&gt;0),AVERAGEIF(F26, "&lt;&gt;0"),"-")</f>
        <v/>
      </c>
      <c r="G27" s="18">
        <f>IF((SUM(G26)&lt;&gt;0),AVERAGEIF(G26, "&lt;&gt;0"),"-")</f>
        <v/>
      </c>
      <c r="H27" s="18">
        <f>IF((SUM(H26)&lt;&gt;0),AVERAGEIF(H26, "&lt;&gt;0"),"-")</f>
        <v/>
      </c>
      <c r="I27" s="18">
        <f>IF((SUM(I26)&lt;&gt;0),AVERAGEIF(I26, "&lt;&gt;0"),"-")</f>
        <v/>
      </c>
      <c r="J27" s="18">
        <f>IF((SUM(J26)&lt;&gt;0),AVERAGEIF(J26, "&lt;&gt;0"),"-")</f>
        <v/>
      </c>
    </row>
    <row r="28">
      <c r="A28" s="14" t="inlineStr">
        <is>
          <t>LU0823438733</t>
        </is>
      </c>
      <c r="B28" s="14" t="inlineStr">
        <is>
          <t>Parvest Green Tigers</t>
        </is>
      </c>
      <c r="C28" s="12">
        <f>VLOOKUP(A28,Einzeltitel!$A$2:$I$39,8,FALSE)</f>
        <v/>
      </c>
      <c r="D28" s="10">
        <f>VLOOKUP(A28,Einzeltitel!$A$2:$I$39,5,FALSE)</f>
        <v/>
      </c>
      <c r="E28" s="12">
        <f>IF(VLOOKUP(A28,Performance!$A$2:$H$39,3,FALSE)&lt;&gt;0,VLOOKUP(A28,Performance!$A$2:$H$39,3,FALSE),"-")</f>
        <v/>
      </c>
      <c r="F28" s="12">
        <f>IF(VLOOKUP(A28,Performance!$A$2:$H$39,4,FALSE)&lt;&gt;0,VLOOKUP(A28,Performance!$A$2:$H$39,4,FALSE),"-")</f>
        <v/>
      </c>
      <c r="G28" s="12">
        <f>IF(VLOOKUP(A28,Performance!$A$2:$H$39,5,FALSE)&lt;&gt;0,VLOOKUP(A28,Performance!$A$2:$H$39,5,FALSE),"-")</f>
        <v/>
      </c>
      <c r="H28" s="12">
        <f>IF(VLOOKUP(A28,Performance!$A$2:$H$39,6,FALSE)&lt;&gt;0,VLOOKUP(A28,Performance!$A$2:$H$39,6,FALSE),"-")</f>
        <v/>
      </c>
      <c r="I28" s="12">
        <f>IF(VLOOKUP(A28,Performance!$A$2:$H$39,7,FALSE)&lt;&gt;0,VLOOKUP(A28,Performance!$A$2:$H$39,7,FALSE),"-")</f>
        <v/>
      </c>
      <c r="J28" s="12">
        <f>IF(VLOOKUP(A28,Performance!$A$2:$H$39,8,FALSE)&lt;&gt;0,VLOOKUP(A28,Performance!$A$2:$H$39,8,FALSE),"-")</f>
        <v/>
      </c>
    </row>
    <row r="29">
      <c r="A29" s="8" t="inlineStr">
        <is>
          <t>AT0000705678</t>
        </is>
      </c>
      <c r="B29" s="8" t="inlineStr">
        <is>
          <t xml:space="preserve">ERSTE WWF Enviroment </t>
        </is>
      </c>
      <c r="C29" s="12">
        <f>VLOOKUP(A29,Einzeltitel!$A$2:$I$39,8,FALSE)</f>
        <v/>
      </c>
      <c r="D29" s="10">
        <f>VLOOKUP(A29,Einzeltitel!$A$2:$I$39,5,FALSE)</f>
        <v/>
      </c>
      <c r="E29" s="12">
        <f>IF(VLOOKUP(A29,Performance!$A$2:$H$39,3,FALSE)&lt;&gt;0,VLOOKUP(A29,Performance!$A$2:$H$39,3,FALSE),"-")</f>
        <v/>
      </c>
      <c r="F29" s="12">
        <f>IF(VLOOKUP(A29,Performance!$A$2:$H$39,4,FALSE)&lt;&gt;0,VLOOKUP(A29,Performance!$A$2:$H$39,4,FALSE),"-")</f>
        <v/>
      </c>
      <c r="G29" s="12">
        <f>IF(VLOOKUP(A29,Performance!$A$2:$H$39,5,FALSE)&lt;&gt;0,VLOOKUP(A29,Performance!$A$2:$H$39,5,FALSE),"-")</f>
        <v/>
      </c>
      <c r="H29" s="12">
        <f>IF(VLOOKUP(A29,Performance!$A$2:$H$39,6,FALSE)&lt;&gt;0,VLOOKUP(A29,Performance!$A$2:$H$39,6,FALSE),"-")</f>
        <v/>
      </c>
      <c r="I29" s="12">
        <f>IF(VLOOKUP(A29,Performance!$A$2:$H$39,7,FALSE)&lt;&gt;0,VLOOKUP(A29,Performance!$A$2:$H$39,7,FALSE),"-")</f>
        <v/>
      </c>
      <c r="J29" s="12">
        <f>IF(VLOOKUP(A29,Performance!$A$2:$H$39,8,FALSE)&lt;&gt;0,VLOOKUP(A29,Performance!$A$2:$H$39,8,FALSE),"-")</f>
        <v/>
      </c>
    </row>
    <row r="30">
      <c r="A30" s="14" t="inlineStr">
        <is>
          <t>DE0009847343</t>
        </is>
      </c>
      <c r="B30" s="14" t="inlineStr">
        <is>
          <t>terrAssisi Aktien AMI</t>
        </is>
      </c>
      <c r="C30" s="12">
        <f>VLOOKUP(A30,Einzeltitel!$A$2:$I$39,8,FALSE)</f>
        <v/>
      </c>
      <c r="D30" s="10">
        <f>VLOOKUP(A30,Einzeltitel!$A$2:$I$39,5,FALSE)</f>
        <v/>
      </c>
      <c r="E30" s="12">
        <f>IF(VLOOKUP(A30,Performance!$A$2:$H$39,3,FALSE)&lt;&gt;0,VLOOKUP(A30,Performance!$A$2:$H$39,3,FALSE),"-")</f>
        <v/>
      </c>
      <c r="F30" s="12">
        <f>IF(VLOOKUP(A30,Performance!$A$2:$H$39,4,FALSE)&lt;&gt;0,VLOOKUP(A30,Performance!$A$2:$H$39,4,FALSE),"-")</f>
        <v/>
      </c>
      <c r="G30" s="12">
        <f>IF(VLOOKUP(A30,Performance!$A$2:$H$39,5,FALSE)&lt;&gt;0,VLOOKUP(A30,Performance!$A$2:$H$39,5,FALSE),"-")</f>
        <v/>
      </c>
      <c r="H30" s="12">
        <f>IF(VLOOKUP(A30,Performance!$A$2:$H$39,6,FALSE)&lt;&gt;0,VLOOKUP(A30,Performance!$A$2:$H$39,6,FALSE),"-")</f>
        <v/>
      </c>
      <c r="I30" s="12">
        <f>IF(VLOOKUP(A30,Performance!$A$2:$H$39,7,FALSE)&lt;&gt;0,VLOOKUP(A30,Performance!$A$2:$H$39,7,FALSE),"-")</f>
        <v/>
      </c>
      <c r="J30" s="12">
        <f>IF(VLOOKUP(A30,Performance!$A$2:$H$39,8,FALSE)&lt;&gt;0,VLOOKUP(A30,Performance!$A$2:$H$39,8,FALSE),"-")</f>
        <v/>
      </c>
    </row>
    <row r="31">
      <c r="A31" s="8" t="inlineStr">
        <is>
          <t>GB00B64TSB19</t>
        </is>
      </c>
      <c r="B31" s="8" t="inlineStr">
        <is>
          <t>First State Global EM Sustainability</t>
        </is>
      </c>
      <c r="C31" s="12">
        <f>VLOOKUP(A31,Einzeltitel!$A$2:$I$39,8,FALSE)</f>
        <v/>
      </c>
      <c r="D31" s="10">
        <f>VLOOKUP(A31,Einzeltitel!$A$2:$I$39,5,FALSE)</f>
        <v/>
      </c>
      <c r="E31" s="12">
        <f>IF(VLOOKUP(A31,Performance!$A$2:$H$39,3,FALSE)&lt;&gt;0,VLOOKUP(A31,Performance!$A$2:$H$39,3,FALSE),"-")</f>
        <v/>
      </c>
      <c r="F31" s="12">
        <f>IF(VLOOKUP(A31,Performance!$A$2:$H$39,4,FALSE)&lt;&gt;0,VLOOKUP(A31,Performance!$A$2:$H$39,4,FALSE),"-")</f>
        <v/>
      </c>
      <c r="G31" s="12">
        <f>IF(VLOOKUP(A31,Performance!$A$2:$H$39,5,FALSE)&lt;&gt;0,VLOOKUP(A31,Performance!$A$2:$H$39,5,FALSE),"-")</f>
        <v/>
      </c>
      <c r="H31" s="12">
        <f>IF(VLOOKUP(A31,Performance!$A$2:$H$39,6,FALSE)&lt;&gt;0,VLOOKUP(A31,Performance!$A$2:$H$39,6,FALSE),"-")</f>
        <v/>
      </c>
      <c r="I31" s="12">
        <f>IF(VLOOKUP(A31,Performance!$A$2:$H$39,7,FALSE)&lt;&gt;0,VLOOKUP(A31,Performance!$A$2:$H$39,7,FALSE),"-")</f>
        <v/>
      </c>
      <c r="J31" s="12">
        <f>IF(VLOOKUP(A31,Performance!$A$2:$H$39,8,FALSE)&lt;&gt;0,VLOOKUP(A31,Performance!$A$2:$H$39,8,FALSE),"-")</f>
        <v/>
      </c>
    </row>
    <row r="32">
      <c r="A32" s="21" t="inlineStr">
        <is>
          <t>Perspektiven</t>
        </is>
      </c>
      <c r="B32" s="21" t="n"/>
      <c r="C32" s="22">
        <f>SUM(C28:C31)</f>
        <v/>
      </c>
      <c r="D32" s="19" t="n"/>
      <c r="E32" s="18">
        <f>IF((SUM(E28:E31)&lt;&gt;0),AVERAGEIF(E28:E31, "&lt;&gt;0"),"-")</f>
        <v/>
      </c>
      <c r="F32" s="18">
        <f>IF((SUM(F28:F31)&lt;&gt;0),AVERAGEIF(F28:F31, "&lt;&gt;0"),"-")</f>
        <v/>
      </c>
      <c r="G32" s="18">
        <f>IF((SUM(G28:G31)&lt;&gt;0),AVERAGEIF(G28:G31, "&lt;&gt;0"),"-")</f>
        <v/>
      </c>
      <c r="H32" s="18">
        <f>IF((SUM(H28:H31)&lt;&gt;0),AVERAGEIF(H28:H31, "&lt;&gt;0"),"-")</f>
        <v/>
      </c>
      <c r="I32" s="18">
        <f>IF((SUM(I28:I31)&lt;&gt;0),AVERAGEIF(I28:I31, "&lt;&gt;0"),"-")</f>
        <v/>
      </c>
      <c r="J32" s="18">
        <f>IF((SUM(J28:J31)&lt;&gt;0),AVERAGEIF(J28:J31, "&lt;&gt;0"),"-")</f>
        <v/>
      </c>
    </row>
    <row r="33">
      <c r="A33" s="11" t="inlineStr">
        <is>
          <t>LU0384406327</t>
        </is>
      </c>
      <c r="B33" s="11" t="inlineStr">
        <is>
          <t>Vontobel Future Res.</t>
        </is>
      </c>
      <c r="C33" s="12">
        <f>VLOOKUP(A33,Einzeltitel!$A$2:$I$39,8,FALSE)</f>
        <v/>
      </c>
      <c r="D33" s="10">
        <f>VLOOKUP(A33,Einzeltitel!$A$2:$I$39,5,FALSE)</f>
        <v/>
      </c>
      <c r="E33" s="12">
        <f>IF(VLOOKUP(A33,Performance!$A$2:$H$39,3,FALSE)&lt;&gt;0,VLOOKUP(A33,Performance!$A$2:$H$39,3,FALSE),"-")</f>
        <v/>
      </c>
      <c r="F33" s="12">
        <f>IF(VLOOKUP(A33,Performance!$A$2:$H$39,4,FALSE)&lt;&gt;0,VLOOKUP(A33,Performance!$A$2:$H$39,4,FALSE),"-")</f>
        <v/>
      </c>
      <c r="G33" s="12">
        <f>IF(VLOOKUP(A33,Performance!$A$2:$H$39,5,FALSE)&lt;&gt;0,VLOOKUP(A33,Performance!$A$2:$H$39,5,FALSE),"-")</f>
        <v/>
      </c>
      <c r="H33" s="12">
        <f>IF(VLOOKUP(A33,Performance!$A$2:$H$39,6,FALSE)&lt;&gt;0,VLOOKUP(A33,Performance!$A$2:$H$39,6,FALSE),"-")</f>
        <v/>
      </c>
      <c r="I33" s="12">
        <f>IF(VLOOKUP(A33,Performance!$A$2:$H$39,7,FALSE)&lt;&gt;0,VLOOKUP(A33,Performance!$A$2:$H$39,7,FALSE),"-")</f>
        <v/>
      </c>
      <c r="J33" s="12">
        <f>IF(VLOOKUP(A33,Performance!$A$2:$H$39,8,FALSE)&lt;&gt;0,VLOOKUP(A33,Performance!$A$2:$H$39,8,FALSE),"-")</f>
        <v/>
      </c>
    </row>
    <row r="34">
      <c r="A34" s="8" t="inlineStr">
        <is>
          <t>LU2146189746</t>
        </is>
      </c>
      <c r="B34" s="8" t="inlineStr">
        <is>
          <t>RobecoSAM Sustainable Healthy Living Fund</t>
        </is>
      </c>
      <c r="C34" s="12">
        <f>VLOOKUP(A34,Einzeltitel!$A$2:$I$39,8,FALSE)</f>
        <v/>
      </c>
      <c r="D34" s="10">
        <f>VLOOKUP(A34,Einzeltitel!$A$2:$I$39,5,FALSE)</f>
        <v/>
      </c>
      <c r="E34" s="12">
        <f>IF(VLOOKUP(A34,Performance!$A$2:$H$39,3,FALSE)&lt;&gt;0,VLOOKUP(A34,Performance!$A$2:$H$39,3,FALSE),"-")</f>
        <v/>
      </c>
      <c r="F34" s="12">
        <f>IF(VLOOKUP(A34,Performance!$A$2:$H$39,4,FALSE)&lt;&gt;0,VLOOKUP(A34,Performance!$A$2:$H$39,4,FALSE),"-")</f>
        <v/>
      </c>
      <c r="G34" s="12">
        <f>IF(VLOOKUP(A34,Performance!$A$2:$H$39,5,FALSE)&lt;&gt;0,VLOOKUP(A34,Performance!$A$2:$H$39,5,FALSE),"-")</f>
        <v/>
      </c>
      <c r="H34" s="12">
        <f>IF(VLOOKUP(A34,Performance!$A$2:$H$39,6,FALSE)&lt;&gt;0,VLOOKUP(A34,Performance!$A$2:$H$39,6,FALSE),"-")</f>
        <v/>
      </c>
      <c r="I34" s="12">
        <f>IF(VLOOKUP(A34,Performance!$A$2:$H$39,7,FALSE)&lt;&gt;0,VLOOKUP(A34,Performance!$A$2:$H$39,7,FALSE),"-")</f>
        <v/>
      </c>
      <c r="J34" s="12">
        <f>IF(VLOOKUP(A34,Performance!$A$2:$H$39,8,FALSE)&lt;&gt;0,VLOOKUP(A34,Performance!$A$2:$H$39,8,FALSE),"-")</f>
        <v/>
      </c>
    </row>
    <row customFormat="1" r="35" s="23">
      <c r="A35" s="11" t="inlineStr">
        <is>
          <t>LU2145463613</t>
        </is>
      </c>
      <c r="B35" s="11" t="inlineStr">
        <is>
          <t>SAM Smart Materials</t>
        </is>
      </c>
      <c r="C35" s="12">
        <f>VLOOKUP(A35,Einzeltitel!$A$2:$I$39,8,FALSE)</f>
        <v/>
      </c>
      <c r="D35" s="10">
        <f>VLOOKUP(A35,Einzeltitel!$A$2:$I$39,5,FALSE)</f>
        <v/>
      </c>
      <c r="E35" s="12">
        <f>IF(VLOOKUP(A35,Performance!$A$2:$H$39,3,FALSE)&lt;&gt;0,VLOOKUP(A35,Performance!$A$2:$H$39,3,FALSE),"-")</f>
        <v/>
      </c>
      <c r="F35" s="12">
        <f>IF(VLOOKUP(A35,Performance!$A$2:$H$39,4,FALSE)&lt;&gt;0,VLOOKUP(A35,Performance!$A$2:$H$39,4,FALSE),"-")</f>
        <v/>
      </c>
      <c r="G35" s="12">
        <f>IF(VLOOKUP(A35,Performance!$A$2:$H$39,5,FALSE)&lt;&gt;0,VLOOKUP(A35,Performance!$A$2:$H$39,5,FALSE),"-")</f>
        <v/>
      </c>
      <c r="H35" s="12">
        <f>IF(VLOOKUP(A35,Performance!$A$2:$H$39,6,FALSE)&lt;&gt;0,VLOOKUP(A35,Performance!$A$2:$H$39,6,FALSE),"-")</f>
        <v/>
      </c>
      <c r="I35" s="12">
        <f>IF(VLOOKUP(A35,Performance!$A$2:$H$39,7,FALSE)&lt;&gt;0,VLOOKUP(A35,Performance!$A$2:$H$39,7,FALSE),"-")</f>
        <v/>
      </c>
      <c r="J35" s="12">
        <f>IF(VLOOKUP(A35,Performance!$A$2:$H$39,8,FALSE)&lt;&gt;0,VLOOKUP(A35,Performance!$A$2:$H$39,8,FALSE),"-")</f>
        <v/>
      </c>
    </row>
    <row customFormat="1" customHeight="1" ht="15" r="36" s="16">
      <c r="A36" s="21" t="inlineStr">
        <is>
          <t>Gelegenheiten</t>
        </is>
      </c>
      <c r="B36" s="21" t="n"/>
      <c r="C36" s="22">
        <f>SUM(C33:C35)</f>
        <v/>
      </c>
      <c r="D36" s="19" t="n"/>
      <c r="E36" s="18">
        <f>IF((SUM(E33:E35)&lt;&gt;0),AVERAGEIF(E24:E35, "&lt;&gt;0"),"-")</f>
        <v/>
      </c>
      <c r="F36" s="18">
        <f>IF((SUM(F33:F35)&lt;&gt;0),AVERAGEIF(F24:F35, "&lt;&gt;0"),"-")</f>
        <v/>
      </c>
      <c r="G36" s="18">
        <f>IF((SUM(G33:G35)&lt;&gt;0),AVERAGEIF(G24:G35, "&lt;&gt;0"),"-")</f>
        <v/>
      </c>
      <c r="H36" s="18">
        <f>IF((SUM(H33:H35)&lt;&gt;0),AVERAGEIF(H24:H35, "&lt;&gt;0"),"-")</f>
        <v/>
      </c>
      <c r="I36" s="18">
        <f>IF((SUM(I33:I35)&lt;&gt;0),AVERAGEIF(I24:I35, "&lt;&gt;0"),"-")</f>
        <v/>
      </c>
      <c r="J36" s="18">
        <f>IF((SUM(J33:J35)&lt;&gt;0),AVERAGEIF(J24:J35, "&lt;&gt;0"),"-")</f>
        <v/>
      </c>
    </row>
    <row customFormat="1" customHeight="1" ht="15" r="37" s="20">
      <c r="A37" s="24" t="inlineStr">
        <is>
          <t>Quelle: Eigene Recherchen</t>
        </is>
      </c>
      <c r="B37" s="24" t="n"/>
      <c r="C37" s="25">
        <f>#REF!+C2+C10+C17+C23+C36</f>
        <v/>
      </c>
      <c r="D37" s="24" t="n"/>
      <c r="E37" s="24" t="n"/>
      <c r="F37" s="24" t="n"/>
      <c r="G37" s="24" t="n"/>
      <c r="H37" s="24" t="n"/>
      <c r="I37" s="24" t="n"/>
      <c r="J37" s="24" t="n"/>
    </row>
    <row customHeight="1" ht="15" r="38" s="66">
      <c r="A38" s="24" t="n"/>
      <c r="B38" s="24" t="n"/>
      <c r="C38" s="26">
        <f>C2++C10+C17+C32+C25+C27+C23+C36</f>
        <v/>
      </c>
      <c r="D38" s="24" t="n"/>
      <c r="E38" s="24" t="n"/>
      <c r="F38" s="24" t="n"/>
      <c r="G38" s="24" t="n"/>
      <c r="H38" s="24" t="n"/>
      <c r="I38" s="24" t="n"/>
      <c r="J38" s="24" t="n"/>
    </row>
    <row customHeight="1" ht="15" r="39" s="66">
      <c r="A39" s="24" t="n"/>
      <c r="B39" s="24" t="n"/>
      <c r="C39" s="24" t="n"/>
      <c r="D39" s="24" t="n"/>
      <c r="E39" s="24" t="n"/>
      <c r="F39" s="24" t="n"/>
      <c r="G39" s="24" t="n"/>
      <c r="H39" s="24" t="n"/>
      <c r="I39" s="24" t="n"/>
      <c r="J39" s="24" t="n"/>
    </row>
    <row customFormat="1" r="40" s="27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3" t="n"/>
    </row>
    <row customFormat="1" r="43" s="20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3" t="n"/>
    </row>
    <row customFormat="1" r="46" s="28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3" t="n"/>
    </row>
    <row customFormat="1" r="47" s="28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3" t="n"/>
    </row>
    <row customFormat="1" customHeight="1" ht="15" r="48" s="29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3" t="n"/>
    </row>
  </sheetData>
  <pageMargins bottom="0.787401575" footer="0.3" header="0.3" left="0.7" right="0.7" top="0.787401575"/>
  <pageSetup orientation="landscape" paperSize="9" scale="46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91"/>
  <sheetViews>
    <sheetView topLeftCell="A170" workbookViewId="0" zoomScaleNormal="100">
      <selection activeCell="B18" sqref="B18"/>
    </sheetView>
  </sheetViews>
  <sheetFormatPr baseColWidth="10" defaultColWidth="9.125" defaultRowHeight="15" outlineLevelCol="0"/>
  <cols>
    <col customWidth="1" max="1" min="1" style="66" width="14.125"/>
    <col customWidth="1" max="1025" min="2" style="66" width="8.625"/>
  </cols>
  <sheetData>
    <row r="1">
      <c r="A1" t="inlineStr">
        <is>
          <t>Abfrage von historische Wertentwicklung 5 Jahre</t>
        </is>
      </c>
    </row>
    <row r="2">
      <c r="A2" t="inlineStr">
        <is>
          <t>Datum</t>
        </is>
      </c>
      <c r="B2" t="inlineStr">
        <is>
          <t>Valor</t>
        </is>
      </c>
    </row>
    <row r="3">
      <c r="A3" t="inlineStr">
        <is>
          <t>2015-11-30</t>
        </is>
      </c>
      <c r="B3" t="n">
        <v>84.81999999999999</v>
      </c>
    </row>
    <row r="4">
      <c r="A4" t="inlineStr">
        <is>
          <t>2015-12-31</t>
        </is>
      </c>
      <c r="B4" t="n">
        <v>81.72</v>
      </c>
    </row>
    <row r="5">
      <c r="A5" t="inlineStr">
        <is>
          <t>2016-01-31</t>
        </is>
      </c>
      <c r="B5" t="n">
        <v>77.15000000000001</v>
      </c>
    </row>
    <row r="6">
      <c r="A6" t="inlineStr">
        <is>
          <t>2016-02-29</t>
        </is>
      </c>
      <c r="B6" t="n">
        <v>80.5</v>
      </c>
    </row>
    <row r="7">
      <c r="A7" t="inlineStr">
        <is>
          <t>2016-03-31</t>
        </is>
      </c>
      <c r="B7" t="n">
        <v>83.39</v>
      </c>
    </row>
    <row r="8">
      <c r="A8" t="inlineStr">
        <is>
          <t>2016-04-30</t>
        </is>
      </c>
      <c r="B8" t="n">
        <v>87.53</v>
      </c>
    </row>
    <row r="9">
      <c r="A9" t="inlineStr">
        <is>
          <t>2016-05-31</t>
        </is>
      </c>
      <c r="B9" t="n">
        <v>85.03</v>
      </c>
    </row>
    <row r="10">
      <c r="A10" t="inlineStr">
        <is>
          <t>2016-06-30</t>
        </is>
      </c>
      <c r="B10" t="n">
        <v>88.98999999999999</v>
      </c>
    </row>
    <row r="11">
      <c r="A11" t="inlineStr">
        <is>
          <t>2016-07-31</t>
        </is>
      </c>
      <c r="B11" t="n">
        <v>95.34999999999999</v>
      </c>
    </row>
    <row r="12">
      <c r="A12" t="inlineStr">
        <is>
          <t>2016-08-31</t>
        </is>
      </c>
      <c r="B12" t="n">
        <v>94.5</v>
      </c>
    </row>
    <row r="13">
      <c r="A13" t="inlineStr">
        <is>
          <t>2016-09-30</t>
        </is>
      </c>
      <c r="B13" t="n">
        <v>94.2</v>
      </c>
    </row>
    <row r="14">
      <c r="A14" t="inlineStr">
        <is>
          <t>2016-10-31</t>
        </is>
      </c>
      <c r="B14" t="n">
        <v>95.48</v>
      </c>
    </row>
    <row r="15">
      <c r="A15" t="inlineStr">
        <is>
          <t>2016-11-30</t>
        </is>
      </c>
      <c r="B15" t="n">
        <v>99.3</v>
      </c>
    </row>
    <row r="16">
      <c r="A16" t="inlineStr">
        <is>
          <t>2016-12-31</t>
        </is>
      </c>
      <c r="B16" t="n">
        <v>98.52</v>
      </c>
    </row>
    <row r="17">
      <c r="A17" t="inlineStr">
        <is>
          <t>2017-01-31</t>
        </is>
      </c>
      <c r="B17" t="n">
        <v>102.59</v>
      </c>
    </row>
    <row r="18">
      <c r="A18" t="inlineStr">
        <is>
          <t>2017-02-28</t>
        </is>
      </c>
      <c r="B18" t="n">
        <v>106.7</v>
      </c>
    </row>
    <row r="19">
      <c r="A19" t="inlineStr">
        <is>
          <t>2017-03-31</t>
        </is>
      </c>
      <c r="B19" t="n">
        <v>102.34</v>
      </c>
    </row>
    <row r="20">
      <c r="A20" t="inlineStr">
        <is>
          <t>2017-04-30</t>
        </is>
      </c>
      <c r="B20" t="n">
        <v>100.5</v>
      </c>
    </row>
    <row r="21">
      <c r="A21" t="inlineStr">
        <is>
          <t>2017-05-31</t>
        </is>
      </c>
      <c r="B21" t="n">
        <v>97.39</v>
      </c>
    </row>
    <row r="22">
      <c r="A22" t="inlineStr">
        <is>
          <t>2017-06-30</t>
        </is>
      </c>
      <c r="B22" t="n">
        <v>96.56999999999999</v>
      </c>
    </row>
    <row r="23">
      <c r="A23" t="inlineStr">
        <is>
          <t>2017-07-31</t>
        </is>
      </c>
      <c r="B23" t="n">
        <v>100.37</v>
      </c>
    </row>
    <row r="24">
      <c r="A24" t="inlineStr">
        <is>
          <t>2017-08-31</t>
        </is>
      </c>
      <c r="B24" t="n">
        <v>101.15</v>
      </c>
    </row>
    <row r="25">
      <c r="A25" t="inlineStr">
        <is>
          <t>2017-09-30</t>
        </is>
      </c>
      <c r="B25" t="n">
        <v>104.17</v>
      </c>
    </row>
    <row r="26">
      <c r="A26" t="inlineStr">
        <is>
          <t>2017-10-31</t>
        </is>
      </c>
      <c r="B26" t="n">
        <v>110.72</v>
      </c>
    </row>
    <row r="27">
      <c r="A27" t="inlineStr">
        <is>
          <t>2017-11-30</t>
        </is>
      </c>
      <c r="B27" t="n">
        <v>110.33</v>
      </c>
    </row>
    <row r="28">
      <c r="A28" t="inlineStr">
        <is>
          <t>2017-12-31</t>
        </is>
      </c>
      <c r="B28" t="n">
        <v>112.15</v>
      </c>
    </row>
    <row r="29">
      <c r="A29" t="inlineStr">
        <is>
          <t>2018-01-31</t>
        </is>
      </c>
      <c r="B29" t="n">
        <v>113.13</v>
      </c>
    </row>
    <row r="30">
      <c r="A30" t="inlineStr">
        <is>
          <t>2018-02-28</t>
        </is>
      </c>
      <c r="B30" t="n">
        <v>111.58</v>
      </c>
    </row>
    <row r="31">
      <c r="A31" t="inlineStr">
        <is>
          <t>2018-03-31</t>
        </is>
      </c>
      <c r="B31" t="n">
        <v>106.62</v>
      </c>
    </row>
    <row r="32">
      <c r="A32" t="inlineStr">
        <is>
          <t>2018-04-30</t>
        </is>
      </c>
      <c r="B32" t="n">
        <v>109.07</v>
      </c>
    </row>
    <row r="33">
      <c r="A33" t="inlineStr">
        <is>
          <t>2018-05-31</t>
        </is>
      </c>
      <c r="B33" t="n">
        <v>113.3</v>
      </c>
    </row>
    <row r="34">
      <c r="A34" t="inlineStr">
        <is>
          <t>2018-06-30</t>
        </is>
      </c>
      <c r="B34" t="n">
        <v>107.99</v>
      </c>
    </row>
    <row r="35">
      <c r="A35" t="inlineStr">
        <is>
          <t>2018-07-31</t>
        </is>
      </c>
      <c r="B35" t="n">
        <v>107.04</v>
      </c>
    </row>
    <row r="36">
      <c r="A36" t="inlineStr">
        <is>
          <t>2018-08-31</t>
        </is>
      </c>
      <c r="B36" t="n">
        <v>101.71</v>
      </c>
    </row>
    <row r="37">
      <c r="A37" t="inlineStr">
        <is>
          <t>2018-09-30</t>
        </is>
      </c>
      <c r="B37" t="n">
        <v>101.07</v>
      </c>
    </row>
    <row r="38">
      <c r="A38" t="inlineStr">
        <is>
          <t>2018-10-31</t>
        </is>
      </c>
      <c r="B38" t="n">
        <v>94.86</v>
      </c>
    </row>
    <row r="39">
      <c r="A39" t="inlineStr">
        <is>
          <t>2018-11-30</t>
        </is>
      </c>
      <c r="B39" t="n">
        <v>98.5</v>
      </c>
    </row>
    <row r="40">
      <c r="A40" t="inlineStr">
        <is>
          <t>2018-12-31</t>
        </is>
      </c>
      <c r="B40" t="n">
        <v>93.06</v>
      </c>
    </row>
    <row r="41">
      <c r="A41" t="inlineStr">
        <is>
          <t>2019-01-31</t>
        </is>
      </c>
      <c r="B41" t="n">
        <v>98.39</v>
      </c>
    </row>
    <row r="42">
      <c r="A42" t="inlineStr">
        <is>
          <t>2019-02-28</t>
        </is>
      </c>
      <c r="B42" t="n">
        <v>103.75</v>
      </c>
    </row>
    <row r="43">
      <c r="A43" t="inlineStr">
        <is>
          <t>2019-03-31</t>
        </is>
      </c>
      <c r="B43" t="n">
        <v>103.83</v>
      </c>
    </row>
    <row r="44">
      <c r="A44" t="inlineStr">
        <is>
          <t>2019-04-30</t>
        </is>
      </c>
      <c r="B44" t="n">
        <v>103.98</v>
      </c>
    </row>
    <row r="45">
      <c r="A45" t="inlineStr">
        <is>
          <t>2019-05-31</t>
        </is>
      </c>
      <c r="B45" t="n">
        <v>100.99</v>
      </c>
    </row>
    <row r="46">
      <c r="A46" t="inlineStr">
        <is>
          <t>2019-06-30</t>
        </is>
      </c>
      <c r="B46" t="n">
        <v>102.67</v>
      </c>
    </row>
    <row r="47">
      <c r="A47" t="inlineStr">
        <is>
          <t>2019-07-31</t>
        </is>
      </c>
      <c r="B47" t="n">
        <v>105.93</v>
      </c>
    </row>
    <row r="48">
      <c r="A48" t="inlineStr">
        <is>
          <t>2019-08-31</t>
        </is>
      </c>
      <c r="B48" t="n">
        <v>103.29</v>
      </c>
    </row>
    <row r="49">
      <c r="A49" t="inlineStr">
        <is>
          <t>2019-09-30</t>
        </is>
      </c>
      <c r="B49" t="n">
        <v>108.62</v>
      </c>
    </row>
    <row r="50">
      <c r="A50" t="inlineStr">
        <is>
          <t>2019-10-31</t>
        </is>
      </c>
      <c r="B50" t="n">
        <v>110.3</v>
      </c>
    </row>
    <row r="51">
      <c r="A51" t="inlineStr">
        <is>
          <t>2019-11-30</t>
        </is>
      </c>
      <c r="B51" t="n">
        <v>111.53</v>
      </c>
    </row>
    <row r="52">
      <c r="A52" t="inlineStr">
        <is>
          <t>2019-12-31</t>
        </is>
      </c>
      <c r="B52" t="n">
        <v>114.28</v>
      </c>
    </row>
    <row r="53">
      <c r="A53" t="inlineStr">
        <is>
          <t>2020-01-31</t>
        </is>
      </c>
      <c r="B53" t="n">
        <v>118.52</v>
      </c>
    </row>
    <row r="54">
      <c r="A54" t="inlineStr">
        <is>
          <t>2020-02-29</t>
        </is>
      </c>
      <c r="B54" t="n">
        <v>121.91</v>
      </c>
    </row>
    <row r="55">
      <c r="A55" t="inlineStr">
        <is>
          <t>2020-03-31</t>
        </is>
      </c>
      <c r="B55" t="n">
        <v>97.68000000000001</v>
      </c>
    </row>
    <row r="56">
      <c r="A56" t="inlineStr">
        <is>
          <t>2020-04-30</t>
        </is>
      </c>
      <c r="B56" t="n">
        <v>112.65</v>
      </c>
    </row>
    <row r="57">
      <c r="A57" t="inlineStr">
        <is>
          <t>2020-05-31</t>
        </is>
      </c>
      <c r="B57" t="n">
        <v>114.87</v>
      </c>
    </row>
    <row r="58">
      <c r="A58" t="inlineStr">
        <is>
          <t>2020-06-30</t>
        </is>
      </c>
      <c r="B58" t="n">
        <v>119.95</v>
      </c>
    </row>
    <row r="59">
      <c r="A59" t="inlineStr">
        <is>
          <t>2020-07-31</t>
        </is>
      </c>
      <c r="B59" t="n">
        <v>129.65</v>
      </c>
    </row>
    <row r="60">
      <c r="A60" t="inlineStr">
        <is>
          <t>2020-08-31</t>
        </is>
      </c>
      <c r="B60" t="n">
        <v>134.28</v>
      </c>
    </row>
    <row r="61">
      <c r="A61" t="inlineStr">
        <is>
          <t>2020-09-30</t>
        </is>
      </c>
      <c r="B61" t="n">
        <v>131.68</v>
      </c>
    </row>
    <row r="62">
      <c r="A62" t="inlineStr">
        <is>
          <t>2020-10-31</t>
        </is>
      </c>
      <c r="B62" t="n">
        <v>130.06</v>
      </c>
    </row>
    <row r="63">
      <c r="A63" t="inlineStr">
        <is>
          <t>2020-11-30</t>
        </is>
      </c>
      <c r="B63" t="n">
        <v>141.02</v>
      </c>
    </row>
    <row r="68">
      <c r="A68" t="inlineStr">
        <is>
          <t>Abfrage von historische Wertentwicklung 10 Jahre</t>
        </is>
      </c>
    </row>
    <row r="69">
      <c r="A69" t="inlineStr">
        <is>
          <t>Abfrage von historische Wertentwicklung 10 Jahre</t>
        </is>
      </c>
      <c r="B69" t="inlineStr">
        <is>
          <t>Valor</t>
        </is>
      </c>
    </row>
    <row r="70">
      <c r="A70" t="inlineStr">
        <is>
          <t>Datum</t>
        </is>
      </c>
      <c r="B70" t="inlineStr">
        <is>
          <t>Valor</t>
        </is>
      </c>
    </row>
    <row r="71">
      <c r="A71" t="inlineStr">
        <is>
          <t>2010-11-30</t>
        </is>
      </c>
      <c r="B71" t="n">
        <v>150.85</v>
      </c>
    </row>
    <row r="72">
      <c r="A72" t="inlineStr">
        <is>
          <t>2010-12-31</t>
        </is>
      </c>
      <c r="B72" t="n">
        <v>158.86</v>
      </c>
    </row>
    <row r="73">
      <c r="A73" t="inlineStr">
        <is>
          <t>2011-01-31</t>
        </is>
      </c>
      <c r="B73" t="n">
        <v>152.51</v>
      </c>
    </row>
    <row r="74">
      <c r="A74" t="inlineStr">
        <is>
          <t>2011-02-28</t>
        </is>
      </c>
      <c r="B74" t="n">
        <v>157.85</v>
      </c>
    </row>
    <row r="75">
      <c r="A75" t="inlineStr">
        <is>
          <t>2011-03-31</t>
        </is>
      </c>
      <c r="B75" t="n">
        <v>156.35</v>
      </c>
    </row>
    <row r="76">
      <c r="A76" t="inlineStr">
        <is>
          <t>2011-04-30</t>
        </is>
      </c>
      <c r="B76" t="n">
        <v>154.41</v>
      </c>
    </row>
    <row r="77">
      <c r="A77" t="inlineStr">
        <is>
          <t>2011-05-31</t>
        </is>
      </c>
      <c r="B77" t="n">
        <v>151.24</v>
      </c>
    </row>
    <row r="78">
      <c r="A78" t="inlineStr">
        <is>
          <t>2011-06-30</t>
        </is>
      </c>
      <c r="B78" t="n">
        <v>142.94</v>
      </c>
    </row>
    <row r="79">
      <c r="A79" t="inlineStr">
        <is>
          <t>2011-07-31</t>
        </is>
      </c>
      <c r="B79" t="n">
        <v>146.46</v>
      </c>
    </row>
    <row r="80">
      <c r="A80" t="inlineStr">
        <is>
          <t>2011-08-31</t>
        </is>
      </c>
      <c r="B80" t="n">
        <v>140.76</v>
      </c>
    </row>
    <row r="81">
      <c r="A81" t="inlineStr">
        <is>
          <t>2011-09-30</t>
        </is>
      </c>
      <c r="B81" t="n">
        <v>125.88</v>
      </c>
    </row>
    <row r="82">
      <c r="A82" t="inlineStr">
        <is>
          <t>2011-10-31</t>
        </is>
      </c>
      <c r="B82" t="n">
        <v>133.11</v>
      </c>
    </row>
    <row r="83">
      <c r="A83" t="inlineStr">
        <is>
          <t>2011-11-30</t>
        </is>
      </c>
      <c r="B83" t="n">
        <v>130.8</v>
      </c>
    </row>
    <row r="84">
      <c r="A84" t="inlineStr">
        <is>
          <t>2011-12-31</t>
        </is>
      </c>
      <c r="B84" t="n">
        <v>129.23</v>
      </c>
    </row>
    <row r="85">
      <c r="A85" t="inlineStr">
        <is>
          <t>2012-01-31</t>
        </is>
      </c>
      <c r="B85" t="n">
        <v>139.99</v>
      </c>
    </row>
    <row r="86">
      <c r="A86" t="inlineStr">
        <is>
          <t>2012-02-29</t>
        </is>
      </c>
      <c r="B86" t="n">
        <v>141.6</v>
      </c>
    </row>
    <row r="87">
      <c r="A87" t="inlineStr">
        <is>
          <t>2012-03-31</t>
        </is>
      </c>
      <c r="B87" t="n">
        <v>135.51</v>
      </c>
    </row>
    <row r="88">
      <c r="A88" t="inlineStr">
        <is>
          <t>2012-04-30</t>
        </is>
      </c>
      <c r="B88" t="n">
        <v>133.87</v>
      </c>
    </row>
    <row r="89">
      <c r="A89" t="inlineStr">
        <is>
          <t>2012-05-31</t>
        </is>
      </c>
      <c r="B89" t="n">
        <v>127</v>
      </c>
    </row>
    <row r="90">
      <c r="A90" t="inlineStr">
        <is>
          <t>2012-06-30</t>
        </is>
      </c>
      <c r="B90" t="n">
        <v>126.45</v>
      </c>
    </row>
    <row r="91">
      <c r="A91" t="inlineStr">
        <is>
          <t>2012-07-31</t>
        </is>
      </c>
      <c r="B91" t="n">
        <v>129.87</v>
      </c>
    </row>
    <row r="92">
      <c r="A92" t="inlineStr">
        <is>
          <t>2012-08-31</t>
        </is>
      </c>
      <c r="B92" t="n">
        <v>132.73</v>
      </c>
    </row>
    <row r="93">
      <c r="A93" t="inlineStr">
        <is>
          <t>2012-09-30</t>
        </is>
      </c>
      <c r="B93" t="n">
        <v>132.67</v>
      </c>
    </row>
    <row r="94">
      <c r="A94" t="inlineStr">
        <is>
          <t>2012-10-31</t>
        </is>
      </c>
      <c r="B94" t="n">
        <v>129.42</v>
      </c>
    </row>
    <row r="95">
      <c r="A95" t="inlineStr">
        <is>
          <t>2012-11-30</t>
        </is>
      </c>
      <c r="B95" t="n">
        <v>128.44</v>
      </c>
    </row>
    <row r="96">
      <c r="A96" t="inlineStr">
        <is>
          <t>2012-12-31</t>
        </is>
      </c>
      <c r="B96" t="n">
        <v>126.78</v>
      </c>
    </row>
    <row r="97">
      <c r="A97" t="inlineStr">
        <is>
          <t>2013-01-31</t>
        </is>
      </c>
      <c r="B97" t="n">
        <v>127.05</v>
      </c>
    </row>
    <row r="98">
      <c r="A98" t="inlineStr">
        <is>
          <t>2013-02-28</t>
        </is>
      </c>
      <c r="B98" t="n">
        <v>126.04</v>
      </c>
    </row>
    <row r="99">
      <c r="A99" t="inlineStr">
        <is>
          <t>2013-03-31</t>
        </is>
      </c>
      <c r="B99" t="n">
        <v>128.96</v>
      </c>
    </row>
    <row r="100">
      <c r="A100" t="inlineStr">
        <is>
          <t>2013-04-30</t>
        </is>
      </c>
      <c r="B100" t="n">
        <v>117.24</v>
      </c>
    </row>
    <row r="101">
      <c r="A101" t="inlineStr">
        <is>
          <t>2013-05-31</t>
        </is>
      </c>
      <c r="B101" t="n">
        <v>119.17</v>
      </c>
    </row>
    <row r="102">
      <c r="A102" t="inlineStr">
        <is>
          <t>2013-06-30</t>
        </is>
      </c>
      <c r="B102" t="n">
        <v>107</v>
      </c>
    </row>
    <row r="103">
      <c r="A103" t="inlineStr">
        <is>
          <t>2013-07-31</t>
        </is>
      </c>
      <c r="B103" t="n">
        <v>111.09</v>
      </c>
    </row>
    <row r="104">
      <c r="A104" t="inlineStr">
        <is>
          <t>2013-08-31</t>
        </is>
      </c>
      <c r="B104" t="n">
        <v>113.96</v>
      </c>
    </row>
    <row r="105">
      <c r="A105" t="inlineStr">
        <is>
          <t>2013-09-30</t>
        </is>
      </c>
      <c r="B105" t="n">
        <v>112.07</v>
      </c>
    </row>
    <row r="106">
      <c r="A106" t="inlineStr">
        <is>
          <t>2013-10-31</t>
        </is>
      </c>
      <c r="B106" t="n">
        <v>111.17</v>
      </c>
    </row>
    <row r="107">
      <c r="A107" t="inlineStr">
        <is>
          <t>2013-11-30</t>
        </is>
      </c>
      <c r="B107" t="n">
        <v>107.55</v>
      </c>
    </row>
    <row r="108">
      <c r="A108" t="inlineStr">
        <is>
          <t>2013-12-31</t>
        </is>
      </c>
      <c r="B108" t="n">
        <v>106.29</v>
      </c>
    </row>
    <row r="109">
      <c r="A109" t="inlineStr">
        <is>
          <t>2014-01-31</t>
        </is>
      </c>
      <c r="B109" t="n">
        <v>107.53</v>
      </c>
    </row>
    <row r="110">
      <c r="A110" t="inlineStr">
        <is>
          <t>2014-02-28</t>
        </is>
      </c>
      <c r="B110" t="n">
        <v>112.49</v>
      </c>
    </row>
    <row r="111">
      <c r="A111" t="inlineStr">
        <is>
          <t>2014-03-31</t>
        </is>
      </c>
      <c r="B111" t="n">
        <v>108.26</v>
      </c>
    </row>
    <row r="112">
      <c r="A112" t="inlineStr">
        <is>
          <t>2014-04-30</t>
        </is>
      </c>
      <c r="B112" t="n">
        <v>107.79</v>
      </c>
    </row>
    <row r="113">
      <c r="A113" t="inlineStr">
        <is>
          <t>2014-05-31</t>
        </is>
      </c>
      <c r="B113" t="n">
        <v>108.59</v>
      </c>
    </row>
    <row r="114">
      <c r="A114" t="inlineStr">
        <is>
          <t>2014-06-30</t>
        </is>
      </c>
      <c r="B114" t="n">
        <v>115.6</v>
      </c>
    </row>
    <row r="115">
      <c r="A115" t="inlineStr">
        <is>
          <t>2014-07-31</t>
        </is>
      </c>
      <c r="B115" t="n">
        <v>117.09</v>
      </c>
    </row>
    <row r="116">
      <c r="A116" t="inlineStr">
        <is>
          <t>2014-08-31</t>
        </is>
      </c>
      <c r="B116" t="n">
        <v>115.82</v>
      </c>
    </row>
    <row r="117">
      <c r="A117" t="inlineStr">
        <is>
          <t>2014-09-30</t>
        </is>
      </c>
      <c r="B117" t="n">
        <v>108.58</v>
      </c>
    </row>
    <row r="118">
      <c r="A118" t="inlineStr">
        <is>
          <t>2014-10-31</t>
        </is>
      </c>
      <c r="B118" t="n">
        <v>103.86</v>
      </c>
    </row>
    <row r="119">
      <c r="A119" t="inlineStr">
        <is>
          <t>2014-11-30</t>
        </is>
      </c>
      <c r="B119" t="n">
        <v>104.6</v>
      </c>
    </row>
    <row r="120">
      <c r="A120" t="inlineStr">
        <is>
          <t>2014-12-31</t>
        </is>
      </c>
      <c r="B120" t="n">
        <v>102.49</v>
      </c>
    </row>
    <row r="121">
      <c r="A121" t="inlineStr">
        <is>
          <t>2015-01-31</t>
        </is>
      </c>
      <c r="B121" t="n">
        <v>115.11</v>
      </c>
    </row>
    <row r="122">
      <c r="A122" t="inlineStr">
        <is>
          <t>2015-02-28</t>
        </is>
      </c>
      <c r="B122" t="n">
        <v>111.93</v>
      </c>
    </row>
    <row r="123">
      <c r="A123" t="inlineStr">
        <is>
          <t>2015-03-31</t>
        </is>
      </c>
      <c r="B123" t="n">
        <v>113.85</v>
      </c>
    </row>
    <row r="124">
      <c r="A124" t="inlineStr">
        <is>
          <t>2015-04-30</t>
        </is>
      </c>
      <c r="B124" t="n">
        <v>114.85</v>
      </c>
    </row>
    <row r="125">
      <c r="A125" t="inlineStr">
        <is>
          <t>2015-05-31</t>
        </is>
      </c>
      <c r="B125" t="n">
        <v>112.77</v>
      </c>
    </row>
    <row r="126">
      <c r="A126" t="inlineStr">
        <is>
          <t>2015-06-30</t>
        </is>
      </c>
      <c r="B126" t="n">
        <v>105.66</v>
      </c>
    </row>
    <row r="127">
      <c r="A127" t="inlineStr">
        <is>
          <t>2015-07-31</t>
        </is>
      </c>
      <c r="B127" t="n">
        <v>92.84999999999999</v>
      </c>
    </row>
    <row r="128">
      <c r="A128" t="inlineStr">
        <is>
          <t>2015-08-31</t>
        </is>
      </c>
      <c r="B128" t="n">
        <v>82.84999999999999</v>
      </c>
    </row>
    <row r="129">
      <c r="A129" t="inlineStr">
        <is>
          <t>2015-09-30</t>
        </is>
      </c>
      <c r="B129" t="n">
        <v>80.81</v>
      </c>
    </row>
    <row r="130">
      <c r="A130" t="inlineStr">
        <is>
          <t>2015-10-31</t>
        </is>
      </c>
      <c r="B130" t="n">
        <v>85.91</v>
      </c>
    </row>
    <row r="131">
      <c r="A131" t="inlineStr">
        <is>
          <t>2015-11-30</t>
        </is>
      </c>
      <c r="B131" t="n">
        <v>84.81999999999999</v>
      </c>
    </row>
    <row r="132">
      <c r="A132" t="inlineStr">
        <is>
          <t>2015-12-31</t>
        </is>
      </c>
      <c r="B132" t="n">
        <v>81.72</v>
      </c>
    </row>
    <row r="133">
      <c r="A133" t="inlineStr">
        <is>
          <t>2016-01-31</t>
        </is>
      </c>
      <c r="B133" t="n">
        <v>77.15000000000001</v>
      </c>
    </row>
    <row r="134">
      <c r="A134" t="inlineStr">
        <is>
          <t>2016-02-29</t>
        </is>
      </c>
      <c r="B134" t="n">
        <v>80.5</v>
      </c>
    </row>
    <row r="135">
      <c r="A135" t="inlineStr">
        <is>
          <t>2016-03-31</t>
        </is>
      </c>
      <c r="B135" t="n">
        <v>83.39</v>
      </c>
    </row>
    <row r="136">
      <c r="A136" t="inlineStr">
        <is>
          <t>2016-04-30</t>
        </is>
      </c>
      <c r="B136" t="n">
        <v>87.53</v>
      </c>
    </row>
    <row r="137">
      <c r="A137" t="inlineStr">
        <is>
          <t>2016-05-31</t>
        </is>
      </c>
      <c r="B137" t="n">
        <v>85.03</v>
      </c>
    </row>
    <row r="138">
      <c r="A138" t="inlineStr">
        <is>
          <t>2016-06-30</t>
        </is>
      </c>
      <c r="B138" t="n">
        <v>88.98999999999999</v>
      </c>
    </row>
    <row r="139">
      <c r="A139" t="inlineStr">
        <is>
          <t>2016-07-31</t>
        </is>
      </c>
      <c r="B139" t="n">
        <v>95.34999999999999</v>
      </c>
    </row>
    <row r="140">
      <c r="A140" t="inlineStr">
        <is>
          <t>2016-08-31</t>
        </is>
      </c>
      <c r="B140" t="n">
        <v>94.5</v>
      </c>
    </row>
    <row r="141">
      <c r="A141" t="inlineStr">
        <is>
          <t>2016-09-30</t>
        </is>
      </c>
      <c r="B141" t="n">
        <v>94.2</v>
      </c>
    </row>
    <row r="142">
      <c r="A142" t="inlineStr">
        <is>
          <t>2016-10-31</t>
        </is>
      </c>
      <c r="B142" t="n">
        <v>95.48</v>
      </c>
    </row>
    <row r="143">
      <c r="A143" t="inlineStr">
        <is>
          <t>2016-11-30</t>
        </is>
      </c>
      <c r="B143" t="n">
        <v>99.3</v>
      </c>
    </row>
    <row r="144">
      <c r="A144" t="inlineStr">
        <is>
          <t>2016-12-31</t>
        </is>
      </c>
      <c r="B144" t="n">
        <v>98.52</v>
      </c>
    </row>
    <row r="145">
      <c r="A145" t="inlineStr">
        <is>
          <t>2017-01-31</t>
        </is>
      </c>
      <c r="B145" t="n">
        <v>102.59</v>
      </c>
    </row>
    <row r="146">
      <c r="A146" t="inlineStr">
        <is>
          <t>2017-02-28</t>
        </is>
      </c>
      <c r="B146" t="n">
        <v>106.7</v>
      </c>
    </row>
    <row r="147">
      <c r="A147" t="inlineStr">
        <is>
          <t>2017-03-31</t>
        </is>
      </c>
      <c r="B147" t="n">
        <v>102.34</v>
      </c>
    </row>
    <row r="148">
      <c r="A148" t="inlineStr">
        <is>
          <t>2017-04-30</t>
        </is>
      </c>
      <c r="B148" t="n">
        <v>100.5</v>
      </c>
    </row>
    <row r="149">
      <c r="A149" t="inlineStr">
        <is>
          <t>2017-05-31</t>
        </is>
      </c>
      <c r="B149" t="n">
        <v>97.39</v>
      </c>
    </row>
    <row r="150">
      <c r="A150" t="inlineStr">
        <is>
          <t>2017-06-30</t>
        </is>
      </c>
      <c r="B150" t="n">
        <v>96.56999999999999</v>
      </c>
    </row>
    <row r="151">
      <c r="A151" t="inlineStr">
        <is>
          <t>2017-07-31</t>
        </is>
      </c>
      <c r="B151" t="n">
        <v>100.37</v>
      </c>
    </row>
    <row r="152">
      <c r="A152" t="inlineStr">
        <is>
          <t>2017-08-31</t>
        </is>
      </c>
      <c r="B152" t="n">
        <v>101.15</v>
      </c>
    </row>
    <row r="153">
      <c r="A153" t="inlineStr">
        <is>
          <t>2017-09-30</t>
        </is>
      </c>
      <c r="B153" t="n">
        <v>104.17</v>
      </c>
    </row>
    <row r="154">
      <c r="A154" t="inlineStr">
        <is>
          <t>2017-10-31</t>
        </is>
      </c>
      <c r="B154" t="n">
        <v>110.72</v>
      </c>
    </row>
    <row r="155">
      <c r="A155" t="inlineStr">
        <is>
          <t>2017-11-30</t>
        </is>
      </c>
      <c r="B155" t="n">
        <v>110.33</v>
      </c>
    </row>
    <row r="156">
      <c r="A156" t="inlineStr">
        <is>
          <t>2017-12-31</t>
        </is>
      </c>
      <c r="B156" t="n">
        <v>112.15</v>
      </c>
    </row>
    <row r="157">
      <c r="A157" t="inlineStr">
        <is>
          <t>2018-01-31</t>
        </is>
      </c>
      <c r="B157" t="n">
        <v>113.13</v>
      </c>
    </row>
    <row r="158">
      <c r="A158" t="inlineStr">
        <is>
          <t>2018-02-28</t>
        </is>
      </c>
      <c r="B158" t="n">
        <v>111.58</v>
      </c>
    </row>
    <row r="159">
      <c r="A159" t="inlineStr">
        <is>
          <t>2018-03-31</t>
        </is>
      </c>
      <c r="B159" t="n">
        <v>106.62</v>
      </c>
    </row>
    <row r="160">
      <c r="A160" t="inlineStr">
        <is>
          <t>2018-04-30</t>
        </is>
      </c>
      <c r="B160" t="n">
        <v>109.07</v>
      </c>
    </row>
    <row r="161">
      <c r="A161" t="inlineStr">
        <is>
          <t>2018-05-31</t>
        </is>
      </c>
      <c r="B161" t="n">
        <v>113.3</v>
      </c>
    </row>
    <row r="162">
      <c r="A162" t="inlineStr">
        <is>
          <t>2018-06-30</t>
        </is>
      </c>
      <c r="B162" t="n">
        <v>107.99</v>
      </c>
    </row>
    <row r="163">
      <c r="A163" t="inlineStr">
        <is>
          <t>2018-07-31</t>
        </is>
      </c>
      <c r="B163" t="n">
        <v>107.04</v>
      </c>
    </row>
    <row r="164">
      <c r="A164" t="inlineStr">
        <is>
          <t>2018-08-31</t>
        </is>
      </c>
      <c r="B164" t="n">
        <v>101.71</v>
      </c>
    </row>
    <row r="165">
      <c r="A165" t="inlineStr">
        <is>
          <t>2018-09-30</t>
        </is>
      </c>
      <c r="B165" t="n">
        <v>101.07</v>
      </c>
    </row>
    <row r="166">
      <c r="A166" t="inlineStr">
        <is>
          <t>2018-10-31</t>
        </is>
      </c>
      <c r="B166" t="n">
        <v>94.86</v>
      </c>
    </row>
    <row r="167">
      <c r="A167" t="inlineStr">
        <is>
          <t>2018-11-30</t>
        </is>
      </c>
      <c r="B167" t="n">
        <v>98.5</v>
      </c>
    </row>
    <row r="168">
      <c r="A168" t="inlineStr">
        <is>
          <t>2018-12-31</t>
        </is>
      </c>
      <c r="B168" t="n">
        <v>93.06</v>
      </c>
    </row>
    <row r="169">
      <c r="A169" t="inlineStr">
        <is>
          <t>2019-01-31</t>
        </is>
      </c>
      <c r="B169" t="n">
        <v>98.39</v>
      </c>
    </row>
    <row r="170">
      <c r="A170" t="inlineStr">
        <is>
          <t>2019-02-28</t>
        </is>
      </c>
      <c r="B170" t="n">
        <v>103.75</v>
      </c>
    </row>
    <row r="171">
      <c r="A171" t="inlineStr">
        <is>
          <t>2019-03-31</t>
        </is>
      </c>
      <c r="B171" t="n">
        <v>103.83</v>
      </c>
    </row>
    <row r="172">
      <c r="A172" t="inlineStr">
        <is>
          <t>2019-04-30</t>
        </is>
      </c>
      <c r="B172" t="n">
        <v>103.98</v>
      </c>
    </row>
    <row r="173">
      <c r="A173" t="inlineStr">
        <is>
          <t>2019-05-31</t>
        </is>
      </c>
      <c r="B173" t="n">
        <v>100.99</v>
      </c>
    </row>
    <row r="174">
      <c r="A174" t="inlineStr">
        <is>
          <t>2019-06-30</t>
        </is>
      </c>
      <c r="B174" t="n">
        <v>102.67</v>
      </c>
    </row>
    <row r="175">
      <c r="A175" t="inlineStr">
        <is>
          <t>2019-07-31</t>
        </is>
      </c>
      <c r="B175" t="n">
        <v>105.93</v>
      </c>
    </row>
    <row r="176">
      <c r="A176" t="inlineStr">
        <is>
          <t>2019-08-31</t>
        </is>
      </c>
      <c r="B176" t="n">
        <v>103.29</v>
      </c>
    </row>
    <row r="177">
      <c r="A177" t="inlineStr">
        <is>
          <t>2019-09-30</t>
        </is>
      </c>
      <c r="B177" t="n">
        <v>108.62</v>
      </c>
    </row>
    <row r="178">
      <c r="A178" t="inlineStr">
        <is>
          <t>2019-10-31</t>
        </is>
      </c>
      <c r="B178" t="n">
        <v>110.3</v>
      </c>
    </row>
    <row r="179">
      <c r="A179" t="inlineStr">
        <is>
          <t>2019-11-30</t>
        </is>
      </c>
      <c r="B179" t="n">
        <v>111.53</v>
      </c>
    </row>
    <row r="180">
      <c r="A180" t="inlineStr">
        <is>
          <t>2019-12-31</t>
        </is>
      </c>
      <c r="B180" t="n">
        <v>114.28</v>
      </c>
    </row>
    <row r="181">
      <c r="A181" t="inlineStr">
        <is>
          <t>2020-01-31</t>
        </is>
      </c>
      <c r="B181" t="n">
        <v>118.52</v>
      </c>
    </row>
    <row r="182">
      <c r="A182" t="inlineStr">
        <is>
          <t>2020-02-29</t>
        </is>
      </c>
      <c r="B182" t="n">
        <v>121.91</v>
      </c>
    </row>
    <row r="183">
      <c r="A183" t="inlineStr">
        <is>
          <t>2020-03-31</t>
        </is>
      </c>
      <c r="B183" t="n">
        <v>97.68000000000001</v>
      </c>
    </row>
    <row r="184">
      <c r="A184" t="inlineStr">
        <is>
          <t>2020-04-30</t>
        </is>
      </c>
      <c r="B184" t="n">
        <v>112.65</v>
      </c>
    </row>
    <row r="185">
      <c r="A185" t="inlineStr">
        <is>
          <t>2020-05-31</t>
        </is>
      </c>
      <c r="B185" t="n">
        <v>114.87</v>
      </c>
    </row>
    <row r="186">
      <c r="A186" t="inlineStr">
        <is>
          <t>2020-06-30</t>
        </is>
      </c>
      <c r="B186" t="n">
        <v>119.95</v>
      </c>
    </row>
    <row r="187">
      <c r="A187" t="inlineStr">
        <is>
          <t>2020-07-31</t>
        </is>
      </c>
      <c r="B187" t="n">
        <v>129.65</v>
      </c>
    </row>
    <row r="188">
      <c r="A188" t="inlineStr">
        <is>
          <t>2020-08-31</t>
        </is>
      </c>
      <c r="B188" t="n">
        <v>134.28</v>
      </c>
    </row>
    <row r="189">
      <c r="A189" t="inlineStr">
        <is>
          <t>2020-09-30</t>
        </is>
      </c>
      <c r="B189" t="n">
        <v>131.68</v>
      </c>
    </row>
    <row r="190">
      <c r="A190" t="inlineStr">
        <is>
          <t>2020-10-31</t>
        </is>
      </c>
      <c r="B190" t="n">
        <v>130.06</v>
      </c>
    </row>
    <row r="191">
      <c r="A191" t="inlineStr">
        <is>
          <t>2020-11-30</t>
        </is>
      </c>
      <c r="B191" t="n">
        <v>141.02</v>
      </c>
    </row>
  </sheetData>
  <conditionalFormatting sqref="B2:B64">
    <cfRule priority="1" type="colorScale">
      <colorScale>
        <cfvo type="min"/>
        <cfvo type="max"/>
        <color rgb="FFAA0000"/>
        <color rgb="FF00AA00"/>
      </colorScale>
    </cfRule>
    <cfRule priority="3" type="colorScale">
      <colorScale>
        <cfvo type="min"/>
        <cfvo type="max"/>
        <color rgb="FFFF4B24"/>
        <color rgb="FF00AA00"/>
      </colorScale>
    </cfRule>
    <cfRule priority="5" type="colorScale">
      <colorScale>
        <cfvo type="min"/>
        <cfvo type="max"/>
        <color rgb="FFFF0000"/>
        <color rgb="FF00FF00"/>
      </colorScale>
    </cfRule>
    <cfRule priority="7" type="colorScale">
      <colorScale>
        <cfvo type="min"/>
        <cfvo type="max"/>
        <color rgb="FFAA0000"/>
        <color rgb="FF00AA00"/>
      </colorScale>
    </cfRule>
    <cfRule priority="9" type="colorScale">
      <colorScale>
        <cfvo type="min"/>
        <cfvo type="max"/>
        <color rgb="FFAA0000"/>
        <color rgb="FF00AA00"/>
      </colorScale>
    </cfRule>
    <cfRule priority="11" type="colorScale">
      <colorScale>
        <cfvo type="min"/>
        <cfvo type="max"/>
        <color rgb="FFAA0000"/>
        <color rgb="FF00AA00"/>
      </colorScale>
    </cfRule>
    <cfRule priority="13" type="colorScale">
      <colorScale>
        <cfvo type="min"/>
        <cfvo type="max"/>
        <color rgb="FFAA0000"/>
        <color rgb="FF00AA00"/>
      </colorScale>
    </cfRule>
    <cfRule priority="15" type="colorScale">
      <colorScale>
        <cfvo type="min"/>
        <cfvo type="max"/>
        <color rgb="FFAA0000"/>
        <color rgb="FF00AA00"/>
      </colorScale>
    </cfRule>
    <cfRule priority="17" type="colorScale">
      <colorScale>
        <cfvo type="min"/>
        <cfvo type="max"/>
        <color rgb="FFAA0000"/>
        <color rgb="FF00AA00"/>
      </colorScale>
    </cfRule>
    <cfRule priority="19" type="colorScale">
      <colorScale>
        <cfvo type="min"/>
        <cfvo type="max"/>
        <color rgb="FFAA0000"/>
        <color rgb="FF00AA00"/>
      </colorScale>
    </cfRule>
    <cfRule priority="21" type="colorScale">
      <colorScale>
        <cfvo type="min"/>
        <cfvo type="max"/>
        <color rgb="00AA0000"/>
        <color rgb="0000AA00"/>
      </colorScale>
    </cfRule>
    <cfRule priority="23" type="colorScale">
      <colorScale>
        <cfvo type="min"/>
        <cfvo type="max"/>
        <color rgb="00AA0000"/>
        <color rgb="0000AA00"/>
      </colorScale>
    </cfRule>
  </conditionalFormatting>
  <conditionalFormatting sqref="B70:B192">
    <cfRule priority="2" type="colorScale">
      <colorScale>
        <cfvo type="min"/>
        <cfvo type="max"/>
        <color rgb="FFAA0000"/>
        <color rgb="FF00AA00"/>
      </colorScale>
    </cfRule>
    <cfRule priority="4" type="colorScale">
      <colorScale>
        <cfvo type="min"/>
        <cfvo type="max"/>
        <color rgb="FFFF4B24"/>
        <color rgb="FF00AA00"/>
      </colorScale>
    </cfRule>
    <cfRule priority="6" type="colorScale">
      <colorScale>
        <cfvo type="min"/>
        <cfvo type="max"/>
        <color rgb="FFFF0000"/>
        <color rgb="FF00FF00"/>
      </colorScale>
    </cfRule>
    <cfRule priority="8" type="colorScale">
      <colorScale>
        <cfvo type="min"/>
        <cfvo type="max"/>
        <color rgb="FFAA0000"/>
        <color rgb="FF00AA00"/>
      </colorScale>
    </cfRule>
    <cfRule priority="10" type="colorScale">
      <colorScale>
        <cfvo type="min"/>
        <cfvo type="max"/>
        <color rgb="FFAA0000"/>
        <color rgb="FF00AA00"/>
      </colorScale>
    </cfRule>
    <cfRule priority="12" type="colorScale">
      <colorScale>
        <cfvo type="min"/>
        <cfvo type="max"/>
        <color rgb="FFAA0000"/>
        <color rgb="FF00AA00"/>
      </colorScale>
    </cfRule>
    <cfRule priority="14" type="colorScale">
      <colorScale>
        <cfvo type="min"/>
        <cfvo type="max"/>
        <color rgb="FFAA0000"/>
        <color rgb="FF00AA00"/>
      </colorScale>
    </cfRule>
    <cfRule priority="16" type="colorScale">
      <colorScale>
        <cfvo type="min"/>
        <cfvo type="max"/>
        <color rgb="FFAA0000"/>
        <color rgb="FF00AA00"/>
      </colorScale>
    </cfRule>
    <cfRule priority="18" type="colorScale">
      <colorScale>
        <cfvo type="min"/>
        <cfvo type="max"/>
        <color rgb="FFAA0000"/>
        <color rgb="FF00AA00"/>
      </colorScale>
    </cfRule>
    <cfRule priority="20" type="colorScale">
      <colorScale>
        <cfvo type="min"/>
        <cfvo type="max"/>
        <color rgb="FFAA0000"/>
        <color rgb="FF00AA00"/>
      </colorScale>
    </cfRule>
    <cfRule priority="22" type="colorScale">
      <colorScale>
        <cfvo type="min"/>
        <cfvo type="max"/>
        <color rgb="00AA0000"/>
        <color rgb="0000AA00"/>
      </colorScale>
    </cfRule>
    <cfRule priority="24" type="colorScale">
      <colorScale>
        <cfvo type="min"/>
        <cfvo type="max"/>
        <color rgb="00AA0000"/>
        <color rgb="0000AA00"/>
      </colorScale>
    </cfRule>
  </conditionalFormatting>
  <pageMargins bottom="0.75" footer="0.511805555555555" header="0.511805555555555" left="0.7" right="0.7" top="0.75"/>
  <pageSetup firstPageNumber="0" horizontalDpi="300" orientation="portrait" paperSize="9" verticalDpi="300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W140"/>
  <sheetViews>
    <sheetView topLeftCell="E133" workbookViewId="0" zoomScaleNormal="100">
      <selection activeCell="E9" sqref="E9"/>
    </sheetView>
  </sheetViews>
  <sheetFormatPr baseColWidth="10" defaultColWidth="9.125" defaultRowHeight="15" outlineLevelCol="0"/>
  <cols>
    <col customWidth="1" max="1" min="1" style="66" width="18.625"/>
    <col customWidth="1" max="2" min="2" style="66" width="10.625"/>
    <col customWidth="1" max="3" min="3" style="66" width="14.625"/>
    <col customWidth="1" max="4" min="4" style="66" width="25.125"/>
    <col customWidth="1" max="5" min="5" style="66" width="24.375"/>
    <col customWidth="1" max="6" min="6" style="66" width="29.625"/>
    <col customWidth="1" max="7" min="7" style="66" width="21.375"/>
    <col customWidth="1" max="1025" min="8" style="66" width="8.625"/>
  </cols>
  <sheetData>
    <row customFormat="1" customHeight="1" ht="31.5" r="1" s="53">
      <c r="A1" s="40" t="inlineStr">
        <is>
          <t>Risikokennzahlen</t>
        </is>
      </c>
      <c r="B1" s="41" t="n"/>
      <c r="D1" s="40" t="n"/>
      <c r="E1" s="41" t="n"/>
    </row>
    <row customFormat="1" customHeight="1" ht="21.75" r="2" s="53">
      <c r="A2" s="42" t="n"/>
      <c r="B2" s="53" t="inlineStr">
        <is>
          <t>1 Jahr</t>
        </is>
      </c>
      <c r="C2" s="53" t="inlineStr">
        <is>
          <t>3 Jahre</t>
        </is>
      </c>
      <c r="D2" s="42" t="n"/>
      <c r="E2" s="43" t="n"/>
    </row>
    <row customFormat="1" customHeight="1" ht="18" r="3" s="53">
      <c r="A3" s="44" t="inlineStr">
        <is>
          <t>Volatilität</t>
        </is>
      </c>
      <c r="B3" s="45">
        <f>E140</f>
        <v/>
      </c>
      <c r="C3" s="45">
        <f>E139</f>
        <v/>
      </c>
      <c r="D3" s="44" t="n"/>
    </row>
    <row customFormat="1" customHeight="1" ht="18" r="4" s="53">
      <c r="A4" s="44" t="inlineStr">
        <is>
          <t>Sharpe Ratio</t>
        </is>
      </c>
      <c r="B4" s="46">
        <f>D219</f>
        <v/>
      </c>
      <c r="C4" s="46">
        <f>D191</f>
        <v/>
      </c>
      <c r="D4" s="44" t="n"/>
    </row>
    <row customFormat="1" customHeight="1" ht="18" r="5" s="53">
      <c r="A5" s="44" t="inlineStr">
        <is>
          <t>Tracking Error</t>
        </is>
      </c>
      <c r="B5" s="47">
        <f>C201</f>
        <v/>
      </c>
      <c r="C5" s="47">
        <f>C150</f>
        <v/>
      </c>
      <c r="D5" s="44" t="n"/>
    </row>
    <row customFormat="1" customHeight="1" ht="16.5" r="6" s="53">
      <c r="A6" s="44" t="inlineStr">
        <is>
          <t>Korrelation</t>
        </is>
      </c>
      <c r="B6" s="48">
        <f>C199</f>
        <v/>
      </c>
      <c r="C6" s="48">
        <f>C148</f>
        <v/>
      </c>
      <c r="D6" s="44" t="n"/>
    </row>
    <row customFormat="1" customHeight="1" ht="18.75" r="7" s="53">
      <c r="A7" s="44" t="inlineStr">
        <is>
          <t>Information Ratio</t>
        </is>
      </c>
      <c r="B7" s="46">
        <f>D215</f>
        <v/>
      </c>
      <c r="C7" s="46">
        <f>D187</f>
        <v/>
      </c>
      <c r="D7" s="44" t="n"/>
    </row>
    <row customFormat="1" customHeight="1" ht="16.5" r="8" s="53">
      <c r="A8" s="44" t="inlineStr">
        <is>
          <t>Beta</t>
        </is>
      </c>
      <c r="B8" s="46">
        <f>C197</f>
        <v/>
      </c>
      <c r="C8" s="46">
        <f>E143</f>
        <v/>
      </c>
      <c r="D8" s="44" t="n"/>
    </row>
    <row customFormat="1" customHeight="1" ht="21.75" r="9" s="53">
      <c r="A9" s="44" t="inlineStr">
        <is>
          <t>Treynor Ratio</t>
        </is>
      </c>
      <c r="B9" s="46">
        <f>D217*100</f>
        <v/>
      </c>
      <c r="C9" s="46">
        <f>D189*100</f>
        <v/>
      </c>
      <c r="D9" s="44" t="n"/>
    </row>
    <row r="10">
      <c r="A10" t="inlineStr">
        <is>
          <t>Abfrage Risikokennzahlen Vola CRB</t>
        </is>
      </c>
    </row>
    <row r="11">
      <c r="A11" t="inlineStr">
        <is>
          <t>Datum</t>
        </is>
      </c>
      <c r="B11" t="inlineStr">
        <is>
          <t>Wert</t>
        </is>
      </c>
      <c r="D11" s="53" t="inlineStr">
        <is>
          <t>arithmetisches Mittel</t>
        </is>
      </c>
      <c r="E11" s="53" t="inlineStr">
        <is>
          <t>Differenz</t>
        </is>
      </c>
      <c r="F11" s="53" t="inlineStr">
        <is>
          <t>Varianz</t>
        </is>
      </c>
      <c r="G11" s="49" t="inlineStr">
        <is>
          <t>durch 35</t>
        </is>
      </c>
    </row>
    <row r="12">
      <c r="A12" t="inlineStr">
        <is>
          <t>2017-11-30</t>
        </is>
      </c>
      <c r="B12" t="n">
        <v>159.11</v>
      </c>
    </row>
    <row r="13">
      <c r="A13" t="inlineStr">
        <is>
          <t>2017-12-31</t>
        </is>
      </c>
      <c r="B13" t="n">
        <v>161.44</v>
      </c>
      <c r="C13" s="56">
        <f>B13/B12-1</f>
        <v/>
      </c>
      <c r="D13" s="54">
        <f>SUM(C13:C48)/36</f>
        <v/>
      </c>
      <c r="E13" s="53">
        <f>C13-D13</f>
        <v/>
      </c>
      <c r="F13" s="53">
        <f>E13^2</f>
        <v/>
      </c>
    </row>
    <row r="14">
      <c r="A14" t="inlineStr">
        <is>
          <t>2018-01-31</t>
        </is>
      </c>
      <c r="B14" t="n">
        <v>159</v>
      </c>
      <c r="C14" s="56">
        <f>B14/B13-1</f>
        <v/>
      </c>
      <c r="D14" s="54">
        <f>D13</f>
        <v/>
      </c>
      <c r="E14" s="53">
        <f>C14-D14</f>
        <v/>
      </c>
      <c r="F14" s="53">
        <f>E14^2</f>
        <v/>
      </c>
    </row>
    <row r="15">
      <c r="A15" t="inlineStr">
        <is>
          <t>2018-02-28</t>
        </is>
      </c>
      <c r="B15" t="n">
        <v>159.05</v>
      </c>
      <c r="C15" s="56">
        <f>B15/B14-1</f>
        <v/>
      </c>
      <c r="D15" s="54">
        <f>D14</f>
        <v/>
      </c>
      <c r="E15" s="53">
        <f>C15-D15</f>
        <v/>
      </c>
      <c r="F15" s="53">
        <f>E15^2</f>
        <v/>
      </c>
    </row>
    <row r="16">
      <c r="A16" t="inlineStr">
        <is>
          <t>2018-03-31</t>
        </is>
      </c>
      <c r="B16" t="n">
        <v>158.54</v>
      </c>
      <c r="C16" s="56">
        <f>B16/B15-1</f>
        <v/>
      </c>
      <c r="D16" s="54">
        <f>D15</f>
        <v/>
      </c>
      <c r="E16" s="53">
        <f>C16-D16</f>
        <v/>
      </c>
      <c r="F16" s="53">
        <f>E16^2</f>
        <v/>
      </c>
    </row>
    <row r="17">
      <c r="A17" t="inlineStr">
        <is>
          <t>2018-04-30</t>
        </is>
      </c>
      <c r="B17" t="n">
        <v>167.27</v>
      </c>
      <c r="C17" s="56">
        <f>B17/B16-1</f>
        <v/>
      </c>
      <c r="D17" s="54">
        <f>D16</f>
        <v/>
      </c>
      <c r="E17" s="53">
        <f>C17-D17</f>
        <v/>
      </c>
      <c r="F17" s="53">
        <f>E17^2</f>
        <v/>
      </c>
    </row>
    <row r="18">
      <c r="A18" t="inlineStr">
        <is>
          <t>2018-05-31</t>
        </is>
      </c>
      <c r="B18" t="n">
        <v>173.49</v>
      </c>
      <c r="C18" s="56">
        <f>B18/B17-1</f>
        <v/>
      </c>
      <c r="D18" s="54">
        <f>D17</f>
        <v/>
      </c>
      <c r="E18" s="53">
        <f>C18-D18</f>
        <v/>
      </c>
      <c r="F18" s="53">
        <f>E18^2</f>
        <v/>
      </c>
    </row>
    <row r="19">
      <c r="A19" t="inlineStr">
        <is>
          <t>2018-06-30</t>
        </is>
      </c>
      <c r="B19" t="n">
        <v>171.42</v>
      </c>
      <c r="C19" s="56">
        <f>B19/B18-1</f>
        <v/>
      </c>
      <c r="D19" s="54">
        <f>D18</f>
        <v/>
      </c>
      <c r="E19" s="53">
        <f>C19-D19</f>
        <v/>
      </c>
      <c r="F19" s="53">
        <f>E19^2</f>
        <v/>
      </c>
    </row>
    <row r="20">
      <c r="A20" t="inlineStr">
        <is>
          <t>2018-07-31</t>
        </is>
      </c>
      <c r="B20" t="n">
        <v>166.46</v>
      </c>
      <c r="C20" s="56">
        <f>B20/B19-1</f>
        <v/>
      </c>
      <c r="D20" s="54">
        <f>D19</f>
        <v/>
      </c>
      <c r="E20" s="53">
        <f>C20-D20</f>
        <v/>
      </c>
      <c r="F20" s="53">
        <f>E20^2</f>
        <v/>
      </c>
    </row>
    <row r="21">
      <c r="A21" t="inlineStr">
        <is>
          <t>2018-08-31</t>
        </is>
      </c>
      <c r="B21" t="n">
        <v>167.51</v>
      </c>
      <c r="C21" s="56">
        <f>B21/B20-1</f>
        <v/>
      </c>
      <c r="D21" s="54">
        <f>D20</f>
        <v/>
      </c>
      <c r="E21" s="53">
        <f>C21-D21</f>
        <v/>
      </c>
      <c r="F21" s="53">
        <f>E21^2</f>
        <v/>
      </c>
    </row>
    <row r="22">
      <c r="A22" t="inlineStr">
        <is>
          <t>2018-09-30</t>
        </is>
      </c>
      <c r="B22" t="n">
        <v>166.17</v>
      </c>
      <c r="C22" s="56">
        <f>B22/B21-1</f>
        <v/>
      </c>
      <c r="D22" s="54">
        <f>D21</f>
        <v/>
      </c>
      <c r="E22" s="53">
        <f>C22-D22</f>
        <v/>
      </c>
      <c r="F22" s="53">
        <f>E22^2</f>
        <v/>
      </c>
    </row>
    <row r="23">
      <c r="A23" t="inlineStr">
        <is>
          <t>2018-10-31</t>
        </is>
      </c>
      <c r="B23" t="n">
        <v>168.76</v>
      </c>
      <c r="C23" s="56">
        <f>B23/B22-1</f>
        <v/>
      </c>
      <c r="D23" s="54">
        <f>D22</f>
        <v/>
      </c>
      <c r="E23" s="53">
        <f>C23-D23</f>
        <v/>
      </c>
      <c r="F23" s="53">
        <f>E23^2</f>
        <v/>
      </c>
    </row>
    <row r="24">
      <c r="A24" t="inlineStr">
        <is>
          <t>2018-11-30</t>
        </is>
      </c>
      <c r="B24" t="n">
        <v>160.55</v>
      </c>
      <c r="C24" s="56">
        <f>B24/B23-1</f>
        <v/>
      </c>
      <c r="D24" s="54">
        <f>D23</f>
        <v/>
      </c>
      <c r="E24" s="53">
        <f>C24-D24</f>
        <v/>
      </c>
      <c r="F24" s="53">
        <f>E24^2</f>
        <v/>
      </c>
    </row>
    <row r="25">
      <c r="A25" t="inlineStr">
        <is>
          <t>2018-12-31</t>
        </is>
      </c>
      <c r="B25" t="n">
        <v>148.35</v>
      </c>
      <c r="C25" s="56">
        <f>B25/B24-1</f>
        <v/>
      </c>
      <c r="D25" s="54">
        <f>D24</f>
        <v/>
      </c>
      <c r="E25" s="53">
        <f>C25-D25</f>
        <v/>
      </c>
      <c r="F25" s="53">
        <f>E25^2</f>
        <v/>
      </c>
    </row>
    <row r="26">
      <c r="A26" t="inlineStr">
        <is>
          <t>2019-01-31</t>
        </is>
      </c>
      <c r="B26" t="n">
        <v>156.95</v>
      </c>
      <c r="C26" s="56">
        <f>B26/B25-1</f>
        <v/>
      </c>
      <c r="D26" s="54">
        <f>D25</f>
        <v/>
      </c>
      <c r="E26" s="53">
        <f>C26-D26</f>
        <v/>
      </c>
      <c r="F26" s="53">
        <f>E26^2</f>
        <v/>
      </c>
    </row>
    <row r="27">
      <c r="A27" t="inlineStr">
        <is>
          <t>2019-02-28</t>
        </is>
      </c>
      <c r="B27" t="n">
        <v>160.64</v>
      </c>
      <c r="C27" s="56">
        <f>B27/B26-1</f>
        <v/>
      </c>
      <c r="D27" s="54">
        <f>D26</f>
        <v/>
      </c>
      <c r="E27" s="53">
        <f>C27-D27</f>
        <v/>
      </c>
      <c r="F27" s="53">
        <f>E27^2</f>
        <v/>
      </c>
    </row>
    <row r="28">
      <c r="A28" t="inlineStr">
        <is>
          <t>2019-03-31</t>
        </is>
      </c>
      <c r="B28" t="n">
        <v>163.79</v>
      </c>
      <c r="C28" s="56">
        <f>B28/B27-1</f>
        <v/>
      </c>
      <c r="D28" s="54">
        <f>D27</f>
        <v/>
      </c>
      <c r="E28" s="53">
        <f>C28-D28</f>
        <v/>
      </c>
      <c r="F28" s="53">
        <f>E28^2</f>
        <v/>
      </c>
    </row>
    <row r="29">
      <c r="A29" t="inlineStr">
        <is>
          <t>2019-04-30</t>
        </is>
      </c>
      <c r="B29" t="n">
        <v>164.3</v>
      </c>
      <c r="C29" s="56">
        <f>B29/B28-1</f>
        <v/>
      </c>
      <c r="D29" s="54">
        <f>D28</f>
        <v/>
      </c>
      <c r="E29" s="53">
        <f>C29-D29</f>
        <v/>
      </c>
      <c r="F29" s="53">
        <f>E29^2</f>
        <v/>
      </c>
    </row>
    <row r="30">
      <c r="A30" t="inlineStr">
        <is>
          <t>2019-05-31</t>
        </is>
      </c>
      <c r="B30" t="n">
        <v>157</v>
      </c>
      <c r="C30" s="56">
        <f>B30/B29-1</f>
        <v/>
      </c>
      <c r="D30" s="54">
        <f>D29</f>
        <v/>
      </c>
      <c r="E30" s="53">
        <f>C30-D30</f>
        <v/>
      </c>
      <c r="F30" s="53">
        <f>E30^2</f>
        <v/>
      </c>
    </row>
    <row r="31">
      <c r="A31" t="inlineStr">
        <is>
          <t>2019-06-30</t>
        </is>
      </c>
      <c r="B31" t="n">
        <v>159.22</v>
      </c>
      <c r="C31" s="56">
        <f>B31/B30-1</f>
        <v/>
      </c>
      <c r="D31" s="54">
        <f>D30</f>
        <v/>
      </c>
      <c r="E31" s="53">
        <f>C31-D31</f>
        <v/>
      </c>
      <c r="F31" s="53">
        <f>E31^2</f>
        <v/>
      </c>
    </row>
    <row r="32">
      <c r="A32" t="inlineStr">
        <is>
          <t>2019-07-31</t>
        </is>
      </c>
      <c r="B32" t="n">
        <v>161.21</v>
      </c>
      <c r="C32" s="56">
        <f>B32/B31-1</f>
        <v/>
      </c>
      <c r="D32" s="54">
        <f>D31</f>
        <v/>
      </c>
      <c r="E32" s="53">
        <f>C32-D32</f>
        <v/>
      </c>
      <c r="F32" s="53">
        <f>E32^2</f>
        <v/>
      </c>
    </row>
    <row r="33">
      <c r="A33" t="inlineStr">
        <is>
          <t>2019-08-31</t>
        </is>
      </c>
      <c r="B33" t="n">
        <v>155.01</v>
      </c>
      <c r="C33" s="56">
        <f>B33/B32-1</f>
        <v/>
      </c>
      <c r="D33" s="54">
        <f>D32</f>
        <v/>
      </c>
      <c r="E33" s="53">
        <f>C33-D33</f>
        <v/>
      </c>
      <c r="F33" s="53">
        <f>E33^2</f>
        <v/>
      </c>
    </row>
    <row r="34">
      <c r="A34" t="inlineStr">
        <is>
          <t>2019-09-30</t>
        </is>
      </c>
      <c r="B34" t="n">
        <v>159.61</v>
      </c>
      <c r="C34" s="56">
        <f>B34/B33-1</f>
        <v/>
      </c>
      <c r="D34" s="54">
        <f>D33</f>
        <v/>
      </c>
      <c r="E34" s="53">
        <f>C34-D34</f>
        <v/>
      </c>
      <c r="F34" s="53">
        <f>E34^2</f>
        <v/>
      </c>
    </row>
    <row r="35">
      <c r="A35" t="inlineStr">
        <is>
          <t>2019-10-31</t>
        </is>
      </c>
      <c r="B35" t="n">
        <v>158.63</v>
      </c>
      <c r="C35" s="56">
        <f>B35/B34-1</f>
        <v/>
      </c>
      <c r="D35" s="54">
        <f>D34</f>
        <v/>
      </c>
      <c r="E35" s="53">
        <f>C35-D35</f>
        <v/>
      </c>
      <c r="F35" s="53">
        <f>E35^2</f>
        <v/>
      </c>
    </row>
    <row r="36">
      <c r="A36" t="inlineStr">
        <is>
          <t>2019-11-30</t>
        </is>
      </c>
      <c r="B36" t="n">
        <v>160.34</v>
      </c>
      <c r="C36" s="56">
        <f>B36/B35-1</f>
        <v/>
      </c>
      <c r="D36" s="54">
        <f>D35</f>
        <v/>
      </c>
      <c r="E36" s="53">
        <f>C36-D36</f>
        <v/>
      </c>
      <c r="F36" s="53">
        <f>E36^2</f>
        <v/>
      </c>
    </row>
    <row r="37">
      <c r="A37" t="inlineStr">
        <is>
          <t>2019-12-31</t>
        </is>
      </c>
      <c r="B37" t="n">
        <v>165.56</v>
      </c>
      <c r="C37" s="56">
        <f>B37/B36-1</f>
        <v/>
      </c>
      <c r="D37" s="54">
        <f>D36</f>
        <v/>
      </c>
      <c r="E37" s="53">
        <f>C37-D37</f>
        <v/>
      </c>
      <c r="F37" s="53">
        <f>E37^2</f>
        <v/>
      </c>
    </row>
    <row r="38">
      <c r="A38" t="inlineStr">
        <is>
          <t>2020-01-31</t>
        </is>
      </c>
      <c r="B38" t="n">
        <v>153.5</v>
      </c>
      <c r="C38" s="56">
        <f>B38/B37-1</f>
        <v/>
      </c>
      <c r="D38" s="54">
        <f>D37</f>
        <v/>
      </c>
      <c r="E38" s="53">
        <f>C38-D38</f>
        <v/>
      </c>
      <c r="F38" s="53">
        <f>E38^2</f>
        <v/>
      </c>
    </row>
    <row r="39">
      <c r="A39" t="inlineStr">
        <is>
          <t>2020-02-29</t>
        </is>
      </c>
      <c r="B39" t="n">
        <v>144.59</v>
      </c>
      <c r="C39" s="56">
        <f>B39/B38-1</f>
        <v/>
      </c>
      <c r="D39" s="54">
        <f>D38</f>
        <v/>
      </c>
      <c r="E39" s="53">
        <f>C39-D39</f>
        <v/>
      </c>
      <c r="F39" s="53">
        <f>E39^2</f>
        <v/>
      </c>
    </row>
    <row r="40">
      <c r="A40" t="inlineStr">
        <is>
          <t>2020-03-31</t>
        </is>
      </c>
      <c r="B40" t="n">
        <v>110.38</v>
      </c>
      <c r="C40" s="56">
        <f>B40/B39-1</f>
        <v/>
      </c>
      <c r="D40" s="54">
        <f>D39</f>
        <v/>
      </c>
      <c r="E40" s="53">
        <f>C40-D40</f>
        <v/>
      </c>
      <c r="F40" s="53">
        <f>E40^2</f>
        <v/>
      </c>
    </row>
    <row r="41">
      <c r="A41" t="inlineStr">
        <is>
          <t>2020-04-30</t>
        </is>
      </c>
      <c r="B41" t="n">
        <v>107.03</v>
      </c>
      <c r="C41" s="56">
        <f>B41/B40-1</f>
        <v/>
      </c>
      <c r="D41" s="54">
        <f>D40</f>
        <v/>
      </c>
      <c r="E41" s="53">
        <f>C41-D41</f>
        <v/>
      </c>
      <c r="F41" s="53">
        <f>E41^2</f>
        <v/>
      </c>
    </row>
    <row r="42">
      <c r="A42" t="inlineStr">
        <is>
          <t>2020-05-31</t>
        </is>
      </c>
      <c r="B42" t="n">
        <v>119.08</v>
      </c>
      <c r="C42" s="56">
        <f>B42/B41-1</f>
        <v/>
      </c>
      <c r="D42" s="54">
        <f>D41</f>
        <v/>
      </c>
      <c r="E42" s="53">
        <f>C42-D42</f>
        <v/>
      </c>
      <c r="F42" s="53">
        <f>E42^2</f>
        <v/>
      </c>
    </row>
    <row r="43">
      <c r="A43" t="inlineStr">
        <is>
          <t>2020-06-30</t>
        </is>
      </c>
      <c r="B43" t="n">
        <v>122.83</v>
      </c>
      <c r="C43" s="56">
        <f>B43/B42-1</f>
        <v/>
      </c>
      <c r="D43" s="54">
        <f>D42</f>
        <v/>
      </c>
      <c r="E43" s="53">
        <f>C43-D43</f>
        <v/>
      </c>
      <c r="F43" s="53">
        <f>E43^2</f>
        <v/>
      </c>
    </row>
    <row r="44">
      <c r="A44" t="inlineStr">
        <is>
          <t>2020-07-31</t>
        </is>
      </c>
      <c r="B44" t="n">
        <v>121.99</v>
      </c>
      <c r="C44" s="56">
        <f>B44/B43-1</f>
        <v/>
      </c>
      <c r="D44" s="54">
        <f>D43</f>
        <v/>
      </c>
      <c r="E44" s="53">
        <f>C44-D44</f>
        <v/>
      </c>
      <c r="F44" s="53">
        <f>E44^2</f>
        <v/>
      </c>
    </row>
    <row r="45">
      <c r="A45" t="inlineStr">
        <is>
          <t>2020-08-31</t>
        </is>
      </c>
      <c r="B45" t="n">
        <v>128.33</v>
      </c>
      <c r="C45" s="56">
        <f>B45/B44-1</f>
        <v/>
      </c>
      <c r="D45" s="54">
        <f>D44</f>
        <v/>
      </c>
      <c r="E45" s="53">
        <f>C45-D45</f>
        <v/>
      </c>
      <c r="F45" s="53">
        <f>E45^2</f>
        <v/>
      </c>
    </row>
    <row r="46">
      <c r="A46" t="inlineStr">
        <is>
          <t>2020-09-30</t>
        </is>
      </c>
      <c r="B46" t="n">
        <v>124.74</v>
      </c>
      <c r="C46" s="56">
        <f>B46/B45-1</f>
        <v/>
      </c>
      <c r="D46" s="54">
        <f>D45</f>
        <v/>
      </c>
      <c r="E46" s="53">
        <f>C46-D46</f>
        <v/>
      </c>
      <c r="F46" s="53">
        <f>E46^2</f>
        <v/>
      </c>
    </row>
    <row r="47">
      <c r="A47" t="inlineStr">
        <is>
          <t>2020-10-31</t>
        </is>
      </c>
      <c r="B47" t="n">
        <v>124.27</v>
      </c>
      <c r="C47" s="56">
        <f>B47/B46-1</f>
        <v/>
      </c>
      <c r="D47" s="54">
        <f>D46</f>
        <v/>
      </c>
      <c r="E47" s="53">
        <f>C47-D47</f>
        <v/>
      </c>
      <c r="F47" s="53">
        <f>E47^2</f>
        <v/>
      </c>
    </row>
    <row r="48">
      <c r="A48" t="inlineStr">
        <is>
          <t>2020-11-30</t>
        </is>
      </c>
      <c r="B48" t="n">
        <v>134.15</v>
      </c>
      <c r="C48" s="56">
        <f>B48/B47-1</f>
        <v/>
      </c>
      <c r="D48" s="54">
        <f>D47</f>
        <v/>
      </c>
      <c r="E48" s="53">
        <f>C48-D48</f>
        <v/>
      </c>
      <c r="F48" s="53">
        <f>E48^2</f>
        <v/>
      </c>
    </row>
    <row r="49">
      <c r="F49" s="53">
        <f>SUM(F13:F48)</f>
        <v/>
      </c>
      <c r="G49">
        <f>F49/35</f>
        <v/>
      </c>
    </row>
    <row r="50">
      <c r="C50" s="50" t="inlineStr">
        <is>
          <t xml:space="preserve">3 Jahre </t>
        </is>
      </c>
      <c r="D50" s="53">
        <f>G49^0.5*12^0.5</f>
        <v/>
      </c>
      <c r="E50" s="53">
        <f>STDEV(C13,C14,C15,C16,C17,C18,C19,C20,C21,C22,C23,C24,C25,C26,C27,C28,C29,C30,C31,C32,C33,C34,C35,C36,C37,C38,C39,C40,C41,C42,C43,C44,C45,C46,C47,C48)*SQRT(12)</f>
        <v/>
      </c>
    </row>
    <row r="51">
      <c r="C51" s="50" t="inlineStr">
        <is>
          <t>1 Jahr</t>
        </is>
      </c>
      <c r="D51" s="53" t="n"/>
      <c r="E51" s="53">
        <f>STDEV(C36,C37,C38,C39,C40,C41,C42,C43,C44,C45,C46,C47,C48)*SQRT(12)</f>
        <v/>
      </c>
    </row>
    <row r="53">
      <c r="C53" s="49" t="inlineStr">
        <is>
          <t>risikoloser zinssatz</t>
        </is>
      </c>
      <c r="D53" s="49" t="inlineStr">
        <is>
          <t>Überschussrendite Portfolio</t>
        </is>
      </c>
      <c r="E53" s="49" t="inlineStr">
        <is>
          <t>Differnez</t>
        </is>
      </c>
      <c r="F53" s="49" t="inlineStr">
        <is>
          <t>Überschussrendite Benchmark</t>
        </is>
      </c>
      <c r="G53" s="49" t="inlineStr">
        <is>
          <t>Differenz</t>
        </is>
      </c>
      <c r="H53" s="49" t="inlineStr">
        <is>
          <t>Produkt</t>
        </is>
      </c>
      <c r="I53" s="49" t="inlineStr">
        <is>
          <t>Quadrat</t>
        </is>
      </c>
      <c r="J53" s="51" t="inlineStr">
        <is>
          <t>Differenz 1 Jahr</t>
        </is>
      </c>
      <c r="K53" s="49" t="inlineStr">
        <is>
          <t>Differenz</t>
        </is>
      </c>
      <c r="L53" s="49" t="inlineStr">
        <is>
          <t>Produkt</t>
        </is>
      </c>
      <c r="M53" s="49" t="inlineStr">
        <is>
          <t>Quadrat</t>
        </is>
      </c>
      <c r="N53" s="49" t="n"/>
      <c r="O53" s="49" t="n"/>
      <c r="P53" s="49" t="n"/>
      <c r="Q53" s="49" t="n"/>
      <c r="R53" s="49" t="n"/>
      <c r="T53" s="49" t="n"/>
      <c r="U53" s="49" t="n"/>
      <c r="V53" s="49" t="n"/>
      <c r="W53" s="49" t="n"/>
    </row>
    <row r="54">
      <c r="A54" t="inlineStr">
        <is>
          <t>Abfrage Risikokennzahlen Vola Euribor</t>
        </is>
      </c>
    </row>
    <row r="55">
      <c r="A55" t="inlineStr">
        <is>
          <t>Datum</t>
        </is>
      </c>
      <c r="B55" t="inlineStr">
        <is>
          <t>Wert</t>
        </is>
      </c>
    </row>
    <row r="56">
      <c r="A56" t="inlineStr">
        <is>
          <t>2017-11-30</t>
        </is>
      </c>
      <c r="B56" t="n">
        <v>-0.33</v>
      </c>
    </row>
    <row r="57">
      <c r="A57" t="inlineStr">
        <is>
          <t>2017-12-31</t>
        </is>
      </c>
      <c r="B57" t="n">
        <v>-0.33</v>
      </c>
    </row>
    <row r="58">
      <c r="A58" t="inlineStr">
        <is>
          <t>2018-01-31</t>
        </is>
      </c>
      <c r="B58" t="n">
        <v>-0.33</v>
      </c>
    </row>
    <row r="59">
      <c r="A59" t="inlineStr">
        <is>
          <t>2018-02-28</t>
        </is>
      </c>
      <c r="B59" t="n">
        <v>-0.33</v>
      </c>
    </row>
    <row r="60">
      <c r="A60" t="inlineStr">
        <is>
          <t>2018-03-31</t>
        </is>
      </c>
      <c r="B60" t="n">
        <v>-0.33</v>
      </c>
    </row>
    <row r="61">
      <c r="A61" t="inlineStr">
        <is>
          <t>2018-04-30</t>
        </is>
      </c>
      <c r="B61" t="n">
        <v>-0.33</v>
      </c>
    </row>
    <row r="62">
      <c r="A62" t="inlineStr">
        <is>
          <t>2018-05-31</t>
        </is>
      </c>
      <c r="B62" t="n">
        <v>-0.32</v>
      </c>
    </row>
    <row r="63">
      <c r="A63" t="inlineStr">
        <is>
          <t>2018-06-30</t>
        </is>
      </c>
      <c r="B63" t="n">
        <v>-0.32</v>
      </c>
    </row>
    <row r="64">
      <c r="A64" t="inlineStr">
        <is>
          <t>2018-07-31</t>
        </is>
      </c>
      <c r="B64" t="n">
        <v>-0.32</v>
      </c>
    </row>
    <row r="65">
      <c r="A65" t="inlineStr">
        <is>
          <t>2018-08-31</t>
        </is>
      </c>
      <c r="B65" t="n">
        <v>-0.32</v>
      </c>
    </row>
    <row r="66">
      <c r="A66" t="inlineStr">
        <is>
          <t>2018-09-30</t>
        </is>
      </c>
      <c r="B66" t="n">
        <v>-0.32</v>
      </c>
    </row>
    <row r="67">
      <c r="A67" t="inlineStr">
        <is>
          <t>2018-10-31</t>
        </is>
      </c>
      <c r="B67" t="n">
        <v>-0.32</v>
      </c>
    </row>
    <row r="68">
      <c r="A68" t="inlineStr">
        <is>
          <t>2018-11-30</t>
        </is>
      </c>
      <c r="B68" t="n">
        <v>-0.32</v>
      </c>
    </row>
    <row r="69">
      <c r="A69" t="inlineStr">
        <is>
          <t>2018-12-31</t>
        </is>
      </c>
      <c r="B69" t="n">
        <v>-0.31</v>
      </c>
    </row>
    <row r="70">
      <c r="A70" t="inlineStr">
        <is>
          <t>2019-01-31</t>
        </is>
      </c>
      <c r="B70" t="n">
        <v>-0.31</v>
      </c>
    </row>
    <row r="71">
      <c r="A71" t="inlineStr">
        <is>
          <t>2019-02-28</t>
        </is>
      </c>
      <c r="B71" t="n">
        <v>-0.31</v>
      </c>
    </row>
    <row r="72">
      <c r="A72" t="inlineStr">
        <is>
          <t>2019-03-31</t>
        </is>
      </c>
      <c r="B72" t="n">
        <v>-0.31</v>
      </c>
    </row>
    <row r="73">
      <c r="A73" t="inlineStr">
        <is>
          <t>2019-04-30</t>
        </is>
      </c>
      <c r="B73" t="n">
        <v>-0.31</v>
      </c>
    </row>
    <row r="74">
      <c r="A74" t="inlineStr">
        <is>
          <t>2019-05-31</t>
        </is>
      </c>
      <c r="B74" t="n">
        <v>-0.32</v>
      </c>
    </row>
    <row r="75">
      <c r="A75" t="inlineStr">
        <is>
          <t>2019-06-30</t>
        </is>
      </c>
      <c r="B75" t="n">
        <v>-0.35</v>
      </c>
    </row>
    <row r="76">
      <c r="A76" t="inlineStr">
        <is>
          <t>2019-07-31</t>
        </is>
      </c>
      <c r="B76" t="n">
        <v>-0.37</v>
      </c>
    </row>
    <row r="77">
      <c r="A77" t="inlineStr">
        <is>
          <t>2019-08-31</t>
        </is>
      </c>
      <c r="B77" t="n">
        <v>-0.43</v>
      </c>
    </row>
    <row r="78">
      <c r="A78" t="inlineStr">
        <is>
          <t>2019-09-30</t>
        </is>
      </c>
      <c r="B78" t="n">
        <v>-0.42</v>
      </c>
    </row>
    <row r="79">
      <c r="A79" t="inlineStr">
        <is>
          <t>2019-10-31</t>
        </is>
      </c>
      <c r="B79" t="n">
        <v>-0.39</v>
      </c>
    </row>
    <row r="80">
      <c r="A80" t="inlineStr">
        <is>
          <t>2019-11-30</t>
        </is>
      </c>
      <c r="B80" t="n">
        <v>-0.4</v>
      </c>
    </row>
    <row r="81">
      <c r="A81" t="inlineStr">
        <is>
          <t>2019-12-31</t>
        </is>
      </c>
      <c r="B81" t="n">
        <v>-0.38</v>
      </c>
    </row>
    <row r="82">
      <c r="A82" t="inlineStr">
        <is>
          <t>2020-01-31</t>
        </is>
      </c>
      <c r="B82" t="n">
        <v>-0.39</v>
      </c>
    </row>
    <row r="83">
      <c r="A83" t="inlineStr">
        <is>
          <t>2020-02-29</t>
        </is>
      </c>
      <c r="B83" t="n">
        <v>-0.42</v>
      </c>
    </row>
    <row r="84">
      <c r="A84" t="inlineStr">
        <is>
          <t>2020-03-31</t>
        </is>
      </c>
      <c r="B84" t="n">
        <v>-0.36</v>
      </c>
    </row>
    <row r="85">
      <c r="A85" t="inlineStr">
        <is>
          <t>2020-04-30</t>
        </is>
      </c>
      <c r="B85" t="n">
        <v>-0.26</v>
      </c>
    </row>
    <row r="86">
      <c r="A86" t="inlineStr">
        <is>
          <t>2020-05-31</t>
        </is>
      </c>
      <c r="B86" t="n">
        <v>-0.31</v>
      </c>
    </row>
    <row r="87">
      <c r="A87" t="inlineStr">
        <is>
          <t>2020-06-30</t>
        </is>
      </c>
      <c r="B87" t="n">
        <v>-0.42</v>
      </c>
    </row>
    <row r="88">
      <c r="A88" t="inlineStr">
        <is>
          <t>2020-07-31</t>
        </is>
      </c>
      <c r="B88" t="n">
        <v>-0.46</v>
      </c>
    </row>
    <row r="89">
      <c r="A89" t="inlineStr">
        <is>
          <t>2020-08-31</t>
        </is>
      </c>
      <c r="B89" t="n">
        <v>-0.48</v>
      </c>
    </row>
    <row r="90">
      <c r="A90" t="inlineStr">
        <is>
          <t>2020-09-30</t>
        </is>
      </c>
      <c r="B90" t="n">
        <v>-0.49</v>
      </c>
    </row>
    <row r="91">
      <c r="A91" t="inlineStr">
        <is>
          <t>2020-10-31</t>
        </is>
      </c>
      <c r="B91" t="n">
        <v>-0.52</v>
      </c>
    </row>
    <row r="92">
      <c r="A92" t="inlineStr">
        <is>
          <t>2020-11-30</t>
        </is>
      </c>
      <c r="B92" t="n">
        <v>-0.53</v>
      </c>
    </row>
    <row r="98">
      <c r="A98" t="inlineStr">
        <is>
          <t>Abfrage Risikokennzahlen Vola Valor</t>
        </is>
      </c>
    </row>
    <row r="99">
      <c r="A99" t="inlineStr">
        <is>
          <t>Datum</t>
        </is>
      </c>
      <c r="B99" t="inlineStr">
        <is>
          <t>Wert</t>
        </is>
      </c>
      <c r="D99" s="53" t="inlineStr">
        <is>
          <t>arithmetisches Mittel</t>
        </is>
      </c>
      <c r="E99" s="53" t="inlineStr">
        <is>
          <t>Differenz</t>
        </is>
      </c>
      <c r="F99" s="53" t="inlineStr">
        <is>
          <t>Varianz</t>
        </is>
      </c>
      <c r="G99" s="49" t="inlineStr">
        <is>
          <t>durch 35</t>
        </is>
      </c>
    </row>
    <row r="100">
      <c r="A100" t="inlineStr">
        <is>
          <t>2017-11-30</t>
        </is>
      </c>
      <c r="B100" t="n">
        <v>110.33</v>
      </c>
    </row>
    <row r="101">
      <c r="A101" t="inlineStr">
        <is>
          <t>2017-12-31</t>
        </is>
      </c>
      <c r="B101" t="n">
        <v>112.15</v>
      </c>
      <c r="C101" s="56">
        <f>B101/B100-1</f>
        <v/>
      </c>
      <c r="D101" s="54">
        <f>SUM($C$101:$C$136)/36</f>
        <v/>
      </c>
      <c r="E101" s="54">
        <f>C101-D101</f>
        <v/>
      </c>
      <c r="F101" s="55">
        <f>E101^2</f>
        <v/>
      </c>
    </row>
    <row r="102">
      <c r="A102" t="inlineStr">
        <is>
          <t>2018-01-31</t>
        </is>
      </c>
      <c r="B102" t="n">
        <v>113.13</v>
      </c>
      <c r="C102" s="56">
        <f>B102/B101-1</f>
        <v/>
      </c>
      <c r="D102" s="54">
        <f>SUM($C$101:$C$136)/36</f>
        <v/>
      </c>
      <c r="E102" s="54">
        <f>C102-D102</f>
        <v/>
      </c>
      <c r="F102" s="55">
        <f>E102^2</f>
        <v/>
      </c>
    </row>
    <row r="103">
      <c r="A103" t="inlineStr">
        <is>
          <t>2018-02-28</t>
        </is>
      </c>
      <c r="B103" t="n">
        <v>111.58</v>
      </c>
      <c r="C103" s="56">
        <f>B103/B102-1</f>
        <v/>
      </c>
      <c r="D103" s="54">
        <f>SUM($C$101:$C$136)/36</f>
        <v/>
      </c>
      <c r="E103" s="54">
        <f>C103-D103</f>
        <v/>
      </c>
      <c r="F103" s="55">
        <f>E103^2</f>
        <v/>
      </c>
    </row>
    <row r="104">
      <c r="A104" t="inlineStr">
        <is>
          <t>2018-03-31</t>
        </is>
      </c>
      <c r="B104" t="n">
        <v>106.62</v>
      </c>
      <c r="C104" s="56">
        <f>B104/B103-1</f>
        <v/>
      </c>
      <c r="D104" s="54">
        <f>SUM($C$101:$C$136)/36</f>
        <v/>
      </c>
      <c r="E104" s="54">
        <f>C104-D104</f>
        <v/>
      </c>
      <c r="F104" s="55">
        <f>E104^2</f>
        <v/>
      </c>
    </row>
    <row r="105">
      <c r="A105" t="inlineStr">
        <is>
          <t>2018-04-30</t>
        </is>
      </c>
      <c r="B105" t="n">
        <v>109.07</v>
      </c>
      <c r="C105" s="56">
        <f>B105/B104-1</f>
        <v/>
      </c>
      <c r="D105" s="54">
        <f>SUM($C$101:$C$136)/36</f>
        <v/>
      </c>
      <c r="E105" s="54">
        <f>C105-D105</f>
        <v/>
      </c>
      <c r="F105" s="55">
        <f>E105^2</f>
        <v/>
      </c>
    </row>
    <row r="106">
      <c r="A106" t="inlineStr">
        <is>
          <t>2018-05-31</t>
        </is>
      </c>
      <c r="B106" t="n">
        <v>113.3</v>
      </c>
      <c r="C106" s="56">
        <f>B106/B105-1</f>
        <v/>
      </c>
      <c r="D106" s="54">
        <f>SUM($C$101:$C$136)/36</f>
        <v/>
      </c>
      <c r="E106" s="54">
        <f>C106-D106</f>
        <v/>
      </c>
      <c r="F106" s="55">
        <f>E106^2</f>
        <v/>
      </c>
    </row>
    <row r="107">
      <c r="A107" t="inlineStr">
        <is>
          <t>2018-06-30</t>
        </is>
      </c>
      <c r="B107" t="n">
        <v>107.99</v>
      </c>
      <c r="C107" s="56">
        <f>B107/B106-1</f>
        <v/>
      </c>
      <c r="D107" s="54">
        <f>SUM($C$101:$C$136)/36</f>
        <v/>
      </c>
      <c r="E107" s="54">
        <f>C107-D107</f>
        <v/>
      </c>
      <c r="F107" s="55">
        <f>E107^2</f>
        <v/>
      </c>
    </row>
    <row r="108">
      <c r="A108" t="inlineStr">
        <is>
          <t>2018-07-31</t>
        </is>
      </c>
      <c r="B108" t="n">
        <v>107.04</v>
      </c>
      <c r="C108" s="56">
        <f>B108/B107-1</f>
        <v/>
      </c>
      <c r="D108" s="54">
        <f>SUM($C$101:$C$136)/36</f>
        <v/>
      </c>
      <c r="E108" s="54">
        <f>C108-D108</f>
        <v/>
      </c>
      <c r="F108" s="55">
        <f>E108^2</f>
        <v/>
      </c>
    </row>
    <row r="109">
      <c r="A109" t="inlineStr">
        <is>
          <t>2018-08-31</t>
        </is>
      </c>
      <c r="B109" t="n">
        <v>101.71</v>
      </c>
      <c r="C109" s="56">
        <f>B109/B108-1</f>
        <v/>
      </c>
      <c r="D109" s="54">
        <f>SUM($C$101:$C$136)/36</f>
        <v/>
      </c>
      <c r="E109" s="54">
        <f>C109-D109</f>
        <v/>
      </c>
      <c r="F109" s="55">
        <f>E109^2</f>
        <v/>
      </c>
    </row>
    <row r="110">
      <c r="A110" t="inlineStr">
        <is>
          <t>2018-09-30</t>
        </is>
      </c>
      <c r="B110" t="n">
        <v>101.07</v>
      </c>
      <c r="C110" s="56">
        <f>B110/B109-1</f>
        <v/>
      </c>
      <c r="D110" s="54">
        <f>SUM($C$101:$C$136)/36</f>
        <v/>
      </c>
      <c r="E110" s="54">
        <f>C110-D110</f>
        <v/>
      </c>
      <c r="F110" s="55">
        <f>E110^2</f>
        <v/>
      </c>
    </row>
    <row r="111">
      <c r="A111" t="inlineStr">
        <is>
          <t>2018-10-31</t>
        </is>
      </c>
      <c r="B111" t="n">
        <v>94.86</v>
      </c>
      <c r="C111" s="56">
        <f>B111/B110-1</f>
        <v/>
      </c>
      <c r="D111" s="54">
        <f>SUM($C$101:$C$136)/36</f>
        <v/>
      </c>
      <c r="E111" s="54">
        <f>C111-D111</f>
        <v/>
      </c>
      <c r="F111" s="55">
        <f>E111^2</f>
        <v/>
      </c>
    </row>
    <row r="112">
      <c r="A112" t="inlineStr">
        <is>
          <t>2018-11-30</t>
        </is>
      </c>
      <c r="B112" t="n">
        <v>98.5</v>
      </c>
      <c r="C112" s="56">
        <f>B112/B111-1</f>
        <v/>
      </c>
      <c r="D112" s="54">
        <f>SUM($C$101:$C$136)/36</f>
        <v/>
      </c>
      <c r="E112" s="54">
        <f>C112-D112</f>
        <v/>
      </c>
      <c r="F112" s="55">
        <f>E112^2</f>
        <v/>
      </c>
    </row>
    <row r="113">
      <c r="A113" t="inlineStr">
        <is>
          <t>2018-12-31</t>
        </is>
      </c>
      <c r="B113" t="n">
        <v>93.06</v>
      </c>
      <c r="C113" s="56">
        <f>B113/B112-1</f>
        <v/>
      </c>
      <c r="D113" s="54">
        <f>SUM($C$101:$C$136)/36</f>
        <v/>
      </c>
      <c r="E113" s="54">
        <f>C113-D113</f>
        <v/>
      </c>
      <c r="F113" s="55">
        <f>E113^2</f>
        <v/>
      </c>
    </row>
    <row r="114">
      <c r="A114" t="inlineStr">
        <is>
          <t>2019-01-31</t>
        </is>
      </c>
      <c r="B114" t="n">
        <v>98.39</v>
      </c>
      <c r="C114" s="56">
        <f>B114/B113-1</f>
        <v/>
      </c>
      <c r="D114" s="54">
        <f>SUM($C$101:$C$136)/36</f>
        <v/>
      </c>
      <c r="E114" s="54">
        <f>C114-D114</f>
        <v/>
      </c>
      <c r="F114" s="55">
        <f>E114^2</f>
        <v/>
      </c>
    </row>
    <row r="115">
      <c r="A115" t="inlineStr">
        <is>
          <t>2019-02-28</t>
        </is>
      </c>
      <c r="B115" t="n">
        <v>103.75</v>
      </c>
      <c r="C115" s="56">
        <f>B115/B114-1</f>
        <v/>
      </c>
      <c r="D115" s="54">
        <f>SUM($C$101:$C$136)/36</f>
        <v/>
      </c>
      <c r="E115" s="54">
        <f>C115-D115</f>
        <v/>
      </c>
      <c r="F115" s="55">
        <f>E115^2</f>
        <v/>
      </c>
    </row>
    <row r="116">
      <c r="A116" t="inlineStr">
        <is>
          <t>2019-03-31</t>
        </is>
      </c>
      <c r="B116" t="n">
        <v>103.83</v>
      </c>
      <c r="C116" s="56">
        <f>B116/B115-1</f>
        <v/>
      </c>
      <c r="D116" s="54">
        <f>SUM($C$101:$C$136)/36</f>
        <v/>
      </c>
      <c r="E116" s="54">
        <f>C116-D116</f>
        <v/>
      </c>
      <c r="F116" s="55">
        <f>E116^2</f>
        <v/>
      </c>
    </row>
    <row r="117">
      <c r="A117" t="inlineStr">
        <is>
          <t>2019-04-30</t>
        </is>
      </c>
      <c r="B117" t="n">
        <v>103.98</v>
      </c>
      <c r="C117" s="56">
        <f>B117/B116-1</f>
        <v/>
      </c>
      <c r="D117" s="54">
        <f>SUM($C$101:$C$136)/36</f>
        <v/>
      </c>
      <c r="E117" s="54">
        <f>C117-D117</f>
        <v/>
      </c>
      <c r="F117" s="55">
        <f>E117^2</f>
        <v/>
      </c>
    </row>
    <row r="118">
      <c r="A118" t="inlineStr">
        <is>
          <t>2019-05-31</t>
        </is>
      </c>
      <c r="B118" t="n">
        <v>100.99</v>
      </c>
      <c r="C118" s="56">
        <f>B118/B117-1</f>
        <v/>
      </c>
      <c r="D118" s="54">
        <f>SUM($C$101:$C$136)/36</f>
        <v/>
      </c>
      <c r="E118" s="54">
        <f>C118-D118</f>
        <v/>
      </c>
      <c r="F118" s="55">
        <f>E118^2</f>
        <v/>
      </c>
    </row>
    <row r="119">
      <c r="A119" t="inlineStr">
        <is>
          <t>2019-06-30</t>
        </is>
      </c>
      <c r="B119" t="n">
        <v>102.67</v>
      </c>
      <c r="C119" s="56">
        <f>B119/B118-1</f>
        <v/>
      </c>
      <c r="D119" s="54">
        <f>SUM($C$101:$C$136)/36</f>
        <v/>
      </c>
      <c r="E119" s="54">
        <f>C119-D119</f>
        <v/>
      </c>
      <c r="F119" s="55">
        <f>E119^2</f>
        <v/>
      </c>
    </row>
    <row r="120">
      <c r="A120" t="inlineStr">
        <is>
          <t>2019-07-31</t>
        </is>
      </c>
      <c r="B120" t="n">
        <v>105.93</v>
      </c>
      <c r="C120" s="56">
        <f>B120/B119-1</f>
        <v/>
      </c>
      <c r="D120" s="54">
        <f>SUM($C$101:$C$136)/36</f>
        <v/>
      </c>
      <c r="E120" s="54">
        <f>C120-D120</f>
        <v/>
      </c>
      <c r="F120" s="55">
        <f>E120^2</f>
        <v/>
      </c>
    </row>
    <row r="121">
      <c r="A121" t="inlineStr">
        <is>
          <t>2019-08-31</t>
        </is>
      </c>
      <c r="B121" t="n">
        <v>103.29</v>
      </c>
      <c r="C121" s="56">
        <f>B121/B120-1</f>
        <v/>
      </c>
      <c r="D121" s="54">
        <f>SUM($C$101:$C$136)/36</f>
        <v/>
      </c>
      <c r="E121" s="54">
        <f>C121-D121</f>
        <v/>
      </c>
      <c r="F121" s="55">
        <f>E121^2</f>
        <v/>
      </c>
    </row>
    <row r="122">
      <c r="A122" t="inlineStr">
        <is>
          <t>2019-09-30</t>
        </is>
      </c>
      <c r="B122" t="n">
        <v>108.62</v>
      </c>
      <c r="C122" s="56">
        <f>B122/B121-1</f>
        <v/>
      </c>
      <c r="D122" s="54">
        <f>SUM($C$101:$C$136)/36</f>
        <v/>
      </c>
      <c r="E122" s="54">
        <f>C122-D122</f>
        <v/>
      </c>
      <c r="F122" s="55">
        <f>E122^2</f>
        <v/>
      </c>
    </row>
    <row r="123">
      <c r="A123" t="inlineStr">
        <is>
          <t>2019-10-31</t>
        </is>
      </c>
      <c r="B123" t="n">
        <v>110.3</v>
      </c>
      <c r="C123" s="56">
        <f>B123/B122-1</f>
        <v/>
      </c>
      <c r="D123" s="54">
        <f>SUM($C$101:$C$136)/36</f>
        <v/>
      </c>
      <c r="E123" s="54">
        <f>C123-D123</f>
        <v/>
      </c>
      <c r="F123" s="55">
        <f>E123^2</f>
        <v/>
      </c>
    </row>
    <row r="124">
      <c r="A124" t="inlineStr">
        <is>
          <t>2019-11-30</t>
        </is>
      </c>
      <c r="B124" t="n">
        <v>111.53</v>
      </c>
      <c r="C124" s="56">
        <f>B124/B123-1</f>
        <v/>
      </c>
      <c r="D124" s="54">
        <f>SUM($C$101:$C$136)/36</f>
        <v/>
      </c>
      <c r="E124" s="54">
        <f>C124-D124</f>
        <v/>
      </c>
      <c r="F124" s="55">
        <f>E124^2</f>
        <v/>
      </c>
    </row>
    <row r="125">
      <c r="A125" t="inlineStr">
        <is>
          <t>2019-12-31</t>
        </is>
      </c>
      <c r="B125" t="n">
        <v>114.28</v>
      </c>
      <c r="C125" s="56">
        <f>B125/B124-1</f>
        <v/>
      </c>
      <c r="D125" s="54">
        <f>SUM($C$101:$C$136)/36</f>
        <v/>
      </c>
      <c r="E125" s="54">
        <f>C125-D125</f>
        <v/>
      </c>
      <c r="F125" s="55">
        <f>E125^2</f>
        <v/>
      </c>
    </row>
    <row r="126">
      <c r="A126" t="inlineStr">
        <is>
          <t>2020-01-31</t>
        </is>
      </c>
      <c r="B126" t="n">
        <v>118.52</v>
      </c>
      <c r="C126" s="56">
        <f>B126/B125-1</f>
        <v/>
      </c>
      <c r="D126" s="54">
        <f>SUM($C$101:$C$136)/36</f>
        <v/>
      </c>
      <c r="E126" s="54">
        <f>C126-D126</f>
        <v/>
      </c>
      <c r="F126" s="55">
        <f>E126^2</f>
        <v/>
      </c>
    </row>
    <row r="127">
      <c r="A127" t="inlineStr">
        <is>
          <t>2020-02-29</t>
        </is>
      </c>
      <c r="B127" t="n">
        <v>121.91</v>
      </c>
      <c r="C127" s="56">
        <f>B127/B126-1</f>
        <v/>
      </c>
      <c r="D127" s="54">
        <f>SUM($C$101:$C$136)/36</f>
        <v/>
      </c>
      <c r="E127" s="54">
        <f>C127-D127</f>
        <v/>
      </c>
      <c r="F127" s="55">
        <f>E127^2</f>
        <v/>
      </c>
    </row>
    <row r="128">
      <c r="A128" t="inlineStr">
        <is>
          <t>2020-03-31</t>
        </is>
      </c>
      <c r="B128" t="n">
        <v>97.68000000000001</v>
      </c>
      <c r="C128" s="56">
        <f>B128/B127-1</f>
        <v/>
      </c>
      <c r="D128" s="54">
        <f>SUM($C$101:$C$136)/36</f>
        <v/>
      </c>
      <c r="E128" s="54">
        <f>C128-D128</f>
        <v/>
      </c>
      <c r="F128" s="55">
        <f>E128^2</f>
        <v/>
      </c>
    </row>
    <row r="129">
      <c r="A129" t="inlineStr">
        <is>
          <t>2020-04-30</t>
        </is>
      </c>
      <c r="B129" t="n">
        <v>112.65</v>
      </c>
      <c r="C129" s="56">
        <f>B129/B128-1</f>
        <v/>
      </c>
      <c r="D129" s="54">
        <f>SUM($C$101:$C$136)/36</f>
        <v/>
      </c>
      <c r="E129" s="54">
        <f>C129-D129</f>
        <v/>
      </c>
      <c r="F129" s="55">
        <f>E129^2</f>
        <v/>
      </c>
    </row>
    <row r="130">
      <c r="A130" t="inlineStr">
        <is>
          <t>2020-05-31</t>
        </is>
      </c>
      <c r="B130" t="n">
        <v>114.87</v>
      </c>
      <c r="C130" s="56">
        <f>B130/B129-1</f>
        <v/>
      </c>
      <c r="D130" s="54">
        <f>SUM($C$101:$C$136)/36</f>
        <v/>
      </c>
      <c r="E130" s="54">
        <f>C130-D130</f>
        <v/>
      </c>
      <c r="F130" s="55">
        <f>E130^2</f>
        <v/>
      </c>
    </row>
    <row r="131">
      <c r="A131" t="inlineStr">
        <is>
          <t>2020-06-30</t>
        </is>
      </c>
      <c r="B131" t="n">
        <v>119.95</v>
      </c>
      <c r="C131" s="56">
        <f>B131/B130-1</f>
        <v/>
      </c>
      <c r="D131" s="54">
        <f>SUM($C$101:$C$136)/36</f>
        <v/>
      </c>
      <c r="E131" s="54">
        <f>C131-D131</f>
        <v/>
      </c>
      <c r="F131" s="55">
        <f>E131^2</f>
        <v/>
      </c>
    </row>
    <row r="132">
      <c r="A132" t="inlineStr">
        <is>
          <t>2020-07-31</t>
        </is>
      </c>
      <c r="B132" t="n">
        <v>129.65</v>
      </c>
      <c r="C132" s="56">
        <f>B132/B131-1</f>
        <v/>
      </c>
      <c r="D132" s="54">
        <f>SUM($C$101:$C$136)/36</f>
        <v/>
      </c>
      <c r="E132" s="54">
        <f>C132-D132</f>
        <v/>
      </c>
      <c r="F132" s="55">
        <f>E132^2</f>
        <v/>
      </c>
    </row>
    <row r="133">
      <c r="A133" t="inlineStr">
        <is>
          <t>2020-08-31</t>
        </is>
      </c>
      <c r="B133" t="n">
        <v>134.28</v>
      </c>
      <c r="C133" s="56">
        <f>B133/B132-1</f>
        <v/>
      </c>
      <c r="D133" s="54">
        <f>SUM($C$101:$C$136)/36</f>
        <v/>
      </c>
      <c r="E133" s="54">
        <f>C133-D133</f>
        <v/>
      </c>
      <c r="F133" s="55">
        <f>E133^2</f>
        <v/>
      </c>
    </row>
    <row r="134">
      <c r="A134" t="inlineStr">
        <is>
          <t>2020-09-30</t>
        </is>
      </c>
      <c r="B134" t="n">
        <v>131.68</v>
      </c>
      <c r="C134" s="56">
        <f>B134/B133-1</f>
        <v/>
      </c>
      <c r="D134" s="54">
        <f>SUM($C$101:$C$136)/36</f>
        <v/>
      </c>
      <c r="E134" s="54">
        <f>C134-D134</f>
        <v/>
      </c>
      <c r="F134" s="55">
        <f>E134^2</f>
        <v/>
      </c>
    </row>
    <row r="135">
      <c r="A135" t="inlineStr">
        <is>
          <t>2020-10-31</t>
        </is>
      </c>
      <c r="B135" t="n">
        <v>130.06</v>
      </c>
      <c r="C135" s="56">
        <f>B135/B134-1</f>
        <v/>
      </c>
      <c r="D135" s="54">
        <f>SUM($C$101:$C$136)/36</f>
        <v/>
      </c>
      <c r="E135" s="54">
        <f>C135-D135</f>
        <v/>
      </c>
      <c r="F135" s="55">
        <f>E135^2</f>
        <v/>
      </c>
    </row>
    <row r="136">
      <c r="A136" t="inlineStr">
        <is>
          <t>2020-11-30</t>
        </is>
      </c>
      <c r="B136" t="n">
        <v>141.02</v>
      </c>
      <c r="C136" s="56">
        <f>B136/B135-1</f>
        <v/>
      </c>
      <c r="D136" s="54">
        <f>SUM($C$101:$C$136)/36</f>
        <v/>
      </c>
      <c r="E136" s="54">
        <f>C136-D136</f>
        <v/>
      </c>
      <c r="F136" s="55">
        <f>E136^2</f>
        <v/>
      </c>
    </row>
    <row r="137">
      <c r="F137" s="57">
        <f>SUM(F101:F136)</f>
        <v/>
      </c>
      <c r="G137">
        <f>F137/35</f>
        <v/>
      </c>
    </row>
    <row r="139">
      <c r="C139" t="inlineStr">
        <is>
          <t>Volatilität</t>
        </is>
      </c>
      <c r="D139" s="57">
        <f>G137^0.5*12^0.5</f>
        <v/>
      </c>
      <c r="E139">
        <f>STDEV(C101:C136)*SQRT(12)</f>
        <v/>
      </c>
    </row>
    <row r="140">
      <c r="C140" t="inlineStr">
        <is>
          <t>1 Jahr</t>
        </is>
      </c>
      <c r="E140">
        <f>STDEV(C125:C136)*SQRT(12)</f>
        <v/>
      </c>
    </row>
  </sheetData>
  <conditionalFormatting sqref="B11:B49">
    <cfRule priority="1" type="colorScale">
      <colorScale>
        <cfvo type="min"/>
        <cfvo type="max"/>
        <color rgb="FFAA0000"/>
        <color rgb="FF00AA00"/>
      </colorScale>
    </cfRule>
    <cfRule priority="4" type="colorScale">
      <colorScale>
        <cfvo type="min"/>
        <cfvo type="max"/>
        <color rgb="FFFF4B24"/>
        <color rgb="FF00AA00"/>
      </colorScale>
    </cfRule>
    <cfRule priority="7" type="colorScale">
      <colorScale>
        <cfvo type="min"/>
        <cfvo type="max"/>
        <color rgb="FFFF0000"/>
        <color rgb="FF00FF00"/>
      </colorScale>
    </cfRule>
    <cfRule priority="10" type="colorScale">
      <colorScale>
        <cfvo type="min"/>
        <cfvo type="max"/>
        <color rgb="FFAA0000"/>
        <color rgb="FF00AA00"/>
      </colorScale>
    </cfRule>
    <cfRule priority="13" type="colorScale">
      <colorScale>
        <cfvo type="min"/>
        <cfvo type="max"/>
        <color rgb="FFAA0000"/>
        <color rgb="FF00AA00"/>
      </colorScale>
    </cfRule>
    <cfRule priority="16" type="colorScale">
      <colorScale>
        <cfvo type="min"/>
        <cfvo type="max"/>
        <color rgb="FFAA0000"/>
        <color rgb="FF00AA00"/>
      </colorScale>
    </cfRule>
    <cfRule priority="19" type="colorScale">
      <colorScale>
        <cfvo type="min"/>
        <cfvo type="max"/>
        <color rgb="FFAA0000"/>
        <color rgb="FF00AA00"/>
      </colorScale>
    </cfRule>
    <cfRule priority="22" type="colorScale">
      <colorScale>
        <cfvo type="min"/>
        <cfvo type="max"/>
        <color rgb="FFAA0000"/>
        <color rgb="FF00AA00"/>
      </colorScale>
    </cfRule>
    <cfRule priority="25" type="colorScale">
      <colorScale>
        <cfvo type="min"/>
        <cfvo type="max"/>
        <color rgb="FFAA0000"/>
        <color rgb="FF00AA00"/>
      </colorScale>
    </cfRule>
    <cfRule priority="28" type="colorScale">
      <colorScale>
        <cfvo type="min"/>
        <cfvo type="max"/>
        <color rgb="FFAA0000"/>
        <color rgb="FF00AA00"/>
      </colorScale>
    </cfRule>
    <cfRule priority="31" type="colorScale">
      <colorScale>
        <cfvo type="min"/>
        <cfvo type="max"/>
        <color rgb="00AA0000"/>
        <color rgb="0000AA00"/>
      </colorScale>
    </cfRule>
    <cfRule priority="34" type="colorScale">
      <colorScale>
        <cfvo type="min"/>
        <cfvo type="max"/>
        <color rgb="00AA0000"/>
        <color rgb="0000AA00"/>
      </colorScale>
    </cfRule>
  </conditionalFormatting>
  <conditionalFormatting sqref="B55:B93">
    <cfRule priority="2" type="colorScale">
      <colorScale>
        <cfvo type="min"/>
        <cfvo type="max"/>
        <color rgb="FFAA0000"/>
        <color rgb="FF00AA00"/>
      </colorScale>
    </cfRule>
    <cfRule priority="5" type="colorScale">
      <colorScale>
        <cfvo type="min"/>
        <cfvo type="max"/>
        <color rgb="FFFF4B24"/>
        <color rgb="FF00AA00"/>
      </colorScale>
    </cfRule>
    <cfRule priority="8" type="colorScale">
      <colorScale>
        <cfvo type="min"/>
        <cfvo type="max"/>
        <color rgb="FFFF0000"/>
        <color rgb="FF00FF00"/>
      </colorScale>
    </cfRule>
    <cfRule priority="11" type="colorScale">
      <colorScale>
        <cfvo type="min"/>
        <cfvo type="max"/>
        <color rgb="FFAA0000"/>
        <color rgb="FF00AA00"/>
      </colorScale>
    </cfRule>
    <cfRule priority="14" type="colorScale">
      <colorScale>
        <cfvo type="min"/>
        <cfvo type="max"/>
        <color rgb="FFAA0000"/>
        <color rgb="FF00AA00"/>
      </colorScale>
    </cfRule>
    <cfRule priority="17" type="colorScale">
      <colorScale>
        <cfvo type="min"/>
        <cfvo type="max"/>
        <color rgb="FFAA0000"/>
        <color rgb="FF00AA00"/>
      </colorScale>
    </cfRule>
    <cfRule priority="20" type="colorScale">
      <colorScale>
        <cfvo type="min"/>
        <cfvo type="max"/>
        <color rgb="FFAA0000"/>
        <color rgb="FF00AA00"/>
      </colorScale>
    </cfRule>
    <cfRule priority="23" type="colorScale">
      <colorScale>
        <cfvo type="min"/>
        <cfvo type="max"/>
        <color rgb="FFAA0000"/>
        <color rgb="FF00AA00"/>
      </colorScale>
    </cfRule>
    <cfRule priority="26" type="colorScale">
      <colorScale>
        <cfvo type="min"/>
        <cfvo type="max"/>
        <color rgb="FFAA0000"/>
        <color rgb="FF00AA00"/>
      </colorScale>
    </cfRule>
    <cfRule priority="29" type="colorScale">
      <colorScale>
        <cfvo type="min"/>
        <cfvo type="max"/>
        <color rgb="FFAA0000"/>
        <color rgb="FF00AA00"/>
      </colorScale>
    </cfRule>
    <cfRule priority="32" type="colorScale">
      <colorScale>
        <cfvo type="min"/>
        <cfvo type="max"/>
        <color rgb="00AA0000"/>
        <color rgb="0000AA00"/>
      </colorScale>
    </cfRule>
    <cfRule priority="35" type="colorScale">
      <colorScale>
        <cfvo type="min"/>
        <cfvo type="max"/>
        <color rgb="00AA0000"/>
        <color rgb="0000AA00"/>
      </colorScale>
    </cfRule>
  </conditionalFormatting>
  <conditionalFormatting sqref="B99:B137">
    <cfRule priority="3" type="colorScale">
      <colorScale>
        <cfvo type="min"/>
        <cfvo type="max"/>
        <color rgb="FFAA0000"/>
        <color rgb="FF00AA00"/>
      </colorScale>
    </cfRule>
    <cfRule priority="6" type="colorScale">
      <colorScale>
        <cfvo type="min"/>
        <cfvo type="max"/>
        <color rgb="FFFF4B24"/>
        <color rgb="FF00AA00"/>
      </colorScale>
    </cfRule>
    <cfRule priority="9" type="colorScale">
      <colorScale>
        <cfvo type="min"/>
        <cfvo type="max"/>
        <color rgb="FFFF0000"/>
        <color rgb="FF00FF00"/>
      </colorScale>
    </cfRule>
    <cfRule priority="12" type="colorScale">
      <colorScale>
        <cfvo type="min"/>
        <cfvo type="max"/>
        <color rgb="FFAA0000"/>
        <color rgb="FF00AA00"/>
      </colorScale>
    </cfRule>
    <cfRule priority="15" type="colorScale">
      <colorScale>
        <cfvo type="min"/>
        <cfvo type="max"/>
        <color rgb="FFAA0000"/>
        <color rgb="FF00AA00"/>
      </colorScale>
    </cfRule>
    <cfRule priority="18" type="colorScale">
      <colorScale>
        <cfvo type="min"/>
        <cfvo type="max"/>
        <color rgb="FFAA0000"/>
        <color rgb="FF00AA00"/>
      </colorScale>
    </cfRule>
    <cfRule priority="21" type="colorScale">
      <colorScale>
        <cfvo type="min"/>
        <cfvo type="max"/>
        <color rgb="FFAA0000"/>
        <color rgb="FF00AA00"/>
      </colorScale>
    </cfRule>
    <cfRule priority="24" type="colorScale">
      <colorScale>
        <cfvo type="min"/>
        <cfvo type="max"/>
        <color rgb="FFAA0000"/>
        <color rgb="FF00AA00"/>
      </colorScale>
    </cfRule>
    <cfRule priority="27" type="colorScale">
      <colorScale>
        <cfvo type="min"/>
        <cfvo type="max"/>
        <color rgb="FFAA0000"/>
        <color rgb="FF00AA00"/>
      </colorScale>
    </cfRule>
    <cfRule priority="30" type="colorScale">
      <colorScale>
        <cfvo type="min"/>
        <cfvo type="max"/>
        <color rgb="FFAA0000"/>
        <color rgb="FF00AA00"/>
      </colorScale>
    </cfRule>
    <cfRule priority="33" type="colorScale">
      <colorScale>
        <cfvo type="min"/>
        <cfvo type="max"/>
        <color rgb="00AA0000"/>
        <color rgb="0000AA00"/>
      </colorScale>
    </cfRule>
    <cfRule priority="36" type="colorScale">
      <colorScale>
        <cfvo type="min"/>
        <cfvo type="max"/>
        <color rgb="00AA0000"/>
        <color rgb="0000AA00"/>
      </colorScale>
    </cfRule>
  </conditionalFormatting>
  <pageMargins bottom="0.75" footer="0.511805555555555" header="0.511805555555555" left="0.7" right="0.7" top="0.75"/>
  <pageSetup firstPageNumber="0" horizontalDpi="300" orientation="portrait" paperSize="9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FF00B0F0"/>
    <outlinePr summaryBelow="1" summaryRight="1"/>
    <pageSetUpPr fitToPage="1"/>
  </sheetPr>
  <dimension ref="A1:I28"/>
  <sheetViews>
    <sheetView topLeftCell="A10" workbookViewId="0">
      <selection activeCell="A31" sqref="A31"/>
    </sheetView>
  </sheetViews>
  <sheetFormatPr baseColWidth="10" defaultRowHeight="15" outlineLevelCol="0"/>
  <cols>
    <col customWidth="1" max="1" min="1" style="66" width="14.125"/>
    <col customWidth="1" max="2" min="2" style="66" width="27.375"/>
    <col customWidth="1" max="3" min="3" style="66" width="11"/>
    <col customWidth="1" max="16384" min="4" style="66" width="11"/>
  </cols>
  <sheetData>
    <row r="1">
      <c r="A1" t="inlineStr">
        <is>
          <t>ISIN</t>
        </is>
      </c>
      <c r="B1" t="inlineStr">
        <is>
          <t>Name</t>
        </is>
      </c>
      <c r="C1" t="inlineStr">
        <is>
          <t>1 Monat</t>
        </is>
      </c>
      <c r="D1" t="inlineStr">
        <is>
          <t>3 Monate</t>
        </is>
      </c>
      <c r="E1" t="inlineStr">
        <is>
          <t>1 Jahr</t>
        </is>
      </c>
      <c r="F1" t="inlineStr">
        <is>
          <t>2 Jahre</t>
        </is>
      </c>
      <c r="G1" t="inlineStr">
        <is>
          <t>3 Jahre</t>
        </is>
      </c>
      <c r="H1" t="inlineStr">
        <is>
          <t>5 Jahre</t>
        </is>
      </c>
      <c r="I1" t="inlineStr">
        <is>
          <t>10 Jahre</t>
        </is>
      </c>
    </row>
    <row r="2">
      <c r="A2" t="inlineStr">
        <is>
          <t>NO0010081235</t>
        </is>
      </c>
      <c r="B2" t="inlineStr">
        <is>
          <t>NEL ASA NOK</t>
        </is>
      </c>
      <c r="C2" s="59" t="n">
        <v>0.3501</v>
      </c>
      <c r="D2" s="59" t="n">
        <v>0.0704</v>
      </c>
      <c r="E2" s="59" t="n">
        <v>2.1272</v>
      </c>
      <c r="F2" s="59" t="n">
        <v>3.8335</v>
      </c>
      <c r="G2" s="59" t="n">
        <v>6.0533</v>
      </c>
      <c r="H2" s="59" t="n">
        <v>6.799</v>
      </c>
      <c r="I2" s="59" t="n">
        <v>0.0146</v>
      </c>
    </row>
    <row r="3">
      <c r="A3" t="inlineStr">
        <is>
          <t>SE0006425815</t>
        </is>
      </c>
      <c r="B3" t="inlineStr">
        <is>
          <t>Powercell Sweden</t>
        </is>
      </c>
      <c r="C3" s="59" t="n">
        <v>0.2758</v>
      </c>
      <c r="D3" s="59" t="n">
        <v>0.2355</v>
      </c>
      <c r="E3" s="59" t="n">
        <v>0.994</v>
      </c>
      <c r="F3" s="59" t="n">
        <v>6.7265</v>
      </c>
      <c r="G3" s="59" t="n"/>
      <c r="H3" s="59" t="n"/>
      <c r="I3" s="59" t="n"/>
    </row>
    <row r="4">
      <c r="A4" t="inlineStr">
        <is>
          <t>GB00B684MW17</t>
        </is>
      </c>
      <c r="B4" t="inlineStr">
        <is>
          <t>Rhodium ETF</t>
        </is>
      </c>
      <c r="C4" s="59" t="n">
        <v>0.2359</v>
      </c>
      <c r="D4" s="59" t="n">
        <v>0.3065</v>
      </c>
      <c r="E4" s="59" t="n">
        <v>1.4888</v>
      </c>
      <c r="F4" s="59" t="n">
        <v>4.3938</v>
      </c>
      <c r="G4" s="59" t="n">
        <v>7.7387</v>
      </c>
      <c r="H4" s="59" t="n">
        <v>14.5208</v>
      </c>
      <c r="I4" s="59" t="n"/>
    </row>
    <row r="5">
      <c r="A5" t="inlineStr">
        <is>
          <t>GB0000456144</t>
        </is>
      </c>
      <c r="B5" t="inlineStr">
        <is>
          <t>Antofagasta plc</t>
        </is>
      </c>
      <c r="C5" s="59" t="n">
        <v>0.2176</v>
      </c>
      <c r="D5" s="59" t="n">
        <v>0.3039</v>
      </c>
      <c r="E5" s="59" t="n">
        <v>0.6268</v>
      </c>
      <c r="F5" s="59" t="n">
        <v>0.5929</v>
      </c>
      <c r="G5" s="59" t="n">
        <v>0.5295</v>
      </c>
      <c r="H5" s="59" t="n">
        <v>1.7445</v>
      </c>
      <c r="I5" s="59" t="n">
        <v>-0.0425</v>
      </c>
    </row>
    <row r="6">
      <c r="A6" t="inlineStr">
        <is>
          <t>CA8787422044</t>
        </is>
      </c>
      <c r="B6" t="inlineStr">
        <is>
          <t>Teck Resources</t>
        </is>
      </c>
      <c r="C6" s="59" t="n">
        <v>0.2024</v>
      </c>
      <c r="D6" s="59" t="n">
        <v>0.5361</v>
      </c>
      <c r="E6" s="59" t="n">
        <v>0.1657</v>
      </c>
      <c r="F6" s="59" t="n">
        <v>-0.1827</v>
      </c>
      <c r="G6" s="59" t="n">
        <v>-0.2514</v>
      </c>
      <c r="H6" s="59" t="n">
        <v>3.2875</v>
      </c>
      <c r="I6" s="59" t="n">
        <v>-0.6812</v>
      </c>
    </row>
    <row r="7">
      <c r="A7" t="inlineStr">
        <is>
          <t>LU2145462722</t>
        </is>
      </c>
      <c r="B7" t="inlineStr">
        <is>
          <t>SAM Smart Ernergy Fonds</t>
        </is>
      </c>
      <c r="C7" s="59" t="n">
        <v>0.1912</v>
      </c>
      <c r="D7" s="59" t="n">
        <v>0.3098</v>
      </c>
      <c r="E7" s="59" t="n">
        <v>0.4972</v>
      </c>
      <c r="F7" s="59" t="n">
        <v>0.8102</v>
      </c>
      <c r="G7" s="59" t="n">
        <v>0.765</v>
      </c>
      <c r="H7" s="59" t="n">
        <v>1.3281</v>
      </c>
      <c r="I7" s="59" t="n">
        <v>1.6625</v>
      </c>
    </row>
    <row r="8">
      <c r="A8" t="inlineStr">
        <is>
          <t>JP3402600005</t>
        </is>
      </c>
      <c r="B8" t="inlineStr">
        <is>
          <t>Sumitomo Metal Mining Co., Ltd.</t>
        </is>
      </c>
      <c r="C8" s="59" t="n">
        <v>0.1846</v>
      </c>
      <c r="D8" s="59" t="n">
        <v>0.209</v>
      </c>
      <c r="E8" s="59" t="n">
        <v>0.1912</v>
      </c>
      <c r="F8" s="59" t="n">
        <v>0.2438</v>
      </c>
      <c r="G8" s="59" t="n">
        <v>0.0196</v>
      </c>
      <c r="H8" s="59" t="n">
        <v>0.5142</v>
      </c>
      <c r="I8" s="59" t="n">
        <v>0.37</v>
      </c>
    </row>
    <row r="9">
      <c r="A9" t="inlineStr">
        <is>
          <t>AT0000705678</t>
        </is>
      </c>
      <c r="B9" t="inlineStr">
        <is>
          <t>Erste WWF Stock Environment</t>
        </is>
      </c>
      <c r="C9" s="59" t="n">
        <v>0.1817</v>
      </c>
      <c r="D9" s="59" t="n">
        <v>0.2436</v>
      </c>
      <c r="E9" s="59" t="n">
        <v>0.7131</v>
      </c>
      <c r="F9" s="59" t="n">
        <v>1.1584</v>
      </c>
      <c r="G9" s="59" t="n">
        <v>1.1553</v>
      </c>
      <c r="H9" s="59" t="n">
        <v>1.306</v>
      </c>
      <c r="I9" s="59" t="n">
        <v>2.3242</v>
      </c>
    </row>
    <row r="10">
      <c r="A10" t="inlineStr">
        <is>
          <t>LU0384406327</t>
        </is>
      </c>
      <c r="B10" t="inlineStr">
        <is>
          <t>VONTOBEL GL.FUT.RES. Fonds</t>
        </is>
      </c>
      <c r="C10" s="59" t="n">
        <v>0.1593</v>
      </c>
      <c r="D10" s="59" t="n">
        <v>0.2785</v>
      </c>
      <c r="E10" s="59" t="n">
        <v>0.2362</v>
      </c>
      <c r="F10" s="59" t="n">
        <v>0.1546</v>
      </c>
      <c r="G10" s="59" t="n">
        <v>0.0297</v>
      </c>
      <c r="H10" s="59" t="n">
        <v>0.1216</v>
      </c>
      <c r="I10" s="59" t="n">
        <v>0.254</v>
      </c>
    </row>
    <row r="11">
      <c r="A11" t="inlineStr">
        <is>
          <t>JE00B1VS2W53</t>
        </is>
      </c>
      <c r="B11" t="inlineStr">
        <is>
          <t>Platin ETFS</t>
        </is>
      </c>
      <c r="C11" s="59" t="n">
        <v>0.141</v>
      </c>
      <c r="D11" s="59" t="n">
        <v>0.0785</v>
      </c>
      <c r="E11" s="59" t="n">
        <v>0.0779</v>
      </c>
      <c r="F11" s="59" t="n">
        <v>0.1924</v>
      </c>
      <c r="G11" s="59" t="n">
        <v>0.0725</v>
      </c>
      <c r="H11" s="59" t="n">
        <v>0.08550000000000001</v>
      </c>
    </row>
    <row r="12">
      <c r="A12" t="inlineStr">
        <is>
          <t>LU2145463613</t>
        </is>
      </c>
      <c r="B12" t="inlineStr">
        <is>
          <t>SAM Smart Materials Fonds</t>
        </is>
      </c>
      <c r="C12" s="59" t="n">
        <v>0.1381</v>
      </c>
      <c r="D12" s="59" t="n">
        <v>0.1676</v>
      </c>
      <c r="E12" s="59" t="n">
        <v>0.1756</v>
      </c>
      <c r="F12" s="59" t="n">
        <v>0.181</v>
      </c>
      <c r="G12" s="59" t="n">
        <v>0.1165</v>
      </c>
      <c r="H12" s="59" t="n">
        <v>0.6019</v>
      </c>
      <c r="I12" s="59" t="n">
        <v>1.242</v>
      </c>
    </row>
    <row r="13">
      <c r="A13" t="inlineStr">
        <is>
          <t>BE0974320526</t>
        </is>
      </c>
      <c r="B13" t="inlineStr">
        <is>
          <t>UMICORE SA</t>
        </is>
      </c>
      <c r="C13" s="59" t="n">
        <v>0.1283</v>
      </c>
      <c r="D13" s="59" t="n">
        <v>-0.0535</v>
      </c>
      <c r="E13" s="59" t="n">
        <v>-0.0361</v>
      </c>
      <c r="F13" s="59" t="n">
        <v>-0.0615</v>
      </c>
      <c r="G13" s="59" t="n">
        <v>-0.0577</v>
      </c>
      <c r="H13" s="59" t="n">
        <v>0.9041</v>
      </c>
      <c r="I13" s="59" t="n">
        <v>0.8655</v>
      </c>
    </row>
    <row r="14">
      <c r="A14" t="inlineStr">
        <is>
          <t>LU0448837087</t>
        </is>
      </c>
      <c r="B14" t="inlineStr">
        <is>
          <t>Pictet Timber</t>
        </is>
      </c>
      <c r="C14" s="59" t="n">
        <v>0.1035</v>
      </c>
      <c r="D14" s="59" t="n">
        <v>0.0726</v>
      </c>
      <c r="E14" s="59" t="n">
        <v>0.1543</v>
      </c>
      <c r="F14" s="59" t="n">
        <v>0.1888</v>
      </c>
      <c r="G14" s="59" t="n">
        <v>0.1357</v>
      </c>
      <c r="H14" s="59" t="n">
        <v>0.6126</v>
      </c>
      <c r="I14" s="59" t="n">
        <v>0.09420000000000001</v>
      </c>
    </row>
    <row r="15">
      <c r="A15" t="inlineStr">
        <is>
          <t>DE000A0KRJU0</t>
        </is>
      </c>
      <c r="B15" t="inlineStr">
        <is>
          <t>Kupfer ETF</t>
        </is>
      </c>
      <c r="C15" s="59" t="n">
        <v>0.1006</v>
      </c>
      <c r="D15" s="59" t="n">
        <v>0.1413</v>
      </c>
      <c r="E15" s="59" t="n">
        <v>0.179</v>
      </c>
      <c r="F15" s="59" t="n">
        <v>0.1183</v>
      </c>
      <c r="G15" s="59" t="n">
        <v>0.0515</v>
      </c>
      <c r="H15" s="59" t="n">
        <v>0.3677</v>
      </c>
      <c r="I15" s="59" t="n">
        <v>-0.2257</v>
      </c>
    </row>
    <row r="16">
      <c r="A16" t="inlineStr">
        <is>
          <t>DE0009847343</t>
        </is>
      </c>
      <c r="B16" t="inlineStr">
        <is>
          <t>TerrAssisi AMI</t>
        </is>
      </c>
      <c r="C16" s="59" t="n">
        <v>0.0872</v>
      </c>
      <c r="D16" s="59" t="n">
        <v>0.0118</v>
      </c>
      <c r="E16" s="59" t="n">
        <v>0.0838</v>
      </c>
      <c r="F16" s="59" t="n">
        <v>0.2525</v>
      </c>
      <c r="G16" s="59" t="n">
        <v>0.2525</v>
      </c>
      <c r="H16" s="59" t="n">
        <v>0.3694</v>
      </c>
      <c r="I16" s="59" t="n">
        <v>1.6287</v>
      </c>
    </row>
    <row r="17">
      <c r="A17" t="inlineStr">
        <is>
          <t>LU0950589498</t>
        </is>
      </c>
      <c r="B17" t="inlineStr">
        <is>
          <t>JSS OekoSar Equity</t>
        </is>
      </c>
      <c r="C17" s="59" t="n">
        <v>0.0853</v>
      </c>
      <c r="D17" s="59" t="n">
        <v>0.0504</v>
      </c>
      <c r="E17" s="59" t="n">
        <v>0.1683</v>
      </c>
      <c r="F17" s="59" t="n">
        <v>0.3596</v>
      </c>
      <c r="G17" s="59" t="n">
        <v>0.5102</v>
      </c>
      <c r="H17" s="59" t="n">
        <v>0.6232</v>
      </c>
    </row>
    <row r="18">
      <c r="A18" t="inlineStr">
        <is>
          <t>LU1883318666</t>
        </is>
      </c>
      <c r="B18" t="inlineStr">
        <is>
          <t>Amundi Funds Global Ecology</t>
        </is>
      </c>
      <c r="C18" s="59" t="n">
        <v>0.0759</v>
      </c>
      <c r="D18" s="59" t="n">
        <v>0.0581</v>
      </c>
      <c r="E18" s="59" t="n">
        <v>0.1049</v>
      </c>
      <c r="F18" s="59" t="n">
        <v>0.1949</v>
      </c>
      <c r="G18" s="59" t="n">
        <v>0.1673</v>
      </c>
      <c r="H18" s="59" t="n">
        <v>0.3518</v>
      </c>
      <c r="I18" s="59" t="n">
        <v>0.7558</v>
      </c>
    </row>
    <row r="19">
      <c r="A19" t="inlineStr">
        <is>
          <t>BE0175479063</t>
        </is>
      </c>
      <c r="B19" t="inlineStr">
        <is>
          <t>KBC Eco Water Fonds</t>
        </is>
      </c>
      <c r="C19" s="59" t="n">
        <v>0.0711</v>
      </c>
      <c r="D19" s="59" t="n">
        <v>0.1057</v>
      </c>
      <c r="E19" s="59" t="n">
        <v>0.0646</v>
      </c>
      <c r="F19" s="59" t="n">
        <v>0.2471</v>
      </c>
      <c r="G19" s="59" t="n">
        <v>0.2154</v>
      </c>
      <c r="H19" s="59" t="n">
        <v>0.4683</v>
      </c>
      <c r="I19" s="59" t="n">
        <v>1.7031</v>
      </c>
    </row>
    <row r="20">
      <c r="A20" t="inlineStr">
        <is>
          <t>LU0823438733</t>
        </is>
      </c>
      <c r="B20" t="inlineStr">
        <is>
          <t xml:space="preserve">BNP Paribas Funds Green Tigers </t>
        </is>
      </c>
      <c r="C20" s="59" t="n">
        <v>0.06950000000000001</v>
      </c>
      <c r="D20" s="59" t="n">
        <v>0.1001</v>
      </c>
      <c r="E20" s="59" t="n">
        <v>0.2188</v>
      </c>
      <c r="F20" s="59" t="n">
        <v>0.3181</v>
      </c>
      <c r="G20" s="59" t="n">
        <v>0.2421</v>
      </c>
      <c r="H20" s="59" t="n">
        <v>0.4761</v>
      </c>
      <c r="I20" s="59" t="n"/>
    </row>
    <row r="21">
      <c r="A21" t="inlineStr">
        <is>
          <t>LU2146189746</t>
        </is>
      </c>
      <c r="B21" t="inlineStr">
        <is>
          <t>SAM Sustainable Health</t>
        </is>
      </c>
      <c r="C21" s="59" t="n">
        <v>0.0495</v>
      </c>
      <c r="D21" s="59" t="n">
        <v>0.0178</v>
      </c>
      <c r="E21" s="59" t="n">
        <v>0.0071</v>
      </c>
      <c r="F21" s="59" t="n">
        <v>0.1518</v>
      </c>
      <c r="G21" s="59" t="n">
        <v>0.2503</v>
      </c>
      <c r="H21" s="59" t="n">
        <v>0.3758</v>
      </c>
      <c r="I21" s="59" t="n"/>
    </row>
    <row r="22">
      <c r="A22" t="inlineStr">
        <is>
          <t>GB00B64TSB19</t>
        </is>
      </c>
      <c r="B22" t="inlineStr">
        <is>
          <t>First State Global EM Sustain</t>
        </is>
      </c>
      <c r="C22" s="59" t="n">
        <v>0.0399</v>
      </c>
      <c r="D22" s="59" t="n">
        <v>0.0599</v>
      </c>
      <c r="E22" s="59" t="n">
        <v>0.062</v>
      </c>
      <c r="F22" s="59" t="n">
        <v>0.1484</v>
      </c>
      <c r="G22" s="59" t="n">
        <v>0.1882</v>
      </c>
      <c r="H22" s="59" t="n">
        <v>0.3527</v>
      </c>
      <c r="I22" s="59" t="n">
        <v>0.9644</v>
      </c>
    </row>
    <row r="23">
      <c r="A23" t="inlineStr">
        <is>
          <t>JE00B2QY0H68</t>
        </is>
      </c>
      <c r="B23" t="inlineStr">
        <is>
          <t>Zinn ETF</t>
        </is>
      </c>
      <c r="C23" s="59" t="n">
        <v>0.0337</v>
      </c>
      <c r="D23" s="59" t="n">
        <v>-0.0014</v>
      </c>
      <c r="E23" s="59" t="n">
        <v>0.0334</v>
      </c>
      <c r="F23" s="59" t="n">
        <v>-0.0152</v>
      </c>
      <c r="G23" s="59" t="n">
        <v>-0.0078</v>
      </c>
      <c r="H23" s="59" t="n">
        <v>0.1638</v>
      </c>
      <c r="I23" s="59" t="n"/>
    </row>
    <row r="24">
      <c r="A24" t="inlineStr">
        <is>
          <t>US6516391066</t>
        </is>
      </c>
      <c r="B24" t="inlineStr">
        <is>
          <t>Newmont Mining Corporation</t>
        </is>
      </c>
      <c r="C24" s="59" t="n">
        <v>-0.064</v>
      </c>
      <c r="D24" s="59" t="n">
        <v>-0.09950000000000001</v>
      </c>
      <c r="E24" s="59" t="n">
        <v>0.5122</v>
      </c>
      <c r="F24" s="59" t="n">
        <v>0.7926</v>
      </c>
      <c r="G24" s="59" t="n">
        <v>0.6012</v>
      </c>
      <c r="H24" s="59" t="n">
        <v>2.1794</v>
      </c>
      <c r="I24" s="59" t="n">
        <v>-0.0451</v>
      </c>
    </row>
    <row r="25">
      <c r="A25" t="inlineStr">
        <is>
          <t>RU000A0JNAA8</t>
        </is>
      </c>
      <c r="B25" t="inlineStr">
        <is>
          <t>Polyus Gold</t>
        </is>
      </c>
      <c r="C25" s="59" t="n">
        <v>-0.06569999999999999</v>
      </c>
      <c r="D25" s="59" t="n">
        <v>-0.1493</v>
      </c>
      <c r="E25" s="59" t="n">
        <v>1.0733</v>
      </c>
      <c r="F25" s="59" t="n">
        <v>2.0891</v>
      </c>
      <c r="G25" s="59" t="n">
        <v>1.9482</v>
      </c>
      <c r="H25" s="59" t="n">
        <v>4.5361</v>
      </c>
      <c r="I25" s="59" t="n">
        <v>7.2149</v>
      </c>
    </row>
    <row r="26">
      <c r="A26" t="inlineStr">
        <is>
          <t>DE000A1E0HS6</t>
        </is>
      </c>
      <c r="B26" t="inlineStr">
        <is>
          <t>Silber ETF</t>
        </is>
      </c>
      <c r="C26" s="59" t="n">
        <v>-0.0703</v>
      </c>
      <c r="D26" s="59" t="n">
        <v>-0.1238</v>
      </c>
      <c r="E26" s="59" t="n">
        <v>0.2672</v>
      </c>
      <c r="F26" s="59" t="n">
        <v>0.5326</v>
      </c>
      <c r="G26" s="59" t="n">
        <v>0.4119</v>
      </c>
      <c r="H26" s="59" t="n">
        <v>0.4892</v>
      </c>
      <c r="I26" s="59" t="n">
        <v>-0.1352</v>
      </c>
    </row>
    <row r="27">
      <c r="A27" t="inlineStr">
        <is>
          <t>IE00B43VDT70</t>
        </is>
      </c>
      <c r="B27" t="inlineStr">
        <is>
          <t>P-ETC Silber</t>
        </is>
      </c>
      <c r="C27" s="59" t="n">
        <v>-0.1114</v>
      </c>
      <c r="D27" s="59" t="n">
        <v>-0.131</v>
      </c>
      <c r="E27" s="59" t="n">
        <v>0.2993</v>
      </c>
      <c r="F27" s="59" t="n">
        <v>0.5588</v>
      </c>
      <c r="G27" s="59" t="n">
        <v>0.4167</v>
      </c>
      <c r="H27" s="59" t="n">
        <v>0.4925</v>
      </c>
      <c r="I27" s="59" t="n"/>
    </row>
    <row r="28">
      <c r="A28" t="inlineStr">
        <is>
          <t>ZAE000018123</t>
        </is>
      </c>
      <c r="B28" t="inlineStr">
        <is>
          <t>Gold Fields Ltd.</t>
        </is>
      </c>
      <c r="C28" s="59" t="n">
        <v>-0.1864</v>
      </c>
      <c r="D28" s="59" t="n">
        <v>-0.2614</v>
      </c>
      <c r="E28" s="59" t="n">
        <v>0.4961</v>
      </c>
      <c r="F28" s="59" t="n">
        <v>1.9875</v>
      </c>
      <c r="G28" s="59" t="n">
        <v>1.1665</v>
      </c>
      <c r="H28" s="59" t="n">
        <v>2.3152</v>
      </c>
      <c r="I28" s="59" t="n">
        <v>-0.4318</v>
      </c>
    </row>
  </sheetData>
  <pageMargins bottom="0.7874015748031497" footer="0.3149606299212598" header="0.3149606299212598" left="0.7086614173228347" right="0.7086614173228347" top="0.7874015748031497"/>
  <pageSetup orientation="landscape" paperSize="9" scale="63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K38"/>
  <sheetViews>
    <sheetView topLeftCell="A16" workbookViewId="0">
      <selection activeCell="D43" sqref="D43"/>
    </sheetView>
  </sheetViews>
  <sheetFormatPr baseColWidth="10" defaultColWidth="10" defaultRowHeight="15" outlineLevelCol="0"/>
  <cols>
    <col customWidth="1" max="1" min="1" style="66" width="25.25"/>
    <col customWidth="1" max="2" min="2" style="66" width="22"/>
    <col customWidth="1" max="3" min="3" style="66" width="10"/>
    <col customWidth="1" max="4" min="4" style="66" width="21.125"/>
    <col customWidth="1" max="5" min="5" style="66" width="9.625"/>
    <col customWidth="1" max="6" min="6" style="66" width="16.5"/>
    <col customWidth="1" max="7" min="7" style="66" width="16.75"/>
    <col customWidth="1" max="8" min="8" style="66" width="9.625"/>
    <col customWidth="1" max="9" min="9" style="66" width="15.75"/>
    <col customWidth="1" max="1011" min="10" style="66" width="9.625"/>
    <col customWidth="1" max="1025" min="1012" style="66" width="10.75"/>
    <col customWidth="1" max="16384" min="1026" style="66" width="10"/>
  </cols>
  <sheetData>
    <row customFormat="1" customHeight="1" ht="15.75" r="1" s="60">
      <c r="A1" s="60" t="inlineStr">
        <is>
          <t>Identifier</t>
        </is>
      </c>
      <c r="B1" s="60" t="inlineStr">
        <is>
          <t>Asset</t>
        </is>
      </c>
      <c r="C1" s="60" t="inlineStr">
        <is>
          <t>Average cost</t>
        </is>
      </c>
      <c r="D1" s="60" t="inlineStr">
        <is>
          <t>Market price</t>
        </is>
      </c>
      <c r="E1" s="60" t="inlineStr">
        <is>
          <t>Currency</t>
        </is>
      </c>
      <c r="F1" s="60" t="inlineStr">
        <is>
          <t>Quantity</t>
        </is>
      </c>
      <c r="G1" s="60" t="inlineStr">
        <is>
          <t>Valuation amount EUR</t>
        </is>
      </c>
    </row>
    <row r="2">
      <c r="A2" s="61" t="inlineStr">
        <is>
          <t>LI48 0881 2105 0156 4000 0</t>
        </is>
      </c>
      <c r="B2" s="61" t="inlineStr">
        <is>
          <t>105015640.100.EUR</t>
        </is>
      </c>
      <c r="E2" s="61" t="inlineStr">
        <is>
          <t>EUR</t>
        </is>
      </c>
      <c r="F2" s="62" t="n">
        <v>56928.77</v>
      </c>
      <c r="G2" s="69" t="n">
        <v>56928.77</v>
      </c>
      <c r="H2" s="59">
        <f>G2/G$38</f>
        <v/>
      </c>
      <c r="I2" s="70">
        <f>G2+G11+G21+G22+G23+G24+G25+G26+G27+G29+G30+G31+G32+G33</f>
        <v/>
      </c>
      <c r="J2" s="59">
        <f>I2/I$38</f>
        <v/>
      </c>
    </row>
    <row r="3">
      <c r="A3" s="61" t="inlineStr">
        <is>
          <t>LI21 0881 2105 0156 4000 1</t>
        </is>
      </c>
      <c r="B3" s="61" t="inlineStr">
        <is>
          <t>105015640.100.USD</t>
        </is>
      </c>
      <c r="E3" s="61" t="inlineStr">
        <is>
          <t>USD</t>
        </is>
      </c>
      <c r="F3" s="62" t="n">
        <v>766.42</v>
      </c>
      <c r="G3" s="69" t="n">
        <v>640.62</v>
      </c>
      <c r="H3" s="59">
        <f>G3/G$38</f>
        <v/>
      </c>
      <c r="I3" s="70">
        <f>G3+G15+G16+G34+G35+G36+G37</f>
        <v/>
      </c>
      <c r="J3" s="59">
        <f>I3/I$38</f>
        <v/>
      </c>
    </row>
    <row r="4">
      <c r="A4" s="61" t="inlineStr">
        <is>
          <t>LI37 0881 2105 0156 4000 4</t>
        </is>
      </c>
      <c r="B4" s="61" t="inlineStr">
        <is>
          <t>105015640.100.GBP</t>
        </is>
      </c>
      <c r="E4" s="61" t="inlineStr">
        <is>
          <t>GBP</t>
        </is>
      </c>
      <c r="F4" s="62" t="n">
        <v>0</v>
      </c>
      <c r="G4" s="69" t="n">
        <v>0</v>
      </c>
      <c r="H4" s="59">
        <f>G4/G$38</f>
        <v/>
      </c>
      <c r="I4" s="70">
        <f>G4+G12+G28</f>
        <v/>
      </c>
      <c r="J4" s="59">
        <f>I4/I$38</f>
        <v/>
      </c>
    </row>
    <row r="5">
      <c r="A5" s="61" t="inlineStr">
        <is>
          <t>LI91 0881 2105 0156 4000 2</t>
        </is>
      </c>
      <c r="B5" s="61" t="inlineStr">
        <is>
          <t>105015640.100.CHF</t>
        </is>
      </c>
      <c r="E5" s="61" t="inlineStr">
        <is>
          <t>CHF</t>
        </is>
      </c>
      <c r="F5" s="62" t="n">
        <v>283.02</v>
      </c>
      <c r="G5" s="69" t="n">
        <v>261.11</v>
      </c>
      <c r="H5" s="59">
        <f>G5/G$38</f>
        <v/>
      </c>
      <c r="I5" s="70">
        <f>G5+G20</f>
        <v/>
      </c>
      <c r="J5" s="59">
        <f>I5/I$38</f>
        <v/>
      </c>
    </row>
    <row r="6">
      <c r="A6" s="61" t="inlineStr">
        <is>
          <t>LI64 0881 2105 0156 4000 3</t>
        </is>
      </c>
      <c r="B6" s="61" t="inlineStr">
        <is>
          <t>105015640.100.NOK</t>
        </is>
      </c>
      <c r="E6" s="61" t="inlineStr">
        <is>
          <t>NOK</t>
        </is>
      </c>
      <c r="F6" s="62" t="n">
        <v>0</v>
      </c>
      <c r="G6" s="69" t="n">
        <v>0</v>
      </c>
      <c r="H6" s="59">
        <f>G6/G$38</f>
        <v/>
      </c>
      <c r="I6" s="70">
        <f>G6+G13</f>
        <v/>
      </c>
      <c r="J6" s="59">
        <f>I6/I$38</f>
        <v/>
      </c>
    </row>
    <row r="7">
      <c r="A7" s="61" t="inlineStr">
        <is>
          <t>LI80 0881 2105 0156 4000 6</t>
        </is>
      </c>
      <c r="B7" s="61" t="inlineStr">
        <is>
          <t>105015640.100.SEK</t>
        </is>
      </c>
      <c r="E7" s="61" t="inlineStr">
        <is>
          <t>SEK</t>
        </is>
      </c>
      <c r="F7" s="62" t="n">
        <v>0</v>
      </c>
      <c r="G7" s="69" t="n">
        <v>0</v>
      </c>
      <c r="H7" s="59">
        <f>G7/G$38</f>
        <v/>
      </c>
      <c r="I7" s="70">
        <f>G7+G14</f>
        <v/>
      </c>
      <c r="J7" s="59">
        <f>I7/I$38</f>
        <v/>
      </c>
    </row>
    <row r="8">
      <c r="A8" s="61" t="n"/>
      <c r="B8" s="61" t="n"/>
      <c r="E8" s="61" t="inlineStr">
        <is>
          <t>JPY</t>
        </is>
      </c>
      <c r="F8" s="62" t="n">
        <v>0</v>
      </c>
      <c r="G8" s="69" t="n">
        <v>0</v>
      </c>
      <c r="H8" s="59">
        <f>G8/G$38</f>
        <v/>
      </c>
      <c r="I8" s="70">
        <f>G8+G17</f>
        <v/>
      </c>
      <c r="J8" s="59">
        <f>I8/I$38</f>
        <v/>
      </c>
    </row>
    <row r="9">
      <c r="A9" s="61" t="n"/>
      <c r="B9" s="61" t="n"/>
      <c r="E9" s="61" t="inlineStr">
        <is>
          <t>ZAR</t>
        </is>
      </c>
      <c r="F9" s="62" t="n">
        <v>0</v>
      </c>
      <c r="G9" s="69" t="n">
        <v>0</v>
      </c>
      <c r="H9" s="59">
        <f>G9/G$38</f>
        <v/>
      </c>
      <c r="I9" s="70">
        <f>G9+G18</f>
        <v/>
      </c>
      <c r="J9" s="59">
        <f>I9/I$38</f>
        <v/>
      </c>
    </row>
    <row customHeight="1" ht="15.75" r="10" s="66">
      <c r="A10" s="61" t="n"/>
      <c r="B10" s="61" t="n"/>
      <c r="E10" s="61" t="inlineStr">
        <is>
          <t>RUB</t>
        </is>
      </c>
      <c r="F10" s="62" t="n">
        <v>0</v>
      </c>
      <c r="G10" s="69" t="n">
        <v>0</v>
      </c>
      <c r="H10" s="59">
        <f>G10/G$38</f>
        <v/>
      </c>
      <c r="I10" s="70">
        <f>G10+G19</f>
        <v/>
      </c>
      <c r="J10" s="59">
        <f>I10/I$38</f>
        <v/>
      </c>
      <c r="K10" s="65">
        <f>SUM(H2:H10)</f>
        <v/>
      </c>
    </row>
    <row r="11">
      <c r="A11" s="61" t="inlineStr">
        <is>
          <t>BE0974320526</t>
        </is>
      </c>
      <c r="B11" s="61" t="inlineStr">
        <is>
          <t>Umicore</t>
        </is>
      </c>
      <c r="C11" t="inlineStr">
        <is>
          <t>27.1279</t>
        </is>
      </c>
      <c r="D11" t="inlineStr">
        <is>
          <t>37.57</t>
        </is>
      </c>
      <c r="E11" s="61" t="inlineStr">
        <is>
          <t>EUR</t>
        </is>
      </c>
      <c r="F11" s="62" t="n">
        <v>3000</v>
      </c>
      <c r="G11" s="69" t="n">
        <v>112710</v>
      </c>
      <c r="H11" s="59">
        <f>G11/G$38</f>
        <v/>
      </c>
    </row>
    <row r="12">
      <c r="A12" s="61" t="inlineStr">
        <is>
          <t>GB0000456144</t>
        </is>
      </c>
      <c r="B12" s="61" t="inlineStr">
        <is>
          <t>Antofagasta</t>
        </is>
      </c>
      <c r="C12" t="inlineStr">
        <is>
          <t>6.1527</t>
        </is>
      </c>
      <c r="D12" t="inlineStr">
        <is>
          <t>13.97352225</t>
        </is>
      </c>
      <c r="E12" s="61" t="inlineStr">
        <is>
          <t>GBP</t>
        </is>
      </c>
      <c r="F12" s="62" t="n">
        <v>11000</v>
      </c>
      <c r="G12" s="69" t="n">
        <v>153708.74</v>
      </c>
      <c r="H12" s="59">
        <f>G12/G$38</f>
        <v/>
      </c>
    </row>
    <row r="13">
      <c r="A13" s="61" t="inlineStr">
        <is>
          <t>NO0010081235</t>
        </is>
      </c>
      <c r="B13" s="61" t="inlineStr">
        <is>
          <t>NEL Rg</t>
        </is>
      </c>
      <c r="C13" t="inlineStr">
        <is>
          <t>10.2404</t>
        </is>
      </c>
      <c r="D13" t="inlineStr">
        <is>
          <t>2.30252255</t>
        </is>
      </c>
      <c r="E13" s="61" t="inlineStr">
        <is>
          <t>NOK</t>
        </is>
      </c>
      <c r="F13" s="62" t="n">
        <v>101182</v>
      </c>
      <c r="G13" s="69" t="n">
        <v>232973.84</v>
      </c>
      <c r="H13" s="59">
        <f>G13/G$38</f>
        <v/>
      </c>
    </row>
    <row r="14">
      <c r="A14" s="61" t="inlineStr">
        <is>
          <t>SE0006425815</t>
        </is>
      </c>
      <c r="B14" s="61" t="inlineStr">
        <is>
          <t>PowerCell Swed Rg</t>
        </is>
      </c>
      <c r="C14" t="inlineStr">
        <is>
          <t>34.1024</t>
        </is>
      </c>
      <c r="D14" t="inlineStr">
        <is>
          <t>27.24822245</t>
        </is>
      </c>
      <c r="E14" s="61" t="inlineStr">
        <is>
          <t>SEK</t>
        </is>
      </c>
      <c r="F14" s="62" t="n">
        <v>7000</v>
      </c>
      <c r="G14" s="69" t="n">
        <v>190737.56</v>
      </c>
      <c r="H14" s="59">
        <f>G14/G$38</f>
        <v/>
      </c>
    </row>
    <row r="15">
      <c r="A15" s="61" t="inlineStr">
        <is>
          <t>CA8787422044</t>
        </is>
      </c>
      <c r="B15" s="61" t="inlineStr">
        <is>
          <t>Teck Resources Rg-B</t>
        </is>
      </c>
      <c r="C15" t="inlineStr">
        <is>
          <t>19.3094</t>
        </is>
      </c>
      <c r="D15" t="inlineStr">
        <is>
          <t>13.20663155</t>
        </is>
      </c>
      <c r="E15" s="61" t="inlineStr">
        <is>
          <t>USD</t>
        </is>
      </c>
      <c r="F15" s="62" t="n">
        <v>3000</v>
      </c>
      <c r="G15" s="69" t="n">
        <v>39619.89</v>
      </c>
      <c r="H15" s="59">
        <f>G15/G$38</f>
        <v/>
      </c>
    </row>
    <row r="16">
      <c r="A16" s="61" t="inlineStr">
        <is>
          <t>US6516391066</t>
        </is>
      </c>
      <c r="B16" s="61" t="inlineStr">
        <is>
          <t>Newmont Goldcorp Rg</t>
        </is>
      </c>
      <c r="C16" t="inlineStr">
        <is>
          <t>25.0185</t>
        </is>
      </c>
      <c r="D16" t="inlineStr">
        <is>
          <t>49.16544732</t>
        </is>
      </c>
      <c r="E16" s="61" t="inlineStr">
        <is>
          <t>USD</t>
        </is>
      </c>
      <c r="F16" s="62" t="n">
        <v>3000</v>
      </c>
      <c r="G16" s="69" t="n">
        <v>147496.34</v>
      </c>
      <c r="H16" s="59">
        <f>G16/G$38</f>
        <v/>
      </c>
    </row>
    <row customHeight="1" ht="15.75" r="17" s="66">
      <c r="A17" s="61" t="inlineStr">
        <is>
          <t>JP3402600005</t>
        </is>
      </c>
      <c r="B17" s="61" t="inlineStr">
        <is>
          <t>Sumitomo Metal M Rg</t>
        </is>
      </c>
      <c r="C17" t="inlineStr">
        <is>
          <t>3222.9429</t>
        </is>
      </c>
      <c r="D17" t="inlineStr">
        <is>
          <t>31.16671772</t>
        </is>
      </c>
      <c r="E17" s="61" t="inlineStr">
        <is>
          <t>JPY</t>
        </is>
      </c>
      <c r="F17" s="62" t="n">
        <v>3500</v>
      </c>
      <c r="G17" s="69" t="n">
        <v>109083.51</v>
      </c>
      <c r="H17" s="59">
        <f>G17/G$38</f>
        <v/>
      </c>
    </row>
    <row customHeight="1" ht="15.75" r="18" s="66">
      <c r="A18" s="61" t="inlineStr">
        <is>
          <t>ZAE000018123</t>
        </is>
      </c>
      <c r="B18" s="61" t="inlineStr">
        <is>
          <t>Gold Fields Ltd</t>
        </is>
      </c>
      <c r="C18" t="inlineStr">
        <is>
          <t>3.3611</t>
        </is>
      </c>
      <c r="D18" t="inlineStr">
        <is>
          <t>7.07900102</t>
        </is>
      </c>
      <c r="E18" s="61" t="inlineStr">
        <is>
          <t>ZAR</t>
        </is>
      </c>
      <c r="F18" s="62" t="n">
        <v>20000</v>
      </c>
      <c r="G18" s="69" t="n">
        <v>141580.02</v>
      </c>
      <c r="H18" s="59">
        <f>G18/G$38</f>
        <v/>
      </c>
    </row>
    <row customHeight="1" ht="15.75" r="19" s="66">
      <c r="A19" s="61" t="inlineStr">
        <is>
          <t>RU000A0JNAA8</t>
        </is>
      </c>
      <c r="B19" s="61" t="inlineStr">
        <is>
          <t>Polyus Rg</t>
        </is>
      </c>
      <c r="C19" t="inlineStr">
        <is>
          <t>4710.72</t>
        </is>
      </c>
      <c r="D19" t="inlineStr">
        <is>
          <t>158.63531105</t>
        </is>
      </c>
      <c r="E19" s="61" t="inlineStr">
        <is>
          <t>RUB</t>
        </is>
      </c>
      <c r="F19" s="62" t="n">
        <v>1200</v>
      </c>
      <c r="G19" s="69" t="n">
        <v>190362.37</v>
      </c>
      <c r="H19" s="59">
        <f>G19/G$38</f>
        <v/>
      </c>
    </row>
    <row customHeight="1" ht="15.75" r="20" s="66">
      <c r="A20" s="61" t="inlineStr">
        <is>
          <t>LU1883318666</t>
        </is>
      </c>
      <c r="B20" s="61" t="inlineStr">
        <is>
          <t>Am II Glob Eco AC</t>
        </is>
      </c>
      <c r="C20" t="inlineStr">
        <is>
          <t>258.2072</t>
        </is>
      </c>
      <c r="D20" t="inlineStr">
        <is>
          <t>330.08275595</t>
        </is>
      </c>
      <c r="E20" s="61" t="inlineStr">
        <is>
          <t>CHF</t>
        </is>
      </c>
      <c r="F20" s="62" t="n">
        <v>300</v>
      </c>
      <c r="G20" s="69" t="n">
        <v>99024.83</v>
      </c>
      <c r="H20" s="59">
        <f>G20/G$38</f>
        <v/>
      </c>
    </row>
    <row customHeight="1" ht="15.75" r="21" s="66">
      <c r="A21" s="61" t="inlineStr">
        <is>
          <t>GB00B64TSB19</t>
        </is>
      </c>
      <c r="B21" s="61" t="inlineStr">
        <is>
          <t>FS Stew EUR-A-Ac</t>
        </is>
      </c>
      <c r="C21" t="inlineStr">
        <is>
          <t>2.9255</t>
        </is>
      </c>
      <c r="D21" t="inlineStr">
        <is>
          <t>3.945</t>
        </is>
      </c>
      <c r="E21" s="61" t="inlineStr">
        <is>
          <t>EUR</t>
        </is>
      </c>
      <c r="F21" s="62" t="n">
        <v>55000</v>
      </c>
      <c r="G21" s="69" t="n">
        <v>216975</v>
      </c>
      <c r="H21" s="59">
        <f>G21/G$38</f>
        <v/>
      </c>
    </row>
    <row customHeight="1" ht="15.75" r="22" s="66">
      <c r="A22" s="61" t="inlineStr">
        <is>
          <t>DE0009847343</t>
        </is>
      </c>
      <c r="B22" s="61" t="inlineStr">
        <is>
          <t>terrAssisi -P (a)-</t>
        </is>
      </c>
      <c r="C22" t="inlineStr">
        <is>
          <t>24.235</t>
        </is>
      </c>
      <c r="D22" t="inlineStr">
        <is>
          <t>36.04</t>
        </is>
      </c>
      <c r="E22" s="61" t="inlineStr">
        <is>
          <t>EUR</t>
        </is>
      </c>
      <c r="F22" s="62" t="n">
        <v>8500</v>
      </c>
      <c r="G22" s="69" t="n">
        <v>306340</v>
      </c>
      <c r="H22" s="59">
        <f>G22/G$38</f>
        <v/>
      </c>
    </row>
    <row customHeight="1" ht="15.75" r="23" s="66">
      <c r="A23" s="61" t="inlineStr">
        <is>
          <t>AT0000705678</t>
        </is>
      </c>
      <c r="B23" s="61" t="inlineStr">
        <is>
          <t>ERWWFSE -EUR R01- T</t>
        </is>
      </c>
      <c r="C23" t="inlineStr">
        <is>
          <t>180.358</t>
        </is>
      </c>
      <c r="D23" t="inlineStr">
        <is>
          <t>279.13</t>
        </is>
      </c>
      <c r="E23" s="61" t="inlineStr">
        <is>
          <t>EUR</t>
        </is>
      </c>
      <c r="F23" s="62" t="n">
        <v>1500</v>
      </c>
      <c r="G23" s="69" t="n">
        <v>418695</v>
      </c>
      <c r="H23" s="59">
        <f>G23/G$38</f>
        <v/>
      </c>
    </row>
    <row customHeight="1" ht="15.75" r="24" s="66">
      <c r="A24" s="61" t="inlineStr">
        <is>
          <t>LU0823438733</t>
        </is>
      </c>
      <c r="B24" s="61" t="inlineStr">
        <is>
          <t>Parv Gr Tig PC</t>
        </is>
      </c>
      <c r="C24" t="inlineStr">
        <is>
          <t>123.9777</t>
        </is>
      </c>
      <c r="D24" t="inlineStr">
        <is>
          <t>182.44</t>
        </is>
      </c>
      <c r="E24" s="61" t="inlineStr">
        <is>
          <t>EUR</t>
        </is>
      </c>
      <c r="F24" s="62" t="n">
        <v>2500</v>
      </c>
      <c r="G24" s="69" t="n">
        <v>456100</v>
      </c>
      <c r="H24" s="59">
        <f>G24/G$38</f>
        <v/>
      </c>
    </row>
    <row customHeight="1" ht="15.75" r="25" s="66">
      <c r="A25" s="61" t="inlineStr">
        <is>
          <t>LU0950589498</t>
        </is>
      </c>
      <c r="B25" s="61" t="inlineStr">
        <is>
          <t>JSS In OS Eq Gl CC</t>
        </is>
      </c>
      <c r="C25" t="inlineStr">
        <is>
          <t>190.5387</t>
        </is>
      </c>
      <c r="D25" t="inlineStr">
        <is>
          <t>270.81</t>
        </is>
      </c>
      <c r="E25" s="61" t="inlineStr">
        <is>
          <t>EUR</t>
        </is>
      </c>
      <c r="F25" s="62" t="n">
        <v>1000</v>
      </c>
      <c r="G25" s="69" t="n">
        <v>270810</v>
      </c>
      <c r="H25" s="59">
        <f>G25/G$38</f>
        <v/>
      </c>
    </row>
    <row customHeight="1" ht="15.75" r="26" s="66">
      <c r="A26" s="61" t="inlineStr">
        <is>
          <t>LU0384406327</t>
        </is>
      </c>
      <c r="B26" s="61" t="inlineStr">
        <is>
          <t>Vontobel Fut Re IC</t>
        </is>
      </c>
      <c r="C26" t="inlineStr">
        <is>
          <t>201.5275</t>
        </is>
      </c>
      <c r="D26" t="inlineStr">
        <is>
          <t>233.49</t>
        </is>
      </c>
      <c r="E26" s="61" t="inlineStr">
        <is>
          <t>EUR</t>
        </is>
      </c>
      <c r="F26" s="62" t="n">
        <v>1200</v>
      </c>
      <c r="G26" s="69" t="n">
        <v>280188</v>
      </c>
      <c r="H26" s="59">
        <f>G26/G$38</f>
        <v/>
      </c>
    </row>
    <row customHeight="1" ht="15.75" r="27" s="66">
      <c r="A27" s="61" t="inlineStr">
        <is>
          <t>LU2146189746</t>
        </is>
      </c>
      <c r="B27" s="61" t="inlineStr">
        <is>
          <t>R Cap Su He Li FC</t>
        </is>
      </c>
      <c r="C27" t="inlineStr">
        <is>
          <t>172.21</t>
        </is>
      </c>
      <c r="D27" t="inlineStr">
        <is>
          <t>224.15</t>
        </is>
      </c>
      <c r="E27" s="61" t="inlineStr">
        <is>
          <t>EUR</t>
        </is>
      </c>
      <c r="F27" s="62" t="n">
        <v>700</v>
      </c>
      <c r="G27" s="69" t="n">
        <v>156905</v>
      </c>
      <c r="H27" s="59">
        <f>G27/G$38</f>
        <v/>
      </c>
    </row>
    <row customHeight="1" ht="15.75" r="28" s="66">
      <c r="A28" s="61" t="inlineStr">
        <is>
          <t>LU0448837087</t>
        </is>
      </c>
      <c r="B28" s="61" t="inlineStr">
        <is>
          <t>Pictet-Timb-IdyGBP</t>
        </is>
      </c>
      <c r="C28" t="inlineStr">
        <is>
          <t>141.79</t>
        </is>
      </c>
      <c r="D28" t="inlineStr">
        <is>
          <t>165.29667961</t>
        </is>
      </c>
      <c r="E28" s="61" t="inlineStr">
        <is>
          <t>GBP</t>
        </is>
      </c>
      <c r="F28" s="62" t="n">
        <v>1500</v>
      </c>
      <c r="G28" s="69" t="n">
        <v>247945.02</v>
      </c>
      <c r="H28" s="59">
        <f>G28/G$38</f>
        <v/>
      </c>
    </row>
    <row customHeight="1" ht="15.75" r="29" s="66">
      <c r="A29" s="61" t="inlineStr">
        <is>
          <t>BE0175479063</t>
        </is>
      </c>
      <c r="B29" s="61" t="inlineStr">
        <is>
          <t>KBC Eco Water FD</t>
        </is>
      </c>
      <c r="C29" t="inlineStr">
        <is>
          <t>1360.2367</t>
        </is>
      </c>
      <c r="D29" t="inlineStr">
        <is>
          <t>1651.42</t>
        </is>
      </c>
      <c r="E29" s="61" t="inlineStr">
        <is>
          <t>EUR</t>
        </is>
      </c>
      <c r="F29" s="62" t="n">
        <v>150</v>
      </c>
      <c r="G29" s="69" t="n">
        <v>247713</v>
      </c>
      <c r="H29" s="59">
        <f>G29/G$38</f>
        <v/>
      </c>
    </row>
    <row customHeight="1" ht="15.75" r="30" s="66">
      <c r="A30" s="61" t="inlineStr">
        <is>
          <t>LU2145463613</t>
        </is>
      </c>
      <c r="B30" s="61" t="inlineStr">
        <is>
          <t>Rob C G S M Eq DC</t>
        </is>
      </c>
      <c r="C30" t="inlineStr">
        <is>
          <t>223.7067</t>
        </is>
      </c>
      <c r="D30" t="inlineStr">
        <is>
          <t>285.63</t>
        </is>
      </c>
      <c r="E30" s="61" t="inlineStr">
        <is>
          <t>EUR</t>
        </is>
      </c>
      <c r="F30" s="62" t="n">
        <v>750</v>
      </c>
      <c r="G30" s="69" t="n">
        <v>214222.5</v>
      </c>
      <c r="H30" s="59">
        <f>G30/G$38</f>
        <v/>
      </c>
    </row>
    <row customHeight="1" ht="15.75" r="31" s="66">
      <c r="A31" s="61" t="inlineStr">
        <is>
          <t>LU2145462722</t>
        </is>
      </c>
      <c r="B31" s="61" t="inlineStr">
        <is>
          <t>Rob C G Sm E E IC</t>
        </is>
      </c>
      <c r="C31" t="inlineStr">
        <is>
          <t>17.6513</t>
        </is>
      </c>
      <c r="D31" t="inlineStr">
        <is>
          <t>49.22</t>
        </is>
      </c>
      <c r="E31" s="61" t="inlineStr">
        <is>
          <t>EUR</t>
        </is>
      </c>
      <c r="F31" s="62" t="n">
        <v>4000</v>
      </c>
      <c r="G31" s="69" t="n">
        <v>196880</v>
      </c>
      <c r="H31" s="59">
        <f>G31/G$38</f>
        <v/>
      </c>
    </row>
    <row customHeight="1" ht="15.75" r="32" s="66">
      <c r="A32" s="61" t="inlineStr">
        <is>
          <t>DE000A1E0HS6</t>
        </is>
      </c>
      <c r="B32" s="61" t="inlineStr">
        <is>
          <t>SILBER/DB ETC 60</t>
        </is>
      </c>
      <c r="C32" t="inlineStr">
        <is>
          <t>140.06</t>
        </is>
      </c>
      <c r="D32" t="inlineStr">
        <is>
          <t>180.04</t>
        </is>
      </c>
      <c r="E32" s="61" t="inlineStr">
        <is>
          <t>EUR</t>
        </is>
      </c>
      <c r="F32" s="62" t="n">
        <v>400</v>
      </c>
      <c r="G32" s="69" t="n">
        <v>72016</v>
      </c>
      <c r="H32" s="59">
        <f>G32/G$38</f>
        <v/>
      </c>
    </row>
    <row customHeight="1" ht="15.75" r="33" s="66">
      <c r="A33" s="61" t="inlineStr">
        <is>
          <t>DE000A0KRJU0</t>
        </is>
      </c>
      <c r="B33" s="61" t="inlineStr">
        <is>
          <t>COPPER/ETFS</t>
        </is>
      </c>
      <c r="C33" t="inlineStr">
        <is>
          <t>21.9743</t>
        </is>
      </c>
      <c r="D33" t="inlineStr">
        <is>
          <t>25.87</t>
        </is>
      </c>
      <c r="E33" s="61" t="inlineStr">
        <is>
          <t>EUR</t>
        </is>
      </c>
      <c r="F33" s="62" t="n">
        <v>3000</v>
      </c>
      <c r="G33" s="69" t="n">
        <v>77610</v>
      </c>
      <c r="H33" s="59">
        <f>G33/G$38</f>
        <v/>
      </c>
    </row>
    <row customHeight="1" ht="15.75" r="34" s="66">
      <c r="A34" s="61" t="inlineStr">
        <is>
          <t>GB00B684MW17</t>
        </is>
      </c>
      <c r="B34" s="61" t="inlineStr">
        <is>
          <t>Rhodium/DB ETC 61</t>
        </is>
      </c>
      <c r="C34" t="inlineStr">
        <is>
          <t>95.0332</t>
        </is>
      </c>
      <c r="D34" t="inlineStr">
        <is>
          <t>990.9152974</t>
        </is>
      </c>
      <c r="E34" s="61" t="inlineStr">
        <is>
          <t>USD</t>
        </is>
      </c>
      <c r="F34" s="62" t="n">
        <v>250</v>
      </c>
      <c r="G34" s="69" t="n">
        <v>247728.82</v>
      </c>
      <c r="H34" s="59">
        <f>G34/G$38</f>
        <v/>
      </c>
    </row>
    <row customHeight="1" ht="15.75" r="35" s="66">
      <c r="A35" s="61" t="inlineStr">
        <is>
          <t>IE00B43VDT70</t>
        </is>
      </c>
      <c r="B35" s="61" t="inlineStr">
        <is>
          <t>Invesco Ph. Markets</t>
        </is>
      </c>
      <c r="C35" t="inlineStr">
        <is>
          <t>16.43</t>
        </is>
      </c>
      <c r="D35" t="inlineStr">
        <is>
          <t>18.06926313</t>
        </is>
      </c>
      <c r="E35" s="61" t="inlineStr">
        <is>
          <t>USD</t>
        </is>
      </c>
      <c r="F35" s="62" t="n">
        <v>15000</v>
      </c>
      <c r="G35" s="69" t="n">
        <v>271038.95</v>
      </c>
      <c r="H35" s="59">
        <f>G35/G$38</f>
        <v/>
      </c>
    </row>
    <row r="36">
      <c r="A36" s="61" t="inlineStr">
        <is>
          <t>JE00B1VS2W53</t>
        </is>
      </c>
      <c r="B36" s="61" t="inlineStr">
        <is>
          <t>PHPT/ETFS</t>
        </is>
      </c>
      <c r="C36" t="inlineStr">
        <is>
          <t>101.955</t>
        </is>
      </c>
      <c r="D36" t="inlineStr">
        <is>
          <t>75.30705501</t>
        </is>
      </c>
      <c r="E36" s="61" t="inlineStr">
        <is>
          <t>USD</t>
        </is>
      </c>
      <c r="F36" s="62" t="n">
        <v>2000</v>
      </c>
      <c r="G36" s="69" t="n">
        <v>150614.11</v>
      </c>
      <c r="H36" s="59">
        <f>G36/G$38</f>
        <v/>
      </c>
    </row>
    <row r="37">
      <c r="A37" s="61" t="inlineStr">
        <is>
          <t>JE00B2QY0H68</t>
        </is>
      </c>
      <c r="B37" s="61" t="inlineStr">
        <is>
          <t>TINM/ETFS</t>
        </is>
      </c>
      <c r="C37" t="inlineStr">
        <is>
          <t>25.9127</t>
        </is>
      </c>
      <c r="D37" t="inlineStr">
        <is>
          <t>27.98468508</t>
        </is>
      </c>
      <c r="E37" s="61" t="inlineStr">
        <is>
          <t>USD</t>
        </is>
      </c>
      <c r="F37" s="62" t="n">
        <v>4800</v>
      </c>
      <c r="G37" s="69" t="n">
        <v>134326.49</v>
      </c>
      <c r="H37" s="59">
        <f>G37/G$38</f>
        <v/>
      </c>
    </row>
    <row r="38">
      <c r="A38" s="61" t="n"/>
      <c r="G38" s="71">
        <f>SUM(G2:G37)</f>
        <v/>
      </c>
      <c r="H38" s="59">
        <f>G38/G$38</f>
        <v/>
      </c>
      <c r="I38" s="70">
        <f>SUM(I2:I37)</f>
        <v/>
      </c>
      <c r="J38" s="59">
        <f>SUM(J2:J37)</f>
        <v/>
      </c>
    </row>
  </sheetData>
  <pageMargins bottom="0.984251969" footer="0.5" header="0.5" left="0.787401575" right="0.787401575" top="0.984251969"/>
  <pageSetup copies="0" horizontalDpi="300" orientation="portrait" verticalDpi="300"/>
</worksheet>
</file>

<file path=xl/worksheets/sheet4.xml><?xml version="1.0" encoding="utf-8"?>
<worksheet xmlns="http://schemas.openxmlformats.org/spreadsheetml/2006/main">
  <sheetPr>
    <tabColor rgb="FFC00000"/>
    <outlinePr summaryBelow="1" summaryRight="1"/>
    <pageSetUpPr/>
  </sheetPr>
  <dimension ref="A1:G11"/>
  <sheetViews>
    <sheetView topLeftCell="D1" workbookViewId="0">
      <selection activeCell="J25" sqref="J25"/>
    </sheetView>
  </sheetViews>
  <sheetFormatPr baseColWidth="10" defaultColWidth="8" defaultRowHeight="12.75" outlineLevelCol="0"/>
  <cols>
    <col customWidth="1" max="1" min="1" style="36" width="21.125"/>
    <col customWidth="1" max="2" min="2" style="36" width="14.125"/>
    <col customWidth="1" max="3" min="3" style="36" width="18.375"/>
    <col customWidth="1" max="4" min="4" style="36" width="11.625"/>
    <col customWidth="1" max="5" min="5" style="36" width="16.375"/>
    <col customWidth="1" max="6" min="6" style="36" width="33"/>
    <col customWidth="1" max="7" min="7" style="36" width="9.125"/>
    <col customWidth="1" max="25" min="8" style="35" width="8"/>
    <col customWidth="1" max="16384" min="26" style="35" width="8"/>
  </cols>
  <sheetData>
    <row r="1">
      <c r="A1" s="34" t="inlineStr">
        <is>
          <t>fund name</t>
        </is>
      </c>
      <c r="B1" s="34" t="inlineStr">
        <is>
          <t>ISIN code</t>
        </is>
      </c>
      <c r="C1" s="34" t="inlineStr">
        <is>
          <t>type of allocation</t>
        </is>
      </c>
      <c r="D1" s="34" t="inlineStr">
        <is>
          <t>date</t>
        </is>
      </c>
      <c r="E1" s="34" t="n"/>
      <c r="F1" s="34" t="inlineStr">
        <is>
          <t>allocation/holding</t>
        </is>
      </c>
      <c r="G1" s="34" t="inlineStr">
        <is>
          <t>% of TNA</t>
        </is>
      </c>
    </row>
    <row r="2">
      <c r="A2" s="36" t="inlineStr">
        <is>
          <t>PREMIUS FONDS VALOR</t>
        </is>
      </c>
      <c r="B2" s="36" t="inlineStr">
        <is>
          <t>LI0038943051</t>
        </is>
      </c>
      <c r="C2" s="36" t="inlineStr">
        <is>
          <t>Fonds</t>
        </is>
      </c>
      <c r="D2" s="37" t="n">
        <v>44165</v>
      </c>
      <c r="E2" s="38">
        <f>INDEX(('Portfolio Valor'!$A$3:$A$36),MATCH(G2,('Portfolio Valor'!$C$3:$C$36),0))</f>
        <v/>
      </c>
      <c r="F2" s="38">
        <f>INDEX(('Portfolio Valor'!$B$2:$B$36),MATCH(G2,('Portfolio Valor'!$C$2:$C$36),0))</f>
        <v/>
      </c>
      <c r="G2" s="38">
        <f>LARGE(('Portfolio Valor'!$C$3:$C$9,'Portfolio Valor'!$C$11:$C$15,'Portfolio Valor'!$C$18:$C$22,'Portfolio Valor'!$C$24,'Portfolio Valor'!$C$26,'Portfolio Valor'!$C$28:$C$31,'Portfolio Valor'!$C$33:$C$35),1)</f>
        <v/>
      </c>
    </row>
    <row r="3">
      <c r="A3" s="36" t="inlineStr">
        <is>
          <t>PREMIUS FONDS VALOR</t>
        </is>
      </c>
      <c r="B3" s="36" t="inlineStr">
        <is>
          <t>LI0038943051</t>
        </is>
      </c>
      <c r="C3" s="36" t="inlineStr">
        <is>
          <t>Fonds</t>
        </is>
      </c>
      <c r="D3" s="39">
        <f>D2</f>
        <v/>
      </c>
      <c r="E3" s="38">
        <f>INDEX(('Portfolio Valor'!$A$3:$A$36),MATCH(G3,('Portfolio Valor'!$C$3:$C$36),0))</f>
        <v/>
      </c>
      <c r="F3" s="38">
        <f>INDEX(('Portfolio Valor'!$B$2:$B$36),MATCH(G3,('Portfolio Valor'!$C$2:$C$36),0))</f>
        <v/>
      </c>
      <c r="G3" s="38">
        <f>LARGE(('Portfolio Valor'!$C$3:$C$9,'Portfolio Valor'!$C$11:$C$15,'Portfolio Valor'!$C$18:$C$22,'Portfolio Valor'!$C$24,'Portfolio Valor'!$C$26,'Portfolio Valor'!$C$28:$C$31,'Portfolio Valor'!$C$33:$C$35),2)</f>
        <v/>
      </c>
    </row>
    <row r="4">
      <c r="A4" s="36" t="inlineStr">
        <is>
          <t>PREMIUS FONDS VALOR</t>
        </is>
      </c>
      <c r="B4" s="36" t="inlineStr">
        <is>
          <t>LI0038943051</t>
        </is>
      </c>
      <c r="C4" s="36" t="inlineStr">
        <is>
          <t>Fonds</t>
        </is>
      </c>
      <c r="D4" s="39">
        <f>D3</f>
        <v/>
      </c>
      <c r="E4" s="38">
        <f>INDEX(('Portfolio Valor'!$A$3:$A$36),MATCH(G4,('Portfolio Valor'!$C$3:$C$36),0))</f>
        <v/>
      </c>
      <c r="F4" s="38">
        <f>INDEX(('Portfolio Valor'!$B$2:$B$36),MATCH(G4,('Portfolio Valor'!$C$2:$C$36),0))</f>
        <v/>
      </c>
      <c r="G4" s="38">
        <f>LARGE(('Portfolio Valor'!$C$3:$C$9,'Portfolio Valor'!$C$11:$C$15,'Portfolio Valor'!$C$18:$C$22,'Portfolio Valor'!$C$24,'Portfolio Valor'!$C$26,'Portfolio Valor'!$C$28:$C$31,'Portfolio Valor'!$C$33:$C$35),3)</f>
        <v/>
      </c>
    </row>
    <row r="5">
      <c r="A5" s="36" t="inlineStr">
        <is>
          <t>PREMIUS FONDS VALOR</t>
        </is>
      </c>
      <c r="B5" s="36" t="inlineStr">
        <is>
          <t>LI0038943051</t>
        </is>
      </c>
      <c r="C5" s="36" t="inlineStr">
        <is>
          <t>Fonds</t>
        </is>
      </c>
      <c r="D5" s="39">
        <f>D4</f>
        <v/>
      </c>
      <c r="E5" s="38">
        <f>INDEX(('Portfolio Valor'!$A$3:$A$36),MATCH(G5,('Portfolio Valor'!$C$3:$C$36),0))</f>
        <v/>
      </c>
      <c r="F5" s="38">
        <f>INDEX(('Portfolio Valor'!$B$2:$B$36),MATCH(G5,('Portfolio Valor'!$C$2:$C$36),0))</f>
        <v/>
      </c>
      <c r="G5" s="38">
        <f>LARGE(('Portfolio Valor'!$C$3:$C$9,'Portfolio Valor'!$C$11:$C$15,'Portfolio Valor'!$C$18:$C$22,'Portfolio Valor'!$C$24,'Portfolio Valor'!$C$26,'Portfolio Valor'!$C$28:$C$31,'Portfolio Valor'!$C$33:$C$35),4)</f>
        <v/>
      </c>
    </row>
    <row r="6">
      <c r="A6" s="36" t="inlineStr">
        <is>
          <t>PREMIUS FONDS VALOR</t>
        </is>
      </c>
      <c r="B6" s="36" t="inlineStr">
        <is>
          <t>LI0038943051</t>
        </is>
      </c>
      <c r="C6" s="36" t="inlineStr">
        <is>
          <t>Fonds</t>
        </is>
      </c>
      <c r="D6" s="39">
        <f>D5</f>
        <v/>
      </c>
      <c r="E6" s="38">
        <f>INDEX(('Portfolio Valor'!$A$3:$A$36),MATCH(G6,('Portfolio Valor'!$C$3:$C$36),0))</f>
        <v/>
      </c>
      <c r="F6" s="38">
        <f>INDEX(('Portfolio Valor'!$B$2:$B$36),MATCH(G6,('Portfolio Valor'!$C$2:$C$36),0))</f>
        <v/>
      </c>
      <c r="G6" s="38">
        <f>LARGE(('Portfolio Valor'!$C$3:$C$9,'Portfolio Valor'!$C$11:$C$15,'Portfolio Valor'!$C$18:$C$22,'Portfolio Valor'!$C$24,'Portfolio Valor'!$C$26,'Portfolio Valor'!$C$28:$C$31,'Portfolio Valor'!$C$33:$C$35),5)</f>
        <v/>
      </c>
    </row>
    <row r="7">
      <c r="A7" s="36" t="inlineStr">
        <is>
          <t>PREMIUS FONDS VALOR</t>
        </is>
      </c>
      <c r="B7" s="36" t="inlineStr">
        <is>
          <t>LI0038943051</t>
        </is>
      </c>
      <c r="C7" s="36" t="inlineStr">
        <is>
          <t>Equity</t>
        </is>
      </c>
      <c r="D7" s="39">
        <f>D6</f>
        <v/>
      </c>
      <c r="E7" s="38">
        <f>INDEX(('Portfolio Valor'!$A$3:$A$36),MATCH(G7,('Portfolio Valor'!$C$3:$C$36),0))</f>
        <v/>
      </c>
      <c r="F7" s="38">
        <f>INDEX(('Portfolio Valor'!$B$2:$B$36),MATCH(G7,('Portfolio Valor'!$C$2:$C$36),0))</f>
        <v/>
      </c>
      <c r="G7" s="38">
        <f>LARGE(('Portfolio Valor'!$C$3:$C$9,'Portfolio Valor'!$C$11:$C$15,'Portfolio Valor'!$C$18:$C$22,'Portfolio Valor'!$C$24,'Portfolio Valor'!$C$26,'Portfolio Valor'!$C$28:$C$31,'Portfolio Valor'!$C$33:$C$35),6)</f>
        <v/>
      </c>
    </row>
    <row r="8">
      <c r="A8" s="36" t="inlineStr">
        <is>
          <t>PREMIUS FONDS VALOR</t>
        </is>
      </c>
      <c r="B8" s="36" t="inlineStr">
        <is>
          <t>LI0038943051</t>
        </is>
      </c>
      <c r="C8" s="36" t="inlineStr">
        <is>
          <t>Fonds</t>
        </is>
      </c>
      <c r="D8" s="39">
        <f>D7</f>
        <v/>
      </c>
      <c r="E8" s="38">
        <f>INDEX(('Portfolio Valor'!$A$3:$A$36),MATCH(G8,('Portfolio Valor'!$C$3:$C$36),0))</f>
        <v/>
      </c>
      <c r="F8" s="38">
        <f>INDEX(('Portfolio Valor'!$B$2:$B$36),MATCH(G8,('Portfolio Valor'!$C$2:$C$36),0))</f>
        <v/>
      </c>
      <c r="G8" s="38">
        <f>LARGE(('Portfolio Valor'!$C$3:$C$9,'Portfolio Valor'!$C$11:$C$15,'Portfolio Valor'!$C$18:$C$22,'Portfolio Valor'!$C$24,'Portfolio Valor'!$C$26,'Portfolio Valor'!$C$28:$C$31,'Portfolio Valor'!$C$33:$C$35),7)</f>
        <v/>
      </c>
    </row>
    <row r="9">
      <c r="A9" s="36" t="inlineStr">
        <is>
          <t>PREMIUS FONDS VALOR</t>
        </is>
      </c>
      <c r="B9" s="36" t="inlineStr">
        <is>
          <t>LI0038943051</t>
        </is>
      </c>
      <c r="C9" s="36" t="inlineStr">
        <is>
          <t>Fonds</t>
        </is>
      </c>
      <c r="D9" s="39">
        <f>D8</f>
        <v/>
      </c>
      <c r="E9" s="38">
        <f>INDEX(('Portfolio Valor'!$A$3:$A$36),MATCH(G9,('Portfolio Valor'!$C$3:$C$36),0))</f>
        <v/>
      </c>
      <c r="F9" s="38">
        <f>INDEX(('Portfolio Valor'!$B$2:$B$36),MATCH(G9,('Portfolio Valor'!$C$2:$C$36),0))</f>
        <v/>
      </c>
      <c r="G9" s="38">
        <f>LARGE(('Portfolio Valor'!$C$3:$C$9,'Portfolio Valor'!$C$11:$C$15,'Portfolio Valor'!$C$18:$C$22,'Portfolio Valor'!$C$24,'Portfolio Valor'!$C$26,'Portfolio Valor'!$C$28:$C$31,'Portfolio Valor'!$C$33:$C$35),8)</f>
        <v/>
      </c>
    </row>
    <row r="10">
      <c r="A10" s="36" t="inlineStr">
        <is>
          <t>PREMIUS FONDS VALOR</t>
        </is>
      </c>
      <c r="B10" s="36" t="inlineStr">
        <is>
          <t>LI0038943051</t>
        </is>
      </c>
      <c r="C10" s="36" t="inlineStr">
        <is>
          <t>Equity</t>
        </is>
      </c>
      <c r="D10" s="39">
        <f>D9</f>
        <v/>
      </c>
      <c r="E10" s="38">
        <f>INDEX(('Portfolio Valor'!$A$3:$A$36),MATCH(G10,('Portfolio Valor'!$C$3:$C$36),0))</f>
        <v/>
      </c>
      <c r="F10" s="38">
        <f>INDEX(('Portfolio Valor'!$B$2:$B$36),MATCH(G10,('Portfolio Valor'!$C$2:$C$36),0))</f>
        <v/>
      </c>
      <c r="G10" s="38">
        <f>LARGE(('Portfolio Valor'!$C$3:$C$9,'Portfolio Valor'!$C$11:$C$15,'Portfolio Valor'!$C$18:$C$22,'Portfolio Valor'!$C$24,'Portfolio Valor'!$C$26,'Portfolio Valor'!$C$28:$C$31,'Portfolio Valor'!$C$33:$C$35),9)</f>
        <v/>
      </c>
    </row>
    <row r="11">
      <c r="A11" s="36" t="inlineStr">
        <is>
          <t>PREMIUS FONDS VALOR</t>
        </is>
      </c>
      <c r="B11" s="36" t="inlineStr">
        <is>
          <t>LI0038943051</t>
        </is>
      </c>
      <c r="C11" s="36" t="inlineStr">
        <is>
          <t>Fonds</t>
        </is>
      </c>
      <c r="D11" s="39">
        <f>D10</f>
        <v/>
      </c>
      <c r="E11" s="38">
        <f>INDEX(('Portfolio Valor'!$A$3:$A$36),MATCH(G11,('Portfolio Valor'!$C$3:$C$36),0))</f>
        <v/>
      </c>
      <c r="F11" s="38">
        <f>INDEX(('Portfolio Valor'!$B$2:$B$36),MATCH(G11,('Portfolio Valor'!$C$2:$C$36),0))</f>
        <v/>
      </c>
      <c r="G11" s="38">
        <f>LARGE(('Portfolio Valor'!$C$3:$C$9,'Portfolio Valor'!$C$11:$C$15,'Portfolio Valor'!$C$18:$C$22,'Portfolio Valor'!$C$24,'Portfolio Valor'!$C$26,'Portfolio Valor'!$C$28:$C$31,'Portfolio Valor'!$C$33:$C$35),10)</f>
        <v/>
      </c>
    </row>
  </sheetData>
  <pageMargins bottom="0.9840277777777777" footer="0.5118055555555555" header="0.5118055555555555" left="0.7479166666666667" right="0.7479166666666667" top="0.9840277777777777"/>
  <pageSetup firstPageNumber="0" horizontalDpi="300" orientation="portrait" paperSize="9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"/>
  <sheetViews>
    <sheetView topLeftCell="A2" workbookViewId="0">
      <selection activeCell="F20" sqref="F20"/>
    </sheetView>
  </sheetViews>
  <sheetFormatPr baseColWidth="10" defaultColWidth="11.375" defaultRowHeight="12.75" outlineLevelCol="0"/>
  <cols>
    <col customWidth="1" max="1" min="1" style="31" width="18"/>
    <col customWidth="1" max="2" min="2" style="31" width="15.125"/>
    <col customWidth="1" max="20" min="3" style="31" width="11.375"/>
    <col customWidth="1" max="16384" min="21" style="31" width="11.375"/>
  </cols>
  <sheetData>
    <row r="1">
      <c r="A1" s="31" t="inlineStr">
        <is>
          <t>Cash</t>
        </is>
      </c>
      <c r="B1" s="32">
        <f>'Portfolio Valor'!C2</f>
        <v/>
      </c>
    </row>
    <row r="2">
      <c r="A2" s="33" t="inlineStr">
        <is>
          <t>Metalle</t>
        </is>
      </c>
      <c r="B2" s="32">
        <f>'Portfolio Valor'!C10</f>
        <v/>
      </c>
    </row>
    <row r="3">
      <c r="A3" s="31" t="inlineStr">
        <is>
          <t>Bergbau</t>
        </is>
      </c>
      <c r="B3" s="32">
        <f>'Portfolio Valor'!C17</f>
        <v/>
      </c>
    </row>
    <row r="4">
      <c r="A4" s="31" t="inlineStr">
        <is>
          <t>Energie</t>
        </is>
      </c>
      <c r="B4" s="32">
        <f>'Portfolio Valor'!C23</f>
        <v/>
      </c>
    </row>
    <row r="5">
      <c r="A5" s="31" t="inlineStr">
        <is>
          <t>Agrar</t>
        </is>
      </c>
      <c r="B5" s="32">
        <f>'Portfolio Valor'!C25</f>
        <v/>
      </c>
    </row>
    <row r="6">
      <c r="A6" s="31" t="inlineStr">
        <is>
          <t>Wasser</t>
        </is>
      </c>
      <c r="B6" s="32">
        <f>'Portfolio Valor'!C27</f>
        <v/>
      </c>
    </row>
    <row r="7">
      <c r="A7" s="31" t="inlineStr">
        <is>
          <t>Perspektiven</t>
        </is>
      </c>
      <c r="B7" s="32">
        <f>'Portfolio Valor'!C32</f>
        <v/>
      </c>
    </row>
    <row r="8">
      <c r="A8" s="31">
        <f>'[1]Portfolio Valor'!A36</f>
        <v/>
      </c>
      <c r="B8" s="32">
        <f>'Portfolio Valor'!C36</f>
        <v/>
      </c>
    </row>
    <row r="9">
      <c r="B9" s="32">
        <f>SUM(B1:B8)</f>
        <v/>
      </c>
    </row>
  </sheetData>
  <pageMargins bottom="0.787401575" footer="0.3" header="0.3" left="0.7" right="0.7" top="0.78740157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I22" sqref="I22"/>
    </sheetView>
  </sheetViews>
  <sheetFormatPr baseColWidth="10" defaultColWidth="9.125" defaultRowHeight="15" outlineLevelCol="0"/>
  <cols>
    <col customWidth="1" max="1" min="1" style="52" width="54.125"/>
    <col customWidth="1" max="2" min="2" style="52" width="14.875"/>
    <col customWidth="1" max="3" min="3" style="52" width="11.375"/>
    <col customWidth="1" max="254" min="4" style="52" width="9.125"/>
    <col customWidth="1" max="255" min="255" style="52" width="54.125"/>
    <col customWidth="1" max="256" min="256" style="52" width="14.875"/>
    <col customWidth="1" max="257" min="257" style="52" width="15.125"/>
    <col customWidth="1" max="258" min="258" style="52" width="16.125"/>
    <col customWidth="1" max="259" min="259" style="52" width="11.375"/>
    <col customWidth="1" max="510" min="260" style="52" width="9.125"/>
    <col customWidth="1" max="511" min="511" style="52" width="54.125"/>
    <col customWidth="1" max="512" min="512" style="52" width="14.875"/>
    <col customWidth="1" max="513" min="513" style="52" width="15.125"/>
    <col customWidth="1" max="514" min="514" style="52" width="16.125"/>
    <col customWidth="1" max="515" min="515" style="52" width="11.375"/>
    <col customWidth="1" max="766" min="516" style="52" width="9.125"/>
    <col customWidth="1" max="767" min="767" style="52" width="54.125"/>
    <col customWidth="1" max="768" min="768" style="52" width="14.875"/>
    <col customWidth="1" max="769" min="769" style="52" width="15.125"/>
    <col customWidth="1" max="770" min="770" style="52" width="16.125"/>
    <col customWidth="1" max="771" min="771" style="52" width="11.375"/>
    <col customWidth="1" max="1022" min="772" style="52" width="9.125"/>
    <col customWidth="1" max="1023" min="1023" style="52" width="54.125"/>
    <col customWidth="1" max="1024" min="1024" style="52" width="14.875"/>
    <col customWidth="1" max="1025" min="1025" style="52" width="15.125"/>
    <col customWidth="1" max="1026" min="1026" style="52" width="16.125"/>
    <col customWidth="1" max="1027" min="1027" style="52" width="11.375"/>
    <col customWidth="1" max="1278" min="1028" style="52" width="9.125"/>
    <col customWidth="1" max="1279" min="1279" style="52" width="54.125"/>
    <col customWidth="1" max="1280" min="1280" style="52" width="14.875"/>
    <col customWidth="1" max="1281" min="1281" style="52" width="15.125"/>
    <col customWidth="1" max="1282" min="1282" style="52" width="16.125"/>
    <col customWidth="1" max="1283" min="1283" style="52" width="11.375"/>
    <col customWidth="1" max="1534" min="1284" style="52" width="9.125"/>
    <col customWidth="1" max="1535" min="1535" style="52" width="54.125"/>
    <col customWidth="1" max="1536" min="1536" style="52" width="14.875"/>
    <col customWidth="1" max="1537" min="1537" style="52" width="15.125"/>
    <col customWidth="1" max="1538" min="1538" style="52" width="16.125"/>
    <col customWidth="1" max="1539" min="1539" style="52" width="11.375"/>
    <col customWidth="1" max="1790" min="1540" style="52" width="9.125"/>
    <col customWidth="1" max="1791" min="1791" style="52" width="54.125"/>
    <col customWidth="1" max="1792" min="1792" style="52" width="14.875"/>
    <col customWidth="1" max="1793" min="1793" style="52" width="15.125"/>
    <col customWidth="1" max="1794" min="1794" style="52" width="16.125"/>
    <col customWidth="1" max="1795" min="1795" style="52" width="11.375"/>
    <col customWidth="1" max="2046" min="1796" style="52" width="9.125"/>
    <col customWidth="1" max="2047" min="2047" style="52" width="54.125"/>
    <col customWidth="1" max="2048" min="2048" style="52" width="14.875"/>
    <col customWidth="1" max="2049" min="2049" style="52" width="15.125"/>
    <col customWidth="1" max="2050" min="2050" style="52" width="16.125"/>
    <col customWidth="1" max="2051" min="2051" style="52" width="11.375"/>
    <col customWidth="1" max="2302" min="2052" style="52" width="9.125"/>
    <col customWidth="1" max="2303" min="2303" style="52" width="54.125"/>
    <col customWidth="1" max="2304" min="2304" style="52" width="14.875"/>
    <col customWidth="1" max="2305" min="2305" style="52" width="15.125"/>
    <col customWidth="1" max="2306" min="2306" style="52" width="16.125"/>
    <col customWidth="1" max="2307" min="2307" style="52" width="11.375"/>
    <col customWidth="1" max="2558" min="2308" style="52" width="9.125"/>
    <col customWidth="1" max="2559" min="2559" style="52" width="54.125"/>
    <col customWidth="1" max="2560" min="2560" style="52" width="14.875"/>
    <col customWidth="1" max="2561" min="2561" style="52" width="15.125"/>
    <col customWidth="1" max="2562" min="2562" style="52" width="16.125"/>
    <col customWidth="1" max="2563" min="2563" style="52" width="11.375"/>
    <col customWidth="1" max="2814" min="2564" style="52" width="9.125"/>
    <col customWidth="1" max="2815" min="2815" style="52" width="54.125"/>
    <col customWidth="1" max="2816" min="2816" style="52" width="14.875"/>
    <col customWidth="1" max="2817" min="2817" style="52" width="15.125"/>
    <col customWidth="1" max="2818" min="2818" style="52" width="16.125"/>
    <col customWidth="1" max="2819" min="2819" style="52" width="11.375"/>
    <col customWidth="1" max="3070" min="2820" style="52" width="9.125"/>
    <col customWidth="1" max="3071" min="3071" style="52" width="54.125"/>
    <col customWidth="1" max="3072" min="3072" style="52" width="14.875"/>
    <col customWidth="1" max="3073" min="3073" style="52" width="15.125"/>
    <col customWidth="1" max="3074" min="3074" style="52" width="16.125"/>
    <col customWidth="1" max="3075" min="3075" style="52" width="11.375"/>
    <col customWidth="1" max="3326" min="3076" style="52" width="9.125"/>
    <col customWidth="1" max="3327" min="3327" style="52" width="54.125"/>
    <col customWidth="1" max="3328" min="3328" style="52" width="14.875"/>
    <col customWidth="1" max="3329" min="3329" style="52" width="15.125"/>
    <col customWidth="1" max="3330" min="3330" style="52" width="16.125"/>
    <col customWidth="1" max="3331" min="3331" style="52" width="11.375"/>
    <col customWidth="1" max="3582" min="3332" style="52" width="9.125"/>
    <col customWidth="1" max="3583" min="3583" style="52" width="54.125"/>
    <col customWidth="1" max="3584" min="3584" style="52" width="14.875"/>
    <col customWidth="1" max="3585" min="3585" style="52" width="15.125"/>
    <col customWidth="1" max="3586" min="3586" style="52" width="16.125"/>
    <col customWidth="1" max="3587" min="3587" style="52" width="11.375"/>
    <col customWidth="1" max="3838" min="3588" style="52" width="9.125"/>
    <col customWidth="1" max="3839" min="3839" style="52" width="54.125"/>
    <col customWidth="1" max="3840" min="3840" style="52" width="14.875"/>
    <col customWidth="1" max="3841" min="3841" style="52" width="15.125"/>
    <col customWidth="1" max="3842" min="3842" style="52" width="16.125"/>
    <col customWidth="1" max="3843" min="3843" style="52" width="11.375"/>
    <col customWidth="1" max="4094" min="3844" style="52" width="9.125"/>
    <col customWidth="1" max="4095" min="4095" style="52" width="54.125"/>
    <col customWidth="1" max="4096" min="4096" style="52" width="14.875"/>
    <col customWidth="1" max="4097" min="4097" style="52" width="15.125"/>
    <col customWidth="1" max="4098" min="4098" style="52" width="16.125"/>
    <col customWidth="1" max="4099" min="4099" style="52" width="11.375"/>
    <col customWidth="1" max="4350" min="4100" style="52" width="9.125"/>
    <col customWidth="1" max="4351" min="4351" style="52" width="54.125"/>
    <col customWidth="1" max="4352" min="4352" style="52" width="14.875"/>
    <col customWidth="1" max="4353" min="4353" style="52" width="15.125"/>
    <col customWidth="1" max="4354" min="4354" style="52" width="16.125"/>
    <col customWidth="1" max="4355" min="4355" style="52" width="11.375"/>
    <col customWidth="1" max="4606" min="4356" style="52" width="9.125"/>
    <col customWidth="1" max="4607" min="4607" style="52" width="54.125"/>
    <col customWidth="1" max="4608" min="4608" style="52" width="14.875"/>
    <col customWidth="1" max="4609" min="4609" style="52" width="15.125"/>
    <col customWidth="1" max="4610" min="4610" style="52" width="16.125"/>
    <col customWidth="1" max="4611" min="4611" style="52" width="11.375"/>
    <col customWidth="1" max="4862" min="4612" style="52" width="9.125"/>
    <col customWidth="1" max="4863" min="4863" style="52" width="54.125"/>
    <col customWidth="1" max="4864" min="4864" style="52" width="14.875"/>
    <col customWidth="1" max="4865" min="4865" style="52" width="15.125"/>
    <col customWidth="1" max="4866" min="4866" style="52" width="16.125"/>
    <col customWidth="1" max="4867" min="4867" style="52" width="11.375"/>
    <col customWidth="1" max="5118" min="4868" style="52" width="9.125"/>
    <col customWidth="1" max="5119" min="5119" style="52" width="54.125"/>
    <col customWidth="1" max="5120" min="5120" style="52" width="14.875"/>
    <col customWidth="1" max="5121" min="5121" style="52" width="15.125"/>
    <col customWidth="1" max="5122" min="5122" style="52" width="16.125"/>
    <col customWidth="1" max="5123" min="5123" style="52" width="11.375"/>
    <col customWidth="1" max="5374" min="5124" style="52" width="9.125"/>
    <col customWidth="1" max="5375" min="5375" style="52" width="54.125"/>
    <col customWidth="1" max="5376" min="5376" style="52" width="14.875"/>
    <col customWidth="1" max="5377" min="5377" style="52" width="15.125"/>
    <col customWidth="1" max="5378" min="5378" style="52" width="16.125"/>
    <col customWidth="1" max="5379" min="5379" style="52" width="11.375"/>
    <col customWidth="1" max="5630" min="5380" style="52" width="9.125"/>
    <col customWidth="1" max="5631" min="5631" style="52" width="54.125"/>
    <col customWidth="1" max="5632" min="5632" style="52" width="14.875"/>
    <col customWidth="1" max="5633" min="5633" style="52" width="15.125"/>
    <col customWidth="1" max="5634" min="5634" style="52" width="16.125"/>
    <col customWidth="1" max="5635" min="5635" style="52" width="11.375"/>
    <col customWidth="1" max="5886" min="5636" style="52" width="9.125"/>
    <col customWidth="1" max="5887" min="5887" style="52" width="54.125"/>
    <col customWidth="1" max="5888" min="5888" style="52" width="14.875"/>
    <col customWidth="1" max="5889" min="5889" style="52" width="15.125"/>
    <col customWidth="1" max="5890" min="5890" style="52" width="16.125"/>
    <col customWidth="1" max="5891" min="5891" style="52" width="11.375"/>
    <col customWidth="1" max="6142" min="5892" style="52" width="9.125"/>
    <col customWidth="1" max="6143" min="6143" style="52" width="54.125"/>
    <col customWidth="1" max="6144" min="6144" style="52" width="14.875"/>
    <col customWidth="1" max="6145" min="6145" style="52" width="15.125"/>
    <col customWidth="1" max="6146" min="6146" style="52" width="16.125"/>
    <col customWidth="1" max="6147" min="6147" style="52" width="11.375"/>
    <col customWidth="1" max="6398" min="6148" style="52" width="9.125"/>
    <col customWidth="1" max="6399" min="6399" style="52" width="54.125"/>
    <col customWidth="1" max="6400" min="6400" style="52" width="14.875"/>
    <col customWidth="1" max="6401" min="6401" style="52" width="15.125"/>
    <col customWidth="1" max="6402" min="6402" style="52" width="16.125"/>
    <col customWidth="1" max="6403" min="6403" style="52" width="11.375"/>
    <col customWidth="1" max="6654" min="6404" style="52" width="9.125"/>
    <col customWidth="1" max="6655" min="6655" style="52" width="54.125"/>
    <col customWidth="1" max="6656" min="6656" style="52" width="14.875"/>
    <col customWidth="1" max="6657" min="6657" style="52" width="15.125"/>
    <col customWidth="1" max="6658" min="6658" style="52" width="16.125"/>
    <col customWidth="1" max="6659" min="6659" style="52" width="11.375"/>
    <col customWidth="1" max="6910" min="6660" style="52" width="9.125"/>
    <col customWidth="1" max="6911" min="6911" style="52" width="54.125"/>
    <col customWidth="1" max="6912" min="6912" style="52" width="14.875"/>
    <col customWidth="1" max="6913" min="6913" style="52" width="15.125"/>
    <col customWidth="1" max="6914" min="6914" style="52" width="16.125"/>
    <col customWidth="1" max="6915" min="6915" style="52" width="11.375"/>
    <col customWidth="1" max="7166" min="6916" style="52" width="9.125"/>
    <col customWidth="1" max="7167" min="7167" style="52" width="54.125"/>
    <col customWidth="1" max="7168" min="7168" style="52" width="14.875"/>
    <col customWidth="1" max="7169" min="7169" style="52" width="15.125"/>
    <col customWidth="1" max="7170" min="7170" style="52" width="16.125"/>
    <col customWidth="1" max="7171" min="7171" style="52" width="11.375"/>
    <col customWidth="1" max="7422" min="7172" style="52" width="9.125"/>
    <col customWidth="1" max="7423" min="7423" style="52" width="54.125"/>
    <col customWidth="1" max="7424" min="7424" style="52" width="14.875"/>
    <col customWidth="1" max="7425" min="7425" style="52" width="15.125"/>
    <col customWidth="1" max="7426" min="7426" style="52" width="16.125"/>
    <col customWidth="1" max="7427" min="7427" style="52" width="11.375"/>
    <col customWidth="1" max="7678" min="7428" style="52" width="9.125"/>
    <col customWidth="1" max="7679" min="7679" style="52" width="54.125"/>
    <col customWidth="1" max="7680" min="7680" style="52" width="14.875"/>
    <col customWidth="1" max="7681" min="7681" style="52" width="15.125"/>
    <col customWidth="1" max="7682" min="7682" style="52" width="16.125"/>
    <col customWidth="1" max="7683" min="7683" style="52" width="11.375"/>
    <col customWidth="1" max="7934" min="7684" style="52" width="9.125"/>
    <col customWidth="1" max="7935" min="7935" style="52" width="54.125"/>
    <col customWidth="1" max="7936" min="7936" style="52" width="14.875"/>
    <col customWidth="1" max="7937" min="7937" style="52" width="15.125"/>
    <col customWidth="1" max="7938" min="7938" style="52" width="16.125"/>
    <col customWidth="1" max="7939" min="7939" style="52" width="11.375"/>
    <col customWidth="1" max="8190" min="7940" style="52" width="9.125"/>
    <col customWidth="1" max="8191" min="8191" style="52" width="54.125"/>
    <col customWidth="1" max="8192" min="8192" style="52" width="14.875"/>
    <col customWidth="1" max="8193" min="8193" style="52" width="15.125"/>
    <col customWidth="1" max="8194" min="8194" style="52" width="16.125"/>
    <col customWidth="1" max="8195" min="8195" style="52" width="11.375"/>
    <col customWidth="1" max="8446" min="8196" style="52" width="9.125"/>
    <col customWidth="1" max="8447" min="8447" style="52" width="54.125"/>
    <col customWidth="1" max="8448" min="8448" style="52" width="14.875"/>
    <col customWidth="1" max="8449" min="8449" style="52" width="15.125"/>
    <col customWidth="1" max="8450" min="8450" style="52" width="16.125"/>
    <col customWidth="1" max="8451" min="8451" style="52" width="11.375"/>
    <col customWidth="1" max="8702" min="8452" style="52" width="9.125"/>
    <col customWidth="1" max="8703" min="8703" style="52" width="54.125"/>
    <col customWidth="1" max="8704" min="8704" style="52" width="14.875"/>
    <col customWidth="1" max="8705" min="8705" style="52" width="15.125"/>
    <col customWidth="1" max="8706" min="8706" style="52" width="16.125"/>
    <col customWidth="1" max="8707" min="8707" style="52" width="11.375"/>
    <col customWidth="1" max="8958" min="8708" style="52" width="9.125"/>
    <col customWidth="1" max="8959" min="8959" style="52" width="54.125"/>
    <col customWidth="1" max="8960" min="8960" style="52" width="14.875"/>
    <col customWidth="1" max="8961" min="8961" style="52" width="15.125"/>
    <col customWidth="1" max="8962" min="8962" style="52" width="16.125"/>
    <col customWidth="1" max="8963" min="8963" style="52" width="11.375"/>
    <col customWidth="1" max="9214" min="8964" style="52" width="9.125"/>
    <col customWidth="1" max="9215" min="9215" style="52" width="54.125"/>
    <col customWidth="1" max="9216" min="9216" style="52" width="14.875"/>
    <col customWidth="1" max="9217" min="9217" style="52" width="15.125"/>
    <col customWidth="1" max="9218" min="9218" style="52" width="16.125"/>
    <col customWidth="1" max="9219" min="9219" style="52" width="11.375"/>
    <col customWidth="1" max="9470" min="9220" style="52" width="9.125"/>
    <col customWidth="1" max="9471" min="9471" style="52" width="54.125"/>
    <col customWidth="1" max="9472" min="9472" style="52" width="14.875"/>
    <col customWidth="1" max="9473" min="9473" style="52" width="15.125"/>
    <col customWidth="1" max="9474" min="9474" style="52" width="16.125"/>
    <col customWidth="1" max="9475" min="9475" style="52" width="11.375"/>
    <col customWidth="1" max="9726" min="9476" style="52" width="9.125"/>
    <col customWidth="1" max="9727" min="9727" style="52" width="54.125"/>
    <col customWidth="1" max="9728" min="9728" style="52" width="14.875"/>
    <col customWidth="1" max="9729" min="9729" style="52" width="15.125"/>
    <col customWidth="1" max="9730" min="9730" style="52" width="16.125"/>
    <col customWidth="1" max="9731" min="9731" style="52" width="11.375"/>
    <col customWidth="1" max="9982" min="9732" style="52" width="9.125"/>
    <col customWidth="1" max="9983" min="9983" style="52" width="54.125"/>
    <col customWidth="1" max="9984" min="9984" style="52" width="14.875"/>
    <col customWidth="1" max="9985" min="9985" style="52" width="15.125"/>
    <col customWidth="1" max="9986" min="9986" style="52" width="16.125"/>
    <col customWidth="1" max="9987" min="9987" style="52" width="11.375"/>
    <col customWidth="1" max="10238" min="9988" style="52" width="9.125"/>
    <col customWidth="1" max="10239" min="10239" style="52" width="54.125"/>
    <col customWidth="1" max="10240" min="10240" style="52" width="14.875"/>
    <col customWidth="1" max="10241" min="10241" style="52" width="15.125"/>
    <col customWidth="1" max="10242" min="10242" style="52" width="16.125"/>
    <col customWidth="1" max="10243" min="10243" style="52" width="11.375"/>
    <col customWidth="1" max="10494" min="10244" style="52" width="9.125"/>
    <col customWidth="1" max="10495" min="10495" style="52" width="54.125"/>
    <col customWidth="1" max="10496" min="10496" style="52" width="14.875"/>
    <col customWidth="1" max="10497" min="10497" style="52" width="15.125"/>
    <col customWidth="1" max="10498" min="10498" style="52" width="16.125"/>
    <col customWidth="1" max="10499" min="10499" style="52" width="11.375"/>
    <col customWidth="1" max="10750" min="10500" style="52" width="9.125"/>
    <col customWidth="1" max="10751" min="10751" style="52" width="54.125"/>
    <col customWidth="1" max="10752" min="10752" style="52" width="14.875"/>
    <col customWidth="1" max="10753" min="10753" style="52" width="15.125"/>
    <col customWidth="1" max="10754" min="10754" style="52" width="16.125"/>
    <col customWidth="1" max="10755" min="10755" style="52" width="11.375"/>
    <col customWidth="1" max="11006" min="10756" style="52" width="9.125"/>
    <col customWidth="1" max="11007" min="11007" style="52" width="54.125"/>
    <col customWidth="1" max="11008" min="11008" style="52" width="14.875"/>
    <col customWidth="1" max="11009" min="11009" style="52" width="15.125"/>
    <col customWidth="1" max="11010" min="11010" style="52" width="16.125"/>
    <col customWidth="1" max="11011" min="11011" style="52" width="11.375"/>
    <col customWidth="1" max="11262" min="11012" style="52" width="9.125"/>
    <col customWidth="1" max="11263" min="11263" style="52" width="54.125"/>
    <col customWidth="1" max="11264" min="11264" style="52" width="14.875"/>
    <col customWidth="1" max="11265" min="11265" style="52" width="15.125"/>
    <col customWidth="1" max="11266" min="11266" style="52" width="16.125"/>
    <col customWidth="1" max="11267" min="11267" style="52" width="11.375"/>
    <col customWidth="1" max="11518" min="11268" style="52" width="9.125"/>
    <col customWidth="1" max="11519" min="11519" style="52" width="54.125"/>
    <col customWidth="1" max="11520" min="11520" style="52" width="14.875"/>
    <col customWidth="1" max="11521" min="11521" style="52" width="15.125"/>
    <col customWidth="1" max="11522" min="11522" style="52" width="16.125"/>
    <col customWidth="1" max="11523" min="11523" style="52" width="11.375"/>
    <col customWidth="1" max="11774" min="11524" style="52" width="9.125"/>
    <col customWidth="1" max="11775" min="11775" style="52" width="54.125"/>
    <col customWidth="1" max="11776" min="11776" style="52" width="14.875"/>
    <col customWidth="1" max="11777" min="11777" style="52" width="15.125"/>
    <col customWidth="1" max="11778" min="11778" style="52" width="16.125"/>
    <col customWidth="1" max="11779" min="11779" style="52" width="11.375"/>
    <col customWidth="1" max="12030" min="11780" style="52" width="9.125"/>
    <col customWidth="1" max="12031" min="12031" style="52" width="54.125"/>
    <col customWidth="1" max="12032" min="12032" style="52" width="14.875"/>
    <col customWidth="1" max="12033" min="12033" style="52" width="15.125"/>
    <col customWidth="1" max="12034" min="12034" style="52" width="16.125"/>
    <col customWidth="1" max="12035" min="12035" style="52" width="11.375"/>
    <col customWidth="1" max="12286" min="12036" style="52" width="9.125"/>
    <col customWidth="1" max="12287" min="12287" style="52" width="54.125"/>
    <col customWidth="1" max="12288" min="12288" style="52" width="14.875"/>
    <col customWidth="1" max="12289" min="12289" style="52" width="15.125"/>
    <col customWidth="1" max="12290" min="12290" style="52" width="16.125"/>
    <col customWidth="1" max="12291" min="12291" style="52" width="11.375"/>
    <col customWidth="1" max="12542" min="12292" style="52" width="9.125"/>
    <col customWidth="1" max="12543" min="12543" style="52" width="54.125"/>
    <col customWidth="1" max="12544" min="12544" style="52" width="14.875"/>
    <col customWidth="1" max="12545" min="12545" style="52" width="15.125"/>
    <col customWidth="1" max="12546" min="12546" style="52" width="16.125"/>
    <col customWidth="1" max="12547" min="12547" style="52" width="11.375"/>
    <col customWidth="1" max="12798" min="12548" style="52" width="9.125"/>
    <col customWidth="1" max="12799" min="12799" style="52" width="54.125"/>
    <col customWidth="1" max="12800" min="12800" style="52" width="14.875"/>
    <col customWidth="1" max="12801" min="12801" style="52" width="15.125"/>
    <col customWidth="1" max="12802" min="12802" style="52" width="16.125"/>
    <col customWidth="1" max="12803" min="12803" style="52" width="11.375"/>
    <col customWidth="1" max="13054" min="12804" style="52" width="9.125"/>
    <col customWidth="1" max="13055" min="13055" style="52" width="54.125"/>
    <col customWidth="1" max="13056" min="13056" style="52" width="14.875"/>
    <col customWidth="1" max="13057" min="13057" style="52" width="15.125"/>
    <col customWidth="1" max="13058" min="13058" style="52" width="16.125"/>
    <col customWidth="1" max="13059" min="13059" style="52" width="11.375"/>
    <col customWidth="1" max="13310" min="13060" style="52" width="9.125"/>
    <col customWidth="1" max="13311" min="13311" style="52" width="54.125"/>
    <col customWidth="1" max="13312" min="13312" style="52" width="14.875"/>
    <col customWidth="1" max="13313" min="13313" style="52" width="15.125"/>
    <col customWidth="1" max="13314" min="13314" style="52" width="16.125"/>
    <col customWidth="1" max="13315" min="13315" style="52" width="11.375"/>
    <col customWidth="1" max="13566" min="13316" style="52" width="9.125"/>
    <col customWidth="1" max="13567" min="13567" style="52" width="54.125"/>
    <col customWidth="1" max="13568" min="13568" style="52" width="14.875"/>
    <col customWidth="1" max="13569" min="13569" style="52" width="15.125"/>
    <col customWidth="1" max="13570" min="13570" style="52" width="16.125"/>
    <col customWidth="1" max="13571" min="13571" style="52" width="11.375"/>
    <col customWidth="1" max="13822" min="13572" style="52" width="9.125"/>
    <col customWidth="1" max="13823" min="13823" style="52" width="54.125"/>
    <col customWidth="1" max="13824" min="13824" style="52" width="14.875"/>
    <col customWidth="1" max="13825" min="13825" style="52" width="15.125"/>
    <col customWidth="1" max="13826" min="13826" style="52" width="16.125"/>
    <col customWidth="1" max="13827" min="13827" style="52" width="11.375"/>
    <col customWidth="1" max="14078" min="13828" style="52" width="9.125"/>
    <col customWidth="1" max="14079" min="14079" style="52" width="54.125"/>
    <col customWidth="1" max="14080" min="14080" style="52" width="14.875"/>
    <col customWidth="1" max="14081" min="14081" style="52" width="15.125"/>
    <col customWidth="1" max="14082" min="14082" style="52" width="16.125"/>
    <col customWidth="1" max="14083" min="14083" style="52" width="11.375"/>
    <col customWidth="1" max="14334" min="14084" style="52" width="9.125"/>
    <col customWidth="1" max="14335" min="14335" style="52" width="54.125"/>
    <col customWidth="1" max="14336" min="14336" style="52" width="14.875"/>
    <col customWidth="1" max="14337" min="14337" style="52" width="15.125"/>
    <col customWidth="1" max="14338" min="14338" style="52" width="16.125"/>
    <col customWidth="1" max="14339" min="14339" style="52" width="11.375"/>
    <col customWidth="1" max="14590" min="14340" style="52" width="9.125"/>
    <col customWidth="1" max="14591" min="14591" style="52" width="54.125"/>
    <col customWidth="1" max="14592" min="14592" style="52" width="14.875"/>
    <col customWidth="1" max="14593" min="14593" style="52" width="15.125"/>
    <col customWidth="1" max="14594" min="14594" style="52" width="16.125"/>
    <col customWidth="1" max="14595" min="14595" style="52" width="11.375"/>
    <col customWidth="1" max="14846" min="14596" style="52" width="9.125"/>
    <col customWidth="1" max="14847" min="14847" style="52" width="54.125"/>
    <col customWidth="1" max="14848" min="14848" style="52" width="14.875"/>
    <col customWidth="1" max="14849" min="14849" style="52" width="15.125"/>
    <col customWidth="1" max="14850" min="14850" style="52" width="16.125"/>
    <col customWidth="1" max="14851" min="14851" style="52" width="11.375"/>
    <col customWidth="1" max="15102" min="14852" style="52" width="9.125"/>
    <col customWidth="1" max="15103" min="15103" style="52" width="54.125"/>
    <col customWidth="1" max="15104" min="15104" style="52" width="14.875"/>
    <col customWidth="1" max="15105" min="15105" style="52" width="15.125"/>
    <col customWidth="1" max="15106" min="15106" style="52" width="16.125"/>
    <col customWidth="1" max="15107" min="15107" style="52" width="11.375"/>
    <col customWidth="1" max="15358" min="15108" style="52" width="9.125"/>
    <col customWidth="1" max="15359" min="15359" style="52" width="54.125"/>
    <col customWidth="1" max="15360" min="15360" style="52" width="14.875"/>
    <col customWidth="1" max="15361" min="15361" style="52" width="15.125"/>
    <col customWidth="1" max="15362" min="15362" style="52" width="16.125"/>
    <col customWidth="1" max="15363" min="15363" style="52" width="11.375"/>
    <col customWidth="1" max="15614" min="15364" style="52" width="9.125"/>
    <col customWidth="1" max="15615" min="15615" style="52" width="54.125"/>
    <col customWidth="1" max="15616" min="15616" style="52" width="14.875"/>
    <col customWidth="1" max="15617" min="15617" style="52" width="15.125"/>
    <col customWidth="1" max="15618" min="15618" style="52" width="16.125"/>
    <col customWidth="1" max="15619" min="15619" style="52" width="11.375"/>
    <col customWidth="1" max="15870" min="15620" style="52" width="9.125"/>
    <col customWidth="1" max="15871" min="15871" style="52" width="54.125"/>
    <col customWidth="1" max="15872" min="15872" style="52" width="14.875"/>
    <col customWidth="1" max="15873" min="15873" style="52" width="15.125"/>
    <col customWidth="1" max="15874" min="15874" style="52" width="16.125"/>
    <col customWidth="1" max="15875" min="15875" style="52" width="11.375"/>
    <col customWidth="1" max="16126" min="15876" style="52" width="9.125"/>
    <col customWidth="1" max="16127" min="16127" style="52" width="54.125"/>
    <col customWidth="1" max="16128" min="16128" style="52" width="14.875"/>
    <col customWidth="1" max="16129" min="16129" style="52" width="15.125"/>
    <col customWidth="1" max="16130" min="16130" style="52" width="16.125"/>
    <col customWidth="1" max="16131" min="16131" style="52" width="11.375"/>
    <col customWidth="1" max="16384" min="16132" style="52" width="9.125"/>
  </cols>
  <sheetData>
    <row r="1">
      <c r="A1" s="52" t="inlineStr">
        <is>
          <t>Währungsaufteilung</t>
        </is>
      </c>
      <c r="B1" s="52" t="inlineStr">
        <is>
          <t>%</t>
        </is>
      </c>
      <c r="C1" s="52" t="inlineStr">
        <is>
          <t>Total EUR</t>
        </is>
      </c>
    </row>
    <row r="2">
      <c r="A2" s="52" t="inlineStr">
        <is>
          <t>CHF</t>
        </is>
      </c>
      <c r="B2" s="4">
        <f>C2/C$11</f>
        <v/>
      </c>
      <c r="C2" s="30">
        <f>Einzeltitel!I5</f>
        <v/>
      </c>
    </row>
    <row r="3">
      <c r="A3" s="52" t="inlineStr">
        <is>
          <t>EUR</t>
        </is>
      </c>
      <c r="B3" s="4">
        <f>C3/C$11</f>
        <v/>
      </c>
      <c r="C3" s="30">
        <f>Einzeltitel!I2</f>
        <v/>
      </c>
    </row>
    <row r="4">
      <c r="A4" s="52" t="inlineStr">
        <is>
          <t>GBP</t>
        </is>
      </c>
      <c r="B4" s="4">
        <f>C4/C$11</f>
        <v/>
      </c>
      <c r="C4" s="30">
        <f>Einzeltitel!I4</f>
        <v/>
      </c>
    </row>
    <row r="5">
      <c r="A5" s="52" t="inlineStr">
        <is>
          <t>USD</t>
        </is>
      </c>
      <c r="B5" s="4">
        <f>C5/C$11</f>
        <v/>
      </c>
      <c r="C5" s="30">
        <f>Einzeltitel!I3</f>
        <v/>
      </c>
    </row>
    <row r="6">
      <c r="A6" s="52" t="inlineStr">
        <is>
          <t>JPY</t>
        </is>
      </c>
      <c r="B6" s="4">
        <f>C6/C$11</f>
        <v/>
      </c>
      <c r="C6" s="30">
        <f>Einzeltitel!I8</f>
        <v/>
      </c>
    </row>
    <row r="7">
      <c r="A7" s="52" t="inlineStr">
        <is>
          <t>SEK</t>
        </is>
      </c>
      <c r="B7" s="4">
        <f>C7/C$11</f>
        <v/>
      </c>
      <c r="C7" s="30">
        <f>Einzeltitel!I7</f>
        <v/>
      </c>
    </row>
    <row r="8">
      <c r="A8" s="52" t="inlineStr">
        <is>
          <t>RUB</t>
        </is>
      </c>
      <c r="B8" s="4">
        <f>C8/C$11</f>
        <v/>
      </c>
      <c r="C8" s="30">
        <f>Einzeltitel!I10</f>
        <v/>
      </c>
    </row>
    <row r="9">
      <c r="A9" s="52" t="inlineStr">
        <is>
          <t>NOK</t>
        </is>
      </c>
      <c r="B9" s="4">
        <f>C9/C$11</f>
        <v/>
      </c>
      <c r="C9" s="30">
        <f>Einzeltitel!I6</f>
        <v/>
      </c>
    </row>
    <row r="10">
      <c r="A10" s="68" t="inlineStr">
        <is>
          <t>ZAR</t>
        </is>
      </c>
      <c r="B10" s="4">
        <f>C10/C$11</f>
        <v/>
      </c>
      <c r="C10" s="30">
        <f>Einzeltitel!I9</f>
        <v/>
      </c>
    </row>
    <row r="11">
      <c r="A11" s="52" t="inlineStr">
        <is>
          <t>Total</t>
        </is>
      </c>
      <c r="B11" s="4">
        <f>SUM(B2:B10)</f>
        <v/>
      </c>
      <c r="C11" s="30">
        <f>SUM(C2:C10)</f>
        <v/>
      </c>
    </row>
  </sheetData>
  <pageMargins bottom="0.984251969" footer="0.5" header="0.5" left="0.787401575" right="0.787401575" top="0.984251969"/>
  <pageSetup copies="0" horizontalDpi="300" orientation="portrait" verticalDpi="300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6"/>
  <sheetViews>
    <sheetView topLeftCell="A13" workbookViewId="0" zoomScaleNormal="100">
      <selection activeCell="I68" sqref="I68"/>
    </sheetView>
  </sheetViews>
  <sheetFormatPr baseColWidth="10" defaultColWidth="9.125" defaultRowHeight="15" outlineLevelCol="0"/>
  <cols>
    <col customWidth="1" max="1" min="1" style="66" width="10.5"/>
    <col customWidth="1" max="2" min="2" style="66" width="10.625"/>
    <col customWidth="1" max="3" min="3" style="66" width="8.625"/>
    <col customWidth="1" max="4" min="4" style="66" width="11.375"/>
    <col customWidth="1" max="1025" min="5" style="66" width="8.625"/>
  </cols>
  <sheetData>
    <row r="1">
      <c r="A1" t="inlineStr">
        <is>
          <t>Dieser Monat</t>
        </is>
      </c>
    </row>
    <row r="2">
      <c r="A2" t="inlineStr">
        <is>
          <t>Datum</t>
        </is>
      </c>
      <c r="B2" t="inlineStr">
        <is>
          <t>Summe von valor</t>
        </is>
      </c>
    </row>
    <row r="3">
      <c r="A3" t="inlineStr">
        <is>
          <t>2020-10-31</t>
        </is>
      </c>
      <c r="B3" t="n">
        <v>130.06</v>
      </c>
    </row>
    <row r="4">
      <c r="A4" t="inlineStr">
        <is>
          <t>2020-11-30</t>
        </is>
      </c>
      <c r="B4" t="n">
        <v>141.02</v>
      </c>
    </row>
    <row r="10">
      <c r="A10" t="inlineStr">
        <is>
          <t>1 Monat</t>
        </is>
      </c>
    </row>
    <row r="11">
      <c r="A11" t="inlineStr">
        <is>
          <t>Datum</t>
        </is>
      </c>
      <c r="B11" t="inlineStr">
        <is>
          <t>Summe von valor</t>
        </is>
      </c>
    </row>
    <row r="12">
      <c r="A12" t="inlineStr">
        <is>
          <t>2020-10-31</t>
        </is>
      </c>
      <c r="B12" t="n">
        <v>130.06</v>
      </c>
    </row>
    <row r="13">
      <c r="A13" t="inlineStr">
        <is>
          <t>2020-11-30</t>
        </is>
      </c>
      <c r="B13" t="n">
        <v>141.02</v>
      </c>
    </row>
    <row r="19">
      <c r="A19" t="inlineStr">
        <is>
          <t>3 Monate</t>
        </is>
      </c>
    </row>
    <row r="20">
      <c r="A20" t="inlineStr">
        <is>
          <t>Datum</t>
        </is>
      </c>
      <c r="B20" t="inlineStr">
        <is>
          <t>Summe von valor</t>
        </is>
      </c>
    </row>
    <row r="21">
      <c r="A21" t="inlineStr">
        <is>
          <t>2020-08-31</t>
        </is>
      </c>
      <c r="B21" t="n">
        <v>134.28</v>
      </c>
    </row>
    <row r="22">
      <c r="A22" t="inlineStr">
        <is>
          <t>2020-11-30</t>
        </is>
      </c>
      <c r="B22" t="n">
        <v>141.02</v>
      </c>
    </row>
    <row r="28">
      <c r="A28" t="inlineStr">
        <is>
          <t>6 Monate</t>
        </is>
      </c>
    </row>
    <row r="29">
      <c r="A29" t="inlineStr">
        <is>
          <t>Datum</t>
        </is>
      </c>
      <c r="B29" t="inlineStr">
        <is>
          <t>Summe von valor</t>
        </is>
      </c>
    </row>
    <row r="30">
      <c r="A30" t="inlineStr">
        <is>
          <t>2020-05-31</t>
        </is>
      </c>
      <c r="B30" t="n">
        <v>114.87</v>
      </c>
    </row>
    <row r="31">
      <c r="A31" t="inlineStr">
        <is>
          <t>2020-11-30</t>
        </is>
      </c>
      <c r="B31" t="n">
        <v>141.02</v>
      </c>
    </row>
    <row r="37">
      <c r="A37" t="inlineStr">
        <is>
          <t>1 Jahr</t>
        </is>
      </c>
    </row>
    <row r="38">
      <c r="A38" t="inlineStr">
        <is>
          <t>Datum</t>
        </is>
      </c>
      <c r="B38" t="inlineStr">
        <is>
          <t>Summe von valor</t>
        </is>
      </c>
    </row>
    <row r="39">
      <c r="A39" t="inlineStr">
        <is>
          <t>2019-11-30</t>
        </is>
      </c>
      <c r="B39" t="n">
        <v>111.53</v>
      </c>
    </row>
    <row r="40">
      <c r="A40" t="inlineStr">
        <is>
          <t>2020-11-30</t>
        </is>
      </c>
      <c r="B40" t="n">
        <v>141.02</v>
      </c>
    </row>
    <row r="46">
      <c r="A46" t="inlineStr">
        <is>
          <t>2 Jahre</t>
        </is>
      </c>
    </row>
    <row r="47">
      <c r="A47" t="inlineStr">
        <is>
          <t>Datum</t>
        </is>
      </c>
      <c r="B47" t="inlineStr">
        <is>
          <t>Summe von valor</t>
        </is>
      </c>
    </row>
    <row r="48">
      <c r="A48" t="inlineStr">
        <is>
          <t>2018-11-30</t>
        </is>
      </c>
      <c r="B48" t="n">
        <v>98.5</v>
      </c>
    </row>
    <row r="49">
      <c r="A49" t="inlineStr">
        <is>
          <t>2020-11-30</t>
        </is>
      </c>
      <c r="B49" t="n">
        <v>141.02</v>
      </c>
    </row>
    <row r="55">
      <c r="A55" t="inlineStr">
        <is>
          <t>3 Jahre</t>
        </is>
      </c>
    </row>
    <row r="56">
      <c r="A56" t="inlineStr">
        <is>
          <t>Datum</t>
        </is>
      </c>
      <c r="B56" t="inlineStr">
        <is>
          <t>Summe von valor</t>
        </is>
      </c>
    </row>
    <row r="57">
      <c r="A57" t="inlineStr">
        <is>
          <t>2017-11-30</t>
        </is>
      </c>
      <c r="B57" t="n">
        <v>110.33</v>
      </c>
    </row>
    <row r="58">
      <c r="A58" t="inlineStr">
        <is>
          <t>2020-11-30</t>
        </is>
      </c>
      <c r="B58" t="n">
        <v>141.02</v>
      </c>
    </row>
    <row r="64">
      <c r="A64" t="inlineStr">
        <is>
          <t>5 Jahre</t>
        </is>
      </c>
    </row>
    <row r="65">
      <c r="A65" t="inlineStr">
        <is>
          <t>Datum</t>
        </is>
      </c>
      <c r="B65" t="inlineStr">
        <is>
          <t>Summe von valor</t>
        </is>
      </c>
    </row>
    <row r="66">
      <c r="A66" t="inlineStr">
        <is>
          <t>2015-11-30</t>
        </is>
      </c>
      <c r="B66" t="n">
        <v>84.81999999999999</v>
      </c>
    </row>
    <row r="67">
      <c r="A67" t="inlineStr">
        <is>
          <t>2020-11-30</t>
        </is>
      </c>
      <c r="B67" t="n">
        <v>141.02</v>
      </c>
    </row>
    <row r="73">
      <c r="A73" t="inlineStr">
        <is>
          <t>10 Jahre</t>
        </is>
      </c>
    </row>
    <row r="74">
      <c r="A74" t="inlineStr">
        <is>
          <t>Datum</t>
        </is>
      </c>
      <c r="B74" t="inlineStr">
        <is>
          <t>Summe von valor</t>
        </is>
      </c>
    </row>
    <row r="75">
      <c r="A75" t="inlineStr">
        <is>
          <t>2010-11-30</t>
        </is>
      </c>
      <c r="B75" t="n">
        <v>150.85</v>
      </c>
    </row>
    <row r="76">
      <c r="A76" t="inlineStr">
        <is>
          <t>2020-11-30</t>
        </is>
      </c>
      <c r="B76" t="n">
        <v>141.02</v>
      </c>
    </row>
  </sheetData>
  <conditionalFormatting sqref="B2:B5">
    <cfRule priority="1" type="colorScale">
      <colorScale>
        <cfvo type="min"/>
        <cfvo type="max"/>
        <color rgb="FFAA0000"/>
        <color rgb="FF00AA00"/>
      </colorScale>
    </cfRule>
    <cfRule priority="10" type="colorScale">
      <colorScale>
        <cfvo type="min"/>
        <cfvo type="max"/>
        <color rgb="FFFF4B24"/>
        <color rgb="FF00AA00"/>
      </colorScale>
    </cfRule>
    <cfRule priority="19" type="colorScale">
      <colorScale>
        <cfvo type="min"/>
        <cfvo type="max"/>
        <color rgb="FFFF0000"/>
        <color rgb="FF00FF00"/>
      </colorScale>
    </cfRule>
    <cfRule priority="28" type="colorScale">
      <colorScale>
        <cfvo type="min"/>
        <cfvo type="max"/>
        <color rgb="FFAA0000"/>
        <color rgb="FF00AA00"/>
      </colorScale>
    </cfRule>
    <cfRule priority="37" type="colorScale">
      <colorScale>
        <cfvo type="min"/>
        <cfvo type="max"/>
        <color rgb="FFAA0000"/>
        <color rgb="FF00AA00"/>
      </colorScale>
    </cfRule>
    <cfRule priority="46" type="colorScale">
      <colorScale>
        <cfvo type="min"/>
        <cfvo type="max"/>
        <color rgb="FFAA0000"/>
        <color rgb="FF00AA00"/>
      </colorScale>
    </cfRule>
    <cfRule priority="55" type="colorScale">
      <colorScale>
        <cfvo type="min"/>
        <cfvo type="max"/>
        <color rgb="FFAA0000"/>
        <color rgb="FF00AA00"/>
      </colorScale>
    </cfRule>
    <cfRule priority="64" type="colorScale">
      <colorScale>
        <cfvo type="min"/>
        <cfvo type="max"/>
        <color rgb="FFAA0000"/>
        <color rgb="FF00AA00"/>
      </colorScale>
    </cfRule>
    <cfRule priority="73" type="colorScale">
      <colorScale>
        <cfvo type="min"/>
        <cfvo type="max"/>
        <color rgb="FFAA0000"/>
        <color rgb="FF00AA00"/>
      </colorScale>
    </cfRule>
    <cfRule priority="82" type="colorScale">
      <colorScale>
        <cfvo type="min"/>
        <cfvo type="max"/>
        <color rgb="FFAA0000"/>
        <color rgb="FF00AA00"/>
      </colorScale>
    </cfRule>
    <cfRule priority="91" type="colorScale">
      <colorScale>
        <cfvo type="min"/>
        <cfvo type="max"/>
        <color rgb="00AA0000"/>
        <color rgb="0000AA00"/>
      </colorScale>
    </cfRule>
    <cfRule priority="100" type="colorScale">
      <colorScale>
        <cfvo type="min"/>
        <cfvo type="max"/>
        <color rgb="00AA0000"/>
        <color rgb="0000AA00"/>
      </colorScale>
    </cfRule>
  </conditionalFormatting>
  <conditionalFormatting sqref="B11:B14">
    <cfRule priority="2" type="colorScale">
      <colorScale>
        <cfvo type="min"/>
        <cfvo type="max"/>
        <color rgb="FFAA0000"/>
        <color rgb="FF00AA00"/>
      </colorScale>
    </cfRule>
    <cfRule priority="11" type="colorScale">
      <colorScale>
        <cfvo type="min"/>
        <cfvo type="max"/>
        <color rgb="FFFF4B24"/>
        <color rgb="FF00AA00"/>
      </colorScale>
    </cfRule>
    <cfRule priority="20" type="colorScale">
      <colorScale>
        <cfvo type="min"/>
        <cfvo type="max"/>
        <color rgb="FFFF0000"/>
        <color rgb="FF00FF00"/>
      </colorScale>
    </cfRule>
    <cfRule priority="29" type="colorScale">
      <colorScale>
        <cfvo type="min"/>
        <cfvo type="max"/>
        <color rgb="FFAA0000"/>
        <color rgb="FF00AA00"/>
      </colorScale>
    </cfRule>
    <cfRule priority="38" type="colorScale">
      <colorScale>
        <cfvo type="min"/>
        <cfvo type="max"/>
        <color rgb="FFAA0000"/>
        <color rgb="FF00AA00"/>
      </colorScale>
    </cfRule>
    <cfRule priority="47" type="colorScale">
      <colorScale>
        <cfvo type="min"/>
        <cfvo type="max"/>
        <color rgb="FFAA0000"/>
        <color rgb="FF00AA00"/>
      </colorScale>
    </cfRule>
    <cfRule priority="56" type="colorScale">
      <colorScale>
        <cfvo type="min"/>
        <cfvo type="max"/>
        <color rgb="FFAA0000"/>
        <color rgb="FF00AA00"/>
      </colorScale>
    </cfRule>
    <cfRule priority="65" type="colorScale">
      <colorScale>
        <cfvo type="min"/>
        <cfvo type="max"/>
        <color rgb="FFAA0000"/>
        <color rgb="FF00AA00"/>
      </colorScale>
    </cfRule>
    <cfRule priority="74" type="colorScale">
      <colorScale>
        <cfvo type="min"/>
        <cfvo type="max"/>
        <color rgb="FFAA0000"/>
        <color rgb="FF00AA00"/>
      </colorScale>
    </cfRule>
    <cfRule priority="83" type="colorScale">
      <colorScale>
        <cfvo type="min"/>
        <cfvo type="max"/>
        <color rgb="FFAA0000"/>
        <color rgb="FF00AA00"/>
      </colorScale>
    </cfRule>
    <cfRule priority="92" type="colorScale">
      <colorScale>
        <cfvo type="min"/>
        <cfvo type="max"/>
        <color rgb="00AA0000"/>
        <color rgb="0000AA00"/>
      </colorScale>
    </cfRule>
    <cfRule priority="101" type="colorScale">
      <colorScale>
        <cfvo type="min"/>
        <cfvo type="max"/>
        <color rgb="00AA0000"/>
        <color rgb="0000AA00"/>
      </colorScale>
    </cfRule>
  </conditionalFormatting>
  <conditionalFormatting sqref="B20:B23">
    <cfRule priority="3" type="colorScale">
      <colorScale>
        <cfvo type="min"/>
        <cfvo type="max"/>
        <color rgb="FFAA0000"/>
        <color rgb="FF00AA00"/>
      </colorScale>
    </cfRule>
    <cfRule priority="12" type="colorScale">
      <colorScale>
        <cfvo type="min"/>
        <cfvo type="max"/>
        <color rgb="FFFF4B24"/>
        <color rgb="FF00AA00"/>
      </colorScale>
    </cfRule>
    <cfRule priority="21" type="colorScale">
      <colorScale>
        <cfvo type="min"/>
        <cfvo type="max"/>
        <color rgb="FFFF0000"/>
        <color rgb="FF00FF00"/>
      </colorScale>
    </cfRule>
    <cfRule priority="30" type="colorScale">
      <colorScale>
        <cfvo type="min"/>
        <cfvo type="max"/>
        <color rgb="FFAA0000"/>
        <color rgb="FF00AA00"/>
      </colorScale>
    </cfRule>
    <cfRule priority="39" type="colorScale">
      <colorScale>
        <cfvo type="min"/>
        <cfvo type="max"/>
        <color rgb="FFAA0000"/>
        <color rgb="FF00AA00"/>
      </colorScale>
    </cfRule>
    <cfRule priority="48" type="colorScale">
      <colorScale>
        <cfvo type="min"/>
        <cfvo type="max"/>
        <color rgb="FFAA0000"/>
        <color rgb="FF00AA00"/>
      </colorScale>
    </cfRule>
    <cfRule priority="57" type="colorScale">
      <colorScale>
        <cfvo type="min"/>
        <cfvo type="max"/>
        <color rgb="FFAA0000"/>
        <color rgb="FF00AA00"/>
      </colorScale>
    </cfRule>
    <cfRule priority="66" type="colorScale">
      <colorScale>
        <cfvo type="min"/>
        <cfvo type="max"/>
        <color rgb="FFAA0000"/>
        <color rgb="FF00AA00"/>
      </colorScale>
    </cfRule>
    <cfRule priority="75" type="colorScale">
      <colorScale>
        <cfvo type="min"/>
        <cfvo type="max"/>
        <color rgb="FFAA0000"/>
        <color rgb="FF00AA00"/>
      </colorScale>
    </cfRule>
    <cfRule priority="84" type="colorScale">
      <colorScale>
        <cfvo type="min"/>
        <cfvo type="max"/>
        <color rgb="FFAA0000"/>
        <color rgb="FF00AA00"/>
      </colorScale>
    </cfRule>
    <cfRule priority="93" type="colorScale">
      <colorScale>
        <cfvo type="min"/>
        <cfvo type="max"/>
        <color rgb="00AA0000"/>
        <color rgb="0000AA00"/>
      </colorScale>
    </cfRule>
    <cfRule priority="102" type="colorScale">
      <colorScale>
        <cfvo type="min"/>
        <cfvo type="max"/>
        <color rgb="00AA0000"/>
        <color rgb="0000AA00"/>
      </colorScale>
    </cfRule>
  </conditionalFormatting>
  <conditionalFormatting sqref="B29:B32">
    <cfRule priority="4" type="colorScale">
      <colorScale>
        <cfvo type="min"/>
        <cfvo type="max"/>
        <color rgb="FFAA0000"/>
        <color rgb="FF00AA00"/>
      </colorScale>
    </cfRule>
    <cfRule priority="13" type="colorScale">
      <colorScale>
        <cfvo type="min"/>
        <cfvo type="max"/>
        <color rgb="FFFF4B24"/>
        <color rgb="FF00AA00"/>
      </colorScale>
    </cfRule>
    <cfRule priority="22" type="colorScale">
      <colorScale>
        <cfvo type="min"/>
        <cfvo type="max"/>
        <color rgb="FFFF0000"/>
        <color rgb="FF00FF00"/>
      </colorScale>
    </cfRule>
    <cfRule priority="31" type="colorScale">
      <colorScale>
        <cfvo type="min"/>
        <cfvo type="max"/>
        <color rgb="FFAA0000"/>
        <color rgb="FF00AA00"/>
      </colorScale>
    </cfRule>
    <cfRule priority="40" type="colorScale">
      <colorScale>
        <cfvo type="min"/>
        <cfvo type="max"/>
        <color rgb="FFAA0000"/>
        <color rgb="FF00AA00"/>
      </colorScale>
    </cfRule>
    <cfRule priority="49" type="colorScale">
      <colorScale>
        <cfvo type="min"/>
        <cfvo type="max"/>
        <color rgb="FFAA0000"/>
        <color rgb="FF00AA00"/>
      </colorScale>
    </cfRule>
    <cfRule priority="58" type="colorScale">
      <colorScale>
        <cfvo type="min"/>
        <cfvo type="max"/>
        <color rgb="FFAA0000"/>
        <color rgb="FF00AA00"/>
      </colorScale>
    </cfRule>
    <cfRule priority="67" type="colorScale">
      <colorScale>
        <cfvo type="min"/>
        <cfvo type="max"/>
        <color rgb="FFAA0000"/>
        <color rgb="FF00AA00"/>
      </colorScale>
    </cfRule>
    <cfRule priority="76" type="colorScale">
      <colorScale>
        <cfvo type="min"/>
        <cfvo type="max"/>
        <color rgb="FFAA0000"/>
        <color rgb="FF00AA00"/>
      </colorScale>
    </cfRule>
    <cfRule priority="85" type="colorScale">
      <colorScale>
        <cfvo type="min"/>
        <cfvo type="max"/>
        <color rgb="FFAA0000"/>
        <color rgb="FF00AA00"/>
      </colorScale>
    </cfRule>
    <cfRule priority="94" type="colorScale">
      <colorScale>
        <cfvo type="min"/>
        <cfvo type="max"/>
        <color rgb="00AA0000"/>
        <color rgb="0000AA00"/>
      </colorScale>
    </cfRule>
    <cfRule priority="103" type="colorScale">
      <colorScale>
        <cfvo type="min"/>
        <cfvo type="max"/>
        <color rgb="00AA0000"/>
        <color rgb="0000AA00"/>
      </colorScale>
    </cfRule>
  </conditionalFormatting>
  <conditionalFormatting sqref="B38:B41">
    <cfRule priority="5" type="colorScale">
      <colorScale>
        <cfvo type="min"/>
        <cfvo type="max"/>
        <color rgb="FFAA0000"/>
        <color rgb="FF00AA00"/>
      </colorScale>
    </cfRule>
    <cfRule priority="14" type="colorScale">
      <colorScale>
        <cfvo type="min"/>
        <cfvo type="max"/>
        <color rgb="FFFF4B24"/>
        <color rgb="FF00AA00"/>
      </colorScale>
    </cfRule>
    <cfRule priority="23" type="colorScale">
      <colorScale>
        <cfvo type="min"/>
        <cfvo type="max"/>
        <color rgb="FFFF0000"/>
        <color rgb="FF00FF00"/>
      </colorScale>
    </cfRule>
    <cfRule priority="32" type="colorScale">
      <colorScale>
        <cfvo type="min"/>
        <cfvo type="max"/>
        <color rgb="FFAA0000"/>
        <color rgb="FF00AA00"/>
      </colorScale>
    </cfRule>
    <cfRule priority="41" type="colorScale">
      <colorScale>
        <cfvo type="min"/>
        <cfvo type="max"/>
        <color rgb="FFAA0000"/>
        <color rgb="FF00AA00"/>
      </colorScale>
    </cfRule>
    <cfRule priority="50" type="colorScale">
      <colorScale>
        <cfvo type="min"/>
        <cfvo type="max"/>
        <color rgb="FFAA0000"/>
        <color rgb="FF00AA00"/>
      </colorScale>
    </cfRule>
    <cfRule priority="59" type="colorScale">
      <colorScale>
        <cfvo type="min"/>
        <cfvo type="max"/>
        <color rgb="FFAA0000"/>
        <color rgb="FF00AA00"/>
      </colorScale>
    </cfRule>
    <cfRule priority="68" type="colorScale">
      <colorScale>
        <cfvo type="min"/>
        <cfvo type="max"/>
        <color rgb="FFAA0000"/>
        <color rgb="FF00AA00"/>
      </colorScale>
    </cfRule>
    <cfRule priority="77" type="colorScale">
      <colorScale>
        <cfvo type="min"/>
        <cfvo type="max"/>
        <color rgb="FFAA0000"/>
        <color rgb="FF00AA00"/>
      </colorScale>
    </cfRule>
    <cfRule priority="86" type="colorScale">
      <colorScale>
        <cfvo type="min"/>
        <cfvo type="max"/>
        <color rgb="FFAA0000"/>
        <color rgb="FF00AA00"/>
      </colorScale>
    </cfRule>
    <cfRule priority="95" type="colorScale">
      <colorScale>
        <cfvo type="min"/>
        <cfvo type="max"/>
        <color rgb="00AA0000"/>
        <color rgb="0000AA00"/>
      </colorScale>
    </cfRule>
    <cfRule priority="104" type="colorScale">
      <colorScale>
        <cfvo type="min"/>
        <cfvo type="max"/>
        <color rgb="00AA0000"/>
        <color rgb="0000AA00"/>
      </colorScale>
    </cfRule>
  </conditionalFormatting>
  <conditionalFormatting sqref="B47:B50">
    <cfRule priority="6" type="colorScale">
      <colorScale>
        <cfvo type="min"/>
        <cfvo type="max"/>
        <color rgb="FFAA0000"/>
        <color rgb="FF00AA00"/>
      </colorScale>
    </cfRule>
    <cfRule priority="15" type="colorScale">
      <colorScale>
        <cfvo type="min"/>
        <cfvo type="max"/>
        <color rgb="FFFF4B24"/>
        <color rgb="FF00AA00"/>
      </colorScale>
    </cfRule>
    <cfRule priority="24" type="colorScale">
      <colorScale>
        <cfvo type="min"/>
        <cfvo type="max"/>
        <color rgb="FFFF0000"/>
        <color rgb="FF00FF00"/>
      </colorScale>
    </cfRule>
    <cfRule priority="33" type="colorScale">
      <colorScale>
        <cfvo type="min"/>
        <cfvo type="max"/>
        <color rgb="FFAA0000"/>
        <color rgb="FF00AA00"/>
      </colorScale>
    </cfRule>
    <cfRule priority="42" type="colorScale">
      <colorScale>
        <cfvo type="min"/>
        <cfvo type="max"/>
        <color rgb="FFAA0000"/>
        <color rgb="FF00AA00"/>
      </colorScale>
    </cfRule>
    <cfRule priority="51" type="colorScale">
      <colorScale>
        <cfvo type="min"/>
        <cfvo type="max"/>
        <color rgb="FFAA0000"/>
        <color rgb="FF00AA00"/>
      </colorScale>
    </cfRule>
    <cfRule priority="60" type="colorScale">
      <colorScale>
        <cfvo type="min"/>
        <cfvo type="max"/>
        <color rgb="FFAA0000"/>
        <color rgb="FF00AA00"/>
      </colorScale>
    </cfRule>
    <cfRule priority="69" type="colorScale">
      <colorScale>
        <cfvo type="min"/>
        <cfvo type="max"/>
        <color rgb="FFAA0000"/>
        <color rgb="FF00AA00"/>
      </colorScale>
    </cfRule>
    <cfRule priority="78" type="colorScale">
      <colorScale>
        <cfvo type="min"/>
        <cfvo type="max"/>
        <color rgb="FFAA0000"/>
        <color rgb="FF00AA00"/>
      </colorScale>
    </cfRule>
    <cfRule priority="87" type="colorScale">
      <colorScale>
        <cfvo type="min"/>
        <cfvo type="max"/>
        <color rgb="FFAA0000"/>
        <color rgb="FF00AA00"/>
      </colorScale>
    </cfRule>
    <cfRule priority="96" type="colorScale">
      <colorScale>
        <cfvo type="min"/>
        <cfvo type="max"/>
        <color rgb="00AA0000"/>
        <color rgb="0000AA00"/>
      </colorScale>
    </cfRule>
    <cfRule priority="105" type="colorScale">
      <colorScale>
        <cfvo type="min"/>
        <cfvo type="max"/>
        <color rgb="00AA0000"/>
        <color rgb="0000AA00"/>
      </colorScale>
    </cfRule>
  </conditionalFormatting>
  <conditionalFormatting sqref="B56:B59">
    <cfRule priority="7" type="colorScale">
      <colorScale>
        <cfvo type="min"/>
        <cfvo type="max"/>
        <color rgb="FFAA0000"/>
        <color rgb="FF00AA00"/>
      </colorScale>
    </cfRule>
    <cfRule priority="16" type="colorScale">
      <colorScale>
        <cfvo type="min"/>
        <cfvo type="max"/>
        <color rgb="FFFF4B24"/>
        <color rgb="FF00AA00"/>
      </colorScale>
    </cfRule>
    <cfRule priority="25" type="colorScale">
      <colorScale>
        <cfvo type="min"/>
        <cfvo type="max"/>
        <color rgb="FFFF0000"/>
        <color rgb="FF00FF00"/>
      </colorScale>
    </cfRule>
    <cfRule priority="34" type="colorScale">
      <colorScale>
        <cfvo type="min"/>
        <cfvo type="max"/>
        <color rgb="FFAA0000"/>
        <color rgb="FF00AA00"/>
      </colorScale>
    </cfRule>
    <cfRule priority="43" type="colorScale">
      <colorScale>
        <cfvo type="min"/>
        <cfvo type="max"/>
        <color rgb="FFAA0000"/>
        <color rgb="FF00AA00"/>
      </colorScale>
    </cfRule>
    <cfRule priority="52" type="colorScale">
      <colorScale>
        <cfvo type="min"/>
        <cfvo type="max"/>
        <color rgb="FFAA0000"/>
        <color rgb="FF00AA00"/>
      </colorScale>
    </cfRule>
    <cfRule priority="61" type="colorScale">
      <colorScale>
        <cfvo type="min"/>
        <cfvo type="max"/>
        <color rgb="FFAA0000"/>
        <color rgb="FF00AA00"/>
      </colorScale>
    </cfRule>
    <cfRule priority="70" type="colorScale">
      <colorScale>
        <cfvo type="min"/>
        <cfvo type="max"/>
        <color rgb="FFAA0000"/>
        <color rgb="FF00AA00"/>
      </colorScale>
    </cfRule>
    <cfRule priority="79" type="colorScale">
      <colorScale>
        <cfvo type="min"/>
        <cfvo type="max"/>
        <color rgb="FFAA0000"/>
        <color rgb="FF00AA00"/>
      </colorScale>
    </cfRule>
    <cfRule priority="88" type="colorScale">
      <colorScale>
        <cfvo type="min"/>
        <cfvo type="max"/>
        <color rgb="FFAA0000"/>
        <color rgb="FF00AA00"/>
      </colorScale>
    </cfRule>
    <cfRule priority="97" type="colorScale">
      <colorScale>
        <cfvo type="min"/>
        <cfvo type="max"/>
        <color rgb="00AA0000"/>
        <color rgb="0000AA00"/>
      </colorScale>
    </cfRule>
    <cfRule priority="106" type="colorScale">
      <colorScale>
        <cfvo type="min"/>
        <cfvo type="max"/>
        <color rgb="00AA0000"/>
        <color rgb="0000AA00"/>
      </colorScale>
    </cfRule>
  </conditionalFormatting>
  <conditionalFormatting sqref="B65:B68">
    <cfRule priority="8" type="colorScale">
      <colorScale>
        <cfvo type="min"/>
        <cfvo type="max"/>
        <color rgb="FFAA0000"/>
        <color rgb="FF00AA00"/>
      </colorScale>
    </cfRule>
    <cfRule priority="17" type="colorScale">
      <colorScale>
        <cfvo type="min"/>
        <cfvo type="max"/>
        <color rgb="FFFF4B24"/>
        <color rgb="FF00AA00"/>
      </colorScale>
    </cfRule>
    <cfRule priority="26" type="colorScale">
      <colorScale>
        <cfvo type="min"/>
        <cfvo type="max"/>
        <color rgb="FFFF0000"/>
        <color rgb="FF00FF00"/>
      </colorScale>
    </cfRule>
    <cfRule priority="35" type="colorScale">
      <colorScale>
        <cfvo type="min"/>
        <cfvo type="max"/>
        <color rgb="FFAA0000"/>
        <color rgb="FF00AA00"/>
      </colorScale>
    </cfRule>
    <cfRule priority="44" type="colorScale">
      <colorScale>
        <cfvo type="min"/>
        <cfvo type="max"/>
        <color rgb="FFAA0000"/>
        <color rgb="FF00AA00"/>
      </colorScale>
    </cfRule>
    <cfRule priority="53" type="colorScale">
      <colorScale>
        <cfvo type="min"/>
        <cfvo type="max"/>
        <color rgb="FFAA0000"/>
        <color rgb="FF00AA00"/>
      </colorScale>
    </cfRule>
    <cfRule priority="62" type="colorScale">
      <colorScale>
        <cfvo type="min"/>
        <cfvo type="max"/>
        <color rgb="FFAA0000"/>
        <color rgb="FF00AA00"/>
      </colorScale>
    </cfRule>
    <cfRule priority="71" type="colorScale">
      <colorScale>
        <cfvo type="min"/>
        <cfvo type="max"/>
        <color rgb="FFAA0000"/>
        <color rgb="FF00AA00"/>
      </colorScale>
    </cfRule>
    <cfRule priority="80" type="colorScale">
      <colorScale>
        <cfvo type="min"/>
        <cfvo type="max"/>
        <color rgb="FFAA0000"/>
        <color rgb="FF00AA00"/>
      </colorScale>
    </cfRule>
    <cfRule priority="89" type="colorScale">
      <colorScale>
        <cfvo type="min"/>
        <cfvo type="max"/>
        <color rgb="FFAA0000"/>
        <color rgb="FF00AA00"/>
      </colorScale>
    </cfRule>
    <cfRule priority="98" type="colorScale">
      <colorScale>
        <cfvo type="min"/>
        <cfvo type="max"/>
        <color rgb="00AA0000"/>
        <color rgb="0000AA00"/>
      </colorScale>
    </cfRule>
    <cfRule priority="107" type="colorScale">
      <colorScale>
        <cfvo type="min"/>
        <cfvo type="max"/>
        <color rgb="00AA0000"/>
        <color rgb="0000AA00"/>
      </colorScale>
    </cfRule>
  </conditionalFormatting>
  <conditionalFormatting sqref="B74:B77">
    <cfRule priority="9" type="colorScale">
      <colorScale>
        <cfvo type="min"/>
        <cfvo type="max"/>
        <color rgb="FFAA0000"/>
        <color rgb="FF00AA00"/>
      </colorScale>
    </cfRule>
    <cfRule priority="18" type="colorScale">
      <colorScale>
        <cfvo type="min"/>
        <cfvo type="max"/>
        <color rgb="FFFF4B24"/>
        <color rgb="FF00AA00"/>
      </colorScale>
    </cfRule>
    <cfRule priority="27" type="colorScale">
      <colorScale>
        <cfvo type="min"/>
        <cfvo type="max"/>
        <color rgb="FFFF0000"/>
        <color rgb="FF00FF00"/>
      </colorScale>
    </cfRule>
    <cfRule priority="36" type="colorScale">
      <colorScale>
        <cfvo type="min"/>
        <cfvo type="max"/>
        <color rgb="FFAA0000"/>
        <color rgb="FF00AA00"/>
      </colorScale>
    </cfRule>
    <cfRule priority="45" type="colorScale">
      <colorScale>
        <cfvo type="min"/>
        <cfvo type="max"/>
        <color rgb="FFAA0000"/>
        <color rgb="FF00AA00"/>
      </colorScale>
    </cfRule>
    <cfRule priority="54" type="colorScale">
      <colorScale>
        <cfvo type="min"/>
        <cfvo type="max"/>
        <color rgb="FFAA0000"/>
        <color rgb="FF00AA00"/>
      </colorScale>
    </cfRule>
    <cfRule priority="63" type="colorScale">
      <colorScale>
        <cfvo type="min"/>
        <cfvo type="max"/>
        <color rgb="FFAA0000"/>
        <color rgb="FF00AA00"/>
      </colorScale>
    </cfRule>
    <cfRule priority="72" type="colorScale">
      <colorScale>
        <cfvo type="min"/>
        <cfvo type="max"/>
        <color rgb="FFAA0000"/>
        <color rgb="FF00AA00"/>
      </colorScale>
    </cfRule>
    <cfRule priority="81" type="colorScale">
      <colorScale>
        <cfvo type="min"/>
        <cfvo type="max"/>
        <color rgb="FFAA0000"/>
        <color rgb="FF00AA00"/>
      </colorScale>
    </cfRule>
    <cfRule priority="90" type="colorScale">
      <colorScale>
        <cfvo type="min"/>
        <cfvo type="max"/>
        <color rgb="FFAA0000"/>
        <color rgb="FF00AA00"/>
      </colorScale>
    </cfRule>
    <cfRule priority="99" type="colorScale">
      <colorScale>
        <cfvo type="min"/>
        <cfvo type="max"/>
        <color rgb="00AA0000"/>
        <color rgb="0000AA00"/>
      </colorScale>
    </cfRule>
    <cfRule priority="108" type="colorScale">
      <colorScale>
        <cfvo type="min"/>
        <cfvo type="max"/>
        <color rgb="00AA0000"/>
        <color rgb="0000AA00"/>
      </colorScale>
    </cfRule>
  </conditionalFormatting>
  <pageMargins bottom="0.75" footer="0.511805555555555" header="0.511805555555555" left="0.7" right="0.7" top="0.75"/>
  <pageSetup firstPageNumber="0" horizontalDpi="300" orientation="portrait" paperSize="9" verticalDpi="300"/>
</worksheet>
</file>

<file path=xl/worksheets/sheet8.xml><?xml version="1.0" encoding="utf-8"?>
<worksheet xmlns="http://schemas.openxmlformats.org/spreadsheetml/2006/main">
  <sheetPr>
    <tabColor rgb="FFFFFF38"/>
    <outlinePr summaryBelow="1" summaryRight="1"/>
    <pageSetUpPr/>
  </sheetPr>
  <dimension ref="A1:C17"/>
  <sheetViews>
    <sheetView workbookViewId="0" zoomScaleNormal="100">
      <selection activeCell="I26" sqref="I26"/>
    </sheetView>
  </sheetViews>
  <sheetFormatPr baseColWidth="10" defaultColWidth="9.125" defaultRowHeight="15" outlineLevelCol="0"/>
  <cols>
    <col customWidth="1" max="1" min="1" style="66" width="11.125"/>
    <col customWidth="1" max="2" min="2" style="66" width="10.625"/>
    <col customWidth="1" max="3" min="3" style="66" width="11.125"/>
    <col customWidth="1" max="4" min="4" style="66" width="8.625"/>
    <col customWidth="1" max="5" min="5" style="66" width="21.125"/>
    <col customWidth="1" max="1025" min="6" style="66" width="8.625"/>
  </cols>
  <sheetData>
    <row r="1">
      <c r="A1" t="inlineStr">
        <is>
          <t>Abfrage Valor</t>
        </is>
      </c>
    </row>
    <row r="2">
      <c r="A2" t="inlineStr">
        <is>
          <t>Datum</t>
        </is>
      </c>
      <c r="B2" t="inlineStr">
        <is>
          <t>Summe von valor</t>
        </is>
      </c>
    </row>
    <row r="3">
      <c r="A3" t="inlineStr">
        <is>
          <t>2015-11-30</t>
        </is>
      </c>
      <c r="B3" t="n">
        <v>84.81999999999999</v>
      </c>
    </row>
    <row r="4">
      <c r="A4" t="inlineStr">
        <is>
          <t>2016-11-30</t>
        </is>
      </c>
      <c r="B4" t="n">
        <v>99.3</v>
      </c>
    </row>
    <row r="5">
      <c r="A5" t="inlineStr">
        <is>
          <t>2017-11-30</t>
        </is>
      </c>
      <c r="B5" t="n">
        <v>110.33</v>
      </c>
    </row>
    <row r="6">
      <c r="A6" t="inlineStr">
        <is>
          <t>2018-11-30</t>
        </is>
      </c>
      <c r="B6" t="n">
        <v>98.5</v>
      </c>
    </row>
    <row r="7">
      <c r="A7" t="inlineStr">
        <is>
          <t>2019-11-30</t>
        </is>
      </c>
      <c r="B7" t="n">
        <v>111.53</v>
      </c>
    </row>
    <row r="8">
      <c r="A8" t="inlineStr">
        <is>
          <t>2020-11-30</t>
        </is>
      </c>
      <c r="B8" t="n">
        <v>141.02</v>
      </c>
    </row>
    <row r="12">
      <c r="A12" s="2" t="inlineStr">
        <is>
          <t>Start</t>
        </is>
      </c>
      <c r="B12" s="2" t="inlineStr">
        <is>
          <t>Ende</t>
        </is>
      </c>
      <c r="C12" s="2" t="inlineStr">
        <is>
          <t>Entwicklung</t>
        </is>
      </c>
    </row>
    <row r="13">
      <c r="A13" s="2">
        <f>A3</f>
        <v/>
      </c>
      <c r="B13" s="2">
        <f>A4</f>
        <v/>
      </c>
      <c r="C13" s="3">
        <f>B4/B3-1</f>
        <v/>
      </c>
    </row>
    <row r="14">
      <c r="A14" s="2">
        <f>A4</f>
        <v/>
      </c>
      <c r="B14" s="2">
        <f>A5</f>
        <v/>
      </c>
      <c r="C14" s="3">
        <f>B5/B4-1</f>
        <v/>
      </c>
    </row>
    <row r="15">
      <c r="A15" s="2">
        <f>A5</f>
        <v/>
      </c>
      <c r="B15" s="2">
        <f>A6</f>
        <v/>
      </c>
      <c r="C15" s="3">
        <f>B6/B5-1</f>
        <v/>
      </c>
    </row>
    <row r="16">
      <c r="A16" s="2">
        <f>A6</f>
        <v/>
      </c>
      <c r="B16" s="2">
        <f>A7</f>
        <v/>
      </c>
      <c r="C16" s="3">
        <f>B7/B6-1</f>
        <v/>
      </c>
    </row>
    <row r="17">
      <c r="A17" s="2">
        <f>A7</f>
        <v/>
      </c>
      <c r="B17" s="2">
        <f>A8</f>
        <v/>
      </c>
      <c r="C17" s="3">
        <f>B8/B7-1</f>
        <v/>
      </c>
    </row>
  </sheetData>
  <conditionalFormatting sqref="B2:B9">
    <cfRule priority="1" type="colorScale">
      <colorScale>
        <cfvo type="min"/>
        <cfvo type="max"/>
        <color rgb="FFAA0000"/>
        <color rgb="FF00AA00"/>
      </colorScale>
    </cfRule>
    <cfRule priority="2" type="colorScale">
      <colorScale>
        <cfvo type="min"/>
        <cfvo type="max"/>
        <color rgb="FFFF4B24"/>
        <color rgb="FF00AA00"/>
      </colorScale>
    </cfRule>
    <cfRule priority="3" type="colorScale">
      <colorScale>
        <cfvo type="min"/>
        <cfvo type="max"/>
        <color rgb="FFFF0000"/>
        <color rgb="FF00FF00"/>
      </colorScale>
    </cfRule>
    <cfRule priority="4" type="colorScale">
      <colorScale>
        <cfvo type="min"/>
        <cfvo type="max"/>
        <color rgb="FFAA0000"/>
        <color rgb="FF00AA00"/>
      </colorScale>
    </cfRule>
    <cfRule priority="5" type="colorScale">
      <colorScale>
        <cfvo type="min"/>
        <cfvo type="max"/>
        <color rgb="FFAA0000"/>
        <color rgb="FF00AA00"/>
      </colorScale>
    </cfRule>
    <cfRule priority="6" type="colorScale">
      <colorScale>
        <cfvo type="min"/>
        <cfvo type="max"/>
        <color rgb="FFAA0000"/>
        <color rgb="FF00AA00"/>
      </colorScale>
    </cfRule>
    <cfRule priority="7" type="colorScale">
      <colorScale>
        <cfvo type="min"/>
        <cfvo type="max"/>
        <color rgb="FFAA0000"/>
        <color rgb="FF00AA00"/>
      </colorScale>
    </cfRule>
    <cfRule priority="8" type="colorScale">
      <colorScale>
        <cfvo type="min"/>
        <cfvo type="max"/>
        <color rgb="FFAA0000"/>
        <color rgb="FF00AA00"/>
      </colorScale>
    </cfRule>
    <cfRule priority="9" type="colorScale">
      <colorScale>
        <cfvo type="min"/>
        <cfvo type="max"/>
        <color rgb="FFAA0000"/>
        <color rgb="FF00AA00"/>
      </colorScale>
    </cfRule>
    <cfRule priority="10" type="colorScale">
      <colorScale>
        <cfvo type="min"/>
        <cfvo type="max"/>
        <color rgb="FFAA0000"/>
        <color rgb="FF00AA00"/>
      </colorScale>
    </cfRule>
    <cfRule priority="11" type="colorScale">
      <colorScale>
        <cfvo type="min"/>
        <cfvo type="max"/>
        <color rgb="00AA0000"/>
        <color rgb="0000AA00"/>
      </colorScale>
    </cfRule>
    <cfRule priority="12" type="colorScale">
      <colorScale>
        <cfvo type="min"/>
        <cfvo type="max"/>
        <color rgb="00AA0000"/>
        <color rgb="0000AA00"/>
      </colorScale>
    </cfRule>
  </conditionalFormatting>
  <pageMargins bottom="0.75" footer="0.511805555555555" header="0.511805555555555" left="0.7" right="0.7" top="0.75"/>
  <pageSetup firstPageNumber="0" horizontalDpi="300" orientation="portrait" paperSize="9" verticalDpi="300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rgb="FFFFFF6D"/>
    <outlinePr summaryBelow="1" summaryRight="1"/>
    <pageSetUpPr/>
  </sheetPr>
  <dimension ref="A1:C10"/>
  <sheetViews>
    <sheetView workbookViewId="0" zoomScaleNormal="100">
      <selection activeCell="C13" sqref="C13"/>
    </sheetView>
  </sheetViews>
  <sheetFormatPr baseColWidth="10" defaultColWidth="9.125" defaultRowHeight="15"/>
  <sheetData>
    <row r="1">
      <c r="A1" t="inlineStr">
        <is>
          <t>Zeitraum</t>
        </is>
      </c>
      <c r="B1" t="inlineStr">
        <is>
          <t>annualisiert</t>
        </is>
      </c>
      <c r="C1" t="inlineStr">
        <is>
          <t>absolut</t>
        </is>
      </c>
    </row>
    <row r="3">
      <c r="A3" t="inlineStr">
        <is>
          <t>Monat</t>
        </is>
      </c>
      <c r="C3" s="1">
        <f>'kumulative Ertraege'!B13/'kumulative Ertraege'!B12-1</f>
        <v/>
      </c>
    </row>
    <row r="4">
      <c r="A4" t="inlineStr">
        <is>
          <t>3 Monate</t>
        </is>
      </c>
      <c r="C4" s="1">
        <f>'kumulative Ertraege'!B22/'kumulative Ertraege'!B21-1</f>
        <v/>
      </c>
    </row>
    <row r="5">
      <c r="A5" t="inlineStr">
        <is>
          <t>6 Monate</t>
        </is>
      </c>
      <c r="C5" s="1">
        <f>'kumulative Ertraege'!B31/'kumulative Ertraege'!B30-1</f>
        <v/>
      </c>
    </row>
    <row r="6">
      <c r="A6" t="inlineStr">
        <is>
          <t>1 Jahr</t>
        </is>
      </c>
      <c r="B6" s="1" t="n"/>
      <c r="C6" s="1">
        <f>'kumulative Ertraege'!B40/'kumulative Ertraege'!B39-1</f>
        <v/>
      </c>
    </row>
    <row r="7">
      <c r="A7" t="inlineStr">
        <is>
          <t>2 Jahre</t>
        </is>
      </c>
      <c r="B7" s="1">
        <f>((1+C7)^(1/2))-1</f>
        <v/>
      </c>
      <c r="C7" s="1">
        <f>'kumulative Ertraege'!B49/'kumulative Ertraege'!B48-1</f>
        <v/>
      </c>
    </row>
    <row r="8">
      <c r="A8" t="inlineStr">
        <is>
          <t>3 Jahre</t>
        </is>
      </c>
      <c r="B8" s="1">
        <f>((1+C8)^(1/3))-1</f>
        <v/>
      </c>
      <c r="C8" s="1">
        <f>'kumulative Ertraege'!B58/'kumulative Ertraege'!B57-1</f>
        <v/>
      </c>
    </row>
    <row r="9">
      <c r="A9" t="inlineStr">
        <is>
          <t>5 Jahre</t>
        </is>
      </c>
      <c r="B9" s="1">
        <f>((1+C9)^(1/5))-1</f>
        <v/>
      </c>
      <c r="C9" s="1">
        <f>'kumulative Ertraege'!B67/'kumulative Ertraege'!B66-1</f>
        <v/>
      </c>
    </row>
    <row r="10">
      <c r="A10" t="inlineStr">
        <is>
          <t>10 Jahre</t>
        </is>
      </c>
      <c r="B10" s="1">
        <f>((1+C10)^(1/10))-1</f>
        <v/>
      </c>
      <c r="C10" s="1">
        <f>'kumulative Ertraege'!B76/'kumulative Ertraege'!B75-1</f>
        <v/>
      </c>
    </row>
  </sheetData>
  <pageMargins bottom="1.025" footer="0.7875" header="0.7875" left="0.7875" right="0.7875" top="1.025"/>
  <pageSetup firstPageNumber="0" horizontalDpi="300" orientation="portrait" paperSize="9" verticalDpi="300"/>
  <headerFooter>
    <oddHeader>&amp;C&amp;"Arial,Standard"&amp;10 &amp;A</oddHeader>
    <oddFooter>&amp;C&amp;"Arial,Standard"&amp;10 Seite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de-DE</dc:language>
  <dcterms:created xmlns:dcterms="http://purl.org/dc/terms/" xmlns:xsi="http://www.w3.org/2001/XMLSchema-instance" xsi:type="dcterms:W3CDTF">2020-09-29T10:12:21Z</dcterms:created>
  <dcterms:modified xmlns:dcterms="http://purl.org/dc/terms/" xmlns:xsi="http://www.w3.org/2001/XMLSchema-instance" xsi:type="dcterms:W3CDTF">2020-12-03T21:13:52Z</dcterms:modified>
  <cp:lastModifiedBy>Noeh</cp:lastModifiedBy>
  <cp:revision>2</cp:revision>
</cp:coreProperties>
</file>