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https://d.docs.live.net/70353c691d06d3e5/Documents/"/>
    </mc:Choice>
  </mc:AlternateContent>
  <xr:revisionPtr revIDLastSave="3868" documentId="8_{DFE8C46F-557D-4642-B320-7E14A1F62FDA}" xr6:coauthVersionLast="47" xr6:coauthVersionMax="47" xr10:uidLastSave="{D96CDAE9-50D4-4786-B7FD-13AF90600431}"/>
  <bookViews>
    <workbookView xWindow="-120" yWindow="-120" windowWidth="29040" windowHeight="15840" firstSheet="5" activeTab="5" xr2:uid="{00000000-000D-0000-FFFF-FFFF00000000}"/>
  </bookViews>
  <sheets>
    <sheet name="Dashboard" sheetId="9" r:id="rId1"/>
    <sheet name="Charity Information" sheetId="1" r:id="rId2"/>
    <sheet name="Analysis Questions" sheetId="8" r:id="rId3"/>
    <sheet name="Financial Position" sheetId="2" r:id="rId4"/>
    <sheet name="Revenue" sheetId="3" r:id="rId5"/>
    <sheet name="Expenditures" sheetId="5" r:id="rId6"/>
    <sheet name="Surplus or loss" sheetId="6" r:id="rId7"/>
    <sheet name="Pivot Tables" sheetId="24" r:id="rId8"/>
    <sheet name="Pivot Data" sheetId="22" r:id="rId9"/>
    <sheet name="Financial Position Data" sheetId="11" r:id="rId10"/>
    <sheet name="Revenue Data" sheetId="10" r:id="rId11"/>
    <sheet name="Breakdown of Rev. &amp; Exp." sheetId="4" state="hidden" r:id="rId12"/>
    <sheet name="Expenditures Data" sheetId="12" r:id="rId13"/>
    <sheet name="Admin Expenses Data" sheetId="14" r:id="rId14"/>
    <sheet name="Visual &amp; Summary Q(1)" sheetId="7" r:id="rId15"/>
    <sheet name="Visual &amp; Summary (2)" sheetId="15" r:id="rId16"/>
    <sheet name="Visual &amp; Summary (3)" sheetId="16" r:id="rId17"/>
    <sheet name="Visual &amp; Summary (4)" sheetId="17" r:id="rId18"/>
    <sheet name="Visual &amp; Summary (5)" sheetId="18" r:id="rId19"/>
    <sheet name="Visual &amp; Summary (6)" sheetId="19" r:id="rId20"/>
    <sheet name="Visual &amp; Summary (7)" sheetId="20" r:id="rId21"/>
    <sheet name="Visual &amp; Summary (8)" sheetId="21" r:id="rId22"/>
  </sheets>
  <externalReferences>
    <externalReference r:id="rId23"/>
  </externalReferences>
  <definedNames>
    <definedName name="Slicer_Charity_Number">#N/A</definedName>
    <definedName name="Slicer_Year">#N/A</definedName>
  </definedNames>
  <calcPr calcId="191028"/>
  <pivotCaches>
    <pivotCache cacheId="7813"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8" roundtripDataChecksum="5iq3D0d0nvC1dg8s+mqPEdA1qgQaO15nbh+6OA/S//M="/>
    </ext>
  </extLst>
</workbook>
</file>

<file path=xl/calcChain.xml><?xml version="1.0" encoding="utf-8"?>
<calcChain xmlns="http://schemas.openxmlformats.org/spreadsheetml/2006/main">
  <c r="B19" i="5" l="1"/>
  <c r="B18" i="5"/>
  <c r="D6" i="20"/>
  <c r="D5" i="20"/>
  <c r="D4" i="20"/>
  <c r="D3" i="20"/>
  <c r="C6" i="20"/>
  <c r="C5" i="20"/>
  <c r="C4" i="20"/>
  <c r="C3" i="20"/>
  <c r="B6" i="20"/>
  <c r="B5" i="20"/>
  <c r="B4" i="20"/>
  <c r="B3" i="20"/>
  <c r="G5" i="20"/>
  <c r="G4" i="20"/>
  <c r="H26" i="21"/>
  <c r="E26" i="21"/>
  <c r="B26" i="21"/>
  <c r="H25" i="21"/>
  <c r="E25" i="21"/>
  <c r="B25" i="21"/>
  <c r="H24" i="21"/>
  <c r="E24" i="21"/>
  <c r="B24" i="21"/>
  <c r="J4" i="21"/>
  <c r="J5" i="21"/>
  <c r="J6" i="21"/>
  <c r="J7" i="21"/>
  <c r="J8" i="21"/>
  <c r="J9" i="21"/>
  <c r="J10" i="21"/>
  <c r="J11" i="21"/>
  <c r="J12" i="21"/>
  <c r="J13" i="21"/>
  <c r="J3" i="21"/>
  <c r="G26" i="21" s="1"/>
  <c r="I4" i="21"/>
  <c r="I5" i="21"/>
  <c r="D24" i="21" s="1"/>
  <c r="I6" i="21"/>
  <c r="I7" i="21"/>
  <c r="I8" i="21"/>
  <c r="I9" i="21"/>
  <c r="I10" i="21"/>
  <c r="I11" i="21"/>
  <c r="I12" i="21"/>
  <c r="I13" i="21"/>
  <c r="I3" i="21"/>
  <c r="G24" i="21"/>
  <c r="G25" i="21"/>
  <c r="A24" i="21"/>
  <c r="A25" i="21"/>
  <c r="A26" i="21"/>
  <c r="H4" i="21"/>
  <c r="H5" i="21"/>
  <c r="H6" i="21"/>
  <c r="H7" i="21"/>
  <c r="H8" i="21"/>
  <c r="H9" i="21"/>
  <c r="H10" i="21"/>
  <c r="H11" i="21"/>
  <c r="H12" i="21"/>
  <c r="H13" i="21"/>
  <c r="H3" i="21"/>
  <c r="I12" i="20"/>
  <c r="I11" i="20"/>
  <c r="I10" i="20"/>
  <c r="I9" i="20"/>
  <c r="I8" i="20"/>
  <c r="I7" i="20"/>
  <c r="I6" i="20"/>
  <c r="I5" i="20"/>
  <c r="I4" i="20"/>
  <c r="I3" i="20"/>
  <c r="D6" i="19"/>
  <c r="D5" i="19"/>
  <c r="D4" i="19"/>
  <c r="D3" i="19"/>
  <c r="C6" i="19"/>
  <c r="C5" i="19"/>
  <c r="C4" i="19"/>
  <c r="C3" i="19"/>
  <c r="B6" i="19"/>
  <c r="B5" i="19"/>
  <c r="B4" i="19"/>
  <c r="B3" i="19"/>
  <c r="H12" i="20"/>
  <c r="H11" i="20"/>
  <c r="H10" i="20"/>
  <c r="H9" i="20"/>
  <c r="H8" i="20"/>
  <c r="H7" i="20"/>
  <c r="H6" i="20"/>
  <c r="H5" i="20"/>
  <c r="H4" i="20"/>
  <c r="H3" i="20"/>
  <c r="G12" i="20"/>
  <c r="G11" i="20"/>
  <c r="G10" i="20"/>
  <c r="G9" i="20"/>
  <c r="G8" i="20"/>
  <c r="G7" i="20"/>
  <c r="G6" i="20"/>
  <c r="G3" i="20"/>
  <c r="H27" i="5"/>
  <c r="N43" i="14"/>
  <c r="N44" i="14"/>
  <c r="N45" i="14"/>
  <c r="N46" i="14"/>
  <c r="N47" i="14"/>
  <c r="N48" i="14"/>
  <c r="N49" i="14"/>
  <c r="N50" i="14"/>
  <c r="N51" i="14"/>
  <c r="N52" i="14"/>
  <c r="N53" i="14"/>
  <c r="N54" i="14"/>
  <c r="N55" i="14"/>
  <c r="N56" i="14"/>
  <c r="N57" i="14"/>
  <c r="N58" i="14"/>
  <c r="N59" i="14"/>
  <c r="N60" i="14"/>
  <c r="N22" i="14"/>
  <c r="N23" i="14"/>
  <c r="N24" i="14"/>
  <c r="N25" i="14"/>
  <c r="N26" i="14"/>
  <c r="N27" i="14"/>
  <c r="N28" i="14"/>
  <c r="N29" i="14"/>
  <c r="N30" i="14"/>
  <c r="N31" i="14"/>
  <c r="N32" i="14"/>
  <c r="N33" i="14"/>
  <c r="N34" i="14"/>
  <c r="N35" i="14"/>
  <c r="N36" i="14"/>
  <c r="N37" i="14"/>
  <c r="N38" i="14"/>
  <c r="N39" i="14"/>
  <c r="N2" i="14"/>
  <c r="N3" i="14"/>
  <c r="N4" i="14"/>
  <c r="N5" i="14"/>
  <c r="N6" i="14"/>
  <c r="N7" i="14"/>
  <c r="N8" i="14"/>
  <c r="N9" i="14"/>
  <c r="N10" i="14"/>
  <c r="N11" i="14"/>
  <c r="N12" i="14"/>
  <c r="N13" i="14"/>
  <c r="N14" i="14"/>
  <c r="N15" i="14"/>
  <c r="N16" i="14"/>
  <c r="N17" i="14"/>
  <c r="N18" i="14"/>
  <c r="N19" i="14"/>
  <c r="D6" i="18"/>
  <c r="D5" i="18"/>
  <c r="D4" i="18"/>
  <c r="D3" i="18"/>
  <c r="C6" i="18"/>
  <c r="C5" i="18"/>
  <c r="C4" i="18"/>
  <c r="C3" i="18"/>
  <c r="B6" i="18"/>
  <c r="B5" i="18"/>
  <c r="B4" i="18"/>
  <c r="B3" i="18"/>
  <c r="D6" i="15"/>
  <c r="D5" i="15"/>
  <c r="D4" i="15"/>
  <c r="D3" i="15"/>
  <c r="C6" i="15"/>
  <c r="C5" i="15"/>
  <c r="C4" i="15"/>
  <c r="C3" i="15"/>
  <c r="B6" i="15"/>
  <c r="B5" i="15"/>
  <c r="B4" i="15"/>
  <c r="B3" i="15"/>
  <c r="B6" i="7"/>
  <c r="D6" i="7"/>
  <c r="C6" i="7"/>
  <c r="D5" i="7"/>
  <c r="D4" i="7"/>
  <c r="C5" i="7"/>
  <c r="C4" i="7"/>
  <c r="B5" i="7"/>
  <c r="B4" i="7"/>
  <c r="D3" i="7"/>
  <c r="C3" i="7"/>
  <c r="B3" i="7"/>
  <c r="D25" i="21" l="1"/>
  <c r="D26" i="21"/>
  <c r="I17" i="21"/>
  <c r="I16" i="21"/>
  <c r="J17" i="21"/>
  <c r="I15" i="21"/>
  <c r="H17" i="21"/>
  <c r="H15" i="21"/>
  <c r="H16" i="21"/>
  <c r="J15" i="21"/>
  <c r="J16" i="21"/>
  <c r="D28" i="5" l="1"/>
  <c r="D29" i="5"/>
  <c r="D30" i="5"/>
  <c r="D31" i="5"/>
  <c r="D27" i="5"/>
  <c r="C28" i="5"/>
  <c r="C29" i="5"/>
  <c r="C30" i="5"/>
  <c r="C31" i="5"/>
  <c r="C27" i="5"/>
  <c r="B28" i="5"/>
  <c r="B29" i="5"/>
  <c r="B30" i="5"/>
  <c r="B31" i="5"/>
  <c r="B27" i="5"/>
  <c r="P28" i="5"/>
  <c r="P29" i="5"/>
  <c r="P30" i="5"/>
  <c r="P31" i="5"/>
  <c r="P27" i="5"/>
  <c r="O28" i="5"/>
  <c r="O29" i="5"/>
  <c r="O30" i="5"/>
  <c r="O31" i="5"/>
  <c r="O27" i="5"/>
  <c r="N28" i="5"/>
  <c r="N29" i="5"/>
  <c r="N30" i="5"/>
  <c r="N31" i="5"/>
  <c r="N27" i="5"/>
  <c r="H28" i="5"/>
  <c r="H29" i="5"/>
  <c r="H30" i="5"/>
  <c r="H31" i="5"/>
  <c r="K6" i="5"/>
  <c r="I29" i="5" s="1"/>
  <c r="K12" i="5"/>
  <c r="I28" i="5"/>
  <c r="I30" i="5"/>
  <c r="I31" i="5"/>
  <c r="I27" i="5"/>
  <c r="J28" i="5"/>
  <c r="J30" i="5"/>
  <c r="J31" i="5"/>
  <c r="J27" i="5"/>
  <c r="F4" i="5"/>
  <c r="O4" i="5" a="1"/>
  <c r="O4" i="5" s="1"/>
  <c r="N4" i="5" a="1"/>
  <c r="N4" i="5" s="1"/>
  <c r="M4" i="5" a="1"/>
  <c r="M4" i="5" s="1"/>
  <c r="L4" i="5" a="1"/>
  <c r="L4" i="5" s="1"/>
  <c r="J4" i="5" a="1"/>
  <c r="J4" i="5" s="1"/>
  <c r="I4" i="5" a="1"/>
  <c r="I4" i="5" s="1"/>
  <c r="H4" i="5" a="1"/>
  <c r="H4" i="5" s="1"/>
  <c r="B4" i="5" a="1"/>
  <c r="B4" i="5" s="1"/>
  <c r="G4" i="5" a="1"/>
  <c r="G4" i="5" s="1"/>
  <c r="H3" i="2" a="1"/>
  <c r="H3" i="2" s="1"/>
  <c r="G3" i="2" a="1"/>
  <c r="G3" i="2" s="1"/>
  <c r="F3" i="2" a="1"/>
  <c r="F3" i="2" s="1"/>
  <c r="D3" i="2" a="1"/>
  <c r="D3" i="2" s="1"/>
  <c r="C3" i="2" a="1"/>
  <c r="C3" i="2" s="1"/>
  <c r="B3" i="2" a="1"/>
  <c r="B3" i="2" s="1"/>
  <c r="C4" i="5" a="1"/>
  <c r="C4" i="5" s="1"/>
  <c r="D4" i="5" a="1"/>
  <c r="D4" i="5" s="1"/>
  <c r="E4" i="5" a="1"/>
  <c r="E4" i="5" s="1"/>
  <c r="E4" i="3" a="1"/>
  <c r="E4" i="3" s="1"/>
  <c r="D4" i="3" a="1"/>
  <c r="D4" i="3" s="1"/>
  <c r="C4" i="3" a="1"/>
  <c r="C4" i="3" s="1"/>
  <c r="B71" i="10"/>
  <c r="B73" i="10"/>
  <c r="B72" i="10"/>
  <c r="B44" i="10"/>
  <c r="B41" i="10"/>
  <c r="B42" i="10" s="1"/>
  <c r="B43" i="10" s="1"/>
  <c r="B40" i="10"/>
  <c r="B39" i="10"/>
  <c r="B38" i="10"/>
  <c r="M10" i="10"/>
  <c r="B7" i="10"/>
  <c r="B6" i="10"/>
  <c r="B5" i="10"/>
  <c r="B8" i="10" s="1"/>
  <c r="B9" i="10" s="1"/>
  <c r="C77" i="10"/>
  <c r="N4" i="3" s="1" a="1"/>
  <c r="N4" i="3" s="1"/>
  <c r="P18" i="5" s="1"/>
  <c r="D77" i="10"/>
  <c r="E77" i="10"/>
  <c r="F77" i="10"/>
  <c r="G77" i="10"/>
  <c r="H77" i="10"/>
  <c r="H76" i="10" s="1"/>
  <c r="I77" i="10"/>
  <c r="I76" i="10" s="1"/>
  <c r="J77" i="10"/>
  <c r="J76" i="10" s="1"/>
  <c r="K77" i="10"/>
  <c r="K76" i="10" s="1"/>
  <c r="L77" i="10"/>
  <c r="M77" i="10"/>
  <c r="B4" i="10"/>
  <c r="C39" i="10"/>
  <c r="C42" i="10" s="1"/>
  <c r="D39" i="10"/>
  <c r="E39" i="10"/>
  <c r="F39" i="10"/>
  <c r="G39" i="10"/>
  <c r="H39" i="10"/>
  <c r="I39" i="10"/>
  <c r="J39" i="10"/>
  <c r="K39" i="10"/>
  <c r="K42" i="10" s="1"/>
  <c r="L39" i="10"/>
  <c r="M39" i="10"/>
  <c r="C40" i="10"/>
  <c r="D40" i="10"/>
  <c r="D42" i="10" s="1"/>
  <c r="E40" i="10"/>
  <c r="F40" i="10"/>
  <c r="F42" i="10" s="1"/>
  <c r="F43" i="10" s="1"/>
  <c r="G40" i="10"/>
  <c r="H40" i="10"/>
  <c r="H42" i="10" s="1"/>
  <c r="I40" i="10"/>
  <c r="J40" i="10"/>
  <c r="K40" i="10"/>
  <c r="L40" i="10"/>
  <c r="M40" i="10"/>
  <c r="B77" i="10"/>
  <c r="B76" i="10" s="1"/>
  <c r="C41" i="10"/>
  <c r="D41" i="10"/>
  <c r="E41" i="10"/>
  <c r="F41" i="10"/>
  <c r="G41" i="10"/>
  <c r="H41" i="10"/>
  <c r="I41" i="10"/>
  <c r="J41" i="10"/>
  <c r="K41" i="10"/>
  <c r="L41" i="10"/>
  <c r="M41" i="10"/>
  <c r="E42" i="10"/>
  <c r="G42" i="10"/>
  <c r="I42" i="10"/>
  <c r="J42" i="10"/>
  <c r="I75" i="10"/>
  <c r="J75" i="10"/>
  <c r="K75" i="10"/>
  <c r="B75" i="10"/>
  <c r="C44" i="10"/>
  <c r="D44" i="10"/>
  <c r="H4" i="3" s="1" a="1"/>
  <c r="H4" i="3" s="1"/>
  <c r="C18" i="5" s="1"/>
  <c r="E44" i="10"/>
  <c r="F44" i="10"/>
  <c r="G44" i="10"/>
  <c r="H44" i="10"/>
  <c r="I44" i="10"/>
  <c r="J44" i="10"/>
  <c r="K44" i="10"/>
  <c r="L44" i="10"/>
  <c r="M44" i="10"/>
  <c r="C38" i="10"/>
  <c r="D38" i="10"/>
  <c r="I4" i="3" s="1" a="1"/>
  <c r="I4" i="3" s="1"/>
  <c r="E38" i="10"/>
  <c r="F38" i="10"/>
  <c r="G38" i="10"/>
  <c r="H38" i="10"/>
  <c r="I38" i="10"/>
  <c r="J38" i="10"/>
  <c r="K38" i="10"/>
  <c r="L38" i="10"/>
  <c r="M38" i="10"/>
  <c r="C74" i="10"/>
  <c r="D74" i="10"/>
  <c r="E74" i="10"/>
  <c r="F74" i="10"/>
  <c r="G74" i="10"/>
  <c r="H74" i="10"/>
  <c r="I74" i="10"/>
  <c r="J74" i="10"/>
  <c r="K74" i="10"/>
  <c r="L74" i="10"/>
  <c r="M74" i="10"/>
  <c r="B74" i="10"/>
  <c r="L73" i="10"/>
  <c r="L75" i="10" s="1"/>
  <c r="M73" i="10"/>
  <c r="M75" i="10" s="1"/>
  <c r="C73" i="10"/>
  <c r="C75" i="10" s="1"/>
  <c r="D73" i="10"/>
  <c r="E73" i="10"/>
  <c r="F73" i="10"/>
  <c r="G73" i="10"/>
  <c r="H73" i="10"/>
  <c r="I73" i="10"/>
  <c r="J73" i="10"/>
  <c r="K73" i="10"/>
  <c r="C72" i="10"/>
  <c r="D72" i="10"/>
  <c r="D75" i="10" s="1"/>
  <c r="D76" i="10" s="1"/>
  <c r="E72" i="10"/>
  <c r="E75" i="10" s="1"/>
  <c r="E76" i="10" s="1"/>
  <c r="F72" i="10"/>
  <c r="F75" i="10" s="1"/>
  <c r="F76" i="10" s="1"/>
  <c r="G72" i="10"/>
  <c r="G75" i="10" s="1"/>
  <c r="H72" i="10"/>
  <c r="H75" i="10" s="1"/>
  <c r="I72" i="10"/>
  <c r="J72" i="10"/>
  <c r="K72" i="10"/>
  <c r="L72" i="10"/>
  <c r="M72" i="10"/>
  <c r="C71" i="10"/>
  <c r="O4" i="3" s="1" a="1"/>
  <c r="O4" i="3" s="1"/>
  <c r="D71" i="10"/>
  <c r="E71" i="10"/>
  <c r="F71" i="10"/>
  <c r="G71" i="10"/>
  <c r="H71" i="10"/>
  <c r="I71" i="10"/>
  <c r="J71" i="10"/>
  <c r="K71" i="10"/>
  <c r="L71" i="10"/>
  <c r="M71" i="10"/>
  <c r="C5" i="10"/>
  <c r="D5" i="10"/>
  <c r="E5" i="10"/>
  <c r="F5" i="10"/>
  <c r="G5" i="10"/>
  <c r="H5" i="10"/>
  <c r="I5" i="10"/>
  <c r="J5" i="10"/>
  <c r="K5" i="10"/>
  <c r="L5" i="10"/>
  <c r="M5" i="10"/>
  <c r="M8" i="10" s="1"/>
  <c r="M9" i="10" s="1"/>
  <c r="C6" i="10"/>
  <c r="D6" i="10"/>
  <c r="E6" i="10"/>
  <c r="F6" i="10"/>
  <c r="G6" i="10"/>
  <c r="H6" i="10"/>
  <c r="I6" i="10"/>
  <c r="J6" i="10"/>
  <c r="K6" i="10"/>
  <c r="L6" i="10"/>
  <c r="M6" i="10"/>
  <c r="C7" i="10"/>
  <c r="D7" i="10"/>
  <c r="E7" i="10"/>
  <c r="F7" i="10"/>
  <c r="G7" i="10"/>
  <c r="H7" i="10"/>
  <c r="I7" i="10"/>
  <c r="J7" i="10"/>
  <c r="K7" i="10"/>
  <c r="L7" i="10"/>
  <c r="M7" i="10"/>
  <c r="C10" i="10"/>
  <c r="B4" i="3" s="1" a="1"/>
  <c r="B4" i="3" s="1"/>
  <c r="B4" i="6" s="1"/>
  <c r="D10" i="10"/>
  <c r="E10" i="10"/>
  <c r="F10" i="10"/>
  <c r="G10" i="10"/>
  <c r="H10" i="10"/>
  <c r="I10" i="10"/>
  <c r="J10" i="10"/>
  <c r="K10" i="10"/>
  <c r="L10" i="10"/>
  <c r="B10" i="10"/>
  <c r="C4" i="10"/>
  <c r="D4" i="10"/>
  <c r="E4" i="10"/>
  <c r="F4" i="10"/>
  <c r="G4" i="10"/>
  <c r="H4" i="10"/>
  <c r="I4" i="10"/>
  <c r="J4" i="10"/>
  <c r="K4" i="10"/>
  <c r="L4" i="10"/>
  <c r="M4" i="10"/>
  <c r="L6" i="2"/>
  <c r="K10" i="2"/>
  <c r="J12" i="2"/>
  <c r="J7" i="2"/>
  <c r="AH75" i="4"/>
  <c r="AI75" i="4" s="1"/>
  <c r="W75" i="4"/>
  <c r="J75" i="4"/>
  <c r="AF72" i="4"/>
  <c r="AD72" i="4"/>
  <c r="AB72" i="4"/>
  <c r="AG72" i="4" s="1"/>
  <c r="T72" i="4"/>
  <c r="R72" i="4"/>
  <c r="P72" i="4"/>
  <c r="U72" i="4" s="1"/>
  <c r="G72" i="4"/>
  <c r="E72" i="4"/>
  <c r="C72" i="4"/>
  <c r="H72" i="4" s="1"/>
  <c r="AH59" i="4"/>
  <c r="AI59" i="4" s="1"/>
  <c r="W59" i="4"/>
  <c r="J59" i="4"/>
  <c r="L60" i="4" s="1"/>
  <c r="AF56" i="4"/>
  <c r="AD56" i="4"/>
  <c r="AB56" i="4"/>
  <c r="AG56" i="4" s="1"/>
  <c r="U56" i="4"/>
  <c r="T56" i="4"/>
  <c r="R56" i="4"/>
  <c r="P56" i="4"/>
  <c r="G56" i="4"/>
  <c r="E56" i="4"/>
  <c r="C56" i="4"/>
  <c r="H56" i="4" s="1"/>
  <c r="AK44" i="4"/>
  <c r="Y44" i="4"/>
  <c r="AI43" i="4"/>
  <c r="AK45" i="4" s="1"/>
  <c r="W43" i="4"/>
  <c r="Y45" i="4" s="1"/>
  <c r="J43" i="4"/>
  <c r="AG40" i="4"/>
  <c r="AF40" i="4"/>
  <c r="AD40" i="4"/>
  <c r="AB40" i="4"/>
  <c r="T40" i="4"/>
  <c r="R40" i="4"/>
  <c r="P40" i="4"/>
  <c r="U40" i="4" s="1"/>
  <c r="G40" i="4"/>
  <c r="E40" i="4"/>
  <c r="C40" i="4"/>
  <c r="H40" i="4" s="1"/>
  <c r="AI27" i="4"/>
  <c r="W27" i="4"/>
  <c r="J27" i="4"/>
  <c r="L28" i="4" s="1"/>
  <c r="AF24" i="4"/>
  <c r="AD24" i="4"/>
  <c r="AB24" i="4"/>
  <c r="AG24" i="4" s="1"/>
  <c r="T24" i="4"/>
  <c r="R24" i="4"/>
  <c r="P24" i="4"/>
  <c r="U24" i="4" s="1"/>
  <c r="G24" i="4"/>
  <c r="E24" i="4"/>
  <c r="C24" i="4"/>
  <c r="H24" i="4" s="1"/>
  <c r="Y12" i="4"/>
  <c r="AI11" i="4"/>
  <c r="W11" i="4"/>
  <c r="Y13" i="4" s="1"/>
  <c r="J11" i="4"/>
  <c r="AF8" i="4"/>
  <c r="AD8" i="4"/>
  <c r="AB8" i="4"/>
  <c r="AG8" i="4" s="1"/>
  <c r="T8" i="4"/>
  <c r="R8" i="4"/>
  <c r="P8" i="4"/>
  <c r="U8" i="4" s="1"/>
  <c r="H8" i="4"/>
  <c r="G8" i="4"/>
  <c r="E8" i="4"/>
  <c r="C8" i="4"/>
  <c r="H43" i="10" l="1"/>
  <c r="L42" i="10"/>
  <c r="J4" i="3" s="1" a="1"/>
  <c r="M42" i="10"/>
  <c r="G43" i="10"/>
  <c r="C76" i="10"/>
  <c r="P4" i="3" a="1"/>
  <c r="P4" i="3" s="1"/>
  <c r="M76" i="10"/>
  <c r="L76" i="10"/>
  <c r="G76" i="10"/>
  <c r="C38" i="3"/>
  <c r="B41" i="3"/>
  <c r="N41" i="3"/>
  <c r="O41" i="3"/>
  <c r="N20" i="5"/>
  <c r="D18" i="5"/>
  <c r="J21" i="5"/>
  <c r="P19" i="5"/>
  <c r="B12" i="6"/>
  <c r="D9" i="6"/>
  <c r="C7" i="6"/>
  <c r="N19" i="5"/>
  <c r="D22" i="5"/>
  <c r="J20" i="5"/>
  <c r="B11" i="6"/>
  <c r="D8" i="6"/>
  <c r="C6" i="6"/>
  <c r="E41" i="3"/>
  <c r="H41" i="3"/>
  <c r="H22" i="5"/>
  <c r="D21" i="5"/>
  <c r="J19" i="5"/>
  <c r="B10" i="6"/>
  <c r="D7" i="6"/>
  <c r="C5" i="6"/>
  <c r="B7" i="6"/>
  <c r="D41" i="3"/>
  <c r="I41" i="3"/>
  <c r="H21" i="5"/>
  <c r="D20" i="5"/>
  <c r="O18" i="5"/>
  <c r="B9" i="6"/>
  <c r="D6" i="6"/>
  <c r="H20" i="5"/>
  <c r="D19" i="5"/>
  <c r="O22" i="5"/>
  <c r="B8" i="6"/>
  <c r="D5" i="6"/>
  <c r="B22" i="5"/>
  <c r="H19" i="5"/>
  <c r="I18" i="5"/>
  <c r="O21" i="5"/>
  <c r="B6" i="6"/>
  <c r="C4" i="6"/>
  <c r="B21" i="5"/>
  <c r="H18" i="5"/>
  <c r="J18" i="5"/>
  <c r="O20" i="5"/>
  <c r="B5" i="6"/>
  <c r="C13" i="6"/>
  <c r="B20" i="5"/>
  <c r="I22" i="5"/>
  <c r="O19" i="5"/>
  <c r="D4" i="6"/>
  <c r="C12" i="6"/>
  <c r="C22" i="5"/>
  <c r="I21" i="5"/>
  <c r="D13" i="6"/>
  <c r="C11" i="6"/>
  <c r="N18" i="5"/>
  <c r="C21" i="5"/>
  <c r="I20" i="5"/>
  <c r="P22" i="5"/>
  <c r="D12" i="6"/>
  <c r="C10" i="6"/>
  <c r="N22" i="5"/>
  <c r="C20" i="5"/>
  <c r="I19" i="5"/>
  <c r="P21" i="5"/>
  <c r="D11" i="6"/>
  <c r="C9" i="6"/>
  <c r="C41" i="3"/>
  <c r="N21" i="5"/>
  <c r="C19" i="5"/>
  <c r="J22" i="5"/>
  <c r="P20" i="5"/>
  <c r="B13" i="6"/>
  <c r="D10" i="6"/>
  <c r="C8" i="6"/>
  <c r="J29" i="5"/>
  <c r="P4" i="5"/>
  <c r="P5" i="5"/>
  <c r="P10" i="5"/>
  <c r="P12" i="5"/>
  <c r="P9" i="5"/>
  <c r="P8" i="5"/>
  <c r="P13" i="5"/>
  <c r="P7" i="5"/>
  <c r="P11" i="5"/>
  <c r="P6" i="5"/>
  <c r="K10" i="5"/>
  <c r="K9" i="5"/>
  <c r="K7" i="5"/>
  <c r="K5" i="5"/>
  <c r="K11" i="5"/>
  <c r="K8" i="5"/>
  <c r="F5" i="5"/>
  <c r="K13" i="5"/>
  <c r="K4" i="5"/>
  <c r="F7" i="5"/>
  <c r="F6" i="5"/>
  <c r="F13" i="5"/>
  <c r="F11" i="5"/>
  <c r="F10" i="5"/>
  <c r="F9" i="5"/>
  <c r="F8" i="5"/>
  <c r="F12" i="5"/>
  <c r="B18" i="3"/>
  <c r="J4" i="2"/>
  <c r="K3" i="2"/>
  <c r="K9" i="2"/>
  <c r="L5" i="2"/>
  <c r="L7" i="2"/>
  <c r="L12" i="2"/>
  <c r="L4" i="2"/>
  <c r="K6" i="2"/>
  <c r="J3" i="2"/>
  <c r="K5" i="2"/>
  <c r="K4" i="2"/>
  <c r="L8" i="2"/>
  <c r="J5" i="2"/>
  <c r="K7" i="2"/>
  <c r="L9" i="2"/>
  <c r="J6" i="2"/>
  <c r="K8" i="2"/>
  <c r="L10" i="2"/>
  <c r="L11" i="2"/>
  <c r="J8" i="2"/>
  <c r="J9" i="2"/>
  <c r="K11" i="2"/>
  <c r="J10" i="2"/>
  <c r="K12" i="2"/>
  <c r="J11" i="2"/>
  <c r="L3" i="2"/>
  <c r="I43" i="10"/>
  <c r="D43" i="10"/>
  <c r="K43" i="10"/>
  <c r="J43" i="10"/>
  <c r="L43" i="10"/>
  <c r="M43" i="10"/>
  <c r="E43" i="10"/>
  <c r="C43" i="10"/>
  <c r="K4" i="3" s="1" a="1"/>
  <c r="N19" i="3"/>
  <c r="H25" i="3"/>
  <c r="N38" i="3"/>
  <c r="N20" i="3"/>
  <c r="N21" i="3"/>
  <c r="O32" i="3"/>
  <c r="B36" i="3"/>
  <c r="H26" i="3"/>
  <c r="N22" i="3"/>
  <c r="N37" i="3"/>
  <c r="C35" i="3"/>
  <c r="B32" i="3"/>
  <c r="B34" i="3"/>
  <c r="O40" i="3"/>
  <c r="N26" i="3"/>
  <c r="O38" i="3"/>
  <c r="H32" i="3"/>
  <c r="N36" i="3"/>
  <c r="N23" i="3"/>
  <c r="N32" i="3"/>
  <c r="H36" i="3"/>
  <c r="H34" i="3"/>
  <c r="C33" i="3"/>
  <c r="C39" i="3"/>
  <c r="B40" i="3"/>
  <c r="B39" i="3"/>
  <c r="B37" i="3"/>
  <c r="B33" i="3"/>
  <c r="C40" i="3"/>
  <c r="C37" i="3"/>
  <c r="B22" i="3"/>
  <c r="B35" i="3"/>
  <c r="B38" i="3"/>
  <c r="H19" i="3"/>
  <c r="I33" i="3"/>
  <c r="H27" i="3"/>
  <c r="I39" i="3"/>
  <c r="H40" i="3"/>
  <c r="H20" i="3"/>
  <c r="H35" i="3"/>
  <c r="I32" i="3"/>
  <c r="H33" i="3"/>
  <c r="I35" i="3"/>
  <c r="I37" i="3"/>
  <c r="I36" i="3"/>
  <c r="I38" i="3"/>
  <c r="I40" i="3"/>
  <c r="O33" i="3"/>
  <c r="O36" i="3"/>
  <c r="O39" i="3"/>
  <c r="N18" i="3"/>
  <c r="H23" i="3"/>
  <c r="H22" i="3"/>
  <c r="O34" i="3"/>
  <c r="O37" i="3"/>
  <c r="H21" i="3"/>
  <c r="I34" i="3"/>
  <c r="C34" i="3"/>
  <c r="C36" i="3"/>
  <c r="C32" i="3"/>
  <c r="N24" i="3"/>
  <c r="O35" i="3"/>
  <c r="H18" i="3"/>
  <c r="B20" i="3"/>
  <c r="B19" i="3"/>
  <c r="B27" i="3"/>
  <c r="B21" i="3"/>
  <c r="B26" i="3"/>
  <c r="B25" i="3"/>
  <c r="B24" i="3"/>
  <c r="B23" i="3"/>
  <c r="K8" i="10"/>
  <c r="J8" i="10"/>
  <c r="L8" i="10"/>
  <c r="D8" i="10"/>
  <c r="F8" i="10"/>
  <c r="C8" i="10"/>
  <c r="E8" i="10"/>
  <c r="G8" i="10"/>
  <c r="I8" i="10"/>
  <c r="H8" i="10"/>
  <c r="J4" i="3" l="1"/>
  <c r="I18" i="3" s="1"/>
  <c r="I20" i="3"/>
  <c r="J41" i="3"/>
  <c r="K4" i="3"/>
  <c r="K41" i="3"/>
  <c r="P41" i="3"/>
  <c r="Q4" i="3" a="1"/>
  <c r="H38" i="3"/>
  <c r="H24" i="3"/>
  <c r="N25" i="3"/>
  <c r="N33" i="3"/>
  <c r="H39" i="3"/>
  <c r="N34" i="3"/>
  <c r="H37" i="3"/>
  <c r="N39" i="3"/>
  <c r="N35" i="3"/>
  <c r="N40" i="3"/>
  <c r="N27" i="3"/>
  <c r="P24" i="3"/>
  <c r="C9" i="10"/>
  <c r="D18" i="3" s="1"/>
  <c r="O24" i="3"/>
  <c r="O25" i="3"/>
  <c r="O18" i="3"/>
  <c r="J18" i="3"/>
  <c r="J20" i="3"/>
  <c r="C25" i="3"/>
  <c r="D39" i="3"/>
  <c r="C26" i="3"/>
  <c r="C18" i="3"/>
  <c r="D9" i="10"/>
  <c r="D32" i="3"/>
  <c r="L9" i="10"/>
  <c r="H9" i="10"/>
  <c r="K9" i="10"/>
  <c r="J9" i="10"/>
  <c r="I9" i="10"/>
  <c r="G9" i="10"/>
  <c r="E9" i="10"/>
  <c r="F9" i="10"/>
  <c r="Q4" i="3" l="1"/>
  <c r="P18" i="3" s="1"/>
  <c r="Q41" i="3"/>
  <c r="P20" i="3"/>
  <c r="Q34" i="3"/>
  <c r="P33" i="3"/>
  <c r="O19" i="3"/>
  <c r="P32" i="3"/>
  <c r="P19" i="3"/>
  <c r="Q33" i="3"/>
  <c r="O22" i="3"/>
  <c r="P36" i="3"/>
  <c r="Q39" i="3"/>
  <c r="P25" i="3"/>
  <c r="P22" i="3"/>
  <c r="Q36" i="3"/>
  <c r="P39" i="3"/>
  <c r="O26" i="3"/>
  <c r="P40" i="3"/>
  <c r="O23" i="3"/>
  <c r="P37" i="3"/>
  <c r="Q40" i="3"/>
  <c r="P26" i="3"/>
  <c r="P23" i="3"/>
  <c r="Q37" i="3"/>
  <c r="O27" i="3"/>
  <c r="P35" i="3"/>
  <c r="O21" i="3"/>
  <c r="P27" i="3"/>
  <c r="Q35" i="3"/>
  <c r="P21" i="3"/>
  <c r="Q38" i="3"/>
  <c r="P38" i="3"/>
  <c r="O20" i="3"/>
  <c r="P34" i="3"/>
  <c r="Q32" i="3"/>
  <c r="K32" i="3"/>
  <c r="K38" i="3"/>
  <c r="J24" i="3"/>
  <c r="I25" i="3"/>
  <c r="J39" i="3"/>
  <c r="J37" i="3"/>
  <c r="I23" i="3"/>
  <c r="J35" i="3"/>
  <c r="J34" i="3"/>
  <c r="I21" i="3"/>
  <c r="J38" i="3"/>
  <c r="I24" i="3"/>
  <c r="J40" i="3"/>
  <c r="I26" i="3"/>
  <c r="I27" i="3"/>
  <c r="K39" i="3"/>
  <c r="J25" i="3"/>
  <c r="J27" i="3"/>
  <c r="K40" i="3"/>
  <c r="J26" i="3"/>
  <c r="I19" i="3"/>
  <c r="J32" i="3"/>
  <c r="J33" i="3"/>
  <c r="I22" i="3"/>
  <c r="J36" i="3"/>
  <c r="K37" i="3"/>
  <c r="J23" i="3"/>
  <c r="K35" i="3"/>
  <c r="K34" i="3"/>
  <c r="J21" i="3"/>
  <c r="J19" i="3"/>
  <c r="K33" i="3"/>
  <c r="J22" i="3"/>
  <c r="K36" i="3"/>
  <c r="C19" i="3"/>
  <c r="D33" i="3"/>
  <c r="D22" i="3"/>
  <c r="E36" i="3"/>
  <c r="D24" i="3"/>
  <c r="E38" i="3"/>
  <c r="C21" i="3"/>
  <c r="D35" i="3"/>
  <c r="D21" i="3"/>
  <c r="E35" i="3"/>
  <c r="C20" i="3"/>
  <c r="D34" i="3"/>
  <c r="D19" i="3"/>
  <c r="E33" i="3"/>
  <c r="E32" i="3"/>
  <c r="D25" i="3"/>
  <c r="E39" i="3"/>
  <c r="C23" i="3"/>
  <c r="D37" i="3"/>
  <c r="C27" i="3"/>
  <c r="D27" i="3"/>
  <c r="D20" i="3"/>
  <c r="E34" i="3"/>
  <c r="C22" i="3"/>
  <c r="D36" i="3"/>
  <c r="C24" i="3"/>
  <c r="D38" i="3"/>
  <c r="D40" i="3"/>
  <c r="D26" i="3"/>
  <c r="E40" i="3"/>
  <c r="D23" i="3"/>
  <c r="E3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<sst xmlns="http://schemas.openxmlformats.org/spreadsheetml/2006/main" count="1380" uniqueCount="273">
  <si>
    <t>Charity Breakdown Dashboard</t>
  </si>
  <si>
    <t>Name of charity</t>
  </si>
  <si>
    <t>Common mission of all three</t>
  </si>
  <si>
    <t>What makes the charity unique?</t>
  </si>
  <si>
    <t>Alberta Animal Rescue Crew Society (ARCS)</t>
  </si>
  <si>
    <t>To rescue, rehabilitate, and rehome animals in need while promoting responsible pet ownership and advocating for animal welfare.</t>
  </si>
  <si>
    <t>ARCS focuses on rescuing animals primarily from rural areas and Indigenous communities in Alberta, providing them with veterinary care, foster homes, and ultimately finding them permanent homes</t>
  </si>
  <si>
    <t>Calgary Humane Society</t>
  </si>
  <si>
    <t>Edmonton Humane Society</t>
  </si>
  <si>
    <t>Calgary Humane Society was founded in 1922, making it one of the oldest humane societies in Canada!</t>
  </si>
  <si>
    <r>
      <t>Founded in 1907</t>
    </r>
    <r>
      <rPr>
        <sz val="11"/>
        <color theme="1"/>
        <rFont val="Calibri"/>
        <family val="2"/>
        <scheme val="minor"/>
      </rPr>
      <t>, the Edmonton Humane Society (EHS) has been advocating for the welfare of animals in our community for over 110 years.</t>
    </r>
  </si>
  <si>
    <t>Analysis Questions</t>
  </si>
  <si>
    <t>Where there any questions where numerical summaries were not appropriate?</t>
  </si>
  <si>
    <t>We found we did not need numerical summaries in 3,4,7 and 8 as the data required for the question was not relevant to what we would have got from the numercal such as looking at forms of revenue or top 3 administrative costs</t>
  </si>
  <si>
    <t>If so, explain why.</t>
  </si>
  <si>
    <t>It would not be appropriate as we are not looking for any outliers in the data or any variation we are simply comparing the 3 charities based on revenue, expenses and so on.</t>
  </si>
  <si>
    <t xml:space="preserve"> It would not be appropriate to a boxplot or quartiles to summarize this data.</t>
  </si>
  <si>
    <t>Explain why or why not.</t>
  </si>
  <si>
    <t>Assets</t>
  </si>
  <si>
    <t>Liabilities</t>
  </si>
  <si>
    <t>Debt to Assets Ratio</t>
  </si>
  <si>
    <t>Year</t>
  </si>
  <si>
    <t>Charity 1</t>
  </si>
  <si>
    <t>Charity 2</t>
  </si>
  <si>
    <t>Charity 3</t>
  </si>
  <si>
    <t>Annual Revenues</t>
  </si>
  <si>
    <t>Total Revenue</t>
  </si>
  <si>
    <t>Total Donations</t>
  </si>
  <si>
    <t>Total Government</t>
  </si>
  <si>
    <t>Total Other</t>
  </si>
  <si>
    <t>Percentages of Total Revenue</t>
  </si>
  <si>
    <t>Percentage Donations</t>
  </si>
  <si>
    <t>Percentage Government</t>
  </si>
  <si>
    <t>Percentage Other</t>
  </si>
  <si>
    <t>Percentage Changes</t>
  </si>
  <si>
    <t>Revenue</t>
  </si>
  <si>
    <t>Donations</t>
  </si>
  <si>
    <t>Government</t>
  </si>
  <si>
    <t>Other</t>
  </si>
  <si>
    <t xml:space="preserve"> </t>
  </si>
  <si>
    <t>Annual Expenses</t>
  </si>
  <si>
    <t>Total Spending</t>
  </si>
  <si>
    <t>Program</t>
  </si>
  <si>
    <t>Administration</t>
  </si>
  <si>
    <t>Fundraising</t>
  </si>
  <si>
    <r>
      <rPr>
        <b/>
        <sz val="12"/>
        <color theme="1"/>
        <rFont val="Calibri"/>
        <family val="2"/>
      </rPr>
      <t>Percentage of</t>
    </r>
    <r>
      <rPr>
        <b/>
        <i/>
        <sz val="12"/>
        <color rgb="FFFFFFFF"/>
        <rFont val="Calibri"/>
        <family val="2"/>
      </rPr>
      <t xml:space="preserve"> program </t>
    </r>
    <r>
      <rPr>
        <b/>
        <sz val="12"/>
        <color theme="1"/>
        <rFont val="Calibri"/>
        <family val="2"/>
      </rPr>
      <t>costs relative to revenue</t>
    </r>
  </si>
  <si>
    <r>
      <rPr>
        <b/>
        <sz val="12"/>
        <color theme="1"/>
        <rFont val="Calibri"/>
        <family val="2"/>
      </rPr>
      <t xml:space="preserve">Percentage of </t>
    </r>
    <r>
      <rPr>
        <b/>
        <i/>
        <sz val="12"/>
        <color theme="0"/>
        <rFont val="Calibri"/>
        <family val="2"/>
      </rPr>
      <t>administration costs</t>
    </r>
    <r>
      <rPr>
        <b/>
        <sz val="12"/>
        <color theme="1"/>
        <rFont val="Calibri"/>
        <family val="2"/>
      </rPr>
      <t xml:space="preserve"> relative to revenue</t>
    </r>
  </si>
  <si>
    <r>
      <rPr>
        <b/>
        <sz val="12"/>
        <color theme="1"/>
        <rFont val="Calibri"/>
        <family val="2"/>
      </rPr>
      <t xml:space="preserve">Percentage of </t>
    </r>
    <r>
      <rPr>
        <b/>
        <i/>
        <sz val="12"/>
        <color theme="0"/>
        <rFont val="Calibri"/>
        <family val="2"/>
      </rPr>
      <t>fundraising</t>
    </r>
    <r>
      <rPr>
        <b/>
        <sz val="12"/>
        <color theme="1"/>
        <rFont val="Calibri"/>
        <family val="2"/>
      </rPr>
      <t xml:space="preserve"> costs relative to revenue</t>
    </r>
  </si>
  <si>
    <t>Top Three Costs</t>
  </si>
  <si>
    <t>Chairity 1</t>
  </si>
  <si>
    <t>Top 1</t>
  </si>
  <si>
    <t>Top 2</t>
  </si>
  <si>
    <t>Top 3</t>
  </si>
  <si>
    <t>Surplus/Loss</t>
  </si>
  <si>
    <t>Sum of Debt to Asset</t>
  </si>
  <si>
    <t>Column Labels</t>
  </si>
  <si>
    <t>Sum of Surplus/Loss</t>
  </si>
  <si>
    <t>Sum of Revenues</t>
  </si>
  <si>
    <t>Row Labels</t>
  </si>
  <si>
    <t>Revenues</t>
  </si>
  <si>
    <t>Debt to Asset</t>
  </si>
  <si>
    <t>Charity Number</t>
  </si>
  <si>
    <t>Column1</t>
  </si>
  <si>
    <t>Column2</t>
  </si>
  <si>
    <t>Column3</t>
  </si>
  <si>
    <t>Column4</t>
  </si>
  <si>
    <t>Column5</t>
  </si>
  <si>
    <t>Column6</t>
  </si>
  <si>
    <t>Column7</t>
  </si>
  <si>
    <t>Column8</t>
  </si>
  <si>
    <t>Column9</t>
  </si>
  <si>
    <t>Column10</t>
  </si>
  <si>
    <t>Column11</t>
  </si>
  <si>
    <t>Column12</t>
  </si>
  <si>
    <t>ALBERTA ANIMAL RESCUE CREW SOCIETY (807188479RR0001)</t>
  </si>
  <si>
    <t>4100: Cash, bank accounts, and short-term investments ($)</t>
  </si>
  <si>
    <t>4110: Amounts receivable from non-arm’s length persons ($)</t>
  </si>
  <si>
    <t>4120: Amounts receivable from all others ($)</t>
  </si>
  <si>
    <t>4130: Investments in non-arm’s length persons ($)</t>
  </si>
  <si>
    <t>4140: Long-term investments ($)</t>
  </si>
  <si>
    <t>4150: Inventories ($)</t>
  </si>
  <si>
    <t>4155: Land and buildings in Canada ($)</t>
  </si>
  <si>
    <t>4160: Other capital assets in Canada ($)</t>
  </si>
  <si>
    <t>4165: Capital assets outside Canada ($)</t>
  </si>
  <si>
    <t>4166: Accumulated amortization of capital assets ($)</t>
  </si>
  <si>
    <t>4170: Other assets ($)</t>
  </si>
  <si>
    <t>4200: Total assets ($)</t>
  </si>
  <si>
    <t>CALGARY HUMANE SOCIETY FOR PREVENTION OF CRUELTY TO ANIMALS (118823632RR0001)</t>
  </si>
  <si>
    <t>EDMONTON HUMANE SOCIETY FOR THE PREVENTION OF CRUELTY TO ANIMALS (119231066RR0001)</t>
  </si>
  <si>
    <t>4300: Accounts payable and accrued liabilities ($)</t>
  </si>
  <si>
    <t>4310: Deferred revenue ($)</t>
  </si>
  <si>
    <t>4320: Amounts owing to non-arm’s length persons ($)</t>
  </si>
  <si>
    <t>4330: Other liabilities ($)</t>
  </si>
  <si>
    <t>4350: Total liabilities ($)</t>
  </si>
  <si>
    <t>Charity 1 - Aberta Animal Rescue</t>
  </si>
  <si>
    <t xml:space="preserve">Revenue </t>
  </si>
  <si>
    <t xml:space="preserve">4500: Donations - Total amount of all gifts for which the carity issued tax receipts ($) </t>
  </si>
  <si>
    <t>4540: Total revenue received from federal government ($)</t>
  </si>
  <si>
    <t>4550: Total revenue received from provincial / territorial governments ($)</t>
  </si>
  <si>
    <t>4560: Total revenue received from municipal / regional governments ($)</t>
  </si>
  <si>
    <t xml:space="preserve">Total Government </t>
  </si>
  <si>
    <t>Other sources of Revenue</t>
  </si>
  <si>
    <t>4700: Total revenue ($)</t>
  </si>
  <si>
    <t>\</t>
  </si>
  <si>
    <t>Alberta Animal Rescue - Revenue</t>
  </si>
  <si>
    <t>2022</t>
  </si>
  <si>
    <t>2021</t>
  </si>
  <si>
    <t>2020</t>
  </si>
  <si>
    <t>2019</t>
  </si>
  <si>
    <t>2018</t>
  </si>
  <si>
    <t>2017</t>
  </si>
  <si>
    <t>2016</t>
  </si>
  <si>
    <t>2015</t>
  </si>
  <si>
    <t>2014</t>
  </si>
  <si>
    <t>2013</t>
  </si>
  <si>
    <t>2012</t>
  </si>
  <si>
    <t>2011</t>
  </si>
  <si>
    <t>4500: Total eligible amount of all gifts for which the charity issued tax receipts ($)</t>
  </si>
  <si>
    <t>5610: Total eligible amount of tax-receipted tuition fees ($)</t>
  </si>
  <si>
    <t>4505: Total amount of 10 year gifts received ($)</t>
  </si>
  <si>
    <t>4510: Total amount received from other registered charities ($)</t>
  </si>
  <si>
    <t>4530: Total other gifts received for which a tax receipt was not issued by the charity (excluding amounts at lines 4575 and 4630) ($)</t>
  </si>
  <si>
    <t>4571: Total tax-receipted revenue from all sources outside of Canada (government and non-government) ($)</t>
  </si>
  <si>
    <t>4575: Total non tax-receipted revenue from all sources outside Canada (government and non-government) ($)</t>
  </si>
  <si>
    <t>4580: Total interest and investment income received or earned ($)</t>
  </si>
  <si>
    <t>4590: Gross proceeds from disposition of assets ($)</t>
  </si>
  <si>
    <t>4600: Net proceeds from disposition of assets ($)</t>
  </si>
  <si>
    <t>4610: Gross income received from rental of land and/or buildings ($)</t>
  </si>
  <si>
    <t>4620: Total non tax-receipted revenues received for memberships, dues and association fees ($)</t>
  </si>
  <si>
    <t>4630: Total non tax-receipted revenue from fundraising ($)</t>
  </si>
  <si>
    <t>4640: Total revenue from sale of goods and services (except to any level of government in Canada) ($)</t>
  </si>
  <si>
    <t>4650: Other revenue not already included in the amounts above ($)</t>
  </si>
  <si>
    <t>4655: Specify type(s) of revenue included in the amount reported at 4650</t>
  </si>
  <si>
    <t>adoption &amp; surrender fees, grants not from government or charities</t>
  </si>
  <si>
    <t>other grants, adoption fees, surrender fees, rebates</t>
  </si>
  <si>
    <t>corp grants, adoption fees, points redemption</t>
  </si>
  <si>
    <t>corporate / other grants; redemption of points, adoption fees</t>
  </si>
  <si>
    <t>adoption fees, credit card points, other grants</t>
  </si>
  <si>
    <t>adoption fees, earned credit card points</t>
  </si>
  <si>
    <t>n/a</t>
  </si>
  <si>
    <t>adoption fees</t>
  </si>
  <si>
    <t>casino, misc.</t>
  </si>
  <si>
    <t>Charity 2 - Calgary Humane Soceity</t>
  </si>
  <si>
    <t>Calgary Humane Soceity Revenue</t>
  </si>
  <si>
    <t>Charity 3 - Edmonton Human Soceity</t>
  </si>
  <si>
    <t>Edmonton Humane Soceity - Revenue</t>
  </si>
  <si>
    <t>miscellaneous</t>
  </si>
  <si>
    <t>CAHS Revenue calcs.</t>
  </si>
  <si>
    <t>ASPCA REV</t>
  </si>
  <si>
    <t>iWARS REV</t>
  </si>
  <si>
    <t>Donation</t>
  </si>
  <si>
    <t>TOTAL revenue</t>
  </si>
  <si>
    <t>TOTAL</t>
  </si>
  <si>
    <t>CAHS Expense calcs.</t>
  </si>
  <si>
    <t>ASPCA EXP</t>
  </si>
  <si>
    <t>iWARS EXP</t>
  </si>
  <si>
    <t>Charitable activities</t>
  </si>
  <si>
    <t>TOTAL expenditures</t>
  </si>
  <si>
    <t>Statement:</t>
  </si>
  <si>
    <t>4880 (compensation)</t>
  </si>
  <si>
    <t>Actual:</t>
  </si>
  <si>
    <t>4920 (all other expenditures not included in the amounts above)</t>
  </si>
  <si>
    <t>Difference:</t>
  </si>
  <si>
    <t>4840 (office supplies and expenses)</t>
  </si>
  <si>
    <t>4850 (occupancy)</t>
  </si>
  <si>
    <t>4860 (professional and consulting fees)</t>
  </si>
  <si>
    <t>4850 (occupancy costs)</t>
  </si>
  <si>
    <t>4900 (amortization of capitalized assets)</t>
  </si>
  <si>
    <t>4800 (advertising and promotion)</t>
  </si>
  <si>
    <t>4820 (interest and bank charges)</t>
  </si>
  <si>
    <t>4810 (travel and vehicle expenses)</t>
  </si>
  <si>
    <t>Statement reads</t>
  </si>
  <si>
    <t>Difference</t>
  </si>
  <si>
    <t>Charge to other??</t>
  </si>
  <si>
    <t>4891 (purchased supplies and assets)</t>
  </si>
  <si>
    <t>Deduct from charitable expenses?</t>
  </si>
  <si>
    <t>Add to Other to keep consistent with past statements for comparison??</t>
  </si>
  <si>
    <t>Add the missing value to "Other"?</t>
  </si>
  <si>
    <t>4891 (purchases supplies and assets)</t>
  </si>
  <si>
    <t>Lower from fundraising??</t>
  </si>
  <si>
    <t>Alberta Animal Rescue - Expenditures</t>
  </si>
  <si>
    <t>5000: (a) Total expenditures on charitable activities ($)</t>
  </si>
  <si>
    <t>5010: (b) Total expenditures on management and administration ($)</t>
  </si>
  <si>
    <t>5020: (c) Total expenditures on fundraising ($)</t>
  </si>
  <si>
    <t>5030: (d) Total expenditures on political activities, inside or outside Canada — question not asked from 2019 onward ($)</t>
  </si>
  <si>
    <t>5040: (e) Total other expenditures included in line 4950 ($)</t>
  </si>
  <si>
    <t>5045: Total grants made to non-qualified donees (grantees) ($)</t>
  </si>
  <si>
    <t>5050: Total amount of gifts made to all qualified donees ($)</t>
  </si>
  <si>
    <t>5100: Total expenditures ($)</t>
  </si>
  <si>
    <t>Calgary Humane Society - Expenditures</t>
  </si>
  <si>
    <t>Edmoton Humane Society - Expenditures</t>
  </si>
  <si>
    <t>Alberta Animal Rescue Expenses</t>
  </si>
  <si>
    <t>Total</t>
  </si>
  <si>
    <t>4800: Advertising and promotion ($)</t>
  </si>
  <si>
    <t>4810: Travel and vehicle expenses ($)</t>
  </si>
  <si>
    <t>4820: Interest and bank charges ($)</t>
  </si>
  <si>
    <t>4830: Licences, memberships, and dues ($)</t>
  </si>
  <si>
    <t>4840: Office supplies and expenses ($)</t>
  </si>
  <si>
    <t>4850: Occupancy costs ($)</t>
  </si>
  <si>
    <t>4860: Professional and consulting fees ($)</t>
  </si>
  <si>
    <t>4870: Education and training for staff and volunteers ($)</t>
  </si>
  <si>
    <t>4880: Total expenditure on all compensation (enter the amount reported at line 390 in Schedule 3, if applicable) ($)</t>
  </si>
  <si>
    <t>4890: Fair market value of all donated goods used in charitable activities ($)</t>
  </si>
  <si>
    <t>4891: Purchased supplies and assets ($)</t>
  </si>
  <si>
    <t>4900: Amortization of capitalized assets ($)</t>
  </si>
  <si>
    <t>4910: Research grants and scholarships as part of charitable activities ($)</t>
  </si>
  <si>
    <t>4920: All other expenditures not included in the amounts above (excluding gifts to qualified donees) ($)</t>
  </si>
  <si>
    <t>4930: Specify type(s) of expenditures included in the amount reported at 4920</t>
  </si>
  <si>
    <t>net gst expense after psb rebate</t>
  </si>
  <si>
    <t>fx gain / loss, gst</t>
  </si>
  <si>
    <t>gst, fx</t>
  </si>
  <si>
    <t>gst</t>
  </si>
  <si>
    <t>fx, gst expense</t>
  </si>
  <si>
    <t>gst, bad debt, fx, wcb</t>
  </si>
  <si>
    <t>vet bills, gst expense, volunteer recog.</t>
  </si>
  <si>
    <t>vet exp.fundraising, gst, volunteer app.</t>
  </si>
  <si>
    <t>vet bills, boarding, wcb, fundraising</t>
  </si>
  <si>
    <t>ins / misc / fundraising supp.</t>
  </si>
  <si>
    <t>4950: Total expenditures before gifts to qualified donees ($)</t>
  </si>
  <si>
    <t>5045: Total grants made to non-qualified donees (grantees) — question only asked from 2022 onward ($)</t>
  </si>
  <si>
    <t>Calgary Humane Soceity Expeneses</t>
  </si>
  <si>
    <t>Edmonton Humane Society Expenses</t>
  </si>
  <si>
    <t>Question #1</t>
  </si>
  <si>
    <t>Answers</t>
  </si>
  <si>
    <t>Numerical summaries (if appropriate)</t>
  </si>
  <si>
    <t>Mean</t>
  </si>
  <si>
    <t>Total Revenue C1</t>
  </si>
  <si>
    <t>Total Revenue C2</t>
  </si>
  <si>
    <t>Total Revenue C3</t>
  </si>
  <si>
    <t>Median</t>
  </si>
  <si>
    <t>Standard deviation</t>
  </si>
  <si>
    <t>Standard Error</t>
  </si>
  <si>
    <t>Coefficient of variation</t>
  </si>
  <si>
    <t>Mode</t>
  </si>
  <si>
    <t>Visualizations</t>
  </si>
  <si>
    <t>Standard Deviation</t>
  </si>
  <si>
    <t xml:space="preserve">What visualization(s) do you think best </t>
  </si>
  <si>
    <t>We chose a scatter graph with lines as it clearly displays each charity's total revenue over the past 10 years and whether it trended up or down. It also allows us to compare charity 1 directly to charity 2 and 3.</t>
  </si>
  <si>
    <t>Sample Variance</t>
  </si>
  <si>
    <t>helps you understand the answer to the question?</t>
  </si>
  <si>
    <t>Kurtosis</t>
  </si>
  <si>
    <t>Skewness</t>
  </si>
  <si>
    <t>Range</t>
  </si>
  <si>
    <t xml:space="preserve">Insert Chosen Visual Here </t>
  </si>
  <si>
    <t>Minimum</t>
  </si>
  <si>
    <t>Include a Title and Meaningful Labelling</t>
  </si>
  <si>
    <t>Maximum</t>
  </si>
  <si>
    <t>Sum</t>
  </si>
  <si>
    <t>Count</t>
  </si>
  <si>
    <t>Question #2</t>
  </si>
  <si>
    <t>Debt to Assets Ratio C1</t>
  </si>
  <si>
    <t>Debt to Assets Ratio C2</t>
  </si>
  <si>
    <t>Debt to Assets Ratio C3</t>
  </si>
  <si>
    <t>We chose a scatter graph with lines as it clearly displays each charity's debt-to-assets ratio over the past 10 years and whether it trended up or down. It also allows us to compare charity 1 directly to charity 2 and 3.</t>
  </si>
  <si>
    <t>Question #</t>
  </si>
  <si>
    <t>Donations in %</t>
  </si>
  <si>
    <t>Government in %</t>
  </si>
  <si>
    <t>Other in %</t>
  </si>
  <si>
    <t>We chose to represent the data in 3 clustered column charts as it allows us to see where each charity was receiving money from each year. With this visualization, we can easily compare each charity and where they are receiving the most money from each year.</t>
  </si>
  <si>
    <t>Percentage of administration costs relative to revenue</t>
  </si>
  <si>
    <t>We chose a clustered column graph as we thought it best displayed the data.</t>
  </si>
  <si>
    <t>Surplus/Loss C1</t>
  </si>
  <si>
    <t>Surplus/Loss C2</t>
  </si>
  <si>
    <t>Surplus/Loss C3</t>
  </si>
  <si>
    <t>We chose the scater graph lines as it cleary displays over ten years what each charity's surplus or loss was in dollar amounts.</t>
  </si>
  <si>
    <t>Program C1</t>
  </si>
  <si>
    <t>Program C2</t>
  </si>
  <si>
    <t>Program C3</t>
  </si>
  <si>
    <t>We chose 3 different scarter graphs with lines one graph relating to the data of each different charity. This clearly shows the amount spent over the years on charitable activities, we collected this data by looking at the amount spent on each program.</t>
  </si>
  <si>
    <t>Fundraising Efficiency</t>
  </si>
  <si>
    <t>We chose a scatter graph with lines as it allows us to compare all three charities on one graph easily and shows how the data trended year to year aswell as clearly showing a point for each year.</t>
  </si>
  <si>
    <t>Total Admin Spending</t>
  </si>
  <si>
    <t>We chose 3 different pie charts relating to each charity, this gave a clear understanding what the top 3 three administrative costs were and how much money was spent on each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</si>
</sst>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164" formatCode="_-&quot;$&quot;* #,##0.00_-;\-&quot;$&quot;* #,##0.00_-;_-&quot;$&quot;* &quot;-&quot;??_-;_-@"/>
    <numFmt numFmtId="165" formatCode="0.0000"/>
    <numFmt numFmtId="166" formatCode="&quot;$&quot;#,##0.00"/>
    <numFmt numFmtId="167" formatCode="_-&quot;$&quot;* #,##0_-;\-&quot;$&quot;* #,##0_-;_-&quot;$&quot;* &quot;-&quot;??_-;_-@"/>
  </numFmts>
  <fonts count="27">
    <font>
      <sz val="12"/>
      <color theme="1"/>
      <name val="Calibri"/>
      <scheme val="minor"/>
    </font>
    <font>
      <sz val="11"/>
      <color theme="1"/>
      <name val="Calibri"/>
      <family val="2"/>
      <scheme val="minor"/>
    </font>
    <font>
      <sz val="12"/>
      <color theme="1"/>
      <name val="Calibri"/>
      <family val="2"/>
      <scheme val="minor"/>
    </font>
    <font>
      <sz val="12"/>
      <color rgb="FFFFFFFF"/>
      <name val="Calibri"/>
      <family val="2"/>
    </font>
    <font>
      <sz val="12"/>
      <color rgb="FFFFFFFF"/>
      <name val="Calibri"/>
      <family val="2"/>
      <scheme val="minor"/>
    </font>
    <font>
      <sz val="12"/>
      <color theme="1"/>
      <name val="Calibri"/>
      <family val="2"/>
    </font>
    <font>
      <b/>
      <sz val="12"/>
      <color theme="1"/>
      <name val="Calibri"/>
      <family val="2"/>
    </font>
    <font>
      <sz val="12"/>
      <color rgb="FF333333"/>
      <name val="Calibri"/>
      <family val="2"/>
    </font>
    <font>
      <sz val="12"/>
      <name val="Calibri"/>
      <family val="2"/>
    </font>
    <font>
      <b/>
      <sz val="12"/>
      <color rgb="FFFFFFFF"/>
      <name val="Calibri"/>
      <family val="2"/>
    </font>
    <font>
      <sz val="18"/>
      <color theme="1"/>
      <name val="Calibri"/>
      <family val="2"/>
    </font>
    <font>
      <b/>
      <i/>
      <sz val="12"/>
      <color rgb="FFFFFFFF"/>
      <name val="Calibri"/>
      <family val="2"/>
    </font>
    <font>
      <b/>
      <i/>
      <sz val="12"/>
      <color theme="0"/>
      <name val="Calibri"/>
      <family val="2"/>
    </font>
    <font>
      <sz val="10"/>
      <color rgb="FF000000"/>
      <name val="Helvetica Neue"/>
      <family val="2"/>
    </font>
    <font>
      <b/>
      <sz val="10"/>
      <color rgb="FF000000"/>
      <name val="Helvetica Neue"/>
      <family val="2"/>
    </font>
    <font>
      <sz val="12"/>
      <color theme="1"/>
      <name val="Helvetica"/>
      <family val="2"/>
    </font>
    <font>
      <sz val="12"/>
      <color rgb="FF000000"/>
      <name val="Calibri"/>
      <family val="2"/>
    </font>
    <font>
      <b/>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i/>
      <sz val="12"/>
      <color theme="1"/>
      <name val="Calibri"/>
      <family val="2"/>
      <scheme val="minor"/>
    </font>
    <font>
      <sz val="8"/>
      <name val="Calibri"/>
      <family val="2"/>
      <scheme val="minor"/>
    </font>
    <font>
      <sz val="12"/>
      <color theme="0"/>
      <name val="Calibri"/>
      <family val="2"/>
      <scheme val="minor"/>
    </font>
    <font>
      <b/>
      <sz val="12"/>
      <color theme="0"/>
      <name val="Calibri"/>
      <family val="2"/>
    </font>
    <font>
      <sz val="12"/>
      <color rgb="FF000000"/>
      <name val="Calibri"/>
      <family val="2"/>
      <scheme val="minor"/>
    </font>
    <font>
      <sz val="20"/>
      <color theme="0"/>
      <name val="Calibri"/>
      <family val="2"/>
      <scheme val="minor"/>
    </font>
  </fonts>
  <fills count="24">
    <fill>
      <patternFill patternType="none"/>
    </fill>
    <fill>
      <patternFill patternType="gray125"/>
    </fill>
    <fill>
      <patternFill patternType="solid">
        <fgColor theme="4"/>
        <bgColor theme="4"/>
      </patternFill>
    </fill>
    <fill>
      <patternFill patternType="solid">
        <fgColor rgb="FFA8D08D"/>
        <bgColor rgb="FFA8D08D"/>
      </patternFill>
    </fill>
    <fill>
      <patternFill patternType="solid">
        <fgColor rgb="FFD9E2F3"/>
        <bgColor rgb="FFD9E2F3"/>
      </patternFill>
    </fill>
    <fill>
      <patternFill patternType="solid">
        <fgColor rgb="FFE2EFD9"/>
        <bgColor rgb="FFE2EFD9"/>
      </patternFill>
    </fill>
    <fill>
      <patternFill patternType="solid">
        <fgColor rgb="FFF7CAAC"/>
        <bgColor rgb="FFF7CAAC"/>
      </patternFill>
    </fill>
    <fill>
      <patternFill patternType="solid">
        <fgColor theme="7"/>
        <bgColor theme="7"/>
      </patternFill>
    </fill>
    <fill>
      <patternFill patternType="solid">
        <fgColor rgb="FFFFD965"/>
        <bgColor rgb="FFFFD965"/>
      </patternFill>
    </fill>
    <fill>
      <patternFill patternType="solid">
        <fgColor rgb="FFBDD6EE"/>
        <bgColor rgb="FFBDD6EE"/>
      </patternFill>
    </fill>
    <fill>
      <patternFill patternType="solid">
        <fgColor rgb="FFFFE598"/>
        <bgColor rgb="FFFFE598"/>
      </patternFill>
    </fill>
    <fill>
      <patternFill patternType="solid">
        <fgColor rgb="FFFFFF00"/>
        <bgColor rgb="FFFFFF00"/>
      </patternFill>
    </fill>
    <fill>
      <patternFill patternType="solid">
        <fgColor rgb="FF2E75B5"/>
        <bgColor rgb="FF2E75B5"/>
      </patternFill>
    </fill>
    <fill>
      <patternFill patternType="solid">
        <fgColor theme="9" tint="0.39997558519241921"/>
        <bgColor indexed="64"/>
      </patternFill>
    </fill>
    <fill>
      <patternFill patternType="solid">
        <fgColor theme="9" tint="0.39997558519241921"/>
        <bgColor rgb="FFA8D08D"/>
      </patternFill>
    </fill>
    <fill>
      <patternFill patternType="solid">
        <fgColor theme="4" tint="0.59999389629810485"/>
        <bgColor indexed="64"/>
      </patternFill>
    </fill>
    <fill>
      <patternFill patternType="solid">
        <fgColor theme="7" tint="0.59999389629810485"/>
        <bgColor indexed="64"/>
      </patternFill>
    </fill>
    <fill>
      <patternFill patternType="solid">
        <fgColor rgb="FF00B0F0"/>
        <bgColor indexed="64"/>
      </patternFill>
    </fill>
    <fill>
      <patternFill patternType="solid">
        <fgColor rgb="FF00B0F0"/>
        <bgColor theme="4" tint="0.79998168889431442"/>
      </patternFill>
    </fill>
    <fill>
      <patternFill patternType="solid">
        <fgColor rgb="FF7030A0"/>
        <bgColor indexed="64"/>
      </patternFill>
    </fill>
    <fill>
      <patternFill patternType="solid">
        <fgColor theme="7"/>
        <bgColor indexed="64"/>
      </patternFill>
    </fill>
    <fill>
      <patternFill patternType="solid">
        <fgColor theme="9" tint="0.79998168889431442"/>
        <bgColor indexed="64"/>
      </patternFill>
    </fill>
    <fill>
      <patternFill patternType="solid">
        <fgColor rgb="FFB482DA"/>
        <bgColor indexed="64"/>
      </patternFill>
    </fill>
    <fill>
      <patternFill patternType="solid">
        <fgColor theme="4" tint="0.79998168889431442"/>
        <bgColor theme="4" tint="0.79998168889431442"/>
      </patternFill>
    </fill>
  </fills>
  <borders count="26">
    <border>
      <left/>
      <right/>
      <top/>
      <bottom/>
      <diagonal/>
    </border>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indexed="64"/>
      </bottom>
      <diagonal/>
    </border>
    <border>
      <left/>
      <right/>
      <top style="medium">
        <color indexed="64"/>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diagonal/>
    </border>
    <border>
      <left/>
      <right style="thin">
        <color theme="4" tint="0.39997558519241921"/>
      </right>
      <top/>
      <bottom/>
      <diagonal/>
    </border>
  </borders>
  <cellStyleXfs count="3">
    <xf numFmtId="0" fontId="0" fillId="0" borderId="0"/>
    <xf numFmtId="9" fontId="18" fillId="0" borderId="0" applyFont="0" applyFill="0" applyBorder="0" applyAlignment="0" applyProtection="0"/>
    <xf numFmtId="44" fontId="19" fillId="0" borderId="0" applyFont="0" applyFill="0" applyBorder="0" applyAlignment="0" applyProtection="0"/>
  </cellStyleXfs>
  <cellXfs count="144">
    <xf numFmtId="0" fontId="0" fillId="0" borderId="0" xfId="0"/>
    <xf numFmtId="0" fontId="3" fillId="2" borderId="0" xfId="0" applyFont="1" applyFill="1"/>
    <xf numFmtId="0" fontId="4" fillId="0" borderId="0" xfId="0" applyFont="1"/>
    <xf numFmtId="0" fontId="6" fillId="0" borderId="0" xfId="0" applyFont="1" applyAlignment="1">
      <alignment horizontal="center"/>
    </xf>
    <xf numFmtId="44" fontId="6" fillId="4" borderId="0" xfId="0" applyNumberFormat="1" applyFont="1" applyFill="1" applyAlignment="1">
      <alignment horizontal="center" wrapText="1"/>
    </xf>
    <xf numFmtId="0" fontId="6" fillId="5" borderId="0" xfId="0" applyFont="1" applyFill="1" applyAlignment="1">
      <alignment horizontal="center" wrapText="1"/>
    </xf>
    <xf numFmtId="0" fontId="6" fillId="6" borderId="0" xfId="0" applyFont="1" applyFill="1" applyAlignment="1">
      <alignment horizontal="center" wrapText="1"/>
    </xf>
    <xf numFmtId="0" fontId="6" fillId="0" borderId="0" xfId="0" applyFont="1"/>
    <xf numFmtId="164" fontId="5" fillId="3" borderId="0" xfId="0" applyNumberFormat="1" applyFont="1" applyFill="1"/>
    <xf numFmtId="0" fontId="5" fillId="0" borderId="0" xfId="0" applyFont="1"/>
    <xf numFmtId="44" fontId="5" fillId="0" borderId="0" xfId="0" applyNumberFormat="1" applyFont="1"/>
    <xf numFmtId="10" fontId="5" fillId="0" borderId="0" xfId="0" applyNumberFormat="1" applyFont="1"/>
    <xf numFmtId="0" fontId="6" fillId="6" borderId="0" xfId="0" applyFont="1" applyFill="1" applyAlignment="1">
      <alignment horizontal="center"/>
    </xf>
    <xf numFmtId="0" fontId="6" fillId="0" borderId="0" xfId="0" applyFont="1" applyAlignment="1">
      <alignment wrapText="1"/>
    </xf>
    <xf numFmtId="166" fontId="6" fillId="3" borderId="0" xfId="0" applyNumberFormat="1" applyFont="1" applyFill="1"/>
    <xf numFmtId="10" fontId="5" fillId="8" borderId="0" xfId="0" applyNumberFormat="1" applyFont="1" applyFill="1"/>
    <xf numFmtId="0" fontId="5" fillId="0" borderId="0" xfId="0" applyFont="1" applyAlignment="1">
      <alignment horizontal="center"/>
    </xf>
    <xf numFmtId="167" fontId="5" fillId="0" borderId="0" xfId="0" applyNumberFormat="1" applyFont="1"/>
    <xf numFmtId="0" fontId="6" fillId="10" borderId="1" xfId="0" applyFont="1" applyFill="1" applyBorder="1" applyAlignment="1">
      <alignment horizontal="center"/>
    </xf>
    <xf numFmtId="0" fontId="5" fillId="11" borderId="1" xfId="0" applyFont="1" applyFill="1" applyBorder="1"/>
    <xf numFmtId="167" fontId="5" fillId="11" borderId="1" xfId="0" applyNumberFormat="1" applyFont="1" applyFill="1" applyBorder="1"/>
    <xf numFmtId="0" fontId="5" fillId="0" borderId="2" xfId="0" applyFont="1" applyBorder="1"/>
    <xf numFmtId="167" fontId="5" fillId="0" borderId="2" xfId="0" applyNumberFormat="1" applyFont="1" applyBorder="1"/>
    <xf numFmtId="0" fontId="5" fillId="2" borderId="0" xfId="0" applyFont="1" applyFill="1"/>
    <xf numFmtId="0" fontId="6" fillId="4" borderId="0" xfId="0" applyFont="1" applyFill="1"/>
    <xf numFmtId="0" fontId="6" fillId="5" borderId="0" xfId="0" applyFont="1" applyFill="1"/>
    <xf numFmtId="0" fontId="6" fillId="6" borderId="0" xfId="0" applyFont="1" applyFill="1"/>
    <xf numFmtId="10" fontId="5" fillId="7" borderId="0" xfId="0" applyNumberFormat="1" applyFont="1" applyFill="1"/>
    <xf numFmtId="0" fontId="5" fillId="3" borderId="0" xfId="0" applyFont="1" applyFill="1" applyAlignment="1">
      <alignment wrapText="1"/>
    </xf>
    <xf numFmtId="0" fontId="5" fillId="0" borderId="0" xfId="0" applyFont="1" applyAlignment="1">
      <alignment wrapText="1"/>
    </xf>
    <xf numFmtId="0" fontId="9" fillId="12" borderId="0" xfId="0" applyFont="1" applyFill="1" applyAlignment="1">
      <alignment wrapText="1"/>
    </xf>
    <xf numFmtId="0" fontId="6" fillId="0" borderId="0" xfId="0" applyFont="1" applyAlignment="1">
      <alignment horizontal="right"/>
    </xf>
    <xf numFmtId="0" fontId="5" fillId="0" borderId="0" xfId="0" applyFont="1" applyAlignment="1">
      <alignment horizontal="right"/>
    </xf>
    <xf numFmtId="0" fontId="6" fillId="7" borderId="3" xfId="0" applyFont="1" applyFill="1" applyBorder="1"/>
    <xf numFmtId="0" fontId="5" fillId="0" borderId="0" xfId="0" applyFont="1" applyAlignment="1">
      <alignment horizontal="right" wrapText="1"/>
    </xf>
    <xf numFmtId="0" fontId="10" fillId="0" borderId="0" xfId="0" applyFont="1" applyAlignment="1">
      <alignment horizontal="center"/>
    </xf>
    <xf numFmtId="0" fontId="13" fillId="0" borderId="0" xfId="0" applyFont="1"/>
    <xf numFmtId="0" fontId="14" fillId="0" borderId="0" xfId="0" applyFont="1"/>
    <xf numFmtId="0" fontId="15" fillId="0" borderId="0" xfId="0" applyFont="1"/>
    <xf numFmtId="44" fontId="5" fillId="14" borderId="0" xfId="0" applyNumberFormat="1" applyFont="1" applyFill="1"/>
    <xf numFmtId="44" fontId="16" fillId="13" borderId="0" xfId="0" applyNumberFormat="1" applyFont="1" applyFill="1"/>
    <xf numFmtId="44" fontId="5" fillId="13" borderId="0" xfId="0" applyNumberFormat="1" applyFont="1" applyFill="1"/>
    <xf numFmtId="0" fontId="17" fillId="0" borderId="0" xfId="0" applyFont="1"/>
    <xf numFmtId="0" fontId="2" fillId="15" borderId="4" xfId="0" applyFont="1" applyFill="1" applyBorder="1"/>
    <xf numFmtId="166" fontId="6" fillId="0" borderId="0" xfId="0" applyNumberFormat="1" applyFont="1"/>
    <xf numFmtId="10" fontId="5" fillId="8" borderId="0" xfId="1" applyNumberFormat="1" applyFont="1" applyFill="1"/>
    <xf numFmtId="0" fontId="2" fillId="0" borderId="0" xfId="0" applyFont="1"/>
    <xf numFmtId="0" fontId="2" fillId="0" borderId="1" xfId="0" applyFont="1" applyBorder="1"/>
    <xf numFmtId="0" fontId="2" fillId="0" borderId="4" xfId="0" applyFont="1" applyBorder="1"/>
    <xf numFmtId="10" fontId="5" fillId="8" borderId="0" xfId="0" applyNumberFormat="1" applyFont="1" applyFill="1" applyAlignment="1">
      <alignment horizontal="right"/>
    </xf>
    <xf numFmtId="10" fontId="5" fillId="8" borderId="0" xfId="1" applyNumberFormat="1" applyFont="1" applyFill="1" applyAlignment="1">
      <alignment horizontal="right"/>
    </xf>
    <xf numFmtId="0" fontId="16" fillId="0" borderId="0" xfId="0" applyFont="1"/>
    <xf numFmtId="167" fontId="5" fillId="3" borderId="0" xfId="0" applyNumberFormat="1" applyFont="1" applyFill="1"/>
    <xf numFmtId="44" fontId="5" fillId="3" borderId="0" xfId="0" applyNumberFormat="1" applyFont="1" applyFill="1"/>
    <xf numFmtId="167" fontId="5" fillId="3" borderId="0" xfId="0" applyNumberFormat="1" applyFont="1" applyFill="1" applyAlignment="1">
      <alignment wrapText="1"/>
    </xf>
    <xf numFmtId="0" fontId="0" fillId="0" borderId="1" xfId="0" applyBorder="1"/>
    <xf numFmtId="0" fontId="6" fillId="0" borderId="15" xfId="0" applyFont="1" applyBorder="1" applyAlignment="1">
      <alignment horizontal="center"/>
    </xf>
    <xf numFmtId="0" fontId="6" fillId="0" borderId="16" xfId="0" applyFont="1" applyBorder="1" applyAlignment="1">
      <alignment horizontal="center"/>
    </xf>
    <xf numFmtId="0" fontId="6" fillId="4" borderId="17" xfId="0" applyFont="1" applyFill="1" applyBorder="1" applyAlignment="1">
      <alignment horizontal="center"/>
    </xf>
    <xf numFmtId="0" fontId="6" fillId="5" borderId="17" xfId="0" applyFont="1" applyFill="1" applyBorder="1" applyAlignment="1">
      <alignment horizontal="center"/>
    </xf>
    <xf numFmtId="0" fontId="6" fillId="6" borderId="18" xfId="0" applyFont="1" applyFill="1" applyBorder="1" applyAlignment="1">
      <alignment horizontal="center"/>
    </xf>
    <xf numFmtId="0" fontId="6" fillId="0" borderId="8" xfId="0" applyFont="1" applyBorder="1" applyAlignment="1">
      <alignment horizontal="center" wrapText="1"/>
    </xf>
    <xf numFmtId="6" fontId="5" fillId="16" borderId="1" xfId="0" applyNumberFormat="1" applyFont="1" applyFill="1" applyBorder="1" applyAlignment="1">
      <alignment horizontal="center" vertical="center" wrapText="1"/>
    </xf>
    <xf numFmtId="6" fontId="5" fillId="16" borderId="12" xfId="0" applyNumberFormat="1" applyFont="1" applyFill="1" applyBorder="1" applyAlignment="1">
      <alignment horizontal="center" vertical="center" wrapText="1"/>
    </xf>
    <xf numFmtId="6" fontId="5" fillId="16" borderId="2" xfId="0" applyNumberFormat="1" applyFont="1" applyFill="1" applyBorder="1" applyAlignment="1">
      <alignment horizontal="center" wrapText="1"/>
    </xf>
    <xf numFmtId="6" fontId="5" fillId="16" borderId="13" xfId="0" applyNumberFormat="1" applyFont="1" applyFill="1" applyBorder="1" applyAlignment="1">
      <alignment horizontal="center" wrapText="1"/>
    </xf>
    <xf numFmtId="0" fontId="0" fillId="0" borderId="19" xfId="0" applyBorder="1"/>
    <xf numFmtId="0" fontId="21" fillId="0" borderId="20" xfId="0" applyFont="1" applyBorder="1" applyAlignment="1">
      <alignment horizontal="center"/>
    </xf>
    <xf numFmtId="0" fontId="21" fillId="0" borderId="20" xfId="0" applyFont="1" applyBorder="1" applyAlignment="1">
      <alignment horizontal="centerContinuous"/>
    </xf>
    <xf numFmtId="44" fontId="6" fillId="7" borderId="3" xfId="2" applyFont="1" applyFill="1" applyBorder="1"/>
    <xf numFmtId="10" fontId="6" fillId="7" borderId="3" xfId="0" applyNumberFormat="1" applyFont="1" applyFill="1" applyBorder="1"/>
    <xf numFmtId="2" fontId="6" fillId="7" borderId="3" xfId="0" applyNumberFormat="1" applyFont="1" applyFill="1" applyBorder="1"/>
    <xf numFmtId="10" fontId="7" fillId="7" borderId="0" xfId="1" applyNumberFormat="1" applyFont="1" applyFill="1" applyAlignment="1">
      <alignment horizontal="right"/>
    </xf>
    <xf numFmtId="165" fontId="6" fillId="7" borderId="3" xfId="0" applyNumberFormat="1" applyFont="1" applyFill="1" applyBorder="1"/>
    <xf numFmtId="10" fontId="0" fillId="0" borderId="0" xfId="1" applyNumberFormat="1" applyFont="1"/>
    <xf numFmtId="44" fontId="16" fillId="0" borderId="0" xfId="2" applyFont="1"/>
    <xf numFmtId="44" fontId="16" fillId="0" borderId="0" xfId="2" applyFont="1" applyFill="1" applyAlignment="1"/>
    <xf numFmtId="0" fontId="23" fillId="0" borderId="0" xfId="0" applyFont="1"/>
    <xf numFmtId="10" fontId="23" fillId="0" borderId="0" xfId="1" applyNumberFormat="1" applyFont="1"/>
    <xf numFmtId="0" fontId="21" fillId="0" borderId="20" xfId="0" applyFont="1" applyBorder="1" applyAlignment="1">
      <alignment horizontal="centerContinuous" wrapText="1"/>
    </xf>
    <xf numFmtId="0" fontId="24" fillId="0" borderId="0" xfId="0" applyFont="1"/>
    <xf numFmtId="0" fontId="24" fillId="0" borderId="0" xfId="0" applyFont="1" applyAlignment="1">
      <alignment horizontal="center"/>
    </xf>
    <xf numFmtId="0" fontId="24" fillId="0" borderId="1" xfId="0" applyFont="1" applyBorder="1"/>
    <xf numFmtId="0" fontId="6" fillId="4" borderId="10" xfId="0" applyFont="1" applyFill="1" applyBorder="1" applyAlignment="1">
      <alignment horizontal="center"/>
    </xf>
    <xf numFmtId="0" fontId="6" fillId="5" borderId="10" xfId="0" applyFont="1" applyFill="1" applyBorder="1" applyAlignment="1">
      <alignment horizontal="center"/>
    </xf>
    <xf numFmtId="0" fontId="6" fillId="6" borderId="11" xfId="0" applyFont="1" applyFill="1" applyBorder="1" applyAlignment="1">
      <alignment horizontal="center"/>
    </xf>
    <xf numFmtId="0" fontId="6" fillId="0" borderId="14" xfId="0" applyFont="1" applyBorder="1" applyAlignment="1">
      <alignment horizontal="center" wrapText="1"/>
    </xf>
    <xf numFmtId="0" fontId="6" fillId="0" borderId="4" xfId="0" applyFont="1" applyBorder="1" applyAlignment="1">
      <alignment horizontal="center"/>
    </xf>
    <xf numFmtId="0" fontId="16" fillId="18" borderId="5" xfId="0" applyFont="1" applyFill="1" applyBorder="1"/>
    <xf numFmtId="44" fontId="0" fillId="0" borderId="0" xfId="0" applyNumberFormat="1"/>
    <xf numFmtId="44" fontId="6" fillId="0" borderId="0" xfId="0" applyNumberFormat="1" applyFont="1" applyAlignment="1">
      <alignment horizontal="center"/>
    </xf>
    <xf numFmtId="0" fontId="20" fillId="17" borderId="21" xfId="0" applyFont="1" applyFill="1" applyBorder="1"/>
    <xf numFmtId="0" fontId="20" fillId="17" borderId="22" xfId="0" applyFont="1" applyFill="1" applyBorder="1"/>
    <xf numFmtId="0" fontId="20" fillId="19" borderId="22" xfId="0" applyFont="1" applyFill="1" applyBorder="1"/>
    <xf numFmtId="0" fontId="20" fillId="19" borderId="23" xfId="0" applyFont="1" applyFill="1" applyBorder="1"/>
    <xf numFmtId="0" fontId="16" fillId="18" borderId="21" xfId="0" applyFont="1" applyFill="1" applyBorder="1"/>
    <xf numFmtId="0" fontId="2" fillId="17" borderId="22" xfId="0" applyFont="1" applyFill="1" applyBorder="1"/>
    <xf numFmtId="44" fontId="2" fillId="20" borderId="22" xfId="0" applyNumberFormat="1" applyFont="1" applyFill="1" applyBorder="1"/>
    <xf numFmtId="44" fontId="2" fillId="20" borderId="23" xfId="0" applyNumberFormat="1" applyFont="1" applyFill="1" applyBorder="1"/>
    <xf numFmtId="0" fontId="16" fillId="17" borderId="21" xfId="0" applyFont="1" applyFill="1" applyBorder="1"/>
    <xf numFmtId="0" fontId="2" fillId="17" borderId="6" xfId="0" applyFont="1" applyFill="1" applyBorder="1"/>
    <xf numFmtId="44" fontId="2" fillId="20" borderId="7" xfId="0" applyNumberFormat="1" applyFont="1" applyFill="1" applyBorder="1"/>
    <xf numFmtId="44" fontId="0" fillId="20" borderId="22" xfId="0" applyNumberFormat="1" applyFill="1" applyBorder="1"/>
    <xf numFmtId="44" fontId="0" fillId="20" borderId="23" xfId="0" applyNumberFormat="1" applyFill="1" applyBorder="1"/>
    <xf numFmtId="0" fontId="0" fillId="0" borderId="0" xfId="0" applyAlignment="1">
      <alignment horizontal="left"/>
    </xf>
    <xf numFmtId="0" fontId="25" fillId="21" borderId="0" xfId="0" applyFont="1" applyFill="1"/>
    <xf numFmtId="0" fontId="0" fillId="22" borderId="0" xfId="0" applyFill="1"/>
    <xf numFmtId="0" fontId="26" fillId="22" borderId="0" xfId="0" applyFont="1" applyFill="1" applyAlignment="1">
      <alignment vertical="center"/>
    </xf>
    <xf numFmtId="0" fontId="0" fillId="0" borderId="0" xfId="0" pivotButton="1"/>
    <xf numFmtId="10" fontId="0" fillId="0" borderId="0" xfId="0" applyNumberFormat="1"/>
    <xf numFmtId="44" fontId="0" fillId="0" borderId="0" xfId="2" applyFont="1"/>
    <xf numFmtId="44" fontId="0" fillId="23" borderId="22" xfId="2" applyFont="1" applyFill="1" applyBorder="1"/>
    <xf numFmtId="44" fontId="0" fillId="0" borderId="22" xfId="2" applyFont="1" applyBorder="1"/>
    <xf numFmtId="6" fontId="0" fillId="0" borderId="0" xfId="0" applyNumberFormat="1"/>
    <xf numFmtId="10" fontId="5" fillId="16" borderId="4" xfId="1" applyNumberFormat="1" applyFont="1" applyFill="1" applyBorder="1" applyAlignment="1">
      <alignment horizontal="center" vertical="center" wrapText="1"/>
    </xf>
    <xf numFmtId="0" fontId="1" fillId="21" borderId="3" xfId="0" applyFont="1" applyFill="1" applyBorder="1" applyAlignment="1">
      <alignment horizontal="center" wrapText="1"/>
    </xf>
    <xf numFmtId="0" fontId="2" fillId="21" borderId="0" xfId="0" applyFont="1" applyFill="1" applyAlignment="1">
      <alignment horizontal="center" wrapText="1"/>
    </xf>
    <xf numFmtId="0" fontId="2" fillId="21" borderId="3" xfId="0" applyFont="1" applyFill="1" applyBorder="1" applyAlignment="1">
      <alignment horizontal="center" wrapText="1"/>
    </xf>
    <xf numFmtId="0" fontId="2" fillId="21" borderId="24" xfId="0" applyFont="1" applyFill="1" applyBorder="1" applyAlignment="1">
      <alignment horizontal="center" wrapText="1"/>
    </xf>
    <xf numFmtId="0" fontId="6" fillId="0" borderId="0" xfId="0" applyFont="1" applyAlignment="1">
      <alignment horizontal="center" wrapText="1"/>
    </xf>
    <xf numFmtId="0" fontId="6" fillId="2"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0" fontId="6" fillId="4" borderId="0" xfId="0" applyFont="1" applyFill="1" applyAlignment="1">
      <alignment horizontal="center"/>
    </xf>
    <xf numFmtId="0" fontId="6" fillId="2" borderId="0" xfId="0" applyFont="1" applyFill="1" applyAlignment="1">
      <alignment horizontal="center" wrapText="1"/>
    </xf>
    <xf numFmtId="0" fontId="9" fillId="2" borderId="9" xfId="0" applyFont="1" applyFill="1" applyBorder="1" applyAlignment="1">
      <alignment horizontal="center"/>
    </xf>
    <xf numFmtId="0" fontId="6" fillId="10" borderId="1" xfId="0" applyFont="1" applyFill="1" applyBorder="1" applyAlignment="1">
      <alignment horizontal="center"/>
    </xf>
    <xf numFmtId="0" fontId="5" fillId="0" borderId="0" xfId="0" applyFont="1" applyAlignment="1">
      <alignment horizontal="center"/>
    </xf>
    <xf numFmtId="0" fontId="6" fillId="9" borderId="1" xfId="0" applyFont="1" applyFill="1" applyBorder="1" applyAlignment="1">
      <alignment horizontal="center"/>
    </xf>
    <xf numFmtId="0" fontId="6" fillId="0" borderId="0" xfId="0" applyFont="1" applyAlignment="1">
      <alignment horizontal="center" vertical="center"/>
    </xf>
    <xf numFmtId="0" fontId="9" fillId="12" borderId="0" xfId="0" applyFont="1" applyFill="1" applyAlignment="1">
      <alignment horizontal="center" vertical="center"/>
    </xf>
    <xf numFmtId="0" fontId="6" fillId="3" borderId="0" xfId="0" applyFont="1" applyFill="1" applyAlignment="1">
      <alignment horizontal="center"/>
    </xf>
    <xf numFmtId="0" fontId="6" fillId="3" borderId="0" xfId="0" applyFont="1" applyFill="1" applyAlignment="1">
      <alignment horizontal="center" wrapText="1"/>
    </xf>
    <xf numFmtId="0" fontId="6" fillId="3" borderId="0" xfId="0" applyFont="1" applyFill="1" applyAlignment="1">
      <alignment horizontal="center" vertical="top" wrapText="1"/>
    </xf>
    <xf numFmtId="0" fontId="6" fillId="0" borderId="0" xfId="0" applyFont="1" applyAlignment="1">
      <alignment horizontal="center"/>
    </xf>
    <xf numFmtId="0" fontId="2" fillId="0" borderId="0" xfId="0" applyFont="1" applyAlignment="1">
      <alignment horizontal="center"/>
    </xf>
    <xf numFmtId="0" fontId="6" fillId="3" borderId="0" xfId="0" applyFont="1" applyFill="1" applyAlignment="1">
      <alignment horizontal="center" vertical="center" wrapText="1"/>
    </xf>
    <xf numFmtId="0" fontId="2" fillId="0" borderId="1" xfId="0" applyFont="1" applyBorder="1" applyAlignment="1">
      <alignment horizontal="center"/>
    </xf>
    <xf numFmtId="0" fontId="6" fillId="3" borderId="25" xfId="0" applyFont="1" applyFill="1" applyBorder="1" applyAlignment="1">
      <alignment horizontal="center" wrapText="1"/>
    </xf>
    <xf numFmtId="0" fontId="0" fillId="0" borderId="0" xfId="0" applyAlignment="1"/>
    <xf numFmtId="0" fontId="0" fillId="0" borderId="10" xfId="0" applyBorder="1" applyAlignment="1"/>
    <xf numFmtId="0" fontId="0" fillId="0" borderId="11" xfId="0" applyBorder="1" applyAlignment="1"/>
    <xf numFmtId="0" fontId="8" fillId="0" borderId="1" xfId="0" applyFont="1" applyBorder="1" applyAlignment="1"/>
    <xf numFmtId="0" fontId="8" fillId="0" borderId="2" xfId="0" applyFont="1" applyBorder="1" applyAlignment="1"/>
  </cellXfs>
  <cellStyles count="3">
    <cellStyle name="Currency" xfId="2" builtinId="4"/>
    <cellStyle name="Normal" xfId="0" builtinId="0"/>
    <cellStyle name="Percent" xfId="1" builtinId="5"/>
  </cellStyles>
  <dxfs count="211">
    <dxf>
      <font>
        <b val="0"/>
        <i val="0"/>
        <strike val="0"/>
        <condense val="0"/>
        <extend val="0"/>
        <outline val="0"/>
        <shadow val="0"/>
        <u val="none"/>
        <vertAlign val="baseline"/>
        <sz val="12"/>
        <color rgb="FF000000"/>
        <name val="Calibri"/>
        <family val="2"/>
        <scheme val="none"/>
      </font>
      <numFmt numFmtId="0" formatCode="General"/>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2"/>
        <color theme="1"/>
        <name val="Helvetica"/>
        <family val="2"/>
        <scheme val="none"/>
      </font>
    </dxf>
    <dxf>
      <numFmt numFmtId="14" formatCode="0.00%"/>
    </dxf>
    <dxf>
      <alignment horizontal="left" vertical="bottom" textRotation="0" wrapText="0" indent="0" justifyLastLine="0" shrinkToFit="0" readingOrder="0"/>
    </dxf>
    <dxf>
      <numFmt numFmtId="14" formatCode="0.00%"/>
    </dxf>
    <dxf>
      <numFmt numFmtId="34" formatCode="_(&quot;$&quot;* #,##0.00_);_(&quot;$&quot;* \(#,##0.00\);_(&quot;$&quot;* &quot;-&quot;??_);_(@_)"/>
    </dxf>
    <dxf>
      <numFmt numFmtId="14" formatCode="0.00%"/>
    </dxf>
    <dxf>
      <numFmt numFmtId="34" formatCode="_(&quot;$&quot;* #,##0.00_);_(&quot;$&quot;* \(#,##0.00\);_(&quot;$&quot;* &quot;-&quot;??_);_(@_)"/>
    </dxf>
    <dxf>
      <numFmt numFmtId="14" formatCode="0.00%"/>
    </dxf>
    <dxf>
      <font>
        <color theme="0"/>
      </font>
      <border>
        <bottom style="thin">
          <color theme="4"/>
        </bottom>
        <vertical/>
        <horizontal/>
      </border>
    </dxf>
    <dxf>
      <font>
        <color theme="0"/>
      </font>
      <fill>
        <patternFill>
          <bgColor rgb="FFB382DA"/>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64856BBB-4087-4DA2-821E-35656755A75A}">
      <tableStyleElement type="wholeTable" dxfId="210"/>
      <tableStyleElement type="headerRow" dxfId="209"/>
    </tableStyle>
  </tableStyles>
  <colors>
    <mruColors>
      <color rgb="FFB382DA"/>
      <color rgb="FFB482DA"/>
    </mruColors>
  </colors>
  <extLst>
    <ext xmlns:x14="http://schemas.microsoft.com/office/spreadsheetml/2009/9/main" uri="{46F421CA-312F-682f-3DD2-61675219B42D}">
      <x14:dxfs count="8">
        <dxf>
          <font>
            <color rgb="FF000000"/>
          </font>
          <fill>
            <patternFill patternType="solid">
              <fgColor auto="1"/>
              <bgColor theme="3" tint="0.34998626667073579"/>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3" tint="0.34998626667073579"/>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3" tint="0.34998626667073579"/>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3"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4" tint="0.79995117038483843"/>
              <bgColor theme="3" tint="0.34998626667073579"/>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4" tint="0.59999389629810485"/>
              <bgColor theme="3" tint="0.34998626667073579"/>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rgb="FFFFFFFF"/>
              <bgColor theme="3" tint="0.34998626667073579"/>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3" tint="0.34998626667073579"/>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[2262 A1.xlsx]Pivot Tables!PivotTable1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Debt to Assets Ratio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1</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Tables'!$A$5:$A$14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Tables'!$B$5:$B$14</c:f>
              <c:numCache>
                <c:formatCode>0.00%</c:formatCode>
                <c:ptCount val="10"/>
                <c:pt idx="0">
                  <c:v>7.5628750453945433E-3</c:v>
                </c:pt>
                <c:pt idx="1">
                  <c:v>4.290389527458493E-3</c:v>
                </c:pt>
                <c:pt idx="2">
                  <c:v>4.2438665015255693E-2</c:v>
                </c:pt>
                <c:pt idx="3">
                  <c:v>0.11437509702731818</c:v>
                </c:pt>
                <c:pt idx="4">
                  <c:v>0.26412538811213859</c:v>
                </c:pt>
                <c:pt idx="5">
                  <c:v>0.18913690143365167</c:v>
                </c:pt>
                <c:pt idx="6">
                  <c:v>0.14179428915765308</c:v>
                </c:pt>
                <c:pt idx="7">
                  <c:v>0.14963664770720583</c:v>
                </c:pt>
                <c:pt idx="8">
                  <c:v>0.25037773017633785</c:v>
                </c:pt>
                <c:pt idx="9">
                  <c:v>0.28793911143417228</c:v>
                </c:pt>
              </c:numCache>
            </c:numRef>
          </c:val>
          <c:smooth val="0"/>
          <c:extLst>
            <c:ext xmlns:c16="http://schemas.microsoft.com/office/drawing/2014/chart" uri="{C3380CC4-5D6E-409C-BE32-E72D297353CC}">
              <c16:uniqueId val="{00000000-8CFE-4A54-9553-16FD5FA13080}"/>
            </c:ext>
          </c:extLst>
        </c:ser>
        <c:ser>
          <c:idx val="1"/>
          <c:order val="1"/>
          <c:tx>
            <c:strRef>
              <c:f>'Pivot Tables'!$C$3:$C$4</c:f>
              <c:strCache>
                <c:ptCount val="1"/>
                <c:pt idx="0">
                  <c:v>2</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Tables'!$A$5:$A$14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Tables'!$C$5:$C$14</c:f>
              <c:numCache>
                <c:formatCode>0.00%</c:formatCode>
                <c:ptCount val="10"/>
                <c:pt idx="0">
                  <c:v>3.1334424285872922E-2</c:v>
                </c:pt>
                <c:pt idx="1">
                  <c:v>2.0923289319535576E-2</c:v>
                </c:pt>
                <c:pt idx="2">
                  <c:v>1.8420193741727979E-2</c:v>
                </c:pt>
                <c:pt idx="3">
                  <c:v>2.2851734644315693E-2</c:v>
                </c:pt>
                <c:pt idx="4">
                  <c:v>2.072726782039171E-2</c:v>
                </c:pt>
                <c:pt idx="5">
                  <c:v>1.82911810907271E-2</c:v>
                </c:pt>
                <c:pt idx="6">
                  <c:v>2.1191871542639101E-2</c:v>
                </c:pt>
                <c:pt idx="7">
                  <c:v>1.6868305350639198E-2</c:v>
                </c:pt>
                <c:pt idx="8">
                  <c:v>4.4836985433080949E-2</c:v>
                </c:pt>
                <c:pt idx="9">
                  <c:v>5.5271760800281053E-2</c:v>
                </c:pt>
              </c:numCache>
            </c:numRef>
          </c:val>
          <c:smooth val="0"/>
          <c:extLst>
            <c:ext xmlns:c16="http://schemas.microsoft.com/office/drawing/2014/chart" uri="{C3380CC4-5D6E-409C-BE32-E72D297353CC}">
              <c16:uniqueId val="{00000000-E590-4428-8FD3-F20B051997F2}"/>
            </c:ext>
          </c:extLst>
        </c:ser>
        <c:ser>
          <c:idx val="2"/>
          <c:order val="2"/>
          <c:tx>
            <c:strRef>
              <c:f>'Pivot Tables'!$D$3:$D$4</c:f>
              <c:strCache>
                <c:ptCount val="1"/>
                <c:pt idx="0">
                  <c:v>3</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'Pivot Tables'!$A$5:$A$14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Tables'!$D$5:$D$14</c:f>
              <c:numCache>
                <c:formatCode>0.00%</c:formatCode>
                <c:ptCount val="10"/>
                <c:pt idx="0">
                  <c:v>0.37970406726350786</c:v>
                </c:pt>
                <c:pt idx="1">
                  <c:v>0.3667353716629459</c:v>
                </c:pt>
                <c:pt idx="2">
                  <c:v>0.35873438907921623</c:v>
                </c:pt>
                <c:pt idx="3">
                  <c:v>0.348045921456342</c:v>
                </c:pt>
                <c:pt idx="4">
                  <c:v>0.33762255936679331</c:v>
                </c:pt>
                <c:pt idx="5">
                  <c:v>0.31819235947305485</c:v>
                </c:pt>
                <c:pt idx="6">
                  <c:v>0.31195124161700044</c:v>
                </c:pt>
                <c:pt idx="7">
                  <c:v>0.36807618591944757</c:v>
                </c:pt>
                <c:pt idx="8">
                  <c:v>0.35634487392015163</c:v>
                </c:pt>
                <c:pt idx="9">
                  <c:v>0.33801542181884014</c:v>
                </c:pt>
              </c:numCache>
            </c:numRef>
          </c:val>
          <c:smooth val="0"/>
          <c:extLst>
            <c:ext xmlns:c16="http://schemas.microsoft.com/office/drawing/2014/chart" uri="{C3380CC4-5D6E-409C-BE32-E72D297353CC}">
              <c16:uniqueId val="{00000001-E590-4428-8FD3-F20B051997F2}"/>
            </c:ext>
          </c:extLst>
        </c:ser>
        <c:dLbls>
          <c:showLegendKey val="0"/>
          <c:showVal val="0"/>
          <c:showCatName val="0"/>
          <c:showSerName val="0"/>
          <c:showPercent val="0"/>
          <c:showBubbleSize val="0"/>
        </c:dLbls>
        <c:marker val="1"/>
        <c:smooth val="0"/>
        <c:axId val="17492399"/>
        <c:axId val="400545215"/>
      </c:lineChart>
      <c:catAx>
        <c:axId val="174923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0545215"/>
        <c:crosses val="autoZero"/>
        <c:auto val="1"/>
        <c:lblAlgn val="ctr"/>
        <c:lblOffset val="100"/>
        <c:noMultiLvlLbl val="0"/>
      </c:catAx>
      <c:valAx>
        <c:axId val="40054521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9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[2262 A1.xlsx]Pivot Tables!PivotTable2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Surplus and Loss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63331088620459"/>
          <c:y val="0.16441640378548897"/>
          <c:w val="0.84324780189996029"/>
          <c:h val="0.74642158689154392"/>
        </c:manualLayout>
      </c:layout>
      <c:lineChart>
        <c:grouping val="standard"/>
        <c:varyColors val="0"/>
        <c:ser>
          <c:idx val="0"/>
          <c:order val="0"/>
          <c:tx>
            <c:strRef>
              <c:f>'Pivot Tables'!$G$3:$G$4</c:f>
              <c:strCache>
                <c:ptCount val="1"/>
                <c:pt idx="0">
                  <c:v>1</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Tables'!$F$5:$F$14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Tables'!$G$5:$G$14</c:f>
              <c:numCache>
                <c:formatCode>_("$"* #,##0.00_);_("$"* \(#,##0.00\);_("$"* "-"??_);_(@_)</c:formatCode>
                <c:ptCount val="10"/>
                <c:pt idx="0">
                  <c:v>123531</c:v>
                </c:pt>
                <c:pt idx="1">
                  <c:v>298428</c:v>
                </c:pt>
                <c:pt idx="2">
                  <c:v>185127</c:v>
                </c:pt>
                <c:pt idx="3">
                  <c:v>186869</c:v>
                </c:pt>
                <c:pt idx="4">
                  <c:v>120692</c:v>
                </c:pt>
                <c:pt idx="5">
                  <c:v>573748</c:v>
                </c:pt>
                <c:pt idx="6">
                  <c:v>294343</c:v>
                </c:pt>
                <c:pt idx="7">
                  <c:v>350504</c:v>
                </c:pt>
                <c:pt idx="8">
                  <c:v>15616</c:v>
                </c:pt>
                <c:pt idx="9">
                  <c:v>223776</c:v>
                </c:pt>
              </c:numCache>
            </c:numRef>
          </c:val>
          <c:smooth val="0"/>
          <c:extLst>
            <c:ext xmlns:c16="http://schemas.microsoft.com/office/drawing/2014/chart" uri="{C3380CC4-5D6E-409C-BE32-E72D297353CC}">
              <c16:uniqueId val="{00000000-6CB9-43BE-B4B2-FF46CC289928}"/>
            </c:ext>
          </c:extLst>
        </c:ser>
        <c:ser>
          <c:idx val="1"/>
          <c:order val="1"/>
          <c:tx>
            <c:strRef>
              <c:f>'Pivot Tables'!$H$3:$H$4</c:f>
              <c:strCache>
                <c:ptCount val="1"/>
                <c:pt idx="0">
                  <c:v>2</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Tables'!$F$5:$F$14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Tables'!$H$5:$H$14</c:f>
              <c:numCache>
                <c:formatCode>_("$"* #,##0.00_);_("$"* \(#,##0.00\);_("$"* "-"??_);_(@_)</c:formatCode>
                <c:ptCount val="10"/>
                <c:pt idx="0">
                  <c:v>418750</c:v>
                </c:pt>
                <c:pt idx="1">
                  <c:v>1206752</c:v>
                </c:pt>
                <c:pt idx="2">
                  <c:v>4369334</c:v>
                </c:pt>
                <c:pt idx="3">
                  <c:v>921933</c:v>
                </c:pt>
                <c:pt idx="4">
                  <c:v>517894</c:v>
                </c:pt>
                <c:pt idx="5">
                  <c:v>2057859</c:v>
                </c:pt>
                <c:pt idx="6">
                  <c:v>-1618895</c:v>
                </c:pt>
                <c:pt idx="7">
                  <c:v>1689128</c:v>
                </c:pt>
                <c:pt idx="8">
                  <c:v>375907</c:v>
                </c:pt>
                <c:pt idx="9">
                  <c:v>452198</c:v>
                </c:pt>
              </c:numCache>
            </c:numRef>
          </c:val>
          <c:smooth val="0"/>
          <c:extLst>
            <c:ext xmlns:c16="http://schemas.microsoft.com/office/drawing/2014/chart" uri="{C3380CC4-5D6E-409C-BE32-E72D297353CC}">
              <c16:uniqueId val="{00000000-532C-4E49-86CE-81E45D1A015F}"/>
            </c:ext>
          </c:extLst>
        </c:ser>
        <c:ser>
          <c:idx val="2"/>
          <c:order val="2"/>
          <c:tx>
            <c:strRef>
              <c:f>'Pivot Tables'!$I$3:$I$4</c:f>
              <c:strCache>
                <c:ptCount val="1"/>
                <c:pt idx="0">
                  <c:v>3</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'Pivot Tables'!$F$5:$F$14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Tables'!$I$5:$I$14</c:f>
              <c:numCache>
                <c:formatCode>_("$"* #,##0.00_);_("$"* \(#,##0.00\);_("$"* "-"??_);_(@_)</c:formatCode>
                <c:ptCount val="10"/>
                <c:pt idx="0">
                  <c:v>329961</c:v>
                </c:pt>
                <c:pt idx="1">
                  <c:v>664458</c:v>
                </c:pt>
                <c:pt idx="2">
                  <c:v>92565</c:v>
                </c:pt>
                <c:pt idx="3">
                  <c:v>300272</c:v>
                </c:pt>
                <c:pt idx="4">
                  <c:v>1045536</c:v>
                </c:pt>
                <c:pt idx="5">
                  <c:v>1252805</c:v>
                </c:pt>
                <c:pt idx="6">
                  <c:v>449533</c:v>
                </c:pt>
                <c:pt idx="7">
                  <c:v>-283318</c:v>
                </c:pt>
                <c:pt idx="8">
                  <c:v>-154605</c:v>
                </c:pt>
                <c:pt idx="9">
                  <c:v>397685</c:v>
                </c:pt>
              </c:numCache>
            </c:numRef>
          </c:val>
          <c:smooth val="0"/>
          <c:extLst>
            <c:ext xmlns:c16="http://schemas.microsoft.com/office/drawing/2014/chart" uri="{C3380CC4-5D6E-409C-BE32-E72D297353CC}">
              <c16:uniqueId val="{00000001-532C-4E49-86CE-81E45D1A015F}"/>
            </c:ext>
          </c:extLst>
        </c:ser>
        <c:dLbls>
          <c:showLegendKey val="0"/>
          <c:showVal val="0"/>
          <c:showCatName val="0"/>
          <c:showSerName val="0"/>
          <c:showPercent val="0"/>
          <c:showBubbleSize val="0"/>
        </c:dLbls>
        <c:marker val="1"/>
        <c:smooth val="0"/>
        <c:axId val="340144255"/>
        <c:axId val="514599183"/>
      </c:lineChart>
      <c:catAx>
        <c:axId val="3401442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4599183"/>
        <c:crosses val="autoZero"/>
        <c:auto val="1"/>
        <c:lblAlgn val="ctr"/>
        <c:lblOffset val="100"/>
        <c:noMultiLvlLbl val="0"/>
      </c:catAx>
      <c:valAx>
        <c:axId val="5145991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014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[2262 A1.xlsx]Pivot Tables!PivotTable3</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Tables'!$L$3:$L$4</c:f>
              <c:strCache>
                <c:ptCount val="1"/>
                <c:pt idx="0">
                  <c:v>1</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Tables'!$K$5:$K$14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Tables'!$L$5:$L$14</c:f>
              <c:numCache>
                <c:formatCode>_("$"* #,##0.00_);_("$"* \(#,##0.00\);_("$"* "-"??_);_(@_)</c:formatCode>
                <c:ptCount val="10"/>
                <c:pt idx="0">
                  <c:v>738777</c:v>
                </c:pt>
                <c:pt idx="1">
                  <c:v>1118186</c:v>
                </c:pt>
                <c:pt idx="2">
                  <c:v>1495702</c:v>
                </c:pt>
                <c:pt idx="3">
                  <c:v>2039358</c:v>
                </c:pt>
                <c:pt idx="4">
                  <c:v>2266400</c:v>
                </c:pt>
                <c:pt idx="5">
                  <c:v>3020193</c:v>
                </c:pt>
                <c:pt idx="6">
                  <c:v>2741674</c:v>
                </c:pt>
                <c:pt idx="7">
                  <c:v>3186671</c:v>
                </c:pt>
                <c:pt idx="8">
                  <c:v>3351549</c:v>
                </c:pt>
                <c:pt idx="9">
                  <c:v>4054694</c:v>
                </c:pt>
              </c:numCache>
            </c:numRef>
          </c:val>
          <c:smooth val="0"/>
          <c:extLst>
            <c:ext xmlns:c16="http://schemas.microsoft.com/office/drawing/2014/chart" uri="{C3380CC4-5D6E-409C-BE32-E72D297353CC}">
              <c16:uniqueId val="{00000000-CEC9-4117-A23B-5F76C0BADFFD}"/>
            </c:ext>
          </c:extLst>
        </c:ser>
        <c:ser>
          <c:idx val="1"/>
          <c:order val="1"/>
          <c:tx>
            <c:strRef>
              <c:f>'Pivot Tables'!$M$3:$M$4</c:f>
              <c:strCache>
                <c:ptCount val="1"/>
                <c:pt idx="0">
                  <c:v>2</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Tables'!$K$5:$K$14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Tables'!$M$5:$M$14</c:f>
              <c:numCache>
                <c:formatCode>_("$"* #,##0.00_);_("$"* \(#,##0.00\);_("$"* "-"??_);_(@_)</c:formatCode>
                <c:ptCount val="10"/>
                <c:pt idx="0">
                  <c:v>6853689</c:v>
                </c:pt>
                <c:pt idx="1">
                  <c:v>7548474</c:v>
                </c:pt>
                <c:pt idx="2">
                  <c:v>11311674</c:v>
                </c:pt>
                <c:pt idx="3">
                  <c:v>8136707</c:v>
                </c:pt>
                <c:pt idx="4">
                  <c:v>8085918</c:v>
                </c:pt>
                <c:pt idx="5">
                  <c:v>10069781</c:v>
                </c:pt>
                <c:pt idx="6">
                  <c:v>6370419</c:v>
                </c:pt>
                <c:pt idx="7">
                  <c:v>9887214</c:v>
                </c:pt>
                <c:pt idx="8">
                  <c:v>6661628</c:v>
                </c:pt>
                <c:pt idx="9">
                  <c:v>7908808</c:v>
                </c:pt>
              </c:numCache>
            </c:numRef>
          </c:val>
          <c:smooth val="0"/>
          <c:extLst>
            <c:ext xmlns:c16="http://schemas.microsoft.com/office/drawing/2014/chart" uri="{C3380CC4-5D6E-409C-BE32-E72D297353CC}">
              <c16:uniqueId val="{00000000-87D3-4114-B6F3-23212FC4C82A}"/>
            </c:ext>
          </c:extLst>
        </c:ser>
        <c:ser>
          <c:idx val="2"/>
          <c:order val="2"/>
          <c:tx>
            <c:strRef>
              <c:f>'Pivot Tables'!$N$3:$N$4</c:f>
              <c:strCache>
                <c:ptCount val="1"/>
                <c:pt idx="0">
                  <c:v>3</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'Pivot Tables'!$K$5:$K$14</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Tables'!$N$5:$N$14</c:f>
              <c:numCache>
                <c:formatCode>_("$"* #,##0.00_);_("$"* \(#,##0.00\);_("$"* "-"??_);_(@_)</c:formatCode>
                <c:ptCount val="10"/>
                <c:pt idx="0">
                  <c:v>6982788</c:v>
                </c:pt>
                <c:pt idx="1">
                  <c:v>7714516</c:v>
                </c:pt>
                <c:pt idx="2">
                  <c:v>7779156</c:v>
                </c:pt>
                <c:pt idx="3">
                  <c:v>8089296</c:v>
                </c:pt>
                <c:pt idx="4">
                  <c:v>8432849</c:v>
                </c:pt>
                <c:pt idx="5">
                  <c:v>8456534</c:v>
                </c:pt>
                <c:pt idx="6">
                  <c:v>8518921</c:v>
                </c:pt>
                <c:pt idx="7">
                  <c:v>8165164</c:v>
                </c:pt>
                <c:pt idx="8">
                  <c:v>6108749</c:v>
                </c:pt>
                <c:pt idx="9">
                  <c:v>7195374</c:v>
                </c:pt>
              </c:numCache>
            </c:numRef>
          </c:val>
          <c:smooth val="0"/>
          <c:extLst>
            <c:ext xmlns:c16="http://schemas.microsoft.com/office/drawing/2014/chart" uri="{C3380CC4-5D6E-409C-BE32-E72D297353CC}">
              <c16:uniqueId val="{00000001-87D3-4114-B6F3-23212FC4C82A}"/>
            </c:ext>
          </c:extLst>
        </c:ser>
        <c:dLbls>
          <c:showLegendKey val="0"/>
          <c:showVal val="0"/>
          <c:showCatName val="0"/>
          <c:showSerName val="0"/>
          <c:showPercent val="0"/>
          <c:showBubbleSize val="0"/>
        </c:dLbls>
        <c:marker val="1"/>
        <c:smooth val="0"/>
        <c:axId val="10816007"/>
        <c:axId val="56295943"/>
      </c:lineChart>
      <c:catAx>
        <c:axId val="108160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95943"/>
        <c:crosses val="autoZero"/>
        <c:auto val="1"/>
        <c:lblAlgn val="ctr"/>
        <c:lblOffset val="100"/>
        <c:noMultiLvlLbl val="0"/>
      </c:catAx>
      <c:valAx>
        <c:axId val="562959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16007"/>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Revenues Comparison (10 years)</a:t>
            </a:r>
          </a:p>
        </c:rich>
      </c:tx>
      <c:layout>
        <c:manualLayout>
          <c:xMode val="edge"/>
          <c:yMode val="edge"/>
          <c:x val="0.20792860525352105"/>
          <c:y val="3.13089250027110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Charity 1</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Revenue!$A$4:$A$13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Revenue!$B$4:$B$13</c:f>
              <c:numCache>
                <c:formatCode>"$"#,##0.00</c:formatCode>
                <c:ptCount val="10"/>
                <c:pt idx="0">
                  <c:v>4054694</c:v>
                </c:pt>
                <c:pt idx="1">
                  <c:v>3351549</c:v>
                </c:pt>
                <c:pt idx="2">
                  <c:v>3186671</c:v>
                </c:pt>
                <c:pt idx="3">
                  <c:v>2741674</c:v>
                </c:pt>
                <c:pt idx="4">
                  <c:v>3020193</c:v>
                </c:pt>
                <c:pt idx="5">
                  <c:v>2266400</c:v>
                </c:pt>
                <c:pt idx="6">
                  <c:v>2039358</c:v>
                </c:pt>
                <c:pt idx="7">
                  <c:v>1495702</c:v>
                </c:pt>
                <c:pt idx="8">
                  <c:v>1118186</c:v>
                </c:pt>
                <c:pt idx="9">
                  <c:v>738777</c:v>
                </c:pt>
              </c:numCache>
            </c:numRef>
          </c:yVal>
          <c:smooth val="0"/>
          <c:extLst>
            <c:ext xmlns:c16="http://schemas.microsoft.com/office/drawing/2014/chart" uri="{C3380CC4-5D6E-409C-BE32-E72D297353CC}">
              <c16:uniqueId val="{00000000-2D1D-47DC-9E78-7AE7336DCDE7}"/>
            </c:ext>
          </c:extLst>
        </c:ser>
        <c:ser>
          <c:idx val="1"/>
          <c:order val="1"/>
          <c:tx>
            <c:v>Charity 2</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Revenue!$A$4:$A$13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Revenue!$H$4:$H$13</c:f>
              <c:numCache>
                <c:formatCode>"$"#,##0.00</c:formatCode>
                <c:ptCount val="10"/>
                <c:pt idx="0">
                  <c:v>7908808</c:v>
                </c:pt>
                <c:pt idx="1">
                  <c:v>6661628</c:v>
                </c:pt>
                <c:pt idx="2">
                  <c:v>9887214</c:v>
                </c:pt>
                <c:pt idx="3">
                  <c:v>6370419</c:v>
                </c:pt>
                <c:pt idx="4">
                  <c:v>10069781</c:v>
                </c:pt>
                <c:pt idx="5">
                  <c:v>8085918</c:v>
                </c:pt>
                <c:pt idx="6">
                  <c:v>8136707</c:v>
                </c:pt>
                <c:pt idx="7">
                  <c:v>11311674</c:v>
                </c:pt>
                <c:pt idx="8">
                  <c:v>7548474</c:v>
                </c:pt>
                <c:pt idx="9">
                  <c:v>6853689</c:v>
                </c:pt>
              </c:numCache>
            </c:numRef>
          </c:yVal>
          <c:smooth val="0"/>
          <c:extLst>
            <c:ext xmlns:c16="http://schemas.microsoft.com/office/drawing/2014/chart" uri="{C3380CC4-5D6E-409C-BE32-E72D297353CC}">
              <c16:uniqueId val="{00000001-2D1D-47DC-9E78-7AE7336DCDE7}"/>
            </c:ext>
          </c:extLst>
        </c:ser>
        <c:ser>
          <c:idx val="2"/>
          <c:order val="2"/>
          <c:tx>
            <c:v>Charity 3</c:v>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Revenue!$A$4:$A$13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Revenue!$N$4:$N$13</c:f>
              <c:numCache>
                <c:formatCode>"$"#,##0.00</c:formatCode>
                <c:ptCount val="10"/>
                <c:pt idx="0">
                  <c:v>7195374</c:v>
                </c:pt>
                <c:pt idx="1">
                  <c:v>6108749</c:v>
                </c:pt>
                <c:pt idx="2">
                  <c:v>8165164</c:v>
                </c:pt>
                <c:pt idx="3">
                  <c:v>8518921</c:v>
                </c:pt>
                <c:pt idx="4">
                  <c:v>8456534</c:v>
                </c:pt>
                <c:pt idx="5">
                  <c:v>8432849</c:v>
                </c:pt>
                <c:pt idx="6">
                  <c:v>8089296</c:v>
                </c:pt>
                <c:pt idx="7">
                  <c:v>7779156</c:v>
                </c:pt>
                <c:pt idx="8">
                  <c:v>7714516</c:v>
                </c:pt>
                <c:pt idx="9">
                  <c:v>6982788</c:v>
                </c:pt>
              </c:numCache>
            </c:numRef>
          </c:yVal>
          <c:smooth val="0"/>
          <c:extLst>
            <c:ext xmlns:c16="http://schemas.microsoft.com/office/drawing/2014/chart" uri="{C3380CC4-5D6E-409C-BE32-E72D297353CC}">
              <c16:uniqueId val="{00000002-2D1D-47DC-9E78-7AE7336DCDE7}"/>
            </c:ext>
          </c:extLst>
        </c:ser>
        <c:dLbls>
          <c:showLegendKey val="0"/>
          <c:showVal val="0"/>
          <c:showCatName val="0"/>
          <c:showSerName val="0"/>
          <c:showPercent val="0"/>
          <c:showBubbleSize val="0"/>
        </c:dLbls>
        <c:axId val="1005097967"/>
        <c:axId val="957514415"/>
      </c:scatterChart>
      <c:valAx>
        <c:axId val="1005097967"/>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514415"/>
        <c:crosses val="autoZero"/>
        <c:crossBetween val="midCat"/>
      </c:valAx>
      <c:valAx>
        <c:axId val="9575144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0979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Debt to Assets Ratio (10 years)</a:t>
            </a:r>
          </a:p>
        </c:rich>
      </c:tx>
      <c:layout>
        <c:manualLayout>
          <c:xMode val="edge"/>
          <c:yMode val="edge"/>
          <c:x val="0.25184339457567806"/>
          <c:y val="3.64494021580635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Charity 1</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'Financial Position'!$I$3:$I$12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'Financial Position'!$J$3:$J$12</c:f>
              <c:numCache>
                <c:formatCode>0.00%</c:formatCode>
                <c:ptCount val="10"/>
                <c:pt idx="0">
                  <c:v>0.28793911143417228</c:v>
                </c:pt>
                <c:pt idx="1">
                  <c:v>0.25037773017633785</c:v>
                </c:pt>
                <c:pt idx="2">
                  <c:v>0.14963664770720583</c:v>
                </c:pt>
                <c:pt idx="3">
                  <c:v>0.14179428915765308</c:v>
                </c:pt>
                <c:pt idx="4">
                  <c:v>0.18913690143365167</c:v>
                </c:pt>
                <c:pt idx="5">
                  <c:v>0.26412538811213859</c:v>
                </c:pt>
                <c:pt idx="6">
                  <c:v>0.11437509702731818</c:v>
                </c:pt>
                <c:pt idx="7">
                  <c:v>4.2438665015255693E-2</c:v>
                </c:pt>
                <c:pt idx="8">
                  <c:v>4.290389527458493E-3</c:v>
                </c:pt>
                <c:pt idx="9">
                  <c:v>7.5628750453945433E-3</c:v>
                </c:pt>
              </c:numCache>
            </c:numRef>
          </c:yVal>
          <c:smooth val="0"/>
          <c:extLst>
            <c:ext xmlns:c16="http://schemas.microsoft.com/office/drawing/2014/chart" uri="{C3380CC4-5D6E-409C-BE32-E72D297353CC}">
              <c16:uniqueId val="{00000000-7B79-4054-A419-B1A7C090CB2B}"/>
            </c:ext>
          </c:extLst>
        </c:ser>
        <c:ser>
          <c:idx val="1"/>
          <c:order val="1"/>
          <c:tx>
            <c:v>Charity 2</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'Financial Position'!$I$3:$I$12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'Financial Position'!$K$3:$K$12</c:f>
              <c:numCache>
                <c:formatCode>0.00%</c:formatCode>
                <c:ptCount val="10"/>
                <c:pt idx="0">
                  <c:v>5.5271760800281053E-2</c:v>
                </c:pt>
                <c:pt idx="1">
                  <c:v>4.4836985433080949E-2</c:v>
                </c:pt>
                <c:pt idx="2">
                  <c:v>1.6868305350639198E-2</c:v>
                </c:pt>
                <c:pt idx="3">
                  <c:v>2.1191871542639101E-2</c:v>
                </c:pt>
                <c:pt idx="4">
                  <c:v>1.82911810907271E-2</c:v>
                </c:pt>
                <c:pt idx="5">
                  <c:v>2.072726782039171E-2</c:v>
                </c:pt>
                <c:pt idx="6">
                  <c:v>2.2851734644315693E-2</c:v>
                </c:pt>
                <c:pt idx="7">
                  <c:v>1.8420193741727979E-2</c:v>
                </c:pt>
                <c:pt idx="8">
                  <c:v>2.0923289319535576E-2</c:v>
                </c:pt>
                <c:pt idx="9">
                  <c:v>3.1334424285872922E-2</c:v>
                </c:pt>
              </c:numCache>
            </c:numRef>
          </c:yVal>
          <c:smooth val="0"/>
          <c:extLst>
            <c:ext xmlns:c16="http://schemas.microsoft.com/office/drawing/2014/chart" uri="{C3380CC4-5D6E-409C-BE32-E72D297353CC}">
              <c16:uniqueId val="{00000001-7B79-4054-A419-B1A7C090CB2B}"/>
            </c:ext>
          </c:extLst>
        </c:ser>
        <c:ser>
          <c:idx val="2"/>
          <c:order val="2"/>
          <c:tx>
            <c:v>Charity 3</c:v>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'Financial Position'!$I$3:$I$12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'Financial Position'!$L$3:$L$12</c:f>
              <c:numCache>
                <c:formatCode>0.00%</c:formatCode>
                <c:ptCount val="10"/>
                <c:pt idx="0">
                  <c:v>0.33801542181884014</c:v>
                </c:pt>
                <c:pt idx="1">
                  <c:v>0.35634487392015163</c:v>
                </c:pt>
                <c:pt idx="2">
                  <c:v>0.36807618591944757</c:v>
                </c:pt>
                <c:pt idx="3">
                  <c:v>0.31195124161700044</c:v>
                </c:pt>
                <c:pt idx="4">
                  <c:v>0.31819235947305485</c:v>
                </c:pt>
                <c:pt idx="5">
                  <c:v>0.33762255936679331</c:v>
                </c:pt>
                <c:pt idx="6">
                  <c:v>0.348045921456342</c:v>
                </c:pt>
                <c:pt idx="7">
                  <c:v>0.35873438907921623</c:v>
                </c:pt>
                <c:pt idx="8">
                  <c:v>0.3667353716629459</c:v>
                </c:pt>
                <c:pt idx="9">
                  <c:v>0.37970406726350786</c:v>
                </c:pt>
              </c:numCache>
            </c:numRef>
          </c:yVal>
          <c:smooth val="0"/>
          <c:extLst>
            <c:ext xmlns:c16="http://schemas.microsoft.com/office/drawing/2014/chart" uri="{C3380CC4-5D6E-409C-BE32-E72D297353CC}">
              <c16:uniqueId val="{00000002-7B79-4054-A419-B1A7C090CB2B}"/>
            </c:ext>
          </c:extLst>
        </c:ser>
        <c:dLbls>
          <c:showLegendKey val="0"/>
          <c:showVal val="0"/>
          <c:showCatName val="0"/>
          <c:showSerName val="0"/>
          <c:showPercent val="0"/>
          <c:showBubbleSize val="0"/>
        </c:dLbls>
        <c:axId val="1147664392"/>
        <c:axId val="166981640"/>
      </c:scatterChart>
      <c:valAx>
        <c:axId val="114766439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981640"/>
        <c:crosses val="autoZero"/>
        <c:crossBetween val="midCat"/>
      </c:valAx>
      <c:valAx>
        <c:axId val="1669816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7664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Forms</a:t>
            </a:r>
            <a:r>
              <a:rPr lang="en-US" baseline="0"/>
              <a:t> of Revenue in % Charity 1</a:t>
            </a:r>
            <a:r>
              <a:rPr lang="en-US"/>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'Visual &amp; Summary (3)'!$G$3</c:f>
              <c:strCache>
                <c:ptCount val="1"/>
                <c:pt idx="0">
                  <c:v>Donations in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(3)'!$F$4:$F$13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(3)'!$G$4:$G$13</c:f>
              <c:numCache>
                <c:formatCode>0.00%</c:formatCode>
                <c:ptCount val="10"/>
                <c:pt idx="0">
                  <c:v>0.39040479996764244</c:v>
                </c:pt>
                <c:pt idx="1">
                  <c:v>0.41148853858320439</c:v>
                </c:pt>
                <c:pt idx="2">
                  <c:v>0.37536946863984388</c:v>
                </c:pt>
                <c:pt idx="3">
                  <c:v>0.40478444920876805</c:v>
                </c:pt>
                <c:pt idx="4">
                  <c:v>0.38450522863936176</c:v>
                </c:pt>
                <c:pt idx="5">
                  <c:v>0.43377294387575011</c:v>
                </c:pt>
                <c:pt idx="6">
                  <c:v>0.44063082597562564</c:v>
                </c:pt>
                <c:pt idx="7">
                  <c:v>0.42260624108278255</c:v>
                </c:pt>
                <c:pt idx="8">
                  <c:v>0.48548363152463009</c:v>
                </c:pt>
                <c:pt idx="9">
                  <c:v>0.36054858231915721</c:v>
                </c:pt>
              </c:numCache>
            </c:numRef>
          </c:val>
          <c:extLst>
            <c:ext xmlns:c16="http://schemas.microsoft.com/office/drawing/2014/chart" uri="{C3380CC4-5D6E-409C-BE32-E72D297353CC}">
              <c16:uniqueId val="{00000000-76A1-4EFC-B9FE-6C9C33DBFC79}"/>
            </c:ext>
          </c:extLst>
        </c:ser>
        <c:ser>
          <c:idx val="1"/>
          <c:order val="1"/>
          <c:tx>
            <c:strRef>
              <c:f>'Visual &amp; Summary (3)'!$H$3</c:f>
              <c:strCache>
                <c:ptCount val="1"/>
                <c:pt idx="0">
                  <c:v>Government in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(3)'!$F$4:$F$13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(3)'!$H$4:$H$13</c:f>
              <c:numCache>
                <c:formatCode>0.00%</c:formatCode>
                <c:ptCount val="10"/>
                <c:pt idx="0">
                  <c:v>3.3561102268136632E-3</c:v>
                </c:pt>
                <c:pt idx="1">
                  <c:v>6.4874480426811605E-3</c:v>
                </c:pt>
                <c:pt idx="2">
                  <c:v>3.0680920622179072E-3</c:v>
                </c:pt>
                <c:pt idx="3">
                  <c:v>4.2056057722398794E-2</c:v>
                </c:pt>
                <c:pt idx="4">
                  <c:v>6.3069479334598819E-2</c:v>
                </c:pt>
                <c:pt idx="5">
                  <c:v>9.7070243558065646E-3</c:v>
                </c:pt>
                <c:pt idx="6">
                  <c:v>9.8070078916992504E-3</c:v>
                </c:pt>
                <c:pt idx="7">
                  <c:v>1.337164756081091E-2</c:v>
                </c:pt>
                <c:pt idx="8">
                  <c:v>3.2017034733040836E-2</c:v>
                </c:pt>
                <c:pt idx="9">
                  <c:v>0.1445253439129805</c:v>
                </c:pt>
              </c:numCache>
            </c:numRef>
          </c:val>
          <c:extLst>
            <c:ext xmlns:c16="http://schemas.microsoft.com/office/drawing/2014/chart" uri="{C3380CC4-5D6E-409C-BE32-E72D297353CC}">
              <c16:uniqueId val="{00000001-76A1-4EFC-B9FE-6C9C33DBFC79}"/>
            </c:ext>
          </c:extLst>
        </c:ser>
        <c:ser>
          <c:idx val="2"/>
          <c:order val="2"/>
          <c:tx>
            <c:strRef>
              <c:f>'Visual &amp; Summary (3)'!$I$3</c:f>
              <c:strCache>
                <c:ptCount val="1"/>
                <c:pt idx="0">
                  <c:v>Other in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(3)'!$F$4:$F$13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(3)'!$I$4:$I$13</c:f>
              <c:numCache>
                <c:formatCode>0.00%</c:formatCode>
                <c:ptCount val="10"/>
                <c:pt idx="0">
                  <c:v>0.60623908980554386</c:v>
                </c:pt>
                <c:pt idx="1">
                  <c:v>0.58202401337411447</c:v>
                </c:pt>
                <c:pt idx="2">
                  <c:v>0.6215624392979382</c:v>
                </c:pt>
                <c:pt idx="3">
                  <c:v>0.55315949306883316</c:v>
                </c:pt>
                <c:pt idx="4">
                  <c:v>0.55242529202603941</c:v>
                </c:pt>
                <c:pt idx="5">
                  <c:v>0.55652003176844334</c:v>
                </c:pt>
                <c:pt idx="6">
                  <c:v>0.54956216613267506</c:v>
                </c:pt>
                <c:pt idx="7">
                  <c:v>0.56402211135640656</c:v>
                </c:pt>
                <c:pt idx="8">
                  <c:v>0.48249933374232912</c:v>
                </c:pt>
                <c:pt idx="9">
                  <c:v>0.4949260737678623</c:v>
                </c:pt>
              </c:numCache>
            </c:numRef>
          </c:val>
          <c:extLst>
            <c:ext xmlns:c16="http://schemas.microsoft.com/office/drawing/2014/chart" uri="{C3380CC4-5D6E-409C-BE32-E72D297353CC}">
              <c16:uniqueId val="{00000002-76A1-4EFC-B9FE-6C9C33DBFC79}"/>
            </c:ext>
          </c:extLst>
        </c:ser>
        <c:dLbls>
          <c:showLegendKey val="0"/>
          <c:showVal val="0"/>
          <c:showCatName val="0"/>
          <c:showSerName val="0"/>
          <c:showPercent val="0"/>
          <c:showBubbleSize val="0"/>
        </c:dLbls>
        <c:gapWidth val="100"/>
        <c:overlap val="-24"/>
        <c:axId val="2120986015"/>
        <c:axId val="652339247"/>
      </c:barChart>
      <c:catAx>
        <c:axId val="21209860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2339247"/>
        <c:crosses val="autoZero"/>
        <c:auto val="1"/>
        <c:lblAlgn val="ctr"/>
        <c:lblOffset val="100"/>
        <c:noMultiLvlLbl val="0"/>
      </c:catAx>
      <c:valAx>
        <c:axId val="65233924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0986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rgbClr val="FFFFFF">
                    <a:lumMod val="95000"/>
                  </a:srgbClr>
                </a:solidFill>
                <a:effectLst>
                  <a:outerShdw blurRad="50800" dist="38100" dir="5400000" algn="t" rotWithShape="0">
                    <a:prstClr val="black">
                      <a:alpha val="40000"/>
                    </a:prstClr>
                  </a:outerShdw>
                </a:effectLst>
              </a:rPr>
              <a:t>Forms of Revenue in % Charity 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'Visual &amp; Summary (3)'!$K$3</c:f>
              <c:strCache>
                <c:ptCount val="1"/>
                <c:pt idx="0">
                  <c:v>Donations in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(3)'!$J$4:$J$13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(3)'!$K$4:$K$13</c:f>
              <c:numCache>
                <c:formatCode>0.00%</c:formatCode>
                <c:ptCount val="10"/>
                <c:pt idx="0">
                  <c:v>0.43711302638779448</c:v>
                </c:pt>
                <c:pt idx="1">
                  <c:v>0.53329366335076045</c:v>
                </c:pt>
                <c:pt idx="2">
                  <c:v>0.32244846728309917</c:v>
                </c:pt>
                <c:pt idx="3">
                  <c:v>0.52930913963430037</c:v>
                </c:pt>
                <c:pt idx="4">
                  <c:v>0.48849960093471745</c:v>
                </c:pt>
                <c:pt idx="5">
                  <c:v>0.58698109478725857</c:v>
                </c:pt>
                <c:pt idx="6">
                  <c:v>0.52663196548677493</c:v>
                </c:pt>
                <c:pt idx="7">
                  <c:v>0.61517287361711448</c:v>
                </c:pt>
                <c:pt idx="8">
                  <c:v>0.45778855434886573</c:v>
                </c:pt>
                <c:pt idx="9">
                  <c:v>0.52408812246951975</c:v>
                </c:pt>
              </c:numCache>
            </c:numRef>
          </c:val>
          <c:extLst>
            <c:ext xmlns:c16="http://schemas.microsoft.com/office/drawing/2014/chart" uri="{C3380CC4-5D6E-409C-BE32-E72D297353CC}">
              <c16:uniqueId val="{00000000-DF5C-44B3-986D-C04022281324}"/>
            </c:ext>
          </c:extLst>
        </c:ser>
        <c:ser>
          <c:idx val="1"/>
          <c:order val="1"/>
          <c:tx>
            <c:strRef>
              <c:f>'Visual &amp; Summary (3)'!$L$3</c:f>
              <c:strCache>
                <c:ptCount val="1"/>
                <c:pt idx="0">
                  <c:v>Government in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(3)'!$J$4:$J$13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(3)'!$L$4:$L$13</c:f>
              <c:numCache>
                <c:formatCode>0.00%</c:formatCode>
                <c:ptCount val="10"/>
                <c:pt idx="0">
                  <c:v>0.12651084714662436</c:v>
                </c:pt>
                <c:pt idx="1">
                  <c:v>7.5056727874927873E-5</c:v>
                </c:pt>
                <c:pt idx="2">
                  <c:v>6.9618195782957665E-3</c:v>
                </c:pt>
                <c:pt idx="3">
                  <c:v>1.075423767259265E-2</c:v>
                </c:pt>
                <c:pt idx="4">
                  <c:v>2.4499341147538361E-2</c:v>
                </c:pt>
                <c:pt idx="5">
                  <c:v>3.9070146395251595E-2</c:v>
                </c:pt>
                <c:pt idx="6">
                  <c:v>3.0267772945492568E-2</c:v>
                </c:pt>
                <c:pt idx="7">
                  <c:v>2.9677835482175317E-2</c:v>
                </c:pt>
                <c:pt idx="8">
                  <c:v>5.3580630999060207E-2</c:v>
                </c:pt>
                <c:pt idx="9">
                  <c:v>4.4417539225955538E-2</c:v>
                </c:pt>
              </c:numCache>
            </c:numRef>
          </c:val>
          <c:extLst>
            <c:ext xmlns:c16="http://schemas.microsoft.com/office/drawing/2014/chart" uri="{C3380CC4-5D6E-409C-BE32-E72D297353CC}">
              <c16:uniqueId val="{00000001-DF5C-44B3-986D-C04022281324}"/>
            </c:ext>
          </c:extLst>
        </c:ser>
        <c:ser>
          <c:idx val="2"/>
          <c:order val="2"/>
          <c:tx>
            <c:strRef>
              <c:f>'Visual &amp; Summary (3)'!$M$3</c:f>
              <c:strCache>
                <c:ptCount val="1"/>
                <c:pt idx="0">
                  <c:v>Other in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(3)'!$J$4:$J$13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(3)'!$M$4:$M$13</c:f>
              <c:numCache>
                <c:formatCode>0.00%</c:formatCode>
                <c:ptCount val="10"/>
                <c:pt idx="0">
                  <c:v>0.43637612646558116</c:v>
                </c:pt>
                <c:pt idx="1">
                  <c:v>0.46663127992136455</c:v>
                </c:pt>
                <c:pt idx="2">
                  <c:v>0.67058971313860505</c:v>
                </c:pt>
                <c:pt idx="3">
                  <c:v>0.45993662269310698</c:v>
                </c:pt>
                <c:pt idx="4">
                  <c:v>0.48700105791774417</c:v>
                </c:pt>
                <c:pt idx="5">
                  <c:v>0.37394875881748985</c:v>
                </c:pt>
                <c:pt idx="6">
                  <c:v>0.44310026156773252</c:v>
                </c:pt>
                <c:pt idx="7">
                  <c:v>0.35514929090071018</c:v>
                </c:pt>
                <c:pt idx="8">
                  <c:v>0.48863081465207403</c:v>
                </c:pt>
                <c:pt idx="9">
                  <c:v>0.43149433830452477</c:v>
                </c:pt>
              </c:numCache>
            </c:numRef>
          </c:val>
          <c:extLst>
            <c:ext xmlns:c16="http://schemas.microsoft.com/office/drawing/2014/chart" uri="{C3380CC4-5D6E-409C-BE32-E72D297353CC}">
              <c16:uniqueId val="{00000002-DF5C-44B3-986D-C04022281324}"/>
            </c:ext>
          </c:extLst>
        </c:ser>
        <c:dLbls>
          <c:showLegendKey val="0"/>
          <c:showVal val="0"/>
          <c:showCatName val="0"/>
          <c:showSerName val="0"/>
          <c:showPercent val="0"/>
          <c:showBubbleSize val="0"/>
        </c:dLbls>
        <c:gapWidth val="100"/>
        <c:overlap val="-24"/>
        <c:axId val="127780783"/>
        <c:axId val="957507967"/>
      </c:barChart>
      <c:catAx>
        <c:axId val="1277807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507967"/>
        <c:crosses val="autoZero"/>
        <c:auto val="1"/>
        <c:lblAlgn val="ctr"/>
        <c:lblOffset val="100"/>
        <c:noMultiLvlLbl val="0"/>
      </c:catAx>
      <c:valAx>
        <c:axId val="95750796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Percentage</a:t>
                </a:r>
              </a:p>
            </c:rich>
          </c:tx>
          <c:layout>
            <c:manualLayout>
              <c:xMode val="edge"/>
              <c:yMode val="edge"/>
              <c:x val="3.0600552825162636E-2"/>
              <c:y val="0.333093810761092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780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rgbClr val="FFFFFF">
                    <a:lumMod val="95000"/>
                  </a:srgbClr>
                </a:solidFill>
                <a:effectLst>
                  <a:outerShdw blurRad="50800" dist="38100" dir="5400000" algn="t" rotWithShape="0">
                    <a:prstClr val="black">
                      <a:alpha val="40000"/>
                    </a:prstClr>
                  </a:outerShdw>
                </a:effectLst>
              </a:rPr>
              <a:t>Forms of Revenue in % Charity 3</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'Visual &amp; Summary (3)'!$O$3</c:f>
              <c:strCache>
                <c:ptCount val="1"/>
                <c:pt idx="0">
                  <c:v>Donations in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(3)'!$N$4:$N$13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(3)'!$O$4:$O$13</c:f>
              <c:numCache>
                <c:formatCode>0.00%</c:formatCode>
                <c:ptCount val="10"/>
                <c:pt idx="0">
                  <c:v>0.44627589893173031</c:v>
                </c:pt>
                <c:pt idx="1">
                  <c:v>0.52940593892464727</c:v>
                </c:pt>
                <c:pt idx="2">
                  <c:v>0.46020263646878373</c:v>
                </c:pt>
                <c:pt idx="3">
                  <c:v>0.48650621363902774</c:v>
                </c:pt>
                <c:pt idx="4">
                  <c:v>0.49940259212580473</c:v>
                </c:pt>
                <c:pt idx="5">
                  <c:v>0.33738917891213277</c:v>
                </c:pt>
                <c:pt idx="6">
                  <c:v>0.42730974364147389</c:v>
                </c:pt>
                <c:pt idx="7">
                  <c:v>0.35163827541188275</c:v>
                </c:pt>
                <c:pt idx="8">
                  <c:v>0.46463070398713285</c:v>
                </c:pt>
                <c:pt idx="9">
                  <c:v>0.33598342094876715</c:v>
                </c:pt>
              </c:numCache>
            </c:numRef>
          </c:val>
          <c:extLst>
            <c:ext xmlns:c16="http://schemas.microsoft.com/office/drawing/2014/chart" uri="{C3380CC4-5D6E-409C-BE32-E72D297353CC}">
              <c16:uniqueId val="{00000000-9FDF-40EA-9F07-0127EE5E8F14}"/>
            </c:ext>
          </c:extLst>
        </c:ser>
        <c:ser>
          <c:idx val="1"/>
          <c:order val="1"/>
          <c:tx>
            <c:strRef>
              <c:f>'Visual &amp; Summary (3)'!$P$3</c:f>
              <c:strCache>
                <c:ptCount val="1"/>
                <c:pt idx="0">
                  <c:v>Government in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(3)'!$N$4:$N$13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(3)'!$P$4:$P$13</c:f>
              <c:numCache>
                <c:formatCode>0.00%</c:formatCode>
                <c:ptCount val="10"/>
                <c:pt idx="0">
                  <c:v>0.12276679433202499</c:v>
                </c:pt>
                <c:pt idx="1">
                  <c:v>0</c:v>
                </c:pt>
                <c:pt idx="2">
                  <c:v>0</c:v>
                </c:pt>
                <c:pt idx="3">
                  <c:v>0</c:v>
                </c:pt>
                <c:pt idx="4">
                  <c:v>0</c:v>
                </c:pt>
                <c:pt idx="5">
                  <c:v>0</c:v>
                </c:pt>
                <c:pt idx="6">
                  <c:v>1.6277065396049298E-3</c:v>
                </c:pt>
                <c:pt idx="7">
                  <c:v>6.945226448730428E-2</c:v>
                </c:pt>
                <c:pt idx="8">
                  <c:v>6.5119963455905719E-2</c:v>
                </c:pt>
                <c:pt idx="9">
                  <c:v>9.0927434715188257E-2</c:v>
                </c:pt>
              </c:numCache>
            </c:numRef>
          </c:val>
          <c:extLst>
            <c:ext xmlns:c16="http://schemas.microsoft.com/office/drawing/2014/chart" uri="{C3380CC4-5D6E-409C-BE32-E72D297353CC}">
              <c16:uniqueId val="{00000001-9FDF-40EA-9F07-0127EE5E8F14}"/>
            </c:ext>
          </c:extLst>
        </c:ser>
        <c:ser>
          <c:idx val="2"/>
          <c:order val="2"/>
          <c:tx>
            <c:strRef>
              <c:f>'Visual &amp; Summary (3)'!$Q$3</c:f>
              <c:strCache>
                <c:ptCount val="1"/>
                <c:pt idx="0">
                  <c:v>Other in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'Visual &amp; Summary (3)'!$N$4:$N$13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cat>
          <c:val>
            <c:numRef>
              <c:f>'Visual &amp; Summary (3)'!$Q$4:$Q$13</c:f>
              <c:numCache>
                <c:formatCode>0.00%</c:formatCode>
                <c:ptCount val="10"/>
                <c:pt idx="0">
                  <c:v>0.43095730673624472</c:v>
                </c:pt>
                <c:pt idx="1">
                  <c:v>0.47059406107535273</c:v>
                </c:pt>
                <c:pt idx="2">
                  <c:v>0.53979736353121632</c:v>
                </c:pt>
                <c:pt idx="3">
                  <c:v>0.5134937863609722</c:v>
                </c:pt>
                <c:pt idx="4">
                  <c:v>0.50059740787419527</c:v>
                </c:pt>
                <c:pt idx="5">
                  <c:v>0.66261082108786717</c:v>
                </c:pt>
                <c:pt idx="6">
                  <c:v>0.57106254981892124</c:v>
                </c:pt>
                <c:pt idx="7">
                  <c:v>0.57890946010081301</c:v>
                </c:pt>
                <c:pt idx="8">
                  <c:v>0.47024933255696144</c:v>
                </c:pt>
                <c:pt idx="9">
                  <c:v>0.57308914433604452</c:v>
                </c:pt>
              </c:numCache>
            </c:numRef>
          </c:val>
          <c:extLst>
            <c:ext xmlns:c16="http://schemas.microsoft.com/office/drawing/2014/chart" uri="{C3380CC4-5D6E-409C-BE32-E72D297353CC}">
              <c16:uniqueId val="{00000002-9FDF-40EA-9F07-0127EE5E8F14}"/>
            </c:ext>
          </c:extLst>
        </c:ser>
        <c:dLbls>
          <c:showLegendKey val="0"/>
          <c:showVal val="0"/>
          <c:showCatName val="0"/>
          <c:showSerName val="0"/>
          <c:showPercent val="0"/>
          <c:showBubbleSize val="0"/>
        </c:dLbls>
        <c:gapWidth val="100"/>
        <c:overlap val="-24"/>
        <c:axId val="772517247"/>
        <c:axId val="846085775"/>
      </c:barChart>
      <c:catAx>
        <c:axId val="7725172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6085775"/>
        <c:crosses val="autoZero"/>
        <c:auto val="1"/>
        <c:lblAlgn val="ctr"/>
        <c:lblOffset val="100"/>
        <c:noMultiLvlLbl val="0"/>
      </c:catAx>
      <c:valAx>
        <c:axId val="8460857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51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 of Total Revenue Spent on Administrative Cost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Expenditures!$H$17</c:f>
              <c:strCache>
                <c:ptCount val="1"/>
                <c:pt idx="0">
                  <c:v>Charity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Expenditures!$G$18:$G$22</c:f>
              <c:numCache>
                <c:formatCode>General</c:formatCode>
                <c:ptCount val="5"/>
                <c:pt idx="0">
                  <c:v>2021</c:v>
                </c:pt>
                <c:pt idx="1">
                  <c:v>2020</c:v>
                </c:pt>
                <c:pt idx="2">
                  <c:v>2019</c:v>
                </c:pt>
                <c:pt idx="3">
                  <c:v>2018</c:v>
                </c:pt>
                <c:pt idx="4">
                  <c:v>2017</c:v>
                </c:pt>
              </c:numCache>
            </c:numRef>
          </c:cat>
          <c:val>
            <c:numRef>
              <c:f>Expenditures!$H$18:$H$22</c:f>
              <c:numCache>
                <c:formatCode>0.00%</c:formatCode>
                <c:ptCount val="5"/>
                <c:pt idx="0">
                  <c:v>7.4595518182136555E-2</c:v>
                </c:pt>
                <c:pt idx="1">
                  <c:v>7.5712454151796671E-2</c:v>
                </c:pt>
                <c:pt idx="2">
                  <c:v>9.4648302256492747E-2</c:v>
                </c:pt>
                <c:pt idx="3">
                  <c:v>0.10771156599945872</c:v>
                </c:pt>
                <c:pt idx="4">
                  <c:v>0.11082669220145865</c:v>
                </c:pt>
              </c:numCache>
            </c:numRef>
          </c:val>
          <c:extLst>
            <c:ext xmlns:c16="http://schemas.microsoft.com/office/drawing/2014/chart" uri="{C3380CC4-5D6E-409C-BE32-E72D297353CC}">
              <c16:uniqueId val="{00000000-47C5-4C80-ADA3-05C40861C4E5}"/>
            </c:ext>
          </c:extLst>
        </c:ser>
        <c:ser>
          <c:idx val="1"/>
          <c:order val="1"/>
          <c:tx>
            <c:strRef>
              <c:f>Expenditures!$I$17</c:f>
              <c:strCache>
                <c:ptCount val="1"/>
                <c:pt idx="0">
                  <c:v>Charity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Expenditures!$G$18:$G$22</c:f>
              <c:numCache>
                <c:formatCode>General</c:formatCode>
                <c:ptCount val="5"/>
                <c:pt idx="0">
                  <c:v>2021</c:v>
                </c:pt>
                <c:pt idx="1">
                  <c:v>2020</c:v>
                </c:pt>
                <c:pt idx="2">
                  <c:v>2019</c:v>
                </c:pt>
                <c:pt idx="3">
                  <c:v>2018</c:v>
                </c:pt>
                <c:pt idx="4">
                  <c:v>2017</c:v>
                </c:pt>
              </c:numCache>
            </c:numRef>
          </c:cat>
          <c:val>
            <c:numRef>
              <c:f>Expenditures!$I$18:$I$22</c:f>
              <c:numCache>
                <c:formatCode>0.00%</c:formatCode>
                <c:ptCount val="5"/>
                <c:pt idx="0">
                  <c:v>3.8243689820261155E-2</c:v>
                </c:pt>
                <c:pt idx="1">
                  <c:v>3.8091889850348892E-2</c:v>
                </c:pt>
                <c:pt idx="2">
                  <c:v>3.0505357727667267E-2</c:v>
                </c:pt>
                <c:pt idx="3">
                  <c:v>4.6356448453390584E-2</c:v>
                </c:pt>
                <c:pt idx="4">
                  <c:v>3.3239849009625927E-2</c:v>
                </c:pt>
              </c:numCache>
            </c:numRef>
          </c:val>
          <c:extLst>
            <c:ext xmlns:c16="http://schemas.microsoft.com/office/drawing/2014/chart" uri="{C3380CC4-5D6E-409C-BE32-E72D297353CC}">
              <c16:uniqueId val="{00000001-47C5-4C80-ADA3-05C40861C4E5}"/>
            </c:ext>
          </c:extLst>
        </c:ser>
        <c:ser>
          <c:idx val="2"/>
          <c:order val="2"/>
          <c:tx>
            <c:strRef>
              <c:f>Expenditures!$J$17</c:f>
              <c:strCache>
                <c:ptCount val="1"/>
                <c:pt idx="0">
                  <c:v>Charity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Expenditures!$G$18:$G$22</c:f>
              <c:numCache>
                <c:formatCode>General</c:formatCode>
                <c:ptCount val="5"/>
                <c:pt idx="0">
                  <c:v>2021</c:v>
                </c:pt>
                <c:pt idx="1">
                  <c:v>2020</c:v>
                </c:pt>
                <c:pt idx="2">
                  <c:v>2019</c:v>
                </c:pt>
                <c:pt idx="3">
                  <c:v>2018</c:v>
                </c:pt>
                <c:pt idx="4">
                  <c:v>2017</c:v>
                </c:pt>
              </c:numCache>
            </c:numRef>
          </c:cat>
          <c:val>
            <c:numRef>
              <c:f>Expenditures!$J$18:$J$22</c:f>
              <c:numCache>
                <c:formatCode>0.00%</c:formatCode>
                <c:ptCount val="5"/>
                <c:pt idx="0">
                  <c:v>0.17658859706250155</c:v>
                </c:pt>
                <c:pt idx="1">
                  <c:v>0.215034698593771</c:v>
                </c:pt>
                <c:pt idx="2">
                  <c:v>0.15943390726750864</c:v>
                </c:pt>
                <c:pt idx="3">
                  <c:v>0.13446644240508862</c:v>
                </c:pt>
                <c:pt idx="4">
                  <c:v>0.1166217743581472</c:v>
                </c:pt>
              </c:numCache>
            </c:numRef>
          </c:val>
          <c:extLst>
            <c:ext xmlns:c16="http://schemas.microsoft.com/office/drawing/2014/chart" uri="{C3380CC4-5D6E-409C-BE32-E72D297353CC}">
              <c16:uniqueId val="{00000002-47C5-4C80-ADA3-05C40861C4E5}"/>
            </c:ext>
          </c:extLst>
        </c:ser>
        <c:dLbls>
          <c:showLegendKey val="0"/>
          <c:showVal val="0"/>
          <c:showCatName val="0"/>
          <c:showSerName val="0"/>
          <c:showPercent val="0"/>
          <c:showBubbleSize val="0"/>
        </c:dLbls>
        <c:gapWidth val="100"/>
        <c:overlap val="-24"/>
        <c:axId val="971254847"/>
        <c:axId val="957499039"/>
      </c:barChart>
      <c:catAx>
        <c:axId val="97125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499039"/>
        <c:crosses val="autoZero"/>
        <c:auto val="1"/>
        <c:lblAlgn val="ctr"/>
        <c:lblOffset val="100"/>
        <c:noMultiLvlLbl val="0"/>
      </c:catAx>
      <c:valAx>
        <c:axId val="9574990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1254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Surplus/Loss Over 10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'Surplus or loss'!$B$3</c:f>
              <c:strCache>
                <c:ptCount val="1"/>
                <c:pt idx="0">
                  <c:v>Charity 1</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'Surplus or loss'!$A$4:$A$13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'Surplus or loss'!$B$4:$B$13</c:f>
              <c:numCache>
                <c:formatCode>"$"#,##0_);[Red]\("$"#,##0\)</c:formatCode>
                <c:ptCount val="10"/>
                <c:pt idx="0">
                  <c:v>223776</c:v>
                </c:pt>
                <c:pt idx="1">
                  <c:v>15616</c:v>
                </c:pt>
                <c:pt idx="2">
                  <c:v>350504</c:v>
                </c:pt>
                <c:pt idx="3">
                  <c:v>294343</c:v>
                </c:pt>
                <c:pt idx="4">
                  <c:v>573748</c:v>
                </c:pt>
                <c:pt idx="5">
                  <c:v>120692</c:v>
                </c:pt>
                <c:pt idx="6">
                  <c:v>186869</c:v>
                </c:pt>
                <c:pt idx="7">
                  <c:v>185127</c:v>
                </c:pt>
                <c:pt idx="8">
                  <c:v>298428</c:v>
                </c:pt>
                <c:pt idx="9">
                  <c:v>123531</c:v>
                </c:pt>
              </c:numCache>
            </c:numRef>
          </c:yVal>
          <c:smooth val="0"/>
          <c:extLst>
            <c:ext xmlns:c16="http://schemas.microsoft.com/office/drawing/2014/chart" uri="{C3380CC4-5D6E-409C-BE32-E72D297353CC}">
              <c16:uniqueId val="{00000000-6B96-4D55-875C-8719820DDDD5}"/>
            </c:ext>
          </c:extLst>
        </c:ser>
        <c:ser>
          <c:idx val="1"/>
          <c:order val="1"/>
          <c:tx>
            <c:strRef>
              <c:f>'Surplus or loss'!$C$3</c:f>
              <c:strCache>
                <c:ptCount val="1"/>
                <c:pt idx="0">
                  <c:v>Charity 2</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'Surplus or loss'!$A$4:$A$13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'Surplus or loss'!$C$4:$C$13</c:f>
              <c:numCache>
                <c:formatCode>"$"#,##0_);[Red]\("$"#,##0\)</c:formatCode>
                <c:ptCount val="10"/>
                <c:pt idx="0">
                  <c:v>452198</c:v>
                </c:pt>
                <c:pt idx="1">
                  <c:v>375907</c:v>
                </c:pt>
                <c:pt idx="2">
                  <c:v>1689128</c:v>
                </c:pt>
                <c:pt idx="3">
                  <c:v>-1618895</c:v>
                </c:pt>
                <c:pt idx="4">
                  <c:v>2057859</c:v>
                </c:pt>
                <c:pt idx="5">
                  <c:v>517894</c:v>
                </c:pt>
                <c:pt idx="6">
                  <c:v>921933</c:v>
                </c:pt>
                <c:pt idx="7">
                  <c:v>4369334</c:v>
                </c:pt>
                <c:pt idx="8">
                  <c:v>1206752</c:v>
                </c:pt>
                <c:pt idx="9">
                  <c:v>418750</c:v>
                </c:pt>
              </c:numCache>
            </c:numRef>
          </c:yVal>
          <c:smooth val="0"/>
          <c:extLst>
            <c:ext xmlns:c16="http://schemas.microsoft.com/office/drawing/2014/chart" uri="{C3380CC4-5D6E-409C-BE32-E72D297353CC}">
              <c16:uniqueId val="{00000001-6B96-4D55-875C-8719820DDDD5}"/>
            </c:ext>
          </c:extLst>
        </c:ser>
        <c:ser>
          <c:idx val="2"/>
          <c:order val="2"/>
          <c:tx>
            <c:strRef>
              <c:f>'Surplus or loss'!$D$3</c:f>
              <c:strCache>
                <c:ptCount val="1"/>
                <c:pt idx="0">
                  <c:v>Charity 3</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'Surplus or loss'!$A$4:$A$13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'Surplus or loss'!$D$4:$D$13</c:f>
              <c:numCache>
                <c:formatCode>"$"#,##0_);[Red]\("$"#,##0\)</c:formatCode>
                <c:ptCount val="10"/>
                <c:pt idx="0">
                  <c:v>397685</c:v>
                </c:pt>
                <c:pt idx="1">
                  <c:v>-154605</c:v>
                </c:pt>
                <c:pt idx="2">
                  <c:v>-283318</c:v>
                </c:pt>
                <c:pt idx="3">
                  <c:v>449533</c:v>
                </c:pt>
                <c:pt idx="4">
                  <c:v>1252805</c:v>
                </c:pt>
                <c:pt idx="5">
                  <c:v>1045536</c:v>
                </c:pt>
                <c:pt idx="6">
                  <c:v>300272</c:v>
                </c:pt>
                <c:pt idx="7">
                  <c:v>92565</c:v>
                </c:pt>
                <c:pt idx="8">
                  <c:v>664458</c:v>
                </c:pt>
                <c:pt idx="9">
                  <c:v>329961</c:v>
                </c:pt>
              </c:numCache>
            </c:numRef>
          </c:yVal>
          <c:smooth val="0"/>
          <c:extLst>
            <c:ext xmlns:c16="http://schemas.microsoft.com/office/drawing/2014/chart" uri="{C3380CC4-5D6E-409C-BE32-E72D297353CC}">
              <c16:uniqueId val="{00000002-6B96-4D55-875C-8719820DDDD5}"/>
            </c:ext>
          </c:extLst>
        </c:ser>
        <c:dLbls>
          <c:showLegendKey val="0"/>
          <c:showVal val="0"/>
          <c:showCatName val="0"/>
          <c:showSerName val="0"/>
          <c:showPercent val="0"/>
          <c:showBubbleSize val="0"/>
        </c:dLbls>
        <c:axId val="1005103247"/>
        <c:axId val="409801999"/>
      </c:scatterChart>
      <c:valAx>
        <c:axId val="1005103247"/>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lt1">
                <a:lumMod val="50000"/>
              </a:schemeClr>
            </a:solidFill>
          </a:ln>
          <a:effectLst/>
        </c:spPr>
        <c:txPr>
          <a:bodyPr rot="0" spcFirstLastPara="1" vertOverflow="ellipsis" wrap="square" anchor="b" anchorCtr="0"/>
          <a:lstStyle/>
          <a:p>
            <a:pPr>
              <a:defRPr sz="900" b="0" i="0" u="none" strike="noStrike" kern="1200" baseline="0">
                <a:solidFill>
                  <a:schemeClr val="lt1">
                    <a:lumMod val="75000"/>
                  </a:schemeClr>
                </a:solidFill>
                <a:latin typeface="+mn-lt"/>
                <a:ea typeface="+mn-ea"/>
                <a:cs typeface="+mn-cs"/>
              </a:defRPr>
            </a:pPr>
            <a:endParaRPr lang="en-US"/>
          </a:p>
        </c:txPr>
        <c:crossAx val="409801999"/>
        <c:crosses val="autoZero"/>
        <c:crossBetween val="midCat"/>
      </c:valAx>
      <c:valAx>
        <c:axId val="40980199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1032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Charity 1 Spending on Charitable Activities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Expenditures!$C$3</c:f>
              <c:strCache>
                <c:ptCount val="1"/>
                <c:pt idx="0">
                  <c:v>Program</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Expenditures!$A$4:$A$13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Expenditures!$C$4:$C$13</c:f>
              <c:numCache>
                <c:formatCode>_-"$"* #,##0_-;\-"$"* #,##0_-;_-"$"* "-"??_-;_-@</c:formatCode>
                <c:ptCount val="10"/>
                <c:pt idx="0">
                  <c:v>3139592</c:v>
                </c:pt>
                <c:pt idx="1">
                  <c:v>2646091</c:v>
                </c:pt>
                <c:pt idx="2">
                  <c:v>2288357</c:v>
                </c:pt>
                <c:pt idx="3">
                  <c:v>1899105</c:v>
                </c:pt>
                <c:pt idx="4">
                  <c:v>1749868</c:v>
                </c:pt>
                <c:pt idx="5">
                  <c:v>1591980</c:v>
                </c:pt>
                <c:pt idx="6">
                  <c:v>1388094</c:v>
                </c:pt>
                <c:pt idx="7">
                  <c:v>1009652</c:v>
                </c:pt>
                <c:pt idx="8">
                  <c:v>594429</c:v>
                </c:pt>
                <c:pt idx="9">
                  <c:v>470446</c:v>
                </c:pt>
              </c:numCache>
            </c:numRef>
          </c:yVal>
          <c:smooth val="0"/>
          <c:extLst>
            <c:ext xmlns:c16="http://schemas.microsoft.com/office/drawing/2014/chart" uri="{C3380CC4-5D6E-409C-BE32-E72D297353CC}">
              <c16:uniqueId val="{00000000-79A7-4D68-8270-35708E6C0F83}"/>
            </c:ext>
          </c:extLst>
        </c:ser>
        <c:dLbls>
          <c:showLegendKey val="0"/>
          <c:showVal val="0"/>
          <c:showCatName val="0"/>
          <c:showSerName val="0"/>
          <c:showPercent val="0"/>
          <c:showBubbleSize val="0"/>
        </c:dLbls>
        <c:axId val="971245247"/>
        <c:axId val="957514911"/>
      </c:scatterChart>
      <c:valAx>
        <c:axId val="97124524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514911"/>
        <c:crosses val="autoZero"/>
        <c:crossBetween val="midCat"/>
      </c:valAx>
      <c:valAx>
        <c:axId val="95751491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Dollar 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_-;\-&quot;$&quot;* #,##0_-;_-&quot;$&quot;* &quot;-&quot;??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1245247"/>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Charity 2 Spending on Charitable Activities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Expenditures!$H$3</c:f>
              <c:strCache>
                <c:ptCount val="1"/>
                <c:pt idx="0">
                  <c:v>Program</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Expenditures!$A$4:$A$13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Expenditures!$H$4:$H$13</c:f>
              <c:numCache>
                <c:formatCode>_-"$"* #,##0_-;\-"$"* #,##0_-;_-"$"* "-"??_-;_-@</c:formatCode>
                <c:ptCount val="10"/>
                <c:pt idx="0">
                  <c:v>4455140</c:v>
                </c:pt>
                <c:pt idx="1">
                  <c:v>3296417</c:v>
                </c:pt>
                <c:pt idx="2">
                  <c:v>5072993</c:v>
                </c:pt>
                <c:pt idx="3">
                  <c:v>5084121</c:v>
                </c:pt>
                <c:pt idx="4">
                  <c:v>5182839</c:v>
                </c:pt>
                <c:pt idx="5">
                  <c:v>4823313</c:v>
                </c:pt>
                <c:pt idx="6">
                  <c:v>4736280</c:v>
                </c:pt>
                <c:pt idx="7">
                  <c:v>4733029</c:v>
                </c:pt>
                <c:pt idx="8">
                  <c:v>4371907</c:v>
                </c:pt>
                <c:pt idx="9">
                  <c:v>4519732</c:v>
                </c:pt>
              </c:numCache>
            </c:numRef>
          </c:yVal>
          <c:smooth val="0"/>
          <c:extLst>
            <c:ext xmlns:c16="http://schemas.microsoft.com/office/drawing/2014/chart" uri="{C3380CC4-5D6E-409C-BE32-E72D297353CC}">
              <c16:uniqueId val="{00000000-7027-4029-9D87-5722ED59B0DC}"/>
            </c:ext>
          </c:extLst>
        </c:ser>
        <c:dLbls>
          <c:showLegendKey val="0"/>
          <c:showVal val="0"/>
          <c:showCatName val="0"/>
          <c:showSerName val="0"/>
          <c:showPercent val="0"/>
          <c:showBubbleSize val="0"/>
        </c:dLbls>
        <c:axId val="971245247"/>
        <c:axId val="957514911"/>
      </c:scatterChart>
      <c:valAx>
        <c:axId val="97124524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514911"/>
        <c:crosses val="autoZero"/>
        <c:crossBetween val="midCat"/>
      </c:valAx>
      <c:valAx>
        <c:axId val="95751491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Dollar 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_-;\-&quot;$&quot;* #,##0_-;_-&quot;$&quot;* &quot;-&quot;??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1245247"/>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Charity 3 Spending on Charitable Activities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Expenditures!$M$3</c:f>
              <c:strCache>
                <c:ptCount val="1"/>
                <c:pt idx="0">
                  <c:v>Program</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Expenditures!$A$4:$A$13</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Expenditures!$M$4:$M$13</c:f>
              <c:numCache>
                <c:formatCode>_-"$"* #,##0_-;\-"$"* #,##0_-;_-"$"* "-"??_-;_-@</c:formatCode>
                <c:ptCount val="10"/>
                <c:pt idx="0">
                  <c:v>4877980</c:v>
                </c:pt>
                <c:pt idx="1">
                  <c:v>4407134</c:v>
                </c:pt>
                <c:pt idx="2">
                  <c:v>6499235</c:v>
                </c:pt>
                <c:pt idx="3">
                  <c:v>5888304</c:v>
                </c:pt>
                <c:pt idx="4">
                  <c:v>4922184</c:v>
                </c:pt>
                <c:pt idx="5">
                  <c:v>5184912</c:v>
                </c:pt>
                <c:pt idx="6">
                  <c:v>5347801</c:v>
                </c:pt>
                <c:pt idx="7">
                  <c:v>5951936</c:v>
                </c:pt>
                <c:pt idx="8">
                  <c:v>5468710</c:v>
                </c:pt>
                <c:pt idx="9">
                  <c:v>5072753</c:v>
                </c:pt>
              </c:numCache>
            </c:numRef>
          </c:yVal>
          <c:smooth val="0"/>
          <c:extLst>
            <c:ext xmlns:c16="http://schemas.microsoft.com/office/drawing/2014/chart" uri="{C3380CC4-5D6E-409C-BE32-E72D297353CC}">
              <c16:uniqueId val="{00000000-F6BA-4364-9C93-64836EDEC96B}"/>
            </c:ext>
          </c:extLst>
        </c:ser>
        <c:dLbls>
          <c:showLegendKey val="0"/>
          <c:showVal val="0"/>
          <c:showCatName val="0"/>
          <c:showSerName val="0"/>
          <c:showPercent val="0"/>
          <c:showBubbleSize val="0"/>
        </c:dLbls>
        <c:axId val="971245247"/>
        <c:axId val="957514911"/>
      </c:scatterChart>
      <c:valAx>
        <c:axId val="97124524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514911"/>
        <c:crosses val="autoZero"/>
        <c:crossBetween val="midCat"/>
      </c:valAx>
      <c:valAx>
        <c:axId val="95751491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Dollar 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_-;\-&quot;$&quot;* #,##0_-;_-&quot;$&quot;* &quot;-&quot;??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1245247"/>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Fundrasing</a:t>
            </a:r>
            <a:r>
              <a:rPr lang="en-US" baseline="0"/>
              <a:t> Efficiency (10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'Visual &amp; Summary (7)'!$G$1:$G$2</c:f>
              <c:strCache>
                <c:ptCount val="2"/>
                <c:pt idx="0">
                  <c:v>Fundraising Efficiency</c:v>
                </c:pt>
                <c:pt idx="1">
                  <c:v>Charity 1</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'Visual &amp; Summary (7)'!$F$3:$F$12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'Visual &amp; Summary (7)'!$G$3:$G$12</c:f>
              <c:numCache>
                <c:formatCode>0.00%</c:formatCode>
                <c:ptCount val="10"/>
                <c:pt idx="0">
                  <c:v>0.17355049162314856</c:v>
                </c:pt>
                <c:pt idx="1">
                  <c:v>0.24421590951091857</c:v>
                </c:pt>
                <c:pt idx="2">
                  <c:v>0.16490948622901933</c:v>
                </c:pt>
                <c:pt idx="3">
                  <c:v>0.17488269586236316</c:v>
                </c:pt>
                <c:pt idx="4">
                  <c:v>0.16377518234544575</c:v>
                </c:pt>
                <c:pt idx="5">
                  <c:v>0.1597184208960552</c:v>
                </c:pt>
                <c:pt idx="6">
                  <c:v>0.13454536983670271</c:v>
                </c:pt>
                <c:pt idx="7">
                  <c:v>9.8287752015429664E-2</c:v>
                </c:pt>
                <c:pt idx="8">
                  <c:v>0.10557215388611337</c:v>
                </c:pt>
                <c:pt idx="9">
                  <c:v>0.12223889461105676</c:v>
                </c:pt>
              </c:numCache>
            </c:numRef>
          </c:yVal>
          <c:smooth val="0"/>
          <c:extLst>
            <c:ext xmlns:c16="http://schemas.microsoft.com/office/drawing/2014/chart" uri="{C3380CC4-5D6E-409C-BE32-E72D297353CC}">
              <c16:uniqueId val="{00000000-D96B-4177-9687-13E4962EDBA1}"/>
            </c:ext>
          </c:extLst>
        </c:ser>
        <c:ser>
          <c:idx val="1"/>
          <c:order val="1"/>
          <c:tx>
            <c:strRef>
              <c:f>'Visual &amp; Summary (7)'!$H$1:$H$2</c:f>
              <c:strCache>
                <c:ptCount val="2"/>
                <c:pt idx="0">
                  <c:v>Fundraising Efficiency</c:v>
                </c:pt>
                <c:pt idx="1">
                  <c:v>Charity 2</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'Visual &amp; Summary (7)'!$F$3:$F$12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'Visual &amp; Summary (7)'!$H$3:$H$12</c:f>
              <c:numCache>
                <c:formatCode>0.00%</c:formatCode>
                <c:ptCount val="10"/>
                <c:pt idx="0">
                  <c:v>0.15637236476874819</c:v>
                </c:pt>
                <c:pt idx="1">
                  <c:v>0.13064063159495831</c:v>
                </c:pt>
                <c:pt idx="2">
                  <c:v>0.19400442184963124</c:v>
                </c:pt>
                <c:pt idx="3">
                  <c:v>0.18356416671619347</c:v>
                </c:pt>
                <c:pt idx="4">
                  <c:v>0.13031212074579365</c:v>
                </c:pt>
                <c:pt idx="5">
                  <c:v>0.13396978218388064</c:v>
                </c:pt>
                <c:pt idx="6">
                  <c:v>0.14836946588410208</c:v>
                </c:pt>
                <c:pt idx="7">
                  <c:v>0.12139557652061114</c:v>
                </c:pt>
                <c:pt idx="8">
                  <c:v>0.18811871173687741</c:v>
                </c:pt>
                <c:pt idx="9">
                  <c:v>0.16709774263588084</c:v>
                </c:pt>
              </c:numCache>
            </c:numRef>
          </c:yVal>
          <c:smooth val="0"/>
          <c:extLst>
            <c:ext xmlns:c16="http://schemas.microsoft.com/office/drawing/2014/chart" uri="{C3380CC4-5D6E-409C-BE32-E72D297353CC}">
              <c16:uniqueId val="{00000001-D96B-4177-9687-13E4962EDBA1}"/>
            </c:ext>
          </c:extLst>
        </c:ser>
        <c:ser>
          <c:idx val="2"/>
          <c:order val="2"/>
          <c:tx>
            <c:strRef>
              <c:f>'Visual &amp; Summary (7)'!$I$1:$I$2</c:f>
              <c:strCache>
                <c:ptCount val="2"/>
                <c:pt idx="0">
                  <c:v>Fundraising Efficiency</c:v>
                </c:pt>
                <c:pt idx="1">
                  <c:v>Charity 3</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'Visual &amp; Summary (7)'!$F$3:$F$12</c:f>
              <c:numCache>
                <c:formatCode>General</c:formatCode>
                <c:ptCount val="10"/>
                <c:pt idx="0">
                  <c:v>2021</c:v>
                </c:pt>
                <c:pt idx="1">
                  <c:v>2020</c:v>
                </c:pt>
                <c:pt idx="2">
                  <c:v>2019</c:v>
                </c:pt>
                <c:pt idx="3">
                  <c:v>2018</c:v>
                </c:pt>
                <c:pt idx="4">
                  <c:v>2017</c:v>
                </c:pt>
                <c:pt idx="5">
                  <c:v>2016</c:v>
                </c:pt>
                <c:pt idx="6">
                  <c:v>2015</c:v>
                </c:pt>
                <c:pt idx="7">
                  <c:v>2014</c:v>
                </c:pt>
                <c:pt idx="8">
                  <c:v>2013</c:v>
                </c:pt>
                <c:pt idx="9">
                  <c:v>2012</c:v>
                </c:pt>
              </c:numCache>
            </c:numRef>
          </c:xVal>
          <c:yVal>
            <c:numRef>
              <c:f>'Visual &amp; Summary (7)'!$I$3:$I$12</c:f>
              <c:numCache>
                <c:formatCode>0.00%</c:formatCode>
                <c:ptCount val="10"/>
                <c:pt idx="0">
                  <c:v>0.1473783581759589</c:v>
                </c:pt>
                <c:pt idx="1">
                  <c:v>0.17658131963877322</c:v>
                </c:pt>
                <c:pt idx="2">
                  <c:v>0.12792177927956713</c:v>
                </c:pt>
                <c:pt idx="3">
                  <c:v>0.176996803686119</c:v>
                </c:pt>
                <c:pt idx="4">
                  <c:v>0.2133808589445253</c:v>
                </c:pt>
                <c:pt idx="5">
                  <c:v>0.30685141407486682</c:v>
                </c:pt>
                <c:pt idx="6">
                  <c:v>2.6892792221939493E-2</c:v>
                </c:pt>
                <c:pt idx="7">
                  <c:v>0.25712850165800183</c:v>
                </c:pt>
                <c:pt idx="8">
                  <c:v>0.21104752386216635</c:v>
                </c:pt>
                <c:pt idx="9">
                  <c:v>0.23869377324533539</c:v>
                </c:pt>
              </c:numCache>
            </c:numRef>
          </c:yVal>
          <c:smooth val="0"/>
          <c:extLst>
            <c:ext xmlns:c16="http://schemas.microsoft.com/office/drawing/2014/chart" uri="{C3380CC4-5D6E-409C-BE32-E72D297353CC}">
              <c16:uniqueId val="{00000002-D96B-4177-9687-13E4962EDBA1}"/>
            </c:ext>
          </c:extLst>
        </c:ser>
        <c:dLbls>
          <c:showLegendKey val="0"/>
          <c:showVal val="0"/>
          <c:showCatName val="0"/>
          <c:showSerName val="0"/>
          <c:showPercent val="0"/>
          <c:showBubbleSize val="0"/>
        </c:dLbls>
        <c:axId val="1081230767"/>
        <c:axId val="783888095"/>
      </c:scatterChart>
      <c:valAx>
        <c:axId val="108123076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3888095"/>
        <c:crosses val="autoZero"/>
        <c:crossBetween val="midCat"/>
      </c:valAx>
      <c:valAx>
        <c:axId val="78388809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12307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'Visual &amp; Summary (8)'!$B$23</c:f>
              <c:strCache>
                <c:ptCount val="1"/>
                <c:pt idx="0">
                  <c:v>Charity 1</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B0B-4F82-A7BE-F4F8198CF9D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0B-4F82-A7BE-F4F8198CF9D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0B-4F82-A7BE-F4F8198CF9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'Visual &amp; Summary (8)'!$A$24:$A$26</c:f>
              <c:strCache>
                <c:ptCount val="3"/>
                <c:pt idx="0">
                  <c:v>4880: Total expenditure on all compensation (enter the amount reported at line 390 in Schedule 3, if applicable) ($)</c:v>
                </c:pt>
                <c:pt idx="1">
                  <c:v>4891: Purchased supplies and assets ($)</c:v>
                </c:pt>
                <c:pt idx="2">
                  <c:v>4800: Advertising and promotion ($)</c:v>
                </c:pt>
              </c:strCache>
            </c:strRef>
          </c:cat>
          <c:val>
            <c:numRef>
              <c:f>'Visual &amp; Summary (8)'!$B$24:$B$26</c:f>
              <c:numCache>
                <c:formatCode>_("$"* #,##0.00_);_("$"* \(#,##0.00\);_("$"* "-"??_);_(@_)</c:formatCode>
                <c:ptCount val="3"/>
                <c:pt idx="0">
                  <c:v>11008444</c:v>
                </c:pt>
                <c:pt idx="1">
                  <c:v>5365256</c:v>
                </c:pt>
                <c:pt idx="2">
                  <c:v>1928269</c:v>
                </c:pt>
              </c:numCache>
            </c:numRef>
          </c:val>
          <c:extLst>
            <c:ext xmlns:c16="http://schemas.microsoft.com/office/drawing/2014/chart" uri="{C3380CC4-5D6E-409C-BE32-E72D297353CC}">
              <c16:uniqueId val="{00000001-FF4B-406E-89DA-8A92B9FAF03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'Visual &amp; Summary (8)'!$H$23</c:f>
              <c:strCache>
                <c:ptCount val="1"/>
                <c:pt idx="0">
                  <c:v>Charity 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B7D-4396-A4D3-8F8B1F6E7CE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B7D-4396-A4D3-8F8B1F6E7CE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B7D-4396-A4D3-8F8B1F6E7CE1}"/>
              </c:ext>
            </c:extLst>
          </c:dPt>
          <c:dLbls>
            <c:dLbl>
              <c:idx val="1"/>
              <c:layout>
                <c:manualLayout>
                  <c:x val="-5.5555555555555558E-3"/>
                  <c:y val="2.314814814814814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7D-4396-A4D3-8F8B1F6E7CE1}"/>
                </c:ext>
              </c:extLst>
            </c:dLbl>
            <c:dLbl>
              <c:idx val="2"/>
              <c:layout>
                <c:manualLayout>
                  <c:x val="3.0555555555555555E-2"/>
                  <c:y val="-2.314814814814814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B7D-4396-A4D3-8F8B1F6E7C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extLst>
          </c:dLbls>
          <c:cat>
            <c:strRef>
              <c:f>'Visual &amp; Summary (8)'!$G$24:$G$26</c:f>
              <c:strCache>
                <c:ptCount val="3"/>
                <c:pt idx="0">
                  <c:v>4880: Total expenditure on all compensation (enter the amount reported at line 390 in Schedule 3, if applicable) ($)</c:v>
                </c:pt>
                <c:pt idx="1">
                  <c:v>4850: Occupancy costs ($)</c:v>
                </c:pt>
                <c:pt idx="2">
                  <c:v>4800: Advertising and promotion ($)</c:v>
                </c:pt>
              </c:strCache>
            </c:strRef>
          </c:cat>
          <c:val>
            <c:numRef>
              <c:f>'Visual &amp; Summary (8)'!$H$24:$H$26</c:f>
              <c:numCache>
                <c:formatCode>_("$"* #,##0.00_);_("$"* \(#,##0.00\);_("$"* "-"??_);_(@_)</c:formatCode>
                <c:ptCount val="3"/>
                <c:pt idx="0">
                  <c:v>47669780</c:v>
                </c:pt>
                <c:pt idx="1">
                  <c:v>4442364</c:v>
                </c:pt>
                <c:pt idx="2">
                  <c:v>2024633</c:v>
                </c:pt>
              </c:numCache>
            </c:numRef>
          </c:val>
          <c:extLst>
            <c:ext xmlns:c16="http://schemas.microsoft.com/office/drawing/2014/chart" uri="{C3380CC4-5D6E-409C-BE32-E72D297353CC}">
              <c16:uniqueId val="{00000006-2B7D-4396-A4D3-8F8B1F6E7CE1}"/>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'Visual &amp; Summary (8)'!$E$23</c:f>
              <c:strCache>
                <c:ptCount val="1"/>
                <c:pt idx="0">
                  <c:v>Charity 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B70-47BB-8528-597D713E07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B70-47BB-8528-597D713E07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B70-47BB-8528-597D713E07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'Visual &amp; Summary (8)'!$D$24:$D$26</c:f>
              <c:strCache>
                <c:ptCount val="3"/>
                <c:pt idx="0">
                  <c:v>4880: Total expenditure on all compensation (enter the amount reported at line 390 in Schedule 3, if applicable) ($)</c:v>
                </c:pt>
                <c:pt idx="1">
                  <c:v>4891: Purchased supplies and assets ($)</c:v>
                </c:pt>
                <c:pt idx="2">
                  <c:v>4860: Professional and consulting fees ($)</c:v>
                </c:pt>
              </c:strCache>
            </c:strRef>
          </c:cat>
          <c:val>
            <c:numRef>
              <c:f>'Visual &amp; Summary (8)'!$E$24:$E$26</c:f>
              <c:numCache>
                <c:formatCode>_("$"* #,##0.00_);_("$"* \(#,##0.00\);_("$"* "-"??_);_(@_)</c:formatCode>
                <c:ptCount val="3"/>
                <c:pt idx="0">
                  <c:v>49339292</c:v>
                </c:pt>
                <c:pt idx="1">
                  <c:v>7911193</c:v>
                </c:pt>
                <c:pt idx="2">
                  <c:v>7626574</c:v>
                </c:pt>
              </c:numCache>
            </c:numRef>
          </c:val>
          <c:extLst>
            <c:ext xmlns:c16="http://schemas.microsoft.com/office/drawing/2014/chart" uri="{C3380CC4-5D6E-409C-BE32-E72D297353CC}">
              <c16:uniqueId val="{00000006-3B70-47BB-8528-597D713E070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1</xdr:rowOff>
    </xdr:from>
    <xdr:to>
      <xdr:col>2</xdr:col>
      <xdr:colOff>552451</xdr:colOff>
      <xdr:row>16</xdr:row>
      <xdr:rowOff>104775</xdr:rowOff>
    </xdr:to>
    <xdr:sp macro="" textlink="">
      <xdr:nvSpPr>
        <xdr:cNvPr id="366" name="TextBox 1" descr="tyjh4t" title="te33">
          <a:extLst>
            <a:ext uri="{FF2B5EF4-FFF2-40B4-BE49-F238E27FC236}">
              <a16:creationId xmlns:a16="http://schemas.microsoft.com/office/drawing/2014/main" id="{14ACAAE7-A06B-5DB5-3FC5-5DB59BCD8AAA}"/>
            </a:ext>
          </a:extLst>
        </xdr:cNvPr>
        <xdr:cNvSpPr txBox="1"/>
      </xdr:nvSpPr>
      <xdr:spPr>
        <a:xfrm>
          <a:off x="1" y="409576"/>
          <a:ext cx="2247900" cy="2962274"/>
        </a:xfrm>
        <a:prstGeom prst="rect">
          <a:avLst/>
        </a:prstGeom>
        <a:solidFill>
          <a:srgbClr val="B382D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a:solidFill>
                <a:schemeClr val="bg2"/>
              </a:solidFill>
              <a:effectLst/>
              <a:latin typeface="+mn-lt"/>
              <a:ea typeface="+mn-ea"/>
              <a:cs typeface="+mn-cs"/>
            </a:rPr>
            <a:t>The goal of this dashboard is to visualize the financials of Charity 1, Alberta Animal Rescue Crew Society (ARCS), in comparison to the other charities: Charity 2 and Charity 3. Total revenue consistently trended upwards, our surplus and loss stayed consistent, and we never lost money compared to the other two. The debt-to-asset ratio on average trended upward.</a:t>
          </a:r>
          <a:endParaRPr lang="en-US" sz="1200">
            <a:solidFill>
              <a:schemeClr val="bg2"/>
            </a:solidFill>
          </a:endParaRPr>
        </a:p>
      </xdr:txBody>
    </xdr:sp>
    <xdr:clientData/>
  </xdr:twoCellAnchor>
  <xdr:twoCellAnchor>
    <xdr:from>
      <xdr:col>0</xdr:col>
      <xdr:colOff>66675</xdr:colOff>
      <xdr:row>17</xdr:row>
      <xdr:rowOff>9525</xdr:rowOff>
    </xdr:from>
    <xdr:to>
      <xdr:col>8</xdr:col>
      <xdr:colOff>314325</xdr:colOff>
      <xdr:row>30</xdr:row>
      <xdr:rowOff>171450</xdr:rowOff>
    </xdr:to>
    <xdr:sp macro="" textlink="">
      <xdr:nvSpPr>
        <xdr:cNvPr id="63" name="TextBox 3">
          <a:extLst>
            <a:ext uri="{FF2B5EF4-FFF2-40B4-BE49-F238E27FC236}">
              <a16:creationId xmlns:a16="http://schemas.microsoft.com/office/drawing/2014/main" id="{E2531E93-D121-353F-2F31-AC8CC283B1E7}"/>
            </a:ext>
          </a:extLst>
        </xdr:cNvPr>
        <xdr:cNvSpPr txBox="1"/>
      </xdr:nvSpPr>
      <xdr:spPr>
        <a:xfrm>
          <a:off x="66675" y="3467100"/>
          <a:ext cx="7029450" cy="2638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Surplus/</a:t>
          </a:r>
          <a:r>
            <a:rPr lang="en-US" sz="1100" baseline="0"/>
            <a:t>Loss Q 5</a:t>
          </a:r>
          <a:endParaRPr lang="en-US" sz="1100"/>
        </a:p>
      </xdr:txBody>
    </xdr:sp>
    <xdr:clientData/>
  </xdr:twoCellAnchor>
  <xdr:twoCellAnchor>
    <xdr:from>
      <xdr:col>4</xdr:col>
      <xdr:colOff>466725</xdr:colOff>
      <xdr:row>0</xdr:row>
      <xdr:rowOff>133350</xdr:rowOff>
    </xdr:from>
    <xdr:to>
      <xdr:col>5</xdr:col>
      <xdr:colOff>76200</xdr:colOff>
      <xdr:row>0</xdr:row>
      <xdr:rowOff>295275</xdr:rowOff>
    </xdr:to>
    <xdr:sp macro="" textlink="">
      <xdr:nvSpPr>
        <xdr:cNvPr id="9" name="Rectangle 8">
          <a:extLst>
            <a:ext uri="{FF2B5EF4-FFF2-40B4-BE49-F238E27FC236}">
              <a16:creationId xmlns:a16="http://schemas.microsoft.com/office/drawing/2014/main" id="{D298DBD0-17D6-3A20-C454-A5924924E7E7}"/>
            </a:ext>
            <a:ext uri="{147F2762-F138-4A5C-976F-8EAC2B608ADB}">
              <a16:predDERef xmlns:a16="http://schemas.microsoft.com/office/drawing/2014/main" pred="{F4954562-4D3E-427C-8570-FE062B997492}"/>
            </a:ext>
          </a:extLst>
        </xdr:cNvPr>
        <xdr:cNvSpPr/>
      </xdr:nvSpPr>
      <xdr:spPr>
        <a:xfrm>
          <a:off x="3857625" y="133350"/>
          <a:ext cx="457200" cy="1619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85724</xdr:colOff>
      <xdr:row>0</xdr:row>
      <xdr:rowOff>76201</xdr:rowOff>
    </xdr:from>
    <xdr:to>
      <xdr:col>5</xdr:col>
      <xdr:colOff>838199</xdr:colOff>
      <xdr:row>0</xdr:row>
      <xdr:rowOff>276225</xdr:rowOff>
    </xdr:to>
    <xdr:sp macro="" textlink="">
      <xdr:nvSpPr>
        <xdr:cNvPr id="50" name="TextBox 9">
          <a:extLst>
            <a:ext uri="{FF2B5EF4-FFF2-40B4-BE49-F238E27FC236}">
              <a16:creationId xmlns:a16="http://schemas.microsoft.com/office/drawing/2014/main" id="{98E94E1C-68DF-68F2-18D9-10B78B2D12B4}"/>
            </a:ext>
            <a:ext uri="{147F2762-F138-4A5C-976F-8EAC2B608ADB}">
              <a16:predDERef xmlns:a16="http://schemas.microsoft.com/office/drawing/2014/main" pred="{D298DBD0-17D6-3A20-C454-A5924924E7E7}"/>
            </a:ext>
          </a:extLst>
        </xdr:cNvPr>
        <xdr:cNvSpPr txBox="1"/>
      </xdr:nvSpPr>
      <xdr:spPr>
        <a:xfrm>
          <a:off x="4324349" y="76201"/>
          <a:ext cx="752475" cy="200024"/>
        </a:xfrm>
        <a:prstGeom prst="rect">
          <a:avLst/>
        </a:prstGeom>
        <a:solidFill>
          <a:srgbClr val="B482D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Charity</a:t>
          </a:r>
          <a:r>
            <a:rPr lang="en-US" sz="1100" baseline="0">
              <a:solidFill>
                <a:schemeClr val="bg1"/>
              </a:solidFill>
            </a:rPr>
            <a:t> 1</a:t>
          </a:r>
          <a:endParaRPr lang="en-US" sz="1100">
            <a:solidFill>
              <a:schemeClr val="bg1"/>
            </a:solidFill>
          </a:endParaRPr>
        </a:p>
      </xdr:txBody>
    </xdr:sp>
    <xdr:clientData/>
  </xdr:twoCellAnchor>
  <xdr:twoCellAnchor>
    <xdr:from>
      <xdr:col>7</xdr:col>
      <xdr:colOff>390525</xdr:colOff>
      <xdr:row>0</xdr:row>
      <xdr:rowOff>142874</xdr:rowOff>
    </xdr:from>
    <xdr:to>
      <xdr:col>8</xdr:col>
      <xdr:colOff>0</xdr:colOff>
      <xdr:row>0</xdr:row>
      <xdr:rowOff>304799</xdr:rowOff>
    </xdr:to>
    <xdr:sp macro="" textlink="">
      <xdr:nvSpPr>
        <xdr:cNvPr id="56" name="Rectangle 8">
          <a:extLst>
            <a:ext uri="{FF2B5EF4-FFF2-40B4-BE49-F238E27FC236}">
              <a16:creationId xmlns:a16="http://schemas.microsoft.com/office/drawing/2014/main" id="{EF0E32F5-949F-4397-967D-20A3F88D3EEB}"/>
            </a:ext>
            <a:ext uri="{147F2762-F138-4A5C-976F-8EAC2B608ADB}">
              <a16:predDERef xmlns:a16="http://schemas.microsoft.com/office/drawing/2014/main" pred="{F4954562-4D3E-427C-8570-FE062B997492}"/>
            </a:ext>
          </a:extLst>
        </xdr:cNvPr>
        <xdr:cNvSpPr/>
      </xdr:nvSpPr>
      <xdr:spPr>
        <a:xfrm>
          <a:off x="6324600" y="142874"/>
          <a:ext cx="457200" cy="161925"/>
        </a:xfrm>
        <a:prstGeom prst="rect">
          <a:avLst/>
        </a:prstGeom>
        <a:solidFill>
          <a:schemeClr val="bg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838199</xdr:colOff>
      <xdr:row>0</xdr:row>
      <xdr:rowOff>95250</xdr:rowOff>
    </xdr:from>
    <xdr:to>
      <xdr:col>8</xdr:col>
      <xdr:colOff>838199</xdr:colOff>
      <xdr:row>0</xdr:row>
      <xdr:rowOff>303327</xdr:rowOff>
    </xdr:to>
    <xdr:sp macro="" textlink="">
      <xdr:nvSpPr>
        <xdr:cNvPr id="57" name="TextBox 9">
          <a:extLst>
            <a:ext uri="{FF2B5EF4-FFF2-40B4-BE49-F238E27FC236}">
              <a16:creationId xmlns:a16="http://schemas.microsoft.com/office/drawing/2014/main" id="{4C1EC55B-F469-4645-A5D0-BB61A9CAD13B}"/>
            </a:ext>
            <a:ext uri="{147F2762-F138-4A5C-976F-8EAC2B608ADB}">
              <a16:predDERef xmlns:a16="http://schemas.microsoft.com/office/drawing/2014/main" pred="{D298DBD0-17D6-3A20-C454-A5924924E7E7}"/>
            </a:ext>
          </a:extLst>
        </xdr:cNvPr>
        <xdr:cNvSpPr txBox="1"/>
      </xdr:nvSpPr>
      <xdr:spPr>
        <a:xfrm>
          <a:off x="6772274" y="95250"/>
          <a:ext cx="847725" cy="208077"/>
        </a:xfrm>
        <a:prstGeom prst="rect">
          <a:avLst/>
        </a:prstGeom>
        <a:solidFill>
          <a:srgbClr val="B482D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Charity</a:t>
          </a:r>
          <a:r>
            <a:rPr lang="en-US" sz="1100" baseline="0">
              <a:solidFill>
                <a:schemeClr val="bg1"/>
              </a:solidFill>
            </a:rPr>
            <a:t> 3</a:t>
          </a:r>
          <a:endParaRPr lang="en-US" sz="1100">
            <a:solidFill>
              <a:schemeClr val="bg1"/>
            </a:solidFill>
          </a:endParaRPr>
        </a:p>
      </xdr:txBody>
    </xdr:sp>
    <xdr:clientData/>
  </xdr:twoCellAnchor>
  <xdr:twoCellAnchor>
    <xdr:from>
      <xdr:col>5</xdr:col>
      <xdr:colOff>828675</xdr:colOff>
      <xdr:row>0</xdr:row>
      <xdr:rowOff>133350</xdr:rowOff>
    </xdr:from>
    <xdr:to>
      <xdr:col>6</xdr:col>
      <xdr:colOff>409575</xdr:colOff>
      <xdr:row>0</xdr:row>
      <xdr:rowOff>304800</xdr:rowOff>
    </xdr:to>
    <xdr:sp macro="" textlink="">
      <xdr:nvSpPr>
        <xdr:cNvPr id="51" name="Rectangle 8">
          <a:extLst>
            <a:ext uri="{FF2B5EF4-FFF2-40B4-BE49-F238E27FC236}">
              <a16:creationId xmlns:a16="http://schemas.microsoft.com/office/drawing/2014/main" id="{7EA10BDA-5ABC-DEBD-679D-55D81367C30E}"/>
            </a:ext>
            <a:ext uri="{147F2762-F138-4A5C-976F-8EAC2B608ADB}">
              <a16:predDERef xmlns:a16="http://schemas.microsoft.com/office/drawing/2014/main" pred="{4C1EC55B-F469-4645-A5D0-BB61A9CAD13B}"/>
            </a:ext>
          </a:extLst>
        </xdr:cNvPr>
        <xdr:cNvSpPr/>
      </xdr:nvSpPr>
      <xdr:spPr>
        <a:xfrm>
          <a:off x="5067300" y="133350"/>
          <a:ext cx="428625" cy="171450"/>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390524</xdr:colOff>
      <xdr:row>0</xdr:row>
      <xdr:rowOff>85725</xdr:rowOff>
    </xdr:from>
    <xdr:to>
      <xdr:col>7</xdr:col>
      <xdr:colOff>390524</xdr:colOff>
      <xdr:row>0</xdr:row>
      <xdr:rowOff>293802</xdr:rowOff>
    </xdr:to>
    <xdr:sp macro="" textlink="">
      <xdr:nvSpPr>
        <xdr:cNvPr id="52" name="TextBox 9">
          <a:extLst>
            <a:ext uri="{FF2B5EF4-FFF2-40B4-BE49-F238E27FC236}">
              <a16:creationId xmlns:a16="http://schemas.microsoft.com/office/drawing/2014/main" id="{6F15F857-6FE9-0B36-B4C3-F5A6937F16AF}"/>
            </a:ext>
            <a:ext uri="{147F2762-F138-4A5C-976F-8EAC2B608ADB}">
              <a16:predDERef xmlns:a16="http://schemas.microsoft.com/office/drawing/2014/main" pred="{D298DBD0-17D6-3A20-C454-A5924924E7E7}"/>
            </a:ext>
          </a:extLst>
        </xdr:cNvPr>
        <xdr:cNvSpPr txBox="1"/>
      </xdr:nvSpPr>
      <xdr:spPr>
        <a:xfrm>
          <a:off x="5476874" y="85725"/>
          <a:ext cx="847725" cy="208077"/>
        </a:xfrm>
        <a:prstGeom prst="rect">
          <a:avLst/>
        </a:prstGeom>
        <a:solidFill>
          <a:srgbClr val="B482D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Charity</a:t>
          </a:r>
          <a:r>
            <a:rPr lang="en-US" sz="1100" baseline="0">
              <a:solidFill>
                <a:schemeClr val="bg1"/>
              </a:solidFill>
            </a:rPr>
            <a:t> 2</a:t>
          </a:r>
          <a:endParaRPr lang="en-US" sz="1100">
            <a:solidFill>
              <a:schemeClr val="bg1"/>
            </a:solidFill>
          </a:endParaRPr>
        </a:p>
      </xdr:txBody>
    </xdr:sp>
    <xdr:clientData/>
  </xdr:twoCellAnchor>
  <xdr:twoCellAnchor>
    <xdr:from>
      <xdr:col>0</xdr:col>
      <xdr:colOff>0</xdr:colOff>
      <xdr:row>16</xdr:row>
      <xdr:rowOff>114301</xdr:rowOff>
    </xdr:from>
    <xdr:to>
      <xdr:col>6</xdr:col>
      <xdr:colOff>771525</xdr:colOff>
      <xdr:row>31</xdr:row>
      <xdr:rowOff>85725</xdr:rowOff>
    </xdr:to>
    <xdr:graphicFrame macro="">
      <xdr:nvGraphicFramePr>
        <xdr:cNvPr id="38" name="Chart 1">
          <a:extLst>
            <a:ext uri="{FF2B5EF4-FFF2-40B4-BE49-F238E27FC236}">
              <a16:creationId xmlns:a16="http://schemas.microsoft.com/office/drawing/2014/main" id="{BEA90349-1CAB-4BE2-9690-0843CCD32A61}"/>
            </a:ext>
            <a:ext uri="{147F2762-F138-4A5C-976F-8EAC2B608ADB}">
              <a16:predDERef xmlns:a16="http://schemas.microsoft.com/office/drawing/2014/main" pred="{6F15F857-6FE9-0B36-B4C3-F5A6937F1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723901</xdr:colOff>
      <xdr:row>0</xdr:row>
      <xdr:rowOff>361950</xdr:rowOff>
    </xdr:from>
    <xdr:to>
      <xdr:col>15</xdr:col>
      <xdr:colOff>38100</xdr:colOff>
      <xdr:row>16</xdr:row>
      <xdr:rowOff>114300</xdr:rowOff>
    </xdr:to>
    <xdr:graphicFrame macro="">
      <xdr:nvGraphicFramePr>
        <xdr:cNvPr id="371" name="Chart 5">
          <a:extLst>
            <a:ext uri="{FF2B5EF4-FFF2-40B4-BE49-F238E27FC236}">
              <a16:creationId xmlns:a16="http://schemas.microsoft.com/office/drawing/2014/main" id="{90D7E2CA-EC70-4832-8321-0A54A1C80B7D}"/>
            </a:ext>
            <a:ext uri="{147F2762-F138-4A5C-976F-8EAC2B608ADB}">
              <a16:predDERef xmlns:a16="http://schemas.microsoft.com/office/drawing/2014/main" pred="{BEA90349-1CAB-4BE2-9690-0843CCD32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714374</xdr:colOff>
      <xdr:row>16</xdr:row>
      <xdr:rowOff>104775</xdr:rowOff>
    </xdr:from>
    <xdr:to>
      <xdr:col>15</xdr:col>
      <xdr:colOff>38100</xdr:colOff>
      <xdr:row>31</xdr:row>
      <xdr:rowOff>114300</xdr:rowOff>
    </xdr:to>
    <xdr:graphicFrame macro="">
      <xdr:nvGraphicFramePr>
        <xdr:cNvPr id="36" name="Chart 9">
          <a:extLst>
            <a:ext uri="{FF2B5EF4-FFF2-40B4-BE49-F238E27FC236}">
              <a16:creationId xmlns:a16="http://schemas.microsoft.com/office/drawing/2014/main" id="{358AE3EB-F3DB-4A34-8703-E4C2D4378C8F}"/>
            </a:ext>
            <a:ext uri="{147F2762-F138-4A5C-976F-8EAC2B608ADB}">
              <a16:predDERef xmlns:a16="http://schemas.microsoft.com/office/drawing/2014/main" pred="{90D7E2CA-EC70-4832-8321-0A54A1C80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552450</xdr:colOff>
      <xdr:row>1</xdr:row>
      <xdr:rowOff>0</xdr:rowOff>
    </xdr:from>
    <xdr:to>
      <xdr:col>4</xdr:col>
      <xdr:colOff>628650</xdr:colOff>
      <xdr:row>16</xdr:row>
      <xdr:rowOff>114300</xdr:rowOff>
    </xdr:to>
    <mc:AlternateContent xmlns:mc="http://schemas.openxmlformats.org/markup-compatibility/2006" xmlns:a14="http://schemas.microsoft.com/office/drawing/2010/main">
      <mc:Choice Requires="a14">
        <xdr:graphicFrame macro="">
          <xdr:nvGraphicFramePr>
            <xdr:cNvPr id="370" name="Charity Number">
              <a:extLst>
                <a:ext uri="{FF2B5EF4-FFF2-40B4-BE49-F238E27FC236}">
                  <a16:creationId xmlns:a16="http://schemas.microsoft.com/office/drawing/2014/main" id="{CB0E5F65-943D-D2D5-67C7-256EB5867D85}"/>
                </a:ext>
              </a:extLst>
            </xdr:cNvPr>
            <xdr:cNvGraphicFramePr/>
          </xdr:nvGraphicFramePr>
          <xdr:xfrm>
            <a:off x="0" y="0"/>
            <a:ext cx="0" cy="0"/>
          </xdr:xfrm>
          <a:graphic>
            <a:graphicData uri="http://schemas.microsoft.com/office/drawing/2010/slicer">
              <sle:slicer xmlns:sle="http://schemas.microsoft.com/office/drawing/2010/slicer" name="Charity Number"/>
            </a:graphicData>
          </a:graphic>
        </xdr:graphicFrame>
      </mc:Choice>
      <mc:Fallback xmlns="">
        <xdr:sp macro="" textlink="">
          <xdr:nvSpPr>
            <xdr:cNvPr id="0" name=""/>
            <xdr:cNvSpPr>
              <a:spLocks noTextEdit="1"/>
            </xdr:cNvSpPr>
          </xdr:nvSpPr>
          <xdr:spPr>
            <a:xfrm>
              <a:off x="2247900" y="409575"/>
              <a:ext cx="1771650" cy="297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628650</xdr:colOff>
      <xdr:row>0</xdr:row>
      <xdr:rowOff>361950</xdr:rowOff>
    </xdr:from>
    <xdr:to>
      <xdr:col>6</xdr:col>
      <xdr:colOff>752475</xdr:colOff>
      <xdr:row>16</xdr:row>
      <xdr:rowOff>161925</xdr:rowOff>
    </xdr:to>
    <mc:AlternateContent xmlns:mc="http://schemas.openxmlformats.org/markup-compatibility/2006" xmlns:a14="http://schemas.microsoft.com/office/drawing/2010/main">
      <mc:Choice Requires="a14">
        <xdr:graphicFrame macro="">
          <xdr:nvGraphicFramePr>
            <xdr:cNvPr id="27" name="Year">
              <a:extLst>
                <a:ext uri="{FF2B5EF4-FFF2-40B4-BE49-F238E27FC236}">
                  <a16:creationId xmlns:a16="http://schemas.microsoft.com/office/drawing/2014/main" id="{99C7394B-EE7F-87AE-F27C-527F8EF4C46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38601" y="419100"/>
              <a:ext cx="1800224" cy="2952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485775</xdr:colOff>
      <xdr:row>11</xdr:row>
      <xdr:rowOff>66675</xdr:rowOff>
    </xdr:from>
    <xdr:to>
      <xdr:col>4</xdr:col>
      <xdr:colOff>1013981</xdr:colOff>
      <xdr:row>27</xdr:row>
      <xdr:rowOff>130753</xdr:rowOff>
    </xdr:to>
    <xdr:graphicFrame macro="">
      <xdr:nvGraphicFramePr>
        <xdr:cNvPr id="4" name="Chart 1">
          <a:extLst>
            <a:ext uri="{FF2B5EF4-FFF2-40B4-BE49-F238E27FC236}">
              <a16:creationId xmlns:a16="http://schemas.microsoft.com/office/drawing/2014/main" id="{6E8DB724-872C-4BE7-8D75-2A9D68A41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1314450</xdr:colOff>
      <xdr:row>13</xdr:row>
      <xdr:rowOff>95250</xdr:rowOff>
    </xdr:from>
    <xdr:to>
      <xdr:col>4</xdr:col>
      <xdr:colOff>561975</xdr:colOff>
      <xdr:row>27</xdr:row>
      <xdr:rowOff>38100</xdr:rowOff>
    </xdr:to>
    <xdr:graphicFrame macro="">
      <xdr:nvGraphicFramePr>
        <xdr:cNvPr id="4" name="Chart 1">
          <a:extLst>
            <a:ext uri="{FF2B5EF4-FFF2-40B4-BE49-F238E27FC236}">
              <a16:creationId xmlns:a16="http://schemas.microsoft.com/office/drawing/2014/main" id="{C21B2816-DE41-4B66-849A-13386FE63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156882</xdr:colOff>
      <xdr:row>15</xdr:row>
      <xdr:rowOff>129987</xdr:rowOff>
    </xdr:from>
    <xdr:to>
      <xdr:col>3</xdr:col>
      <xdr:colOff>336176</xdr:colOff>
      <xdr:row>29</xdr:row>
      <xdr:rowOff>49305</xdr:rowOff>
    </xdr:to>
    <xdr:graphicFrame macro="">
      <xdr:nvGraphicFramePr>
        <xdr:cNvPr id="2" name="Chart 1">
          <a:extLst>
            <a:ext uri="{FF2B5EF4-FFF2-40B4-BE49-F238E27FC236}">
              <a16:creationId xmlns:a16="http://schemas.microsoft.com/office/drawing/2014/main" id="{3095BF8B-4D9C-A2B0-B2DF-21958A70B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661146</xdr:colOff>
      <xdr:row>15</xdr:row>
      <xdr:rowOff>152400</xdr:rowOff>
    </xdr:from>
    <xdr:to>
      <xdr:col>7</xdr:col>
      <xdr:colOff>44823</xdr:colOff>
      <xdr:row>29</xdr:row>
      <xdr:rowOff>71718</xdr:rowOff>
    </xdr:to>
    <xdr:graphicFrame macro="">
      <xdr:nvGraphicFramePr>
        <xdr:cNvPr id="13" name="Chart 2">
          <a:extLst>
            <a:ext uri="{FF2B5EF4-FFF2-40B4-BE49-F238E27FC236}">
              <a16:creationId xmlns:a16="http://schemas.microsoft.com/office/drawing/2014/main" id="{72B86360-42D5-D841-005E-34E76A060305}"/>
            </a:ext>
            <a:ext uri="{147F2762-F138-4A5C-976F-8EAC2B608ADB}">
              <a16:predDERef xmlns:a16="http://schemas.microsoft.com/office/drawing/2014/main" pred="{3095BF8B-4D9C-A2B0-B2DF-21958A70B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268941</xdr:colOff>
      <xdr:row>15</xdr:row>
      <xdr:rowOff>163606</xdr:rowOff>
    </xdr:from>
    <xdr:to>
      <xdr:col>10</xdr:col>
      <xdr:colOff>571499</xdr:colOff>
      <xdr:row>29</xdr:row>
      <xdr:rowOff>82924</xdr:rowOff>
    </xdr:to>
    <xdr:graphicFrame macro="">
      <xdr:nvGraphicFramePr>
        <xdr:cNvPr id="17" name="Chart 3">
          <a:extLst>
            <a:ext uri="{FF2B5EF4-FFF2-40B4-BE49-F238E27FC236}">
              <a16:creationId xmlns:a16="http://schemas.microsoft.com/office/drawing/2014/main" id="{7EC35DD1-FD68-34D7-0917-25867F8780BD}"/>
            </a:ext>
            <a:ext uri="{147F2762-F138-4A5C-976F-8EAC2B608ADB}">
              <a16:predDERef xmlns:a16="http://schemas.microsoft.com/office/drawing/2014/main" pred="{72B86360-42D5-D841-005E-34E76A060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1400175</xdr:colOff>
      <xdr:row>15</xdr:row>
      <xdr:rowOff>38100</xdr:rowOff>
    </xdr:from>
    <xdr:to>
      <xdr:col>4</xdr:col>
      <xdr:colOff>647700</xdr:colOff>
      <xdr:row>28</xdr:row>
      <xdr:rowOff>180975</xdr:rowOff>
    </xdr:to>
    <xdr:graphicFrame macro="">
      <xdr:nvGraphicFramePr>
        <xdr:cNvPr id="4" name="Chart 2">
          <a:extLst>
            <a:ext uri="{FF2B5EF4-FFF2-40B4-BE49-F238E27FC236}">
              <a16:creationId xmlns:a16="http://schemas.microsoft.com/office/drawing/2014/main" id="{569B3A4D-303D-4C19-9619-5500DFEF1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1247775</xdr:colOff>
      <xdr:row>15</xdr:row>
      <xdr:rowOff>76200</xdr:rowOff>
    </xdr:from>
    <xdr:to>
      <xdr:col>4</xdr:col>
      <xdr:colOff>495300</xdr:colOff>
      <xdr:row>29</xdr:row>
      <xdr:rowOff>19050</xdr:rowOff>
    </xdr:to>
    <xdr:graphicFrame macro="">
      <xdr:nvGraphicFramePr>
        <xdr:cNvPr id="10" name="Chart 3">
          <a:extLst>
            <a:ext uri="{FF2B5EF4-FFF2-40B4-BE49-F238E27FC236}">
              <a16:creationId xmlns:a16="http://schemas.microsoft.com/office/drawing/2014/main" id="{6E9A43F0-805B-452F-B180-849F79D4A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18</xdr:row>
      <xdr:rowOff>2722</xdr:rowOff>
    </xdr:from>
    <xdr:to>
      <xdr:col>3</xdr:col>
      <xdr:colOff>171450</xdr:colOff>
      <xdr:row>31</xdr:row>
      <xdr:rowOff>145597</xdr:rowOff>
    </xdr:to>
    <xdr:graphicFrame macro="">
      <xdr:nvGraphicFramePr>
        <xdr:cNvPr id="38" name="Chart 1">
          <a:extLst>
            <a:ext uri="{FF2B5EF4-FFF2-40B4-BE49-F238E27FC236}">
              <a16:creationId xmlns:a16="http://schemas.microsoft.com/office/drawing/2014/main" id="{0EBCC36C-B44B-4911-B482-6E6A7451F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225878</xdr:colOff>
      <xdr:row>18</xdr:row>
      <xdr:rowOff>13608</xdr:rowOff>
    </xdr:from>
    <xdr:to>
      <xdr:col>6</xdr:col>
      <xdr:colOff>1035503</xdr:colOff>
      <xdr:row>31</xdr:row>
      <xdr:rowOff>156483</xdr:rowOff>
    </xdr:to>
    <xdr:graphicFrame macro="">
      <xdr:nvGraphicFramePr>
        <xdr:cNvPr id="34" name="Chart 2">
          <a:extLst>
            <a:ext uri="{FF2B5EF4-FFF2-40B4-BE49-F238E27FC236}">
              <a16:creationId xmlns:a16="http://schemas.microsoft.com/office/drawing/2014/main" id="{07EDEC1F-E884-4E4A-812A-3F6E0D01E7CD}"/>
            </a:ext>
            <a:ext uri="{147F2762-F138-4A5C-976F-8EAC2B608ADB}">
              <a16:predDERef xmlns:a16="http://schemas.microsoft.com/office/drawing/2014/main" pred="{0EBCC36C-B44B-4911-B482-6E6A7451F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1157967</xdr:colOff>
      <xdr:row>18</xdr:row>
      <xdr:rowOff>0</xdr:rowOff>
    </xdr:from>
    <xdr:to>
      <xdr:col>10</xdr:col>
      <xdr:colOff>53067</xdr:colOff>
      <xdr:row>31</xdr:row>
      <xdr:rowOff>142875</xdr:rowOff>
    </xdr:to>
    <xdr:graphicFrame macro="">
      <xdr:nvGraphicFramePr>
        <xdr:cNvPr id="36" name="Chart 3">
          <a:extLst>
            <a:ext uri="{FF2B5EF4-FFF2-40B4-BE49-F238E27FC236}">
              <a16:creationId xmlns:a16="http://schemas.microsoft.com/office/drawing/2014/main" id="{CE0F661F-2303-4097-9454-CB6662EDE5E9}"/>
            </a:ext>
            <a:ext uri="{147F2762-F138-4A5C-976F-8EAC2B608ADB}">
              <a16:predDERef xmlns:a16="http://schemas.microsoft.com/office/drawing/2014/main" pred="{07EDEC1F-E884-4E4A-812A-3F6E0D01E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1347787</xdr:colOff>
      <xdr:row>16</xdr:row>
      <xdr:rowOff>19050</xdr:rowOff>
    </xdr:from>
    <xdr:to>
      <xdr:col>4</xdr:col>
      <xdr:colOff>595312</xdr:colOff>
      <xdr:row>29</xdr:row>
      <xdr:rowOff>161925</xdr:rowOff>
    </xdr:to>
    <xdr:graphicFrame macro="">
      <xdr:nvGraphicFramePr>
        <xdr:cNvPr id="59" name="Chart 1">
          <a:extLst>
            <a:ext uri="{FF2B5EF4-FFF2-40B4-BE49-F238E27FC236}">
              <a16:creationId xmlns:a16="http://schemas.microsoft.com/office/drawing/2014/main" id="{125978D4-7E7B-BFB3-98CA-9E18DF635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438150</xdr:colOff>
      <xdr:row>27</xdr:row>
      <xdr:rowOff>142875</xdr:rowOff>
    </xdr:from>
    <xdr:to>
      <xdr:col>3</xdr:col>
      <xdr:colOff>381000</xdr:colOff>
      <xdr:row>41</xdr:row>
      <xdr:rowOff>85725</xdr:rowOff>
    </xdr:to>
    <xdr:graphicFrame macro="">
      <xdr:nvGraphicFramePr>
        <xdr:cNvPr id="26" name="Chart 6">
          <a:extLst>
            <a:ext uri="{FF2B5EF4-FFF2-40B4-BE49-F238E27FC236}">
              <a16:creationId xmlns:a16="http://schemas.microsoft.com/office/drawing/2014/main" id="{446EC683-EA9E-6FD3-384C-8DB95C5B0203}"/>
            </a:ext>
            <a:ext uri="{147F2762-F138-4A5C-976F-8EAC2B608ADB}">
              <a16:predDERef xmlns:a16="http://schemas.microsoft.com/office/drawing/2014/main" pred="{CA450BE4-F721-24D2-BCD1-964BEBCBB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27</xdr:row>
      <xdr:rowOff>152400</xdr:rowOff>
    </xdr:from>
    <xdr:to>
      <xdr:col>11</xdr:col>
      <xdr:colOff>381000</xdr:colOff>
      <xdr:row>41</xdr:row>
      <xdr:rowOff>95250</xdr:rowOff>
    </xdr:to>
    <xdr:graphicFrame macro="">
      <xdr:nvGraphicFramePr>
        <xdr:cNvPr id="28" name="Chart 6">
          <a:extLst>
            <a:ext uri="{FF2B5EF4-FFF2-40B4-BE49-F238E27FC236}">
              <a16:creationId xmlns:a16="http://schemas.microsoft.com/office/drawing/2014/main" id="{881708EA-6F38-46CC-884C-56764981EAAE}"/>
            </a:ext>
            <a:ext uri="{147F2762-F138-4A5C-976F-8EAC2B608ADB}">
              <a16:predDERef xmlns:a16="http://schemas.microsoft.com/office/drawing/2014/main" pred="{446EC683-EA9E-6FD3-384C-8DB95C5B0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533400</xdr:colOff>
      <xdr:row>27</xdr:row>
      <xdr:rowOff>171450</xdr:rowOff>
    </xdr:from>
    <xdr:to>
      <xdr:col>7</xdr:col>
      <xdr:colOff>190500</xdr:colOff>
      <xdr:row>41</xdr:row>
      <xdr:rowOff>114300</xdr:rowOff>
    </xdr:to>
    <xdr:graphicFrame macro="">
      <xdr:nvGraphicFramePr>
        <xdr:cNvPr id="29" name="Chart 6">
          <a:extLst>
            <a:ext uri="{FF2B5EF4-FFF2-40B4-BE49-F238E27FC236}">
              <a16:creationId xmlns:a16="http://schemas.microsoft.com/office/drawing/2014/main" id="{6B533817-8A7E-4475-BFA4-907298333FBF}"/>
            </a:ext>
            <a:ext uri="{147F2762-F138-4A5C-976F-8EAC2B608ADB}">
              <a16:predDERef xmlns:a16="http://schemas.microsoft.com/office/drawing/2014/main" pred="{881708EA-6F38-46CC-884C-56764981E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0353c691d06d3e5/Documents/2262%20A1%20v2.xlsx" TargetMode="External"/><Relationship Id="rId1" Type="http://schemas.openxmlformats.org/officeDocument/2006/relationships/externalLinkPath" Target="2262%20A1%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ity Information"/>
      <sheetName val="Financial Position Data"/>
      <sheetName val="Financial Position"/>
      <sheetName val="Revenue Data"/>
      <sheetName val="Revenue"/>
      <sheetName val="Breakdown of Rev. &amp; Exp."/>
      <sheetName val="Expenditures Data"/>
      <sheetName val="Expenditures"/>
      <sheetName val="Surplus or loss"/>
      <sheetName val="Visual &amp; Summary"/>
      <sheetName val="Analysis Questions"/>
      <sheetName val="Dashboard"/>
    </sheetNames>
    <sheetDataSet>
      <sheetData sheetId="0" refreshError="1"/>
      <sheetData sheetId="1" refreshError="1"/>
      <sheetData sheetId="2" refreshError="1"/>
      <sheetData sheetId="3">
        <row r="4">
          <cell r="C4">
            <v>1582972</v>
          </cell>
          <cell r="D4">
            <v>1379124</v>
          </cell>
          <cell r="E4">
            <v>1196179</v>
          </cell>
          <cell r="F4">
            <v>1109787</v>
          </cell>
          <cell r="G4">
            <v>1161280</v>
          </cell>
          <cell r="H4">
            <v>983103</v>
          </cell>
          <cell r="I4">
            <v>898604</v>
          </cell>
          <cell r="J4">
            <v>632093</v>
          </cell>
          <cell r="K4">
            <v>542861</v>
          </cell>
          <cell r="L4">
            <v>266365</v>
          </cell>
        </row>
        <row r="8">
          <cell r="C8">
            <v>13608</v>
          </cell>
          <cell r="D8">
            <v>21743</v>
          </cell>
          <cell r="E8">
            <v>9777</v>
          </cell>
          <cell r="F8">
            <v>115304</v>
          </cell>
          <cell r="G8">
            <v>190482</v>
          </cell>
          <cell r="H8">
            <v>22000</v>
          </cell>
          <cell r="I8">
            <v>20000</v>
          </cell>
          <cell r="J8">
            <v>20000</v>
          </cell>
          <cell r="K8">
            <v>35801</v>
          </cell>
          <cell r="L8">
            <v>106772</v>
          </cell>
        </row>
        <row r="9">
          <cell r="C9">
            <v>2458114</v>
          </cell>
          <cell r="D9">
            <v>1950682</v>
          </cell>
          <cell r="E9">
            <v>1980715</v>
          </cell>
          <cell r="F9">
            <v>1516583</v>
          </cell>
          <cell r="G9">
            <v>1668431</v>
          </cell>
          <cell r="H9">
            <v>1261297</v>
          </cell>
          <cell r="I9">
            <v>1120754</v>
          </cell>
          <cell r="J9">
            <v>843609</v>
          </cell>
          <cell r="K9">
            <v>539524</v>
          </cell>
          <cell r="L9">
            <v>365640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h Weimer" refreshedDate="45340.893987152776" createdVersion="8" refreshedVersion="8" minRefreshableVersion="3" recordCount="30" xr:uid="{A577B47D-FF20-4A64-BE8F-AE18D520B523}">
  <cacheSource type="worksheet">
    <worksheetSource ref="A1:E31" sheet="Pivot Data"/>
  </cacheSource>
  <cacheFields count="5">
    <cacheField name="Year" numFmtId="0">
      <sharedItems containsSemiMixedTypes="0" containsString="0" containsNumber="1" containsInteger="1" minValue="2012" maxValue="2021" count="10">
        <n v="2012"/>
        <n v="2013"/>
        <n v="2014"/>
        <n v="2015"/>
        <n v="2016"/>
        <n v="2017"/>
        <n v="2018"/>
        <n v="2019"/>
        <n v="2020"/>
        <n v="2021"/>
      </sharedItems>
    </cacheField>
    <cacheField name="Revenues" numFmtId="44">
      <sharedItems containsSemiMixedTypes="0" containsString="0" containsNumber="1" containsInteger="1" minValue="738777" maxValue="11311674"/>
    </cacheField>
    <cacheField name="Debt to Asset" numFmtId="10">
      <sharedItems containsSemiMixedTypes="0" containsString="0" containsNumber="1" minValue="4.290389527458493E-3" maxValue="0.37970406726350786"/>
    </cacheField>
    <cacheField name="Surplus/Loss" numFmtId="44">
      <sharedItems containsSemiMixedTypes="0" containsString="0" containsNumber="1" containsInteger="1" minValue="-1618895" maxValue="4369334"/>
    </cacheField>
    <cacheField name="Charity Number" numFmtId="0">
      <sharedItems containsSemiMixedTypes="0" containsString="0" containsNumber="1" containsInteger="1" minValue="1" maxValue="3" count="3">
        <n v="1"/>
        <n v="2"/>
        <n v="3"/>
      </sharedItems>
    </cacheField>
  </cacheFields>
  <extLst>
    <ext xmlns:x14="http://schemas.microsoft.com/office/spreadsheetml/2009/9/main" uri="{725AE2AE-9491-48be-B2B4-4EB974FC3084}">
      <x14:pivotCacheDefinition pivotCacheId="4656416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n v="738777"/>
    <n v="7.5628750453945433E-3"/>
    <n v="123531"/>
    <x v="0"/>
  </r>
  <r>
    <x v="1"/>
    <n v="1118186"/>
    <n v="4.290389527458493E-3"/>
    <n v="298428"/>
    <x v="0"/>
  </r>
  <r>
    <x v="2"/>
    <n v="1495702"/>
    <n v="4.2438665015255693E-2"/>
    <n v="185127"/>
    <x v="0"/>
  </r>
  <r>
    <x v="3"/>
    <n v="2039358"/>
    <n v="0.11437509702731818"/>
    <n v="186869"/>
    <x v="0"/>
  </r>
  <r>
    <x v="4"/>
    <n v="2266400"/>
    <n v="0.26412538811213859"/>
    <n v="120692"/>
    <x v="0"/>
  </r>
  <r>
    <x v="5"/>
    <n v="3020193"/>
    <n v="0.18913690143365167"/>
    <n v="573748"/>
    <x v="0"/>
  </r>
  <r>
    <x v="6"/>
    <n v="2741674"/>
    <n v="0.14179428915765308"/>
    <n v="294343"/>
    <x v="0"/>
  </r>
  <r>
    <x v="7"/>
    <n v="3186671"/>
    <n v="0.14963664770720583"/>
    <n v="350504"/>
    <x v="0"/>
  </r>
  <r>
    <x v="8"/>
    <n v="3351549"/>
    <n v="0.25037773017633785"/>
    <n v="15616"/>
    <x v="0"/>
  </r>
  <r>
    <x v="9"/>
    <n v="4054694"/>
    <n v="0.28793911143417228"/>
    <n v="223776"/>
    <x v="0"/>
  </r>
  <r>
    <x v="0"/>
    <n v="6853689"/>
    <n v="3.1334424285872922E-2"/>
    <n v="418750"/>
    <x v="1"/>
  </r>
  <r>
    <x v="1"/>
    <n v="7548474"/>
    <n v="2.0923289319535576E-2"/>
    <n v="1206752"/>
    <x v="1"/>
  </r>
  <r>
    <x v="2"/>
    <n v="11311674"/>
    <n v="1.8420193741727979E-2"/>
    <n v="4369334"/>
    <x v="1"/>
  </r>
  <r>
    <x v="3"/>
    <n v="8136707"/>
    <n v="2.2851734644315693E-2"/>
    <n v="921933"/>
    <x v="1"/>
  </r>
  <r>
    <x v="4"/>
    <n v="8085918"/>
    <n v="2.072726782039171E-2"/>
    <n v="517894"/>
    <x v="1"/>
  </r>
  <r>
    <x v="5"/>
    <n v="10069781"/>
    <n v="1.82911810907271E-2"/>
    <n v="2057859"/>
    <x v="1"/>
  </r>
  <r>
    <x v="6"/>
    <n v="6370419"/>
    <n v="2.1191871542639101E-2"/>
    <n v="-1618895"/>
    <x v="1"/>
  </r>
  <r>
    <x v="7"/>
    <n v="9887214"/>
    <n v="1.6868305350639198E-2"/>
    <n v="1689128"/>
    <x v="1"/>
  </r>
  <r>
    <x v="8"/>
    <n v="6661628"/>
    <n v="4.4836985433080949E-2"/>
    <n v="375907"/>
    <x v="1"/>
  </r>
  <r>
    <x v="9"/>
    <n v="7908808"/>
    <n v="5.5271760800281053E-2"/>
    <n v="452198"/>
    <x v="1"/>
  </r>
  <r>
    <x v="0"/>
    <n v="6982788"/>
    <n v="0.37970406726350786"/>
    <n v="329961"/>
    <x v="2"/>
  </r>
  <r>
    <x v="1"/>
    <n v="7714516"/>
    <n v="0.3667353716629459"/>
    <n v="664458"/>
    <x v="2"/>
  </r>
  <r>
    <x v="2"/>
    <n v="7779156"/>
    <n v="0.35873438907921623"/>
    <n v="92565"/>
    <x v="2"/>
  </r>
  <r>
    <x v="3"/>
    <n v="8089296"/>
    <n v="0.348045921456342"/>
    <n v="300272"/>
    <x v="2"/>
  </r>
  <r>
    <x v="4"/>
    <n v="8432849"/>
    <n v="0.33762255936679331"/>
    <n v="1045536"/>
    <x v="2"/>
  </r>
  <r>
    <x v="5"/>
    <n v="8456534"/>
    <n v="0.31819235947305485"/>
    <n v="1252805"/>
    <x v="2"/>
  </r>
  <r>
    <x v="6"/>
    <n v="8518921"/>
    <n v="0.31195124161700044"/>
    <n v="449533"/>
    <x v="2"/>
  </r>
  <r>
    <x v="7"/>
    <n v="8165164"/>
    <n v="0.36807618591944757"/>
    <n v="-283318"/>
    <x v="2"/>
  </r>
  <r>
    <x v="8"/>
    <n v="6108749"/>
    <n v="0.35634487392015163"/>
    <n v="-154605"/>
    <x v="2"/>
  </r>
  <r>
    <x v="9"/>
    <n v="7195374"/>
    <n v="0.33801542181884014"/>
    <n v="39768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27C4C9-9A49-4A04-8D1A-5B3738175FB4}" name="PivotTable1" cacheId="78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D14" firstHeaderRow="1" firstDataRow="2" firstDataCol="1"/>
  <pivotFields count="5">
    <pivotField axis="axisRow" showAll="0">
      <items count="11">
        <item x="0"/>
        <item x="1"/>
        <item x="2"/>
        <item x="3"/>
        <item x="4"/>
        <item x="5"/>
        <item x="6"/>
        <item x="7"/>
        <item x="8"/>
        <item x="9"/>
        <item t="default"/>
      </items>
    </pivotField>
    <pivotField showAll="0"/>
    <pivotField dataField="1" numFmtId="10" showAll="0"/>
    <pivotField showAll="0"/>
    <pivotField axis="axisCol" showAll="0">
      <items count="4">
        <item x="0"/>
        <item x="1"/>
        <item x="2"/>
        <item t="default"/>
      </items>
    </pivotField>
  </pivotFields>
  <rowFields count="1">
    <field x="0"/>
  </rowFields>
  <rowItems count="10">
    <i>
      <x/>
    </i>
    <i>
      <x v="1"/>
    </i>
    <i>
      <x v="2"/>
    </i>
    <i>
      <x v="3"/>
    </i>
    <i>
      <x v="4"/>
    </i>
    <i>
      <x v="5"/>
    </i>
    <i>
      <x v="6"/>
    </i>
    <i>
      <x v="7"/>
    </i>
    <i>
      <x v="8"/>
    </i>
    <i>
      <x v="9"/>
    </i>
  </rowItems>
  <colFields count="1">
    <field x="4"/>
  </colFields>
  <colItems count="3">
    <i>
      <x/>
    </i>
    <i>
      <x v="1"/>
    </i>
    <i>
      <x v="2"/>
    </i>
  </colItems>
  <dataFields count="1">
    <dataField name="Sum of Debt to Asset" fld="2" baseField="0" baseItem="0"/>
  </dataFields>
  <formats count="1">
    <format dxfId="208">
      <pivotArea collapsedLevelsAreSubtotals="1" fieldPosition="0">
        <references count="1">
          <reference field="0" count="0"/>
        </references>
      </pivotArea>
    </format>
  </formats>
  <chartFormats count="10">
    <chartFormat chart="0" format="3" series="1">
      <pivotArea type="data" outline="0" fieldPosition="0">
        <references count="2">
          <reference field="4294967294" count="1" selected="0">
            <x v="0"/>
          </reference>
          <reference field="4" count="1" selected="0">
            <x v="0"/>
          </reference>
        </references>
      </pivotArea>
    </chartFormat>
    <chartFormat chart="0" format="4" series="1">
      <pivotArea type="data" outline="0" fieldPosition="0">
        <references count="2">
          <reference field="4294967294" count="1" selected="0">
            <x v="0"/>
          </reference>
          <reference field="4" count="1" selected="0">
            <x v="1"/>
          </reference>
        </references>
      </pivotArea>
    </chartFormat>
    <chartFormat chart="0" format="5" series="1">
      <pivotArea type="data" outline="0" fieldPosition="0">
        <references count="2">
          <reference field="4294967294" count="1" selected="0">
            <x v="0"/>
          </reference>
          <reference field="4" count="1" selected="0">
            <x v="2"/>
          </reference>
        </references>
      </pivotArea>
    </chartFormat>
    <chartFormat chart="3" format="18" series="1">
      <pivotArea type="data" outline="0" fieldPosition="0">
        <references count="2">
          <reference field="4294967294" count="1" selected="0">
            <x v="0"/>
          </reference>
          <reference field="4" count="1" selected="0">
            <x v="0"/>
          </reference>
        </references>
      </pivotArea>
    </chartFormat>
    <chartFormat chart="3" format="19" series="1">
      <pivotArea type="data" outline="0" fieldPosition="0">
        <references count="2">
          <reference field="4294967294" count="1" selected="0">
            <x v="0"/>
          </reference>
          <reference field="4" count="1" selected="0">
            <x v="1"/>
          </reference>
        </references>
      </pivotArea>
    </chartFormat>
    <chartFormat chart="3" format="20" series="1">
      <pivotArea type="data" outline="0" fieldPosition="0">
        <references count="2">
          <reference field="4294967294" count="1" selected="0">
            <x v="0"/>
          </reference>
          <reference field="4" count="1" selected="0">
            <x v="2"/>
          </reference>
        </references>
      </pivotArea>
    </chartFormat>
    <chartFormat chart="3" format="21" series="1">
      <pivotArea type="data" outline="0" fieldPosition="0">
        <references count="1">
          <reference field="4294967294" count="1" selected="0">
            <x v="0"/>
          </reference>
        </references>
      </pivotArea>
    </chartFormat>
    <chartFormat chart="1" format="22" series="1">
      <pivotArea type="data" outline="0" fieldPosition="0">
        <references count="2">
          <reference field="4294967294" count="1" selected="0">
            <x v="0"/>
          </reference>
          <reference field="4" count="1" selected="0">
            <x v="0"/>
          </reference>
        </references>
      </pivotArea>
    </chartFormat>
    <chartFormat chart="1" format="23" series="1">
      <pivotArea type="data" outline="0" fieldPosition="0">
        <references count="2">
          <reference field="4294967294" count="1" selected="0">
            <x v="0"/>
          </reference>
          <reference field="4" count="1" selected="0">
            <x v="1"/>
          </reference>
        </references>
      </pivotArea>
    </chartFormat>
    <chartFormat chart="1" format="24"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EA2014-0E9F-4149-9A64-74B848E08A57}" name="PivotTable3" cacheId="78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K3:N14" firstHeaderRow="1" firstDataRow="2" firstDataCol="1"/>
  <pivotFields count="5">
    <pivotField axis="axisRow" showAll="0">
      <items count="11">
        <item x="0"/>
        <item x="1"/>
        <item x="2"/>
        <item x="3"/>
        <item x="4"/>
        <item x="5"/>
        <item x="6"/>
        <item x="7"/>
        <item x="8"/>
        <item x="9"/>
        <item t="default"/>
      </items>
    </pivotField>
    <pivotField dataField="1" showAll="0"/>
    <pivotField numFmtId="10" showAll="0"/>
    <pivotField showAll="0"/>
    <pivotField axis="axisCol" showAll="0">
      <items count="4">
        <item x="0"/>
        <item x="1"/>
        <item x="2"/>
        <item t="default"/>
      </items>
    </pivotField>
  </pivotFields>
  <rowFields count="1">
    <field x="0"/>
  </rowFields>
  <rowItems count="10">
    <i>
      <x/>
    </i>
    <i>
      <x v="1"/>
    </i>
    <i>
      <x v="2"/>
    </i>
    <i>
      <x v="3"/>
    </i>
    <i>
      <x v="4"/>
    </i>
    <i>
      <x v="5"/>
    </i>
    <i>
      <x v="6"/>
    </i>
    <i>
      <x v="7"/>
    </i>
    <i>
      <x v="8"/>
    </i>
    <i>
      <x v="9"/>
    </i>
  </rowItems>
  <colFields count="1">
    <field x="4"/>
  </colFields>
  <colItems count="3">
    <i>
      <x/>
    </i>
    <i>
      <x v="1"/>
    </i>
    <i>
      <x v="2"/>
    </i>
  </colItems>
  <dataFields count="1">
    <dataField name="Sum of Revenues" fld="1" baseField="0" baseItem="0" numFmtId="44"/>
  </dataFields>
  <formats count="2">
    <format dxfId="206">
      <pivotArea collapsedLevelsAreSubtotals="1" fieldPosition="0">
        <references count="1">
          <reference field="0" count="0"/>
        </references>
      </pivotArea>
    </format>
    <format dxfId="207">
      <pivotArea outline="0" collapsedLevelsAreSubtotals="1" fieldPosition="0"/>
    </format>
  </formats>
  <chartFormats count="13">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5" format="18" series="1">
      <pivotArea type="data" outline="0" fieldPosition="0">
        <references count="2">
          <reference field="4294967294" count="1" selected="0">
            <x v="0"/>
          </reference>
          <reference field="4" count="1" selected="0">
            <x v="0"/>
          </reference>
        </references>
      </pivotArea>
    </chartFormat>
    <chartFormat chart="5" format="19" series="1">
      <pivotArea type="data" outline="0" fieldPosition="0">
        <references count="2">
          <reference field="4294967294" count="1" selected="0">
            <x v="0"/>
          </reference>
          <reference field="4" count="1" selected="0">
            <x v="1"/>
          </reference>
        </references>
      </pivotArea>
    </chartFormat>
    <chartFormat chart="5" format="20" series="1">
      <pivotArea type="data" outline="0" fieldPosition="0">
        <references count="2">
          <reference field="4294967294" count="1" selected="0">
            <x v="0"/>
          </reference>
          <reference field="4" count="1" selected="0">
            <x v="2"/>
          </reference>
        </references>
      </pivotArea>
    </chartFormat>
    <chartFormat chart="5" format="21" series="1">
      <pivotArea type="data" outline="0" fieldPosition="0">
        <references count="1">
          <reference field="4294967294" count="1" selected="0">
            <x v="0"/>
          </reference>
        </references>
      </pivotArea>
    </chartFormat>
    <chartFormat chart="4" format="22" series="1">
      <pivotArea type="data" outline="0" fieldPosition="0">
        <references count="2">
          <reference field="4294967294" count="1" selected="0">
            <x v="0"/>
          </reference>
          <reference field="4" count="1" selected="0">
            <x v="0"/>
          </reference>
        </references>
      </pivotArea>
    </chartFormat>
    <chartFormat chart="4" format="23" series="1">
      <pivotArea type="data" outline="0" fieldPosition="0">
        <references count="2">
          <reference field="4294967294" count="1" selected="0">
            <x v="0"/>
          </reference>
          <reference field="4" count="1" selected="0">
            <x v="1"/>
          </reference>
        </references>
      </pivotArea>
    </chartFormat>
    <chartFormat chart="4" format="24"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0C691E-146E-42CA-8EED-E114E924E22B}" name="PivotTable2" cacheId="78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F3:I14" firstHeaderRow="1" firstDataRow="2" firstDataCol="1"/>
  <pivotFields count="5">
    <pivotField axis="axisRow" showAll="0">
      <items count="11">
        <item x="0"/>
        <item x="1"/>
        <item x="2"/>
        <item x="3"/>
        <item x="4"/>
        <item x="5"/>
        <item x="6"/>
        <item x="7"/>
        <item x="8"/>
        <item x="9"/>
        <item t="default"/>
      </items>
    </pivotField>
    <pivotField showAll="0"/>
    <pivotField numFmtId="10" showAll="0"/>
    <pivotField dataField="1" showAll="0"/>
    <pivotField axis="axisCol" showAll="0">
      <items count="4">
        <item x="0"/>
        <item x="1"/>
        <item x="2"/>
        <item t="default"/>
      </items>
    </pivotField>
  </pivotFields>
  <rowFields count="1">
    <field x="0"/>
  </rowFields>
  <rowItems count="10">
    <i>
      <x/>
    </i>
    <i>
      <x v="1"/>
    </i>
    <i>
      <x v="2"/>
    </i>
    <i>
      <x v="3"/>
    </i>
    <i>
      <x v="4"/>
    </i>
    <i>
      <x v="5"/>
    </i>
    <i>
      <x v="6"/>
    </i>
    <i>
      <x v="7"/>
    </i>
    <i>
      <x v="8"/>
    </i>
    <i>
      <x v="9"/>
    </i>
  </rowItems>
  <colFields count="1">
    <field x="4"/>
  </colFields>
  <colItems count="3">
    <i>
      <x/>
    </i>
    <i>
      <x v="1"/>
    </i>
    <i>
      <x v="2"/>
    </i>
  </colItems>
  <dataFields count="1">
    <dataField name="Sum of Surplus/Loss" fld="3" baseField="0" baseItem="0" numFmtId="44"/>
  </dataFields>
  <formats count="2">
    <format dxfId="204">
      <pivotArea collapsedLevelsAreSubtotals="1" fieldPosition="0">
        <references count="1">
          <reference field="0" count="0"/>
        </references>
      </pivotArea>
    </format>
    <format dxfId="205">
      <pivotArea outline="0" collapsedLevelsAreSubtotals="1" fieldPosition="0"/>
    </format>
  </formats>
  <chartFormats count="10">
    <chartFormat chart="2" format="3" series="1">
      <pivotArea type="data" outline="0" fieldPosition="0">
        <references count="2">
          <reference field="4294967294" count="1" selected="0">
            <x v="0"/>
          </reference>
          <reference field="4" count="1" selected="0">
            <x v="0"/>
          </reference>
        </references>
      </pivotArea>
    </chartFormat>
    <chartFormat chart="2" format="4" series="1">
      <pivotArea type="data" outline="0" fieldPosition="0">
        <references count="2">
          <reference field="4294967294" count="1" selected="0">
            <x v="0"/>
          </reference>
          <reference field="4" count="1" selected="0">
            <x v="1"/>
          </reference>
        </references>
      </pivotArea>
    </chartFormat>
    <chartFormat chart="2" format="5" series="1">
      <pivotArea type="data" outline="0" fieldPosition="0">
        <references count="2">
          <reference field="4294967294" count="1" selected="0">
            <x v="0"/>
          </reference>
          <reference field="4" count="1" selected="0">
            <x v="2"/>
          </reference>
        </references>
      </pivotArea>
    </chartFormat>
    <chartFormat chart="6" format="19" series="1">
      <pivotArea type="data" outline="0" fieldPosition="0">
        <references count="2">
          <reference field="4294967294" count="1" selected="0">
            <x v="0"/>
          </reference>
          <reference field="4" count="1" selected="0">
            <x v="0"/>
          </reference>
        </references>
      </pivotArea>
    </chartFormat>
    <chartFormat chart="6" format="20" series="1">
      <pivotArea type="data" outline="0" fieldPosition="0">
        <references count="2">
          <reference field="4294967294" count="1" selected="0">
            <x v="0"/>
          </reference>
          <reference field="4" count="1" selected="0">
            <x v="1"/>
          </reference>
        </references>
      </pivotArea>
    </chartFormat>
    <chartFormat chart="6" format="21" series="1">
      <pivotArea type="data" outline="0" fieldPosition="0">
        <references count="2">
          <reference field="4294967294" count="1" selected="0">
            <x v="0"/>
          </reference>
          <reference field="4" count="1" selected="0">
            <x v="2"/>
          </reference>
        </references>
      </pivotArea>
    </chartFormat>
    <chartFormat chart="6" format="22" series="1">
      <pivotArea type="data" outline="0" fieldPosition="0">
        <references count="1">
          <reference field="4294967294" count="1" selected="0">
            <x v="0"/>
          </reference>
        </references>
      </pivotArea>
    </chartFormat>
    <chartFormat chart="3" format="23" series="1">
      <pivotArea type="data" outline="0" fieldPosition="0">
        <references count="2">
          <reference field="4294967294" count="1" selected="0">
            <x v="0"/>
          </reference>
          <reference field="4" count="1" selected="0">
            <x v="0"/>
          </reference>
        </references>
      </pivotArea>
    </chartFormat>
    <chartFormat chart="3" format="24" series="1">
      <pivotArea type="data" outline="0" fieldPosition="0">
        <references count="2">
          <reference field="4294967294" count="1" selected="0">
            <x v="0"/>
          </reference>
          <reference field="4" count="1" selected="0">
            <x v="1"/>
          </reference>
        </references>
      </pivotArea>
    </chartFormat>
    <chartFormat chart="3" format="25"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ity_Number" xr10:uid="{AB1E46C0-9E43-4BFC-9C23-FE8D95B710BC}" sourceName="Charity Number">
  <pivotTables>
    <pivotTable tabId="24" name="PivotTable2"/>
    <pivotTable tabId="24" name="PivotTable1"/>
    <pivotTable tabId="24" name="PivotTable3"/>
  </pivotTables>
  <data>
    <tabular pivotCacheId="46564161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A4C8F40-D035-4361-BB0D-2EB0A182EF1B}" sourceName="Year">
  <pivotTables>
    <pivotTable tabId="24" name="PivotTable2"/>
    <pivotTable tabId="24" name="PivotTable1"/>
    <pivotTable tabId="24" name="PivotTable3"/>
  </pivotTables>
  <data>
    <tabular pivotCacheId="465641612">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rity Number" xr10:uid="{72A26A32-25C7-44DA-A1BE-B1084C4D905C}" cache="Slicer_Charity_Number" caption="Charity Number" style="SlicerStyleLight1 2" rowHeight="257175"/>
  <slicer name="Year" xr10:uid="{62EDC0AC-28BB-4BE6-B591-B4CEC661E9EF}" cache="Slicer_Year" caption="Year" style="SlicerStyleLight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D49789-E833-4B0E-8A42-D776836C67D1}" name="Table16" displayName="Table16" ref="A1:E31" totalsRowShown="0">
  <autoFilter ref="A1:E31" xr:uid="{02D49789-E833-4B0E-8A42-D776836C67D1}"/>
  <tableColumns count="5">
    <tableColumn id="1" xr3:uid="{40F772D9-E3B5-4146-81C2-2ABA59A03977}" name="Year" dataDxfId="203"/>
    <tableColumn id="2" xr3:uid="{363D5E83-3ECE-4BFD-928B-97C42859A518}" name="Revenues" dataCellStyle="Currency"/>
    <tableColumn id="3" xr3:uid="{C0F05034-3044-4C4A-99F9-C044702125DD}" name="Debt to Asset" dataDxfId="202"/>
    <tableColumn id="4" xr3:uid="{2C318617-8221-4DFB-B896-52C3FAC36B1C}" name="Surplus/Loss" dataCellStyle="Currency"/>
    <tableColumn id="5" xr3:uid="{EE404394-B5A2-4B9D-9324-5B29307B7F14}" name="Charity Numb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AF7B64-F8E0-774F-A6D7-18379890D605}" name="Table4" displayName="Table4" ref="A50:L57" totalsRowShown="0" headerRowDxfId="201" dataDxfId="200">
  <autoFilter ref="A50:L57" xr:uid="{02AF7B64-F8E0-774F-A6D7-18379890D605}">
    <filterColumn colId="0">
      <filters>
        <filter val="4350: Total liabilities ($)"/>
        <filter val="ALBERTA ANIMAL RESCUE CREW SOCIETY (807188479RR0001)"/>
        <filter val="Liabilities"/>
      </filters>
    </filterColumn>
  </autoFilter>
  <tableColumns count="12">
    <tableColumn id="1" xr3:uid="{62927F15-804F-BC4B-9D46-04618AE9641B}" name="Column1" dataDxfId="199"/>
    <tableColumn id="2" xr3:uid="{94B4BDC6-D755-824C-874D-476C5EABC0C2}" name="Column2" dataDxfId="198"/>
    <tableColumn id="3" xr3:uid="{F3757881-8A7C-2740-ABB5-9766B507D210}" name="Column3" dataDxfId="197"/>
    <tableColumn id="4" xr3:uid="{2BEF4398-B04A-CB4D-B9CD-204D4555268B}" name="Column4" dataDxfId="196"/>
    <tableColumn id="5" xr3:uid="{33CA2B62-4091-044D-BE91-A25389F6D350}" name="Column5" dataDxfId="195"/>
    <tableColumn id="6" xr3:uid="{BBF3F0AF-3580-924C-BC3F-A55CF0605A1D}" name="Column6" dataDxfId="194"/>
    <tableColumn id="7" xr3:uid="{33DDE394-AE7D-0C4F-9C77-EA9FC79461E1}" name="Column7" dataDxfId="193"/>
    <tableColumn id="8" xr3:uid="{6CFDC97B-BA38-5348-994B-FCADB0AE1F5D}" name="Column8" dataDxfId="192"/>
    <tableColumn id="9" xr3:uid="{A7EAE595-3783-DE44-8D6B-4DF1C2BFBA3D}" name="Column9" dataDxfId="191"/>
    <tableColumn id="10" xr3:uid="{0ED5CD0B-ED87-3245-8AB1-7DBB4135E359}" name="Column10" dataDxfId="190"/>
    <tableColumn id="11" xr3:uid="{EB6BF1F7-402E-2341-A739-9794FA178549}" name="Column11" dataDxfId="189"/>
    <tableColumn id="12" xr3:uid="{F5F9133C-2C3E-B54C-AF0F-CA685842EEC4}" name="Column12" dataDxfId="1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445078-3BA5-6045-8CDB-A1B530BB97CC}" name="Table5" displayName="Table5" ref="A59:L66" totalsRowShown="0" headerRowDxfId="187" dataDxfId="186">
  <autoFilter ref="A59:L66" xr:uid="{58445078-3BA5-6045-8CDB-A1B530BB97CC}">
    <filterColumn colId="0">
      <filters>
        <filter val="4350: Total liabilities ($)"/>
        <filter val="CALGARY HUMANE SOCIETY FOR PREVENTION OF CRUELTY TO ANIMALS (118823632RR0001)"/>
        <filter val="Liabilities"/>
      </filters>
    </filterColumn>
  </autoFilter>
  <tableColumns count="12">
    <tableColumn id="1" xr3:uid="{1BC1F006-D7BB-9E49-88E6-286184A846C5}" name="Column1" dataDxfId="185"/>
    <tableColumn id="2" xr3:uid="{ED85E40A-FCB5-354E-AC2D-0A279EB32758}" name="Column2" dataDxfId="184"/>
    <tableColumn id="3" xr3:uid="{4F0B6090-EFB6-F84A-8740-C8E5DE8F5B7A}" name="Column3" dataDxfId="183"/>
    <tableColumn id="4" xr3:uid="{CA57E92C-935D-3646-9B59-AF5572521195}" name="Column4" dataDxfId="182"/>
    <tableColumn id="5" xr3:uid="{0358C7AA-784C-6B4A-A067-BF38D941675D}" name="Column5" dataDxfId="181"/>
    <tableColumn id="6" xr3:uid="{DBD93989-FB5D-DE47-AA04-CFCAB730A3F9}" name="Column6" dataDxfId="180"/>
    <tableColumn id="7" xr3:uid="{96480FDC-D121-D040-B133-684F73FB900C}" name="Column7" dataDxfId="179"/>
    <tableColumn id="8" xr3:uid="{D0A3D360-7A72-5344-8A62-9D7E43AEC4E2}" name="Column8" dataDxfId="178"/>
    <tableColumn id="9" xr3:uid="{528BDDA1-025E-F74F-B73F-8AB00D3AE972}" name="Column9" dataDxfId="177"/>
    <tableColumn id="10" xr3:uid="{C2989622-9C9B-AC42-B32B-291883333B58}" name="Column10" dataDxfId="176"/>
    <tableColumn id="11" xr3:uid="{7FE4EE4D-0FC3-444A-B137-3178403CFA4B}" name="Column11" dataDxfId="175"/>
    <tableColumn id="12" xr3:uid="{BC7A243B-CB28-DF40-B586-0A1ACE6EE11C}" name="Column12" dataDxfId="17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1A2A6E-CD70-ED4B-902B-27652212B2F4}" name="Table6" displayName="Table6" ref="A69:L76" totalsRowShown="0" headerRowDxfId="173" dataDxfId="172">
  <autoFilter ref="A69:L76" xr:uid="{261A2A6E-CD70-ED4B-902B-27652212B2F4}">
    <filterColumn colId="0">
      <filters>
        <filter val="4350: Total liabilities ($)"/>
        <filter val="EDMONTON HUMANE SOCIETY FOR THE PREVENTION OF CRUELTY TO ANIMALS (119231066RR0001)"/>
        <filter val="Liabilities"/>
      </filters>
    </filterColumn>
  </autoFilter>
  <tableColumns count="12">
    <tableColumn id="1" xr3:uid="{B8450F29-00C5-AE4D-9947-B02169E28DF2}" name="Column1" dataDxfId="171"/>
    <tableColumn id="2" xr3:uid="{3FDD6260-0CFF-2E41-8D07-EF6E0ED73F8B}" name="Column2" dataDxfId="170"/>
    <tableColumn id="3" xr3:uid="{60792368-4D3F-8D40-9864-62E0B42327F8}" name="Column3" dataDxfId="169"/>
    <tableColumn id="4" xr3:uid="{62D55DB4-E1BB-0446-B206-1BD8751BE473}" name="Column4" dataDxfId="168"/>
    <tableColumn id="5" xr3:uid="{FEB36112-3B0E-2C4D-A32B-A72E99FD8804}" name="Column5" dataDxfId="167"/>
    <tableColumn id="6" xr3:uid="{407A85C7-C10D-9E4B-804F-55307C636789}" name="Column6" dataDxfId="166"/>
    <tableColumn id="7" xr3:uid="{3C414666-C81A-394F-B209-571D03D99802}" name="Column7" dataDxfId="165"/>
    <tableColumn id="8" xr3:uid="{D1918B63-29DE-2342-91BE-A95A06FF4B1D}" name="Column8" dataDxfId="164"/>
    <tableColumn id="9" xr3:uid="{7100BD3F-5730-B94A-857D-A947BB209A70}" name="Column9" dataDxfId="163"/>
    <tableColumn id="10" xr3:uid="{592F9B06-EA29-AB4F-888C-65FC845A6859}" name="Column10" dataDxfId="162"/>
    <tableColumn id="11" xr3:uid="{BD07219F-25D7-B249-9F15-EA3271B6335A}" name="Column11" dataDxfId="161"/>
    <tableColumn id="12" xr3:uid="{96D20B2F-3A50-7842-A029-BB4E3B0AE6BB}" name="Column12" dataDxfId="16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C2B808-2E89-0A48-97E1-B73A43BB1CA6}" name="Table1" displayName="Table1" ref="A1:L15" headerRowDxfId="159" dataDxfId="158">
  <autoFilter ref="A1:L15" xr:uid="{80C2B808-2E89-0A48-97E1-B73A43BB1CA6}">
    <filterColumn colId="0">
      <filters>
        <filter val="4200: Total assets ($)"/>
        <filter val="ALBERTA ANIMAL RESCUE CREW SOCIETY (807188479RR0001)"/>
        <filter val="Assets"/>
      </filters>
    </filterColumn>
  </autoFilter>
  <tableColumns count="12">
    <tableColumn id="1" xr3:uid="{F0699028-57FA-0B4C-8CE6-892486006D8C}" name="Column1" totalsRowLabel="Total" dataDxfId="156" totalsRowDxfId="157"/>
    <tableColumn id="2" xr3:uid="{C12345D8-3D0A-AE4E-9FD5-EF99529FD6E4}" name="Column2" dataDxfId="154" totalsRowDxfId="155"/>
    <tableColumn id="3" xr3:uid="{2D14E150-4FC8-8145-B9A0-74834FC6C76C}" name="Column3" dataDxfId="152" totalsRowDxfId="153"/>
    <tableColumn id="4" xr3:uid="{3A29D517-0173-0641-A5F1-B90EEEA94117}" name="Column4" dataDxfId="150" totalsRowDxfId="151"/>
    <tableColumn id="5" xr3:uid="{6F5359C8-CC5E-9B43-900B-5DC45E82C3B8}" name="Column5" dataDxfId="148" totalsRowDxfId="149"/>
    <tableColumn id="6" xr3:uid="{E1F95ABC-598A-0E44-8A09-4C5AAF7F752B}" name="Column6" dataDxfId="146" totalsRowDxfId="147"/>
    <tableColumn id="7" xr3:uid="{35634752-8333-1243-AF51-4C65EEC0EEFF}" name="Column7" dataDxfId="144" totalsRowDxfId="145"/>
    <tableColumn id="8" xr3:uid="{E8B7B94A-7314-1D4C-8C9D-AF39AA910124}" name="Column8" dataDxfId="142" totalsRowDxfId="143"/>
    <tableColumn id="9" xr3:uid="{B04593B5-49CF-474E-A7AC-DF4CBADA6CA1}" name="Column9" dataDxfId="140" totalsRowDxfId="141"/>
    <tableColumn id="10" xr3:uid="{E706A39E-5941-8C4C-8C8D-DB35E7E0FAE8}" name="Column10" dataDxfId="138" totalsRowDxfId="139"/>
    <tableColumn id="11" xr3:uid="{E961B78B-3228-714C-AD4F-A7A16DC40295}" name="Column11" dataDxfId="136" totalsRowDxfId="137"/>
    <tableColumn id="12" xr3:uid="{6A2B6D45-89B5-F645-9DB8-06D991C43176}" name="Column12" totalsRowFunction="sum" dataDxfId="134" totalsRowDxfId="1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887CE0-6E73-BB45-B97C-0E854E16D30D}" name="Table2" displayName="Table2" ref="A17:L31" totalsRowShown="0" headerRowDxfId="133" dataDxfId="132">
  <autoFilter ref="A17:L31" xr:uid="{30887CE0-6E73-BB45-B97C-0E854E16D30D}">
    <filterColumn colId="0">
      <filters>
        <filter val="4200: Total assets ($)"/>
        <filter val="Assets"/>
        <filter val="CALGARY HUMANE SOCIETY FOR PREVENTION OF CRUELTY TO ANIMALS (118823632RR0001)"/>
      </filters>
    </filterColumn>
  </autoFilter>
  <tableColumns count="12">
    <tableColumn id="1" xr3:uid="{51905FEF-FDB0-D64F-9F04-F7D91D50664B}" name="Column1" dataDxfId="131"/>
    <tableColumn id="2" xr3:uid="{1BFCB371-3CE8-D541-BCAD-85F9BC9C6693}" name="Column2" dataDxfId="130"/>
    <tableColumn id="3" xr3:uid="{7CF2C72B-4142-7942-81C9-0F5EDF2F3ED9}" name="Column3" dataDxfId="129"/>
    <tableColumn id="4" xr3:uid="{EE40785E-29A8-4A4B-BF8C-2AA6D907E3F2}" name="Column4" dataDxfId="128"/>
    <tableColumn id="5" xr3:uid="{83BEB90C-CF52-7147-9D07-3C33492CC5A1}" name="Column5" dataDxfId="127"/>
    <tableColumn id="6" xr3:uid="{2E99D7D5-6627-A145-B179-4D8E740EB62B}" name="Column6" dataDxfId="126"/>
    <tableColumn id="7" xr3:uid="{47C5F02F-5938-1B4B-8860-29FC5CAB5570}" name="Column7" dataDxfId="125"/>
    <tableColumn id="8" xr3:uid="{1DB6D8B6-218F-DB43-B413-83F6B7E1E9FE}" name="Column8" dataDxfId="124"/>
    <tableColumn id="9" xr3:uid="{F1FE6AEB-195E-0042-B10D-580C3572315D}" name="Column9" dataDxfId="123"/>
    <tableColumn id="10" xr3:uid="{3FC81341-8759-0049-85ED-B8965463E345}" name="Column10" dataDxfId="122"/>
    <tableColumn id="11" xr3:uid="{DF932D53-5923-BA44-96CE-F4E6BC6D4E87}" name="Column11" dataDxfId="121"/>
    <tableColumn id="12" xr3:uid="{79985A9B-CD3D-A34B-AEF6-6DCE4C1FA573}" name="Column12" dataDxfId="1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084513-1E99-004E-ADD0-1B6CDF467273}" name="Table3" displayName="Table3" ref="A33:L47" totalsRowShown="0" headerRowDxfId="119" dataDxfId="118">
  <autoFilter ref="A33:L47" xr:uid="{5A084513-1E99-004E-ADD0-1B6CDF467273}">
    <filterColumn colId="0">
      <filters>
        <filter val="4200: Total assets ($)"/>
        <filter val="Assets"/>
        <filter val="EDMONTON HUMANE SOCIETY FOR THE PREVENTION OF CRUELTY TO ANIMALS (119231066RR0001)"/>
      </filters>
    </filterColumn>
  </autoFilter>
  <tableColumns count="12">
    <tableColumn id="1" xr3:uid="{E9C11DA0-7414-9C40-B756-9FC687BBA7E1}" name="Column1" dataDxfId="117"/>
    <tableColumn id="2" xr3:uid="{D837266D-4511-194D-8920-86C5B8FA130F}" name="Column2" dataDxfId="116"/>
    <tableColumn id="3" xr3:uid="{82C5F0B3-0E0A-4D40-B358-EBD6F3BF097E}" name="Column3" dataDxfId="115"/>
    <tableColumn id="4" xr3:uid="{4AB45E55-F49F-394B-A94E-7CD828DD82B2}" name="Column4" dataDxfId="114"/>
    <tableColumn id="5" xr3:uid="{76E6408E-5F12-FC42-8CA2-1427BBDC3933}" name="Column5" dataDxfId="113"/>
    <tableColumn id="6" xr3:uid="{D6E88AD5-DD39-BF49-B865-EFCD34B7EB54}" name="Column6" dataDxfId="112"/>
    <tableColumn id="7" xr3:uid="{6E832FA7-A470-9D4A-837F-F36C772078BB}" name="Column7" dataDxfId="111"/>
    <tableColumn id="8" xr3:uid="{B9C7AB42-69AF-9E4C-820A-6E03BD72687C}" name="Column8" dataDxfId="110"/>
    <tableColumn id="9" xr3:uid="{DA1BE185-5BA5-9145-BB11-AF9062E79A40}" name="Column9" dataDxfId="109"/>
    <tableColumn id="10" xr3:uid="{2894B883-44E2-5641-99F3-8BDDE0F33731}" name="Column10" dataDxfId="108"/>
    <tableColumn id="11" xr3:uid="{0DF34CA9-3F5B-D645-B5B3-D6EFF68C20C8}" name="Column11" dataDxfId="107"/>
    <tableColumn id="12" xr3:uid="{51EB3BD1-0BB1-3949-8673-72DEF5173887}" name="Column12" dataDxfId="10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7620EF-1A3E-4E88-A881-381D53E6319F}" name="Table9" displayName="Table9" ref="A13:M33" totalsRowShown="0">
  <autoFilter ref="A13:M33" xr:uid="{487620EF-1A3E-4E88-A881-381D53E6319F}">
    <filterColumn colId="0">
      <filters>
        <filter val="4500: Total eligible amount of all gifts for which the charity issued tax receipts ($)"/>
        <filter val="4510: Total amount received from other registered charities ($)"/>
        <filter val="4540: Total revenue received from federal government ($)"/>
        <filter val="4550: Total revenue received from provincial / territorial governments ($)"/>
        <filter val="4560: Total revenue received from municipal / regional governments ($)"/>
        <filter val="4630: Total non tax-receipted revenue from fundraising ($)"/>
        <filter val="4700: Total revenue ($)"/>
      </filters>
    </filterColumn>
  </autoFilter>
  <tableColumns count="13">
    <tableColumn id="1" xr3:uid="{C09C3E06-3A8C-46DB-B839-0D18CD66BF63}" name="Alberta Animal Rescue - Revenue"/>
    <tableColumn id="2" xr3:uid="{0B394477-0F99-480B-BB53-868BCB863101}" name="2022"/>
    <tableColumn id="3" xr3:uid="{5228CF07-427F-4C7C-BE99-BCEFA8B61E07}" name="2021"/>
    <tableColumn id="4" xr3:uid="{33073F3C-A3D8-46F4-B7E8-2613FB94311A}" name="2020"/>
    <tableColumn id="5" xr3:uid="{16B84C36-65FC-482E-9544-8892D3B90C9A}" name="2019"/>
    <tableColumn id="6" xr3:uid="{FF8975C8-C99E-473E-B0B0-E5908199A411}" name="2018"/>
    <tableColumn id="7" xr3:uid="{2759D4AB-8C2E-4328-BB7B-E36A2B05D71B}" name="2017"/>
    <tableColumn id="8" xr3:uid="{3F964C16-730A-41F3-825A-F2A7CD3FF0A6}" name="2016"/>
    <tableColumn id="9" xr3:uid="{3786CCDB-DC65-4D33-84B7-27C69B0B61B6}" name="2015"/>
    <tableColumn id="10" xr3:uid="{10527F06-FE1E-4553-87DD-2F86462A74B0}" name="2014"/>
    <tableColumn id="11" xr3:uid="{CCEFA395-33C3-4A41-9851-7DCC0F427E72}" name="2013"/>
    <tableColumn id="12" xr3:uid="{401540FC-26A5-4E3A-8A10-A51DE6B836F6}" name="2012"/>
    <tableColumn id="13" xr3:uid="{4768B940-27F3-4C0A-88E4-A30EE183099C}" name="201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0938D0-108B-4742-9EA3-96D13987BFE1}" name="Table10" displayName="Table10" ref="A46:M66" totalsRowShown="0">
  <autoFilter ref="A46:M66" xr:uid="{F40938D0-108B-4742-9EA3-96D13987BFE1}">
    <filterColumn colId="0">
      <filters>
        <filter val="4500: Total eligible amount of all gifts for which the charity issued tax receipts ($)"/>
        <filter val="4510: Total amount received from other registered charities ($)"/>
        <filter val="4540: Total revenue received from federal government ($)"/>
        <filter val="4550: Total revenue received from provincial / territorial governments ($)"/>
        <filter val="4560: Total revenue received from municipal / regional governments ($)"/>
        <filter val="4630: Total non tax-receipted revenue from fundraising ($)"/>
        <filter val="4700: Total revenue ($)"/>
      </filters>
    </filterColumn>
  </autoFilter>
  <tableColumns count="13">
    <tableColumn id="1" xr3:uid="{6897E105-8BCF-43F7-BDC2-52AF02AA6B22}" name="Calgary Humane Soceity Revenue"/>
    <tableColumn id="2" xr3:uid="{F2690F19-A71D-46E1-9CFC-0C707BD8B8C2}" name="2022"/>
    <tableColumn id="3" xr3:uid="{970BF7A5-E9D1-4972-B819-D9A0343F07E6}" name="2021"/>
    <tableColumn id="4" xr3:uid="{96BFCE69-06A2-4756-8D76-9F3A93A0F341}" name="2020"/>
    <tableColumn id="5" xr3:uid="{9CE9A8CC-5E8B-47EA-9942-F50FB1783869}" name="2019"/>
    <tableColumn id="6" xr3:uid="{F9F59F3C-3A44-45EF-B574-D2C331742D27}" name="2018"/>
    <tableColumn id="7" xr3:uid="{9B56D154-CEF1-439F-8143-C8941468981F}" name="2017"/>
    <tableColumn id="8" xr3:uid="{439CED08-B8DD-4182-BB01-6C5EEC9D21C8}" name="2016"/>
    <tableColumn id="9" xr3:uid="{DF2106F7-582D-4F39-9FA3-349D3809A151}" name="2015"/>
    <tableColumn id="10" xr3:uid="{57D98D95-D13F-4CA2-81E9-7F9D774A156E}" name="2014"/>
    <tableColumn id="11" xr3:uid="{5FECC546-FDA6-4E8E-AD35-40C3140A7BE8}" name="2013"/>
    <tableColumn id="12" xr3:uid="{28C1E75E-84C5-4D91-BFC9-B4B370FE129D}" name="2012"/>
    <tableColumn id="13" xr3:uid="{31156263-6561-4728-BCAC-85237A4E8038}" name="20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84080B0-E273-4B7C-8457-D3EA42F06128}" name="Table11" displayName="Table11" ref="A79:M99" totalsRowShown="0">
  <autoFilter ref="A79:M99" xr:uid="{384080B0-E273-4B7C-8457-D3EA42F06128}">
    <filterColumn colId="0">
      <filters>
        <filter val="4500: Total eligible amount of all gifts for which the charity issued tax receipts ($)"/>
        <filter val="4510: Total amount received from other registered charities ($)"/>
        <filter val="4540: Total revenue received from federal government ($)"/>
        <filter val="4550: Total revenue received from provincial / territorial governments ($)"/>
        <filter val="4560: Total revenue received from municipal / regional governments ($)"/>
        <filter val="4630: Total non tax-receipted revenue from fundraising ($)"/>
        <filter val="4700: Total revenue ($)"/>
      </filters>
    </filterColumn>
  </autoFilter>
  <tableColumns count="13">
    <tableColumn id="1" xr3:uid="{003D4582-A002-42F8-A5C5-2D829FEE51A4}" name="Edmonton Humane Soceity - Revenue"/>
    <tableColumn id="2" xr3:uid="{D193E98F-0941-4C67-B937-5CD98973CFE3}" name="2022"/>
    <tableColumn id="3" xr3:uid="{539D5AD7-57A4-4E5F-BC10-FF78DB15E5D2}" name="2021"/>
    <tableColumn id="4" xr3:uid="{2C7CCEA7-2EBA-4CC0-9F99-9ED31FDFB0AC}" name="2020"/>
    <tableColumn id="5" xr3:uid="{02B05505-5127-4651-9EFE-5D679A82DD2B}" name="2019"/>
    <tableColumn id="6" xr3:uid="{1EFAE1D3-DAF8-465F-9E8D-E2588378DD96}" name="2018"/>
    <tableColumn id="7" xr3:uid="{9FD3C4D7-2410-4DAE-9E53-A1A6819D8A6E}" name="2017"/>
    <tableColumn id="8" xr3:uid="{E1E30E59-4DE7-4171-B4F4-783E14AF7061}" name="2016"/>
    <tableColumn id="9" xr3:uid="{A58CAA26-CB35-4A79-98F0-76DF00EAA91F}" name="2015"/>
    <tableColumn id="10" xr3:uid="{011C5CC7-BA49-4D4B-824F-E21A1B77A4B9}" name="2014"/>
    <tableColumn id="11" xr3:uid="{B3BE88BF-A899-4323-990B-CDC594DB12A5}" name="2013"/>
    <tableColumn id="12" xr3:uid="{17BA1770-E96B-41C2-9DA6-304C29F02229}" name="2012"/>
    <tableColumn id="13" xr3:uid="{8770EA8E-15A8-451F-90E0-C7FACED749BA}" name="20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FA36A02-7B16-4C56-8CAA-449F7DDC7912}" name="Table8" displayName="Table8" ref="A1:M10" totalsRowCount="1" headerRowDxfId="105" dataDxfId="104">
  <autoFilter ref="A1:M9" xr:uid="{0FA36A02-7B16-4C56-8CAA-449F7DDC7912}">
    <filterColumn colId="0">
      <filters>
        <filter val="5000: (a) Total expenditures on charitable activities ($)"/>
        <filter val="5010: (b) Total expenditures on management and administration ($)"/>
        <filter val="5020: (c) Total expenditures on fundraising ($)"/>
        <filter val="5100: Total expenditures ($)"/>
      </filters>
    </filterColumn>
  </autoFilter>
  <tableColumns count="13">
    <tableColumn id="1" xr3:uid="{20841E65-1247-406E-96ED-4C1B31E9A726}" name="Alberta Animal Rescue - Expenditures" dataDxfId="102" totalsRowDxfId="103"/>
    <tableColumn id="2" xr3:uid="{37552395-393B-4B73-A650-547FF605A92D}" name="2022" dataDxfId="100" totalsRowDxfId="101"/>
    <tableColumn id="3" xr3:uid="{EE477FF7-4217-4396-BE6C-6D426DAABBE4}" name="2021" dataDxfId="98" totalsRowDxfId="99"/>
    <tableColumn id="4" xr3:uid="{A3CD7441-A012-4D0D-B98F-F8DC631E9FE0}" name="2020" dataDxfId="96" totalsRowDxfId="97"/>
    <tableColumn id="5" xr3:uid="{16EC56CF-C408-45F8-8F7C-62EBCB9D4CC1}" name="2019" dataDxfId="94" totalsRowDxfId="95"/>
    <tableColumn id="6" xr3:uid="{052C2D19-F761-4E90-A40D-A3B623949B7C}" name="2018" dataDxfId="92" totalsRowDxfId="93"/>
    <tableColumn id="7" xr3:uid="{53A4A8BA-62E8-48AB-814A-6A9BA76F3DD7}" name="2017" dataDxfId="90" totalsRowDxfId="91"/>
    <tableColumn id="8" xr3:uid="{02C9BCDF-8890-4C7B-B95D-1A79683C7682}" name="2016" dataDxfId="88" totalsRowDxfId="89"/>
    <tableColumn id="9" xr3:uid="{A5B94252-477C-4825-8FC6-96BB00C3EC81}" name="2015" dataDxfId="86" totalsRowDxfId="87"/>
    <tableColumn id="10" xr3:uid="{E34D1948-003D-4F8A-8D85-EFFF048D9847}" name="2014" dataDxfId="84" totalsRowDxfId="85"/>
    <tableColumn id="11" xr3:uid="{F4522FAE-3647-4580-88A1-4A2018E452A3}" name="2013" dataDxfId="82" totalsRowDxfId="83"/>
    <tableColumn id="12" xr3:uid="{88DA670F-F121-4017-A369-D447646E85DA}" name="2012" dataDxfId="80" totalsRowDxfId="81"/>
    <tableColumn id="13" xr3:uid="{5E4F58E7-6946-4B94-B2FA-2180EA2D2486}" name="2011" dataDxfId="78" totalsRowDxfId="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7A8A991-5500-4335-913E-4F1E645201AE}" name="Table12" displayName="Table12" ref="A12:M20" totalsRowShown="0" headerRowDxfId="77" dataDxfId="76">
  <autoFilter ref="A12:M20" xr:uid="{F7A8A991-5500-4335-913E-4F1E645201AE}">
    <filterColumn colId="0">
      <filters>
        <filter val="5000: (a) Total expenditures on charitable activities ($)"/>
        <filter val="5010: (b) Total expenditures on management and administration ($)"/>
        <filter val="5020: (c) Total expenditures on fundraising ($)"/>
        <filter val="5100: Total expenditures ($)"/>
      </filters>
    </filterColumn>
  </autoFilter>
  <tableColumns count="13">
    <tableColumn id="1" xr3:uid="{2D938106-55F7-4344-8E43-23037F91572A}" name="Calgary Humane Society - Expenditures" dataDxfId="75"/>
    <tableColumn id="2" xr3:uid="{371D62A4-AB35-4C3C-B54B-50D4D5AFDA5A}" name="2022" dataDxfId="74"/>
    <tableColumn id="3" xr3:uid="{C9FE1A65-4653-4F06-9FAC-7EC63D6A1539}" name="2021" dataDxfId="73"/>
    <tableColumn id="4" xr3:uid="{708C0015-20D3-4538-81C2-E03E45192F4E}" name="2020" dataDxfId="72"/>
    <tableColumn id="5" xr3:uid="{53B9A5F9-B895-4B07-8D04-C592E484BB00}" name="2019" dataDxfId="71"/>
    <tableColumn id="6" xr3:uid="{4A343BBB-AA57-4217-9B5A-EB7EE8387AC8}" name="2018" dataDxfId="70"/>
    <tableColumn id="7" xr3:uid="{D4EA6CDD-DCEA-48E5-A2DA-1F66A0D586D3}" name="2017" dataDxfId="69"/>
    <tableColumn id="8" xr3:uid="{564973E6-55F3-460E-8BCD-AF53F3FE08F2}" name="2016" dataDxfId="68"/>
    <tableColumn id="9" xr3:uid="{649B459D-7007-49CE-A35F-8AEC8246253D}" name="2015" dataDxfId="67"/>
    <tableColumn id="10" xr3:uid="{0CBD1C65-C730-43A6-BAA5-0D17EB9F8D56}" name="2014" dataDxfId="66"/>
    <tableColumn id="11" xr3:uid="{376B4B8A-115F-41D1-A2C1-6F9A1F0906CC}" name="2013" dataDxfId="65"/>
    <tableColumn id="12" xr3:uid="{C79AC0A2-CE02-44EC-92BB-EC1F28B5258C}" name="2012" dataDxfId="64"/>
    <tableColumn id="13" xr3:uid="{DD1F88FE-BD11-4F71-A2DF-33F44ADA0062}" name="2011" dataDxfId="6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B7962E7-126C-4976-9E4D-043FEEEDFBC3}" name="Table13" displayName="Table13" ref="A23:M31" totalsRowShown="0" headerRowDxfId="62" dataDxfId="61">
  <autoFilter ref="A23:M31" xr:uid="{EB7962E7-126C-4976-9E4D-043FEEEDFBC3}">
    <filterColumn colId="0">
      <filters>
        <filter val="5000: (a) Total expenditures on charitable activities ($)"/>
        <filter val="5010: (b) Total expenditures on management and administration ($)"/>
        <filter val="5020: (c) Total expenditures on fundraising ($)"/>
        <filter val="5100: Total expenditures ($)"/>
      </filters>
    </filterColumn>
  </autoFilter>
  <tableColumns count="13">
    <tableColumn id="1" xr3:uid="{5AA519E7-9B95-400E-B2ED-4D0E2D55B081}" name="Edmoton Humane Society - Expenditures" dataDxfId="60"/>
    <tableColumn id="2" xr3:uid="{FCA5A99C-30DE-49BB-87F8-B75AA5D87B77}" name="2022" dataDxfId="59"/>
    <tableColumn id="3" xr3:uid="{C2FD596D-80D9-4797-A7B1-453D23545729}" name="2021" dataDxfId="58"/>
    <tableColumn id="4" xr3:uid="{B489AEC1-B895-462C-9B63-93E7F1164D54}" name="2020" dataDxfId="57"/>
    <tableColumn id="5" xr3:uid="{487BBE0F-CDD0-4B59-8317-0565827A9483}" name="2019" dataDxfId="56"/>
    <tableColumn id="6" xr3:uid="{6BF051B0-EC85-461D-9FA9-177D23A739A8}" name="2018" dataDxfId="55"/>
    <tableColumn id="7" xr3:uid="{0C8A925A-DD5A-45F0-8A51-04BFBA51C1B2}" name="2017" dataDxfId="54"/>
    <tableColumn id="8" xr3:uid="{ABF952C5-5721-4580-B485-2F7DEDBCC640}" name="2016" dataDxfId="53"/>
    <tableColumn id="9" xr3:uid="{FDB90544-3953-4C47-983F-BA40285CF26B}" name="2015" dataDxfId="52"/>
    <tableColumn id="10" xr3:uid="{71E24EEA-8D36-4950-8CE3-4F0C61D256FD}" name="2014" dataDxfId="51"/>
    <tableColumn id="11" xr3:uid="{41C9290C-1743-45CB-87AB-62FD9115A687}" name="2013" dataDxfId="50"/>
    <tableColumn id="12" xr3:uid="{3594250E-41B8-4E5C-926A-6AE366AB7FD6}" name="2012" dataDxfId="49"/>
    <tableColumn id="13" xr3:uid="{A89E9AD5-1893-47FF-BBBB-BB0CD66E3A98}" name="2011" dataDxfId="4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262BF37-9DC0-4C1A-AA65-B14FC30D1711}" name="Table14" displayName="Table14" ref="A1:N19" totalsRowShown="0" headerRowDxfId="47" dataDxfId="46">
  <autoFilter ref="A1:N19" xr:uid="{6262BF37-9DC0-4C1A-AA65-B14FC30D1711}">
    <filterColumn colId="0">
      <filters>
        <filter val="4800: Advertising and promotion ($)"/>
        <filter val="4810: Travel and vehicle expenses ($)"/>
        <filter val="4820: Interest and bank charges ($)"/>
        <filter val="4830: Licences, memberships, and dues ($)"/>
        <filter val="4840: Office supplies and expenses ($)"/>
        <filter val="4850: Occupancy costs ($)"/>
        <filter val="4860: Professional and consulting fees ($)"/>
        <filter val="4870: Education and training for staff and volunteers ($)"/>
        <filter val="4880: Total expenditure on all compensation (enter the amount reported at line 390 in Schedule 3, if applicable) ($)"/>
        <filter val="4890: Fair market value of all donated goods used in charitable activities ($)"/>
        <filter val="4891: Purchased supplies and assets ($)"/>
      </filters>
    </filterColumn>
  </autoFilter>
  <tableColumns count="14">
    <tableColumn id="1" xr3:uid="{353AF2BF-CF5E-4FE0-AB70-8A67B19E600C}" name="Alberta Animal Rescue Expenses" dataDxfId="45"/>
    <tableColumn id="2" xr3:uid="{2EC9BE83-54E3-42E4-BD5E-CBD1440A2C66}" name="2022" dataDxfId="44"/>
    <tableColumn id="3" xr3:uid="{673A3880-86A6-4EE0-85BA-79E7ED86B3E5}" name="2021" dataDxfId="43"/>
    <tableColumn id="4" xr3:uid="{552982C1-B9A8-4F90-899B-7EA16FD97201}" name="2020" dataDxfId="42"/>
    <tableColumn id="5" xr3:uid="{4194A5EF-A9B9-43BB-AEAF-52CCDEEEFB40}" name="2019" dataDxfId="41"/>
    <tableColumn id="6" xr3:uid="{7D71958A-0BB8-475B-9032-360A2E34DD9C}" name="2018" dataDxfId="40"/>
    <tableColumn id="7" xr3:uid="{67A32F0E-F1CE-4EE8-8368-1059D8C30DCF}" name="2017" dataDxfId="39"/>
    <tableColumn id="8" xr3:uid="{E0EE720C-3FF8-4C25-A923-B4585B7C7653}" name="2016" dataDxfId="38"/>
    <tableColumn id="9" xr3:uid="{51E9A69B-C9A0-4E4D-A897-D6D15EA4383E}" name="2015" dataDxfId="37"/>
    <tableColumn id="10" xr3:uid="{B71DDCF5-F682-4108-92C4-F59A241F00F3}" name="2014" dataDxfId="36"/>
    <tableColumn id="11" xr3:uid="{BDD8A31A-8A03-4B08-A7CD-9FF666C8224B}" name="2013" dataDxfId="35"/>
    <tableColumn id="12" xr3:uid="{F91A75CE-00E7-42C0-8FC2-02293EF7745F}" name="2012" dataDxfId="34"/>
    <tableColumn id="13" xr3:uid="{05DB7E1C-B4D5-48FE-B1EA-E70B194D0EA6}" name="2011" dataDxfId="33"/>
    <tableColumn id="14" xr3:uid="{74C28663-598A-400D-955D-7AA1E6BD24FB}" name="Total" dataDxfId="32">
      <calculatedColumnFormula>SUM(Table14[[#This Row],[2022]:[2011]])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3932307-61C3-4DDD-AF38-FACF0D309008}" name="Table7" displayName="Table7" ref="A21:N39" totalsRowShown="0" headerRowDxfId="31" dataDxfId="30">
  <autoFilter ref="A21:N39" xr:uid="{E3932307-61C3-4DDD-AF38-FACF0D309008}">
    <filterColumn colId="0">
      <filters>
        <filter val="4800: Advertising and promotion ($)"/>
        <filter val="4810: Travel and vehicle expenses ($)"/>
        <filter val="4820: Interest and bank charges ($)"/>
        <filter val="4830: Licences, memberships, and dues ($)"/>
        <filter val="4840: Office supplies and expenses ($)"/>
        <filter val="4850: Occupancy costs ($)"/>
        <filter val="4860: Professional and consulting fees ($)"/>
        <filter val="4870: Education and training for staff and volunteers ($)"/>
        <filter val="4880: Total expenditure on all compensation (enter the amount reported at line 390 in Schedule 3, if applicable) ($)"/>
        <filter val="4890: Fair market value of all donated goods used in charitable activities ($)"/>
        <filter val="4891: Purchased supplies and assets ($)"/>
      </filters>
    </filterColumn>
  </autoFilter>
  <tableColumns count="14">
    <tableColumn id="1" xr3:uid="{C20F05FA-630E-4E46-9089-DF7F85B6A844}" name="Calgary Humane Soceity Expeneses" dataDxfId="29"/>
    <tableColumn id="2" xr3:uid="{1851FCAF-930C-417C-B3A7-50EFF87A1CB4}" name="2022" dataDxfId="28"/>
    <tableColumn id="3" xr3:uid="{A446E1B7-9556-4153-9B51-54D01BA6BB58}" name="2021" dataDxfId="27"/>
    <tableColumn id="4" xr3:uid="{EFEACCE7-D725-42F3-81EB-8D5AD60E3AC2}" name="2020" dataDxfId="26"/>
    <tableColumn id="5" xr3:uid="{914C0C53-E91E-4AF7-BE67-C4F60FDF080D}" name="2019" dataDxfId="25"/>
    <tableColumn id="6" xr3:uid="{F525E06E-7389-44A1-84DA-51B68BC955CA}" name="2018" dataDxfId="24"/>
    <tableColumn id="7" xr3:uid="{346E09C2-AB3C-4378-AFC8-A07BDDAA4ECC}" name="2017" dataDxfId="23"/>
    <tableColumn id="8" xr3:uid="{B0BCD8A3-ED63-4B39-8AA5-71A7CB64F29F}" name="2016" dataDxfId="22"/>
    <tableColumn id="9" xr3:uid="{F34928F3-254D-4B92-A7C7-0F847BCC4081}" name="2015" dataDxfId="21"/>
    <tableColumn id="10" xr3:uid="{934B4289-7B2C-4349-9104-A2919EBCFE67}" name="2014" dataDxfId="20"/>
    <tableColumn id="11" xr3:uid="{AC249ABC-2FB9-4075-BF01-246390AE55D7}" name="2013" dataDxfId="19"/>
    <tableColumn id="12" xr3:uid="{958D0FB7-49B6-4689-AD7A-B8A10F4C5DCC}" name="2012" dataDxfId="18"/>
    <tableColumn id="13" xr3:uid="{A5B8D4F4-42DC-4240-A738-EE3873DF66D3}" name="2011" dataDxfId="17"/>
    <tableColumn id="14" xr3:uid="{B1C8B706-8744-47FE-9468-30A41E780316}" name="Total" dataDxfId="16">
      <calculatedColumnFormula>SUM(Table7[[#This Row],[2022]:[2011]])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A3FB94B-3B2C-487B-B197-70790BF57C60}" name="Table15" displayName="Table15" ref="A42:N60" totalsRowShown="0" headerRowDxfId="15" dataDxfId="14">
  <autoFilter ref="A42:N60" xr:uid="{3A3FB94B-3B2C-487B-B197-70790BF57C60}">
    <filterColumn colId="0">
      <filters>
        <filter val="4800: Advertising and promotion ($)"/>
        <filter val="4810: Travel and vehicle expenses ($)"/>
        <filter val="4820: Interest and bank charges ($)"/>
        <filter val="4830: Licences, memberships, and dues ($)"/>
        <filter val="4840: Office supplies and expenses ($)"/>
        <filter val="4850: Occupancy costs ($)"/>
        <filter val="4860: Professional and consulting fees ($)"/>
        <filter val="4870: Education and training for staff and volunteers ($)"/>
        <filter val="4880: Total expenditure on all compensation (enter the amount reported at line 390 in Schedule 3, if applicable) ($)"/>
        <filter val="4890: Fair market value of all donated goods used in charitable activities ($)"/>
        <filter val="4891: Purchased supplies and assets ($)"/>
      </filters>
    </filterColumn>
  </autoFilter>
  <tableColumns count="14">
    <tableColumn id="1" xr3:uid="{9C854C80-8F1C-4164-A4E7-3B27C52CD777}" name="Edmonton Humane Society Expenses" dataDxfId="13"/>
    <tableColumn id="2" xr3:uid="{C7FA86D0-84DF-4DAC-92B7-0F57C9B5902D}" name="2022" dataDxfId="12"/>
    <tableColumn id="3" xr3:uid="{5ECD0DF0-C56F-43D1-86BF-5616D6684E04}" name="2021" dataDxfId="11"/>
    <tableColumn id="4" xr3:uid="{A12385E8-12A3-4195-920C-DC9DAB6B4073}" name="2020" dataDxfId="10"/>
    <tableColumn id="5" xr3:uid="{3874C834-8DF4-446C-9CDA-D198B027D8D3}" name="2019" dataDxfId="9"/>
    <tableColumn id="6" xr3:uid="{BFA5A2F0-E1D4-48DE-95E9-91A41F804FF5}" name="2018" dataDxfId="8"/>
    <tableColumn id="7" xr3:uid="{0708AE9E-7D37-4829-8AAF-0F721455F5CC}" name="2017" dataDxfId="7"/>
    <tableColumn id="8" xr3:uid="{A129FEDD-6D08-4FAA-B0EC-642CFD46BB6B}" name="2016" dataDxfId="6"/>
    <tableColumn id="9" xr3:uid="{BD02FF8F-0715-4637-AE18-A349425A3403}" name="2015" dataDxfId="5"/>
    <tableColumn id="10" xr3:uid="{FB9C2D17-4D71-47A1-AEEA-6E4EC4FFA5BE}" name="2014" dataDxfId="4"/>
    <tableColumn id="11" xr3:uid="{902584F7-5B87-42F8-B884-3978D2C24848}" name="2013" dataDxfId="3"/>
    <tableColumn id="12" xr3:uid="{7CF6664C-EF6B-4173-A919-24952C0F3E5E}" name="2012" dataDxfId="2"/>
    <tableColumn id="13" xr3:uid="{9B063ED9-A450-4790-834D-13F32280FC8C}" name="2011" dataDxfId="1"/>
    <tableColumn id="14" xr3:uid="{23154108-760C-49A0-9CA6-CCB02D29DDFC}" name="Total" dataDxfId="0">
      <calculatedColumnFormula>SUM(Table15[[#This Row],[2022]:[2011]])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1"/>
  <sheetViews>
    <sheetView showGridLines="0" zoomScaleNormal="100" workbookViewId="0">
      <selection activeCell="E1" sqref="E1"/>
    </sheetView>
  </sheetViews>
  <sheetFormatPr defaultColWidth="11.125" defaultRowHeight="15" customHeight="1"/>
  <sheetData>
    <row r="1" spans="1:15" ht="32.25" customHeight="1">
      <c r="A1" s="107" t="s">
        <v>0</v>
      </c>
      <c r="B1" s="106"/>
      <c r="C1" s="106"/>
      <c r="D1" s="106"/>
      <c r="E1" s="106"/>
      <c r="F1" s="106"/>
      <c r="G1" s="106"/>
      <c r="H1" s="106"/>
      <c r="I1" s="106"/>
      <c r="J1" s="106"/>
      <c r="K1" s="106"/>
      <c r="L1" s="106"/>
      <c r="M1" s="106"/>
      <c r="N1" s="106"/>
      <c r="O1" s="10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workbookViewId="0">
      <selection activeCell="A23" sqref="A23:A24"/>
    </sheetView>
  </sheetViews>
  <sheetFormatPr defaultColWidth="11.125" defaultRowHeight="15" customHeight="1"/>
  <cols>
    <col min="1" max="1" width="38.5" customWidth="1"/>
    <col min="2" max="2" width="34" customWidth="1"/>
    <col min="3" max="3" width="46.5" customWidth="1"/>
    <col min="4" max="4" width="84.5" customWidth="1"/>
    <col min="5" max="26" width="8.5" customWidth="1"/>
  </cols>
  <sheetData>
    <row r="1" spans="1:26" ht="15" customHeight="1">
      <c r="A1" s="1" t="s">
        <v>1</v>
      </c>
      <c r="B1" s="1" t="s">
        <v>2</v>
      </c>
      <c r="C1" s="1" t="s">
        <v>3</v>
      </c>
      <c r="D1" s="2"/>
      <c r="E1" s="2"/>
      <c r="F1" s="2"/>
      <c r="G1" s="2"/>
      <c r="H1" s="2"/>
      <c r="I1" s="2"/>
      <c r="J1" s="2"/>
      <c r="K1" s="2"/>
      <c r="L1" s="2"/>
      <c r="M1" s="2"/>
      <c r="N1" s="2"/>
      <c r="O1" s="2"/>
      <c r="P1" s="2"/>
      <c r="Q1" s="2"/>
      <c r="R1" s="2"/>
      <c r="S1" s="2"/>
      <c r="T1" s="2"/>
      <c r="U1" s="2"/>
      <c r="V1" s="2"/>
      <c r="W1" s="2"/>
      <c r="X1" s="2"/>
      <c r="Y1" s="2"/>
      <c r="Z1" s="2"/>
    </row>
    <row r="2" spans="1:26" ht="15" customHeight="1">
      <c r="A2" s="105" t="s">
        <v>4</v>
      </c>
      <c r="B2" s="116" t="s">
        <v>5</v>
      </c>
      <c r="C2" s="117" t="s">
        <v>6</v>
      </c>
    </row>
    <row r="3" spans="1:26" ht="15" customHeight="1">
      <c r="A3" s="105" t="s">
        <v>7</v>
      </c>
      <c r="B3" s="116"/>
      <c r="C3" s="117"/>
    </row>
    <row r="4" spans="1:26" ht="15" customHeight="1">
      <c r="A4" s="105" t="s">
        <v>8</v>
      </c>
      <c r="B4" s="116"/>
      <c r="C4" s="117"/>
    </row>
    <row r="5" spans="1:26" ht="15" customHeight="1">
      <c r="B5" s="116"/>
      <c r="C5" s="117"/>
    </row>
    <row r="6" spans="1:26" ht="15" customHeight="1">
      <c r="B6" s="116"/>
      <c r="C6" s="118"/>
    </row>
    <row r="7" spans="1:26" ht="15" customHeight="1">
      <c r="B7" s="55"/>
      <c r="C7" s="117" t="s">
        <v>9</v>
      </c>
      <c r="D7" s="55"/>
    </row>
    <row r="8" spans="1:26" ht="15" customHeight="1">
      <c r="B8" s="55"/>
      <c r="C8" s="117"/>
      <c r="D8" s="55"/>
    </row>
    <row r="9" spans="1:26" ht="15" customHeight="1">
      <c r="B9" s="55"/>
      <c r="C9" s="118"/>
      <c r="D9" s="55"/>
    </row>
    <row r="10" spans="1:26" ht="15" customHeight="1">
      <c r="A10" s="46"/>
      <c r="B10" s="55"/>
      <c r="C10" s="115" t="s">
        <v>10</v>
      </c>
      <c r="D10" s="55"/>
    </row>
    <row r="11" spans="1:26" ht="15" customHeight="1">
      <c r="B11" s="55"/>
      <c r="C11" s="115"/>
      <c r="D11" s="55"/>
    </row>
    <row r="12" spans="1:26" ht="15" customHeight="1">
      <c r="B12" s="55"/>
      <c r="C12" s="115"/>
      <c r="D12" s="55"/>
    </row>
    <row r="13" spans="1:26" ht="15" customHeight="1">
      <c r="C13" s="55"/>
    </row>
  </sheetData>
  <mergeCells count="4">
    <mergeCell ref="C10:C12"/>
    <mergeCell ref="B2:B6"/>
    <mergeCell ref="C2:C6"/>
    <mergeCell ref="C7:C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9"/>
  <sheetViews>
    <sheetView workbookViewId="0">
      <selection activeCell="E14" sqref="E14"/>
    </sheetView>
  </sheetViews>
  <sheetFormatPr defaultColWidth="11.125" defaultRowHeight="15" customHeight="1"/>
  <cols>
    <col min="1" max="1" width="78.125" customWidth="1"/>
  </cols>
  <sheetData>
    <row r="1" spans="1:7" ht="15" customHeight="1">
      <c r="A1" s="31" t="s">
        <v>11</v>
      </c>
    </row>
    <row r="2" spans="1:7" ht="15" customHeight="1">
      <c r="A2" s="9" t="s">
        <v>12</v>
      </c>
      <c r="B2" s="119" t="s">
        <v>13</v>
      </c>
      <c r="C2" s="119"/>
      <c r="D2" s="119"/>
      <c r="E2" s="119"/>
      <c r="F2" s="119"/>
      <c r="G2" s="119"/>
    </row>
    <row r="3" spans="1:7" ht="15" customHeight="1">
      <c r="A3" s="9" t="s">
        <v>14</v>
      </c>
      <c r="B3" s="119"/>
      <c r="C3" s="119"/>
      <c r="D3" s="119"/>
      <c r="E3" s="119"/>
      <c r="F3" s="119"/>
      <c r="G3" s="119"/>
    </row>
    <row r="4" spans="1:7" ht="15" customHeight="1">
      <c r="A4" s="9"/>
      <c r="B4" s="119"/>
      <c r="C4" s="119"/>
      <c r="D4" s="119"/>
      <c r="E4" s="119"/>
      <c r="F4" s="119"/>
      <c r="G4" s="119"/>
    </row>
    <row r="5" spans="1:7" ht="15" customHeight="1">
      <c r="A5" s="9"/>
      <c r="B5" s="119"/>
      <c r="C5" s="119"/>
      <c r="D5" s="119"/>
      <c r="E5" s="119"/>
      <c r="F5" s="119"/>
      <c r="G5" s="119"/>
    </row>
    <row r="6" spans="1:7" ht="15" customHeight="1">
      <c r="B6" s="119" t="s">
        <v>15</v>
      </c>
      <c r="C6" s="119"/>
      <c r="D6" s="119"/>
      <c r="E6" s="119"/>
      <c r="F6" s="119"/>
      <c r="G6" s="119"/>
    </row>
    <row r="7" spans="1:7" ht="15" customHeight="1">
      <c r="A7" s="9" t="s">
        <v>16</v>
      </c>
      <c r="B7" s="119"/>
      <c r="C7" s="119"/>
      <c r="D7" s="119"/>
      <c r="E7" s="119"/>
      <c r="F7" s="119"/>
      <c r="G7" s="119"/>
    </row>
    <row r="8" spans="1:7" ht="15" customHeight="1">
      <c r="A8" s="9" t="s">
        <v>17</v>
      </c>
      <c r="B8" s="119"/>
      <c r="C8" s="119"/>
      <c r="D8" s="119"/>
      <c r="E8" s="119"/>
      <c r="F8" s="119"/>
      <c r="G8" s="119"/>
    </row>
    <row r="9" spans="1:7" ht="15" customHeight="1">
      <c r="B9" s="119"/>
      <c r="C9" s="119"/>
      <c r="D9" s="119"/>
      <c r="E9" s="119"/>
      <c r="F9" s="119"/>
      <c r="G9" s="119"/>
    </row>
  </sheetData>
  <mergeCells count="2">
    <mergeCell ref="B2:G5"/>
    <mergeCell ref="B6: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1" sqref="I1"/>
    </sheetView>
  </sheetViews>
  <sheetFormatPr defaultColWidth="11.125" defaultRowHeight="15" customHeight="1"/>
  <cols>
    <col min="1" max="1" width="11" customWidth="1"/>
    <col min="2" max="4" width="15.875" customWidth="1"/>
    <col min="5" max="5" width="12" customWidth="1"/>
    <col min="6" max="8" width="15.5" customWidth="1"/>
    <col min="9" max="9" width="12" customWidth="1"/>
    <col min="10" max="12" width="16.125" customWidth="1"/>
    <col min="13" max="24" width="11" customWidth="1"/>
  </cols>
  <sheetData>
    <row r="1" spans="1:26" ht="15" customHeight="1">
      <c r="A1" s="120" t="s">
        <v>18</v>
      </c>
      <c r="B1" s="139"/>
      <c r="C1" s="139"/>
      <c r="D1" s="139"/>
      <c r="E1" s="120" t="s">
        <v>19</v>
      </c>
      <c r="F1" s="139"/>
      <c r="G1" s="139"/>
      <c r="H1" s="139"/>
      <c r="I1" s="120" t="s">
        <v>20</v>
      </c>
      <c r="J1" s="139"/>
      <c r="K1" s="139"/>
      <c r="L1" s="139"/>
    </row>
    <row r="2" spans="1:26" ht="15" customHeight="1">
      <c r="A2" s="3" t="s">
        <v>21</v>
      </c>
      <c r="B2" s="4" t="s">
        <v>22</v>
      </c>
      <c r="C2" s="5" t="s">
        <v>23</v>
      </c>
      <c r="D2" s="6" t="s">
        <v>24</v>
      </c>
      <c r="E2" s="3" t="s">
        <v>21</v>
      </c>
      <c r="F2" s="4" t="s">
        <v>22</v>
      </c>
      <c r="G2" s="5" t="s">
        <v>23</v>
      </c>
      <c r="H2" s="6" t="s">
        <v>24</v>
      </c>
      <c r="I2" s="3" t="s">
        <v>21</v>
      </c>
      <c r="J2" s="4" t="s">
        <v>22</v>
      </c>
      <c r="K2" s="5" t="s">
        <v>23</v>
      </c>
      <c r="L2" s="6" t="s">
        <v>24</v>
      </c>
    </row>
    <row r="3" spans="1:26" ht="15.75" customHeight="1">
      <c r="A3" s="7">
        <v>2021</v>
      </c>
      <c r="B3" s="40" cm="1">
        <f t="array" ref="B3:B12">TRANSPOSE('Financial Position Data'!C15:L15)</f>
        <v>3176557</v>
      </c>
      <c r="C3" s="40" cm="1">
        <f t="array" ref="C3:C12">TRANSPOSE('Financial Position Data'!C31:L31)</f>
        <v>28939733</v>
      </c>
      <c r="D3" s="39" cm="1">
        <f t="array" ref="D3:D12">TRANSPOSE('Financial Position Data'!C47:L47)</f>
        <v>26144387</v>
      </c>
      <c r="E3" s="7">
        <v>2021</v>
      </c>
      <c r="F3" s="8" cm="1">
        <f t="array" ref="F3:F12">TRANSPOSE('Financial Position Data'!C57:L57)</f>
        <v>914655</v>
      </c>
      <c r="G3" s="8" cm="1">
        <f t="array" ref="G3:G12">TRANSPOSE('Financial Position Data'!C66:L66)</f>
        <v>1599550</v>
      </c>
      <c r="H3" s="8" cm="1">
        <f t="array" ref="H3:H12">TRANSPOSE('Financial Position Data'!C76:L76)</f>
        <v>8837206</v>
      </c>
      <c r="I3" s="7">
        <v>2021</v>
      </c>
      <c r="J3" s="72">
        <f>F3/B3</f>
        <v>0.28793911143417228</v>
      </c>
      <c r="K3" s="72">
        <f>G3/C3</f>
        <v>5.5271760800281053E-2</v>
      </c>
      <c r="L3" s="72">
        <f>H3/D3</f>
        <v>0.33801542181884014</v>
      </c>
      <c r="M3" s="9"/>
      <c r="N3" s="9"/>
      <c r="O3" s="9"/>
      <c r="P3" s="9"/>
      <c r="Q3" s="9"/>
      <c r="R3" s="9"/>
      <c r="S3" s="9"/>
      <c r="T3" s="9"/>
      <c r="U3" s="9"/>
      <c r="V3" s="9"/>
      <c r="W3" s="9"/>
      <c r="X3" s="9"/>
      <c r="Y3" s="9"/>
      <c r="Z3" s="9"/>
    </row>
    <row r="4" spans="1:26" ht="15.75" customHeight="1">
      <c r="A4" s="7">
        <v>2020</v>
      </c>
      <c r="B4" s="40">
        <v>2718872</v>
      </c>
      <c r="C4" s="40">
        <v>28150153</v>
      </c>
      <c r="D4" s="39">
        <v>26271050</v>
      </c>
      <c r="E4" s="7">
        <v>2020</v>
      </c>
      <c r="F4" s="8">
        <v>680745</v>
      </c>
      <c r="G4" s="8">
        <v>1262168</v>
      </c>
      <c r="H4" s="8">
        <v>9361554</v>
      </c>
      <c r="I4" s="7">
        <v>2020</v>
      </c>
      <c r="J4" s="72">
        <f t="shared" ref="J4:J12" si="0">F4/B4</f>
        <v>0.25037773017633785</v>
      </c>
      <c r="K4" s="72">
        <f t="shared" ref="K4:K12" si="1">G4/C4</f>
        <v>4.4836985433080949E-2</v>
      </c>
      <c r="L4" s="72">
        <f t="shared" ref="L4:L12" si="2">H4/D4</f>
        <v>0.35634487392015163</v>
      </c>
      <c r="M4" s="9"/>
      <c r="N4" s="9"/>
      <c r="O4" s="9"/>
      <c r="P4" s="9"/>
      <c r="Q4" s="9"/>
      <c r="R4" s="9"/>
      <c r="S4" s="9"/>
      <c r="T4" s="9"/>
      <c r="U4" s="9"/>
      <c r="V4" s="9"/>
      <c r="W4" s="9"/>
      <c r="X4" s="9"/>
      <c r="Y4" s="9"/>
      <c r="Z4" s="9"/>
    </row>
    <row r="5" spans="1:26" ht="15.75" customHeight="1">
      <c r="A5" s="7">
        <v>2019</v>
      </c>
      <c r="B5" s="40">
        <v>2378408</v>
      </c>
      <c r="C5" s="40">
        <v>26966965</v>
      </c>
      <c r="D5" s="39">
        <v>27003415</v>
      </c>
      <c r="E5" s="7">
        <v>2019</v>
      </c>
      <c r="F5" s="8">
        <v>355897</v>
      </c>
      <c r="G5" s="8">
        <v>454887</v>
      </c>
      <c r="H5" s="8">
        <v>9939314</v>
      </c>
      <c r="I5" s="7">
        <v>2019</v>
      </c>
      <c r="J5" s="72">
        <f>F5/B5</f>
        <v>0.14963664770720583</v>
      </c>
      <c r="K5" s="72">
        <f t="shared" si="1"/>
        <v>1.6868305350639198E-2</v>
      </c>
      <c r="L5" s="72">
        <f t="shared" si="2"/>
        <v>0.36807618591944757</v>
      </c>
      <c r="M5" s="9"/>
      <c r="N5" s="9"/>
      <c r="O5" s="9"/>
      <c r="P5" s="9"/>
      <c r="Q5" s="9"/>
      <c r="R5" s="9"/>
      <c r="S5" s="9"/>
      <c r="T5" s="9"/>
      <c r="U5" s="9"/>
      <c r="V5" s="9"/>
      <c r="W5" s="9"/>
      <c r="X5" s="9"/>
      <c r="Y5" s="9"/>
      <c r="Z5" s="9"/>
    </row>
    <row r="6" spans="1:26" ht="15.75" customHeight="1">
      <c r="A6" s="7">
        <v>2018</v>
      </c>
      <c r="B6" s="41">
        <v>1948259</v>
      </c>
      <c r="C6" s="40">
        <v>25360384</v>
      </c>
      <c r="D6" s="39">
        <v>25212485</v>
      </c>
      <c r="E6" s="7">
        <v>2018</v>
      </c>
      <c r="F6" s="8">
        <v>276252</v>
      </c>
      <c r="G6" s="8">
        <v>537434</v>
      </c>
      <c r="H6" s="8">
        <v>7865066</v>
      </c>
      <c r="I6" s="7">
        <v>2018</v>
      </c>
      <c r="J6" s="72">
        <f t="shared" si="0"/>
        <v>0.14179428915765308</v>
      </c>
      <c r="K6" s="72">
        <f t="shared" si="1"/>
        <v>2.1191871542639101E-2</v>
      </c>
      <c r="L6" s="72">
        <f t="shared" si="2"/>
        <v>0.31195124161700044</v>
      </c>
      <c r="M6" s="9"/>
      <c r="N6" s="9"/>
      <c r="O6" s="9"/>
      <c r="P6" s="9"/>
      <c r="Q6" s="9"/>
      <c r="R6" s="9"/>
      <c r="S6" s="9"/>
      <c r="T6" s="9"/>
      <c r="U6" s="9"/>
      <c r="V6" s="9"/>
      <c r="W6" s="9"/>
      <c r="X6" s="9"/>
      <c r="Y6" s="9"/>
      <c r="Z6" s="9"/>
    </row>
    <row r="7" spans="1:26" ht="15.75" customHeight="1">
      <c r="A7" s="7">
        <v>2017</v>
      </c>
      <c r="B7" s="40">
        <v>1699018</v>
      </c>
      <c r="C7" s="40">
        <v>26934510</v>
      </c>
      <c r="D7" s="39">
        <v>25027122</v>
      </c>
      <c r="E7" s="7">
        <v>2017</v>
      </c>
      <c r="F7" s="8">
        <v>321347</v>
      </c>
      <c r="G7" s="8">
        <v>492664</v>
      </c>
      <c r="H7" s="8">
        <v>7963439</v>
      </c>
      <c r="I7" s="7">
        <v>2017</v>
      </c>
      <c r="J7" s="72">
        <f t="shared" si="0"/>
        <v>0.18913690143365167</v>
      </c>
      <c r="K7" s="72">
        <f t="shared" si="1"/>
        <v>1.82911810907271E-2</v>
      </c>
      <c r="L7" s="72">
        <f t="shared" si="2"/>
        <v>0.31819235947305485</v>
      </c>
      <c r="M7" s="9"/>
      <c r="N7" s="9"/>
      <c r="O7" s="9"/>
      <c r="P7" s="9"/>
      <c r="Q7" s="9"/>
      <c r="R7" s="9"/>
      <c r="S7" s="9"/>
      <c r="T7" s="9"/>
      <c r="U7" s="9"/>
      <c r="V7" s="9"/>
      <c r="W7" s="9"/>
      <c r="X7" s="9"/>
      <c r="Y7" s="9"/>
      <c r="Z7" s="9"/>
    </row>
    <row r="8" spans="1:26" ht="15.75" customHeight="1">
      <c r="A8" s="7">
        <v>2016</v>
      </c>
      <c r="B8" s="40">
        <v>1214533</v>
      </c>
      <c r="C8" s="40">
        <v>24900098</v>
      </c>
      <c r="D8" s="39">
        <v>23865067</v>
      </c>
      <c r="E8" s="7">
        <v>2016</v>
      </c>
      <c r="F8" s="8">
        <v>320789</v>
      </c>
      <c r="G8" s="8">
        <v>516111</v>
      </c>
      <c r="H8" s="8">
        <v>8057385</v>
      </c>
      <c r="I8" s="7">
        <v>2016</v>
      </c>
      <c r="J8" s="72">
        <f t="shared" si="0"/>
        <v>0.26412538811213859</v>
      </c>
      <c r="K8" s="72">
        <f t="shared" si="1"/>
        <v>2.072726782039171E-2</v>
      </c>
      <c r="L8" s="72">
        <f t="shared" si="2"/>
        <v>0.33762255936679331</v>
      </c>
      <c r="M8" s="9"/>
      <c r="N8" s="9"/>
      <c r="O8" s="9"/>
      <c r="P8" s="9"/>
      <c r="Q8" s="9"/>
      <c r="R8" s="9"/>
      <c r="S8" s="9"/>
      <c r="T8" s="9"/>
      <c r="U8" s="9"/>
      <c r="V8" s="9"/>
      <c r="W8" s="9"/>
      <c r="X8" s="9"/>
      <c r="Y8" s="9"/>
      <c r="Z8" s="9"/>
    </row>
    <row r="9" spans="1:26" ht="15.75" customHeight="1">
      <c r="A9" s="7">
        <v>2015</v>
      </c>
      <c r="B9" s="40">
        <v>1062845</v>
      </c>
      <c r="C9" s="40">
        <v>24424229</v>
      </c>
      <c r="D9" s="39">
        <v>22642923</v>
      </c>
      <c r="E9" s="7">
        <v>2015</v>
      </c>
      <c r="F9" s="8">
        <v>121563</v>
      </c>
      <c r="G9" s="8">
        <v>558136</v>
      </c>
      <c r="H9" s="8">
        <v>7880777</v>
      </c>
      <c r="I9" s="7">
        <v>2015</v>
      </c>
      <c r="J9" s="72">
        <f t="shared" si="0"/>
        <v>0.11437509702731818</v>
      </c>
      <c r="K9" s="72">
        <f t="shared" si="1"/>
        <v>2.2851734644315693E-2</v>
      </c>
      <c r="L9" s="72">
        <f t="shared" si="2"/>
        <v>0.348045921456342</v>
      </c>
      <c r="M9" s="9"/>
      <c r="N9" s="9"/>
      <c r="O9" s="9"/>
      <c r="P9" s="9"/>
      <c r="Q9" s="9"/>
      <c r="R9" s="9"/>
      <c r="S9" s="9"/>
      <c r="T9" s="9"/>
      <c r="U9" s="9"/>
      <c r="V9" s="9"/>
      <c r="W9" s="9"/>
      <c r="X9" s="9"/>
      <c r="Y9" s="9"/>
      <c r="Z9" s="9"/>
    </row>
    <row r="10" spans="1:26" ht="15.75" customHeight="1">
      <c r="A10" s="7">
        <v>2014</v>
      </c>
      <c r="B10" s="40">
        <v>872789</v>
      </c>
      <c r="C10" s="40">
        <v>23374727</v>
      </c>
      <c r="D10" s="39">
        <v>22552081</v>
      </c>
      <c r="E10" s="7">
        <v>2014</v>
      </c>
      <c r="F10" s="8">
        <v>37040</v>
      </c>
      <c r="G10" s="8">
        <v>430567</v>
      </c>
      <c r="H10" s="8">
        <v>8090207</v>
      </c>
      <c r="I10" s="7">
        <v>2014</v>
      </c>
      <c r="J10" s="72">
        <f t="shared" si="0"/>
        <v>4.2438665015255693E-2</v>
      </c>
      <c r="K10" s="72">
        <f t="shared" si="1"/>
        <v>1.8420193741727979E-2</v>
      </c>
      <c r="L10" s="72">
        <f t="shared" si="2"/>
        <v>0.35873438907921623</v>
      </c>
    </row>
    <row r="11" spans="1:26" ht="15.75" customHeight="1">
      <c r="A11" s="7">
        <v>2013</v>
      </c>
      <c r="B11" s="40">
        <v>651456</v>
      </c>
      <c r="C11" s="40">
        <v>18971778</v>
      </c>
      <c r="D11" s="39">
        <v>22798439</v>
      </c>
      <c r="E11" s="7">
        <v>2013</v>
      </c>
      <c r="F11" s="8">
        <v>2795</v>
      </c>
      <c r="G11" s="8">
        <v>396952</v>
      </c>
      <c r="H11" s="8">
        <v>8360994</v>
      </c>
      <c r="I11" s="7">
        <v>2013</v>
      </c>
      <c r="J11" s="72">
        <f t="shared" si="0"/>
        <v>4.290389527458493E-3</v>
      </c>
      <c r="K11" s="72">
        <f t="shared" si="1"/>
        <v>2.0923289319535576E-2</v>
      </c>
      <c r="L11" s="72">
        <f t="shared" si="2"/>
        <v>0.3667353716629459</v>
      </c>
    </row>
    <row r="12" spans="1:26" ht="15.75" customHeight="1">
      <c r="A12" s="7">
        <v>2012</v>
      </c>
      <c r="B12" s="40">
        <v>346958</v>
      </c>
      <c r="C12" s="40">
        <v>17929897</v>
      </c>
      <c r="D12" s="39">
        <v>22203897</v>
      </c>
      <c r="E12" s="7">
        <v>2012</v>
      </c>
      <c r="F12" s="8">
        <v>2624</v>
      </c>
      <c r="G12" s="8">
        <v>561823</v>
      </c>
      <c r="H12" s="8">
        <v>8430910</v>
      </c>
      <c r="I12" s="7">
        <v>2012</v>
      </c>
      <c r="J12" s="72">
        <f t="shared" si="0"/>
        <v>7.5628750453945433E-3</v>
      </c>
      <c r="K12" s="72">
        <f t="shared" si="1"/>
        <v>3.1334424285872922E-2</v>
      </c>
      <c r="L12" s="72">
        <f t="shared" si="2"/>
        <v>0.37970406726350786</v>
      </c>
    </row>
    <row r="13" spans="1:26" ht="15.75" customHeight="1">
      <c r="B13" s="10"/>
      <c r="F13" s="10"/>
      <c r="J13" s="11"/>
    </row>
    <row r="14" spans="1:26" ht="15.75" customHeight="1">
      <c r="B14" s="10"/>
      <c r="F14" s="10"/>
      <c r="J14" s="11"/>
    </row>
    <row r="15" spans="1:26" ht="15.75" customHeight="1">
      <c r="B15" s="10"/>
      <c r="J15" s="11"/>
    </row>
    <row r="16" spans="1:26" ht="15.75" customHeight="1">
      <c r="B16" s="10"/>
      <c r="J16" s="11"/>
    </row>
    <row r="17" spans="2:10" ht="15.75" customHeight="1">
      <c r="B17" s="10"/>
      <c r="J17" s="11"/>
    </row>
    <row r="18" spans="2:10" ht="15.75" customHeight="1">
      <c r="B18" s="10"/>
      <c r="J18" s="11"/>
    </row>
    <row r="19" spans="2:10" ht="15.75" customHeight="1">
      <c r="B19" s="10"/>
      <c r="J19" s="11"/>
    </row>
    <row r="20" spans="2:10" ht="15.75" customHeight="1"/>
    <row r="21" spans="2:10" ht="15.75" customHeight="1"/>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spans="2:10" ht="15.75" customHeight="1"/>
    <row r="82" spans="2:10" ht="15.75" customHeight="1"/>
    <row r="83" spans="2:10" ht="15.75" customHeight="1"/>
    <row r="84" spans="2:10" ht="15.75" customHeight="1"/>
    <row r="85" spans="2:10" ht="15.75" customHeight="1"/>
    <row r="86" spans="2:10" ht="15.75" customHeight="1"/>
    <row r="87" spans="2:10" ht="15.75" customHeight="1"/>
    <row r="88" spans="2:10" ht="15.75" customHeight="1"/>
    <row r="89" spans="2:10" ht="15.75" customHeight="1"/>
    <row r="90" spans="2:10" ht="15.75" customHeight="1"/>
    <row r="91" spans="2:10" ht="15.75" customHeight="1"/>
    <row r="92" spans="2:10" ht="15.75" customHeight="1"/>
    <row r="93" spans="2:10" ht="15.75" customHeight="1"/>
    <row r="94" spans="2:10" ht="15.75" customHeight="1"/>
    <row r="95" spans="2:10" ht="15.75" customHeight="1"/>
    <row r="96" spans="2:10" ht="15.75" customHeight="1">
      <c r="B96" s="10"/>
      <c r="F96" s="10"/>
      <c r="J96" s="11"/>
    </row>
    <row r="97" spans="2:10" ht="15.75" customHeight="1">
      <c r="B97" s="10"/>
      <c r="F97" s="10"/>
      <c r="J97" s="11"/>
    </row>
    <row r="98" spans="2:10" ht="15.75" customHeight="1">
      <c r="B98" s="10"/>
      <c r="F98" s="10"/>
      <c r="J98" s="11"/>
    </row>
    <row r="99" spans="2:10" ht="15.75" customHeight="1">
      <c r="B99" s="10"/>
      <c r="F99" s="10"/>
      <c r="J99" s="11"/>
    </row>
    <row r="100" spans="2:10" ht="15.75" customHeight="1">
      <c r="B100" s="10"/>
      <c r="F100" s="10"/>
      <c r="J100" s="11"/>
    </row>
    <row r="101" spans="2:10" ht="15.75" customHeight="1">
      <c r="B101" s="10"/>
      <c r="F101" s="10"/>
      <c r="J101" s="11"/>
    </row>
    <row r="102" spans="2:10" ht="15.75" customHeight="1">
      <c r="B102" s="10"/>
      <c r="F102" s="10"/>
      <c r="J102" s="11"/>
    </row>
    <row r="103" spans="2:10" ht="15.75" customHeight="1">
      <c r="B103" s="10"/>
      <c r="F103" s="10"/>
      <c r="J103" s="11"/>
    </row>
    <row r="104" spans="2:10" ht="15.75" customHeight="1">
      <c r="B104" s="10"/>
      <c r="F104" s="10"/>
      <c r="J104" s="11"/>
    </row>
    <row r="105" spans="2:10" ht="15.75" customHeight="1">
      <c r="B105" s="10"/>
      <c r="F105" s="10"/>
      <c r="J105" s="11"/>
    </row>
    <row r="106" spans="2:10" ht="15.75" customHeight="1">
      <c r="B106" s="10"/>
      <c r="F106" s="10"/>
      <c r="J106" s="11"/>
    </row>
    <row r="107" spans="2:10" ht="15.75" customHeight="1">
      <c r="B107" s="10"/>
      <c r="F107" s="10"/>
      <c r="J107" s="11"/>
    </row>
    <row r="108" spans="2:10" ht="15.75" customHeight="1">
      <c r="B108" s="10"/>
      <c r="F108" s="10"/>
      <c r="J108" s="11"/>
    </row>
    <row r="109" spans="2:10" ht="15.75" customHeight="1">
      <c r="B109" s="10"/>
      <c r="F109" s="10"/>
      <c r="J109" s="11"/>
    </row>
    <row r="110" spans="2:10" ht="15.75" customHeight="1">
      <c r="B110" s="10"/>
      <c r="F110" s="10"/>
      <c r="J110" s="11"/>
    </row>
    <row r="111" spans="2:10" ht="15.75" customHeight="1">
      <c r="B111" s="10"/>
      <c r="F111" s="10"/>
      <c r="J111" s="11"/>
    </row>
    <row r="112" spans="2:10" ht="15.75" customHeight="1">
      <c r="B112" s="10"/>
      <c r="F112" s="10"/>
      <c r="J112" s="11"/>
    </row>
    <row r="113" spans="2:10" ht="15.75" customHeight="1">
      <c r="B113" s="10"/>
      <c r="F113" s="10"/>
      <c r="J113" s="11"/>
    </row>
    <row r="114" spans="2:10" ht="15.75" customHeight="1">
      <c r="B114" s="10"/>
      <c r="F114" s="10"/>
      <c r="J114" s="11"/>
    </row>
    <row r="115" spans="2:10" ht="15.75" customHeight="1">
      <c r="B115" s="10"/>
      <c r="F115" s="10"/>
      <c r="J115" s="11"/>
    </row>
    <row r="116" spans="2:10" ht="15.75" customHeight="1">
      <c r="B116" s="10"/>
      <c r="F116" s="10"/>
      <c r="J116" s="11"/>
    </row>
    <row r="117" spans="2:10" ht="15.75" customHeight="1">
      <c r="B117" s="10"/>
      <c r="F117" s="10"/>
      <c r="J117" s="11"/>
    </row>
    <row r="118" spans="2:10" ht="15.75" customHeight="1">
      <c r="B118" s="10"/>
      <c r="F118" s="10"/>
      <c r="J118" s="11"/>
    </row>
    <row r="119" spans="2:10" ht="15.75" customHeight="1">
      <c r="B119" s="10"/>
      <c r="F119" s="10"/>
      <c r="J119" s="11"/>
    </row>
    <row r="120" spans="2:10" ht="15.75" customHeight="1">
      <c r="B120" s="10"/>
      <c r="F120" s="10"/>
      <c r="J120" s="11"/>
    </row>
    <row r="121" spans="2:10" ht="15.75" customHeight="1">
      <c r="B121" s="10"/>
      <c r="F121" s="10"/>
      <c r="J121" s="11"/>
    </row>
    <row r="122" spans="2:10" ht="15.75" customHeight="1">
      <c r="B122" s="10"/>
      <c r="F122" s="10"/>
      <c r="J122" s="11"/>
    </row>
    <row r="123" spans="2:10" ht="15.75" customHeight="1">
      <c r="B123" s="10"/>
      <c r="F123" s="10"/>
      <c r="J123" s="11"/>
    </row>
    <row r="124" spans="2:10" ht="15.75" customHeight="1">
      <c r="B124" s="10"/>
      <c r="F124" s="10"/>
      <c r="J124" s="11"/>
    </row>
    <row r="125" spans="2:10" ht="15.75" customHeight="1">
      <c r="B125" s="10"/>
      <c r="F125" s="10"/>
      <c r="J125" s="11"/>
    </row>
    <row r="126" spans="2:10" ht="15.75" customHeight="1">
      <c r="B126" s="10"/>
      <c r="F126" s="10"/>
      <c r="J126" s="11"/>
    </row>
    <row r="127" spans="2:10" ht="15.75" customHeight="1">
      <c r="B127" s="10"/>
      <c r="F127" s="10"/>
      <c r="J127" s="11"/>
    </row>
    <row r="128" spans="2:10" ht="15.75" customHeight="1">
      <c r="B128" s="10"/>
      <c r="F128" s="10"/>
      <c r="J128" s="11"/>
    </row>
    <row r="129" spans="2:10" ht="15.75" customHeight="1">
      <c r="B129" s="10"/>
      <c r="F129" s="10"/>
      <c r="J129" s="11"/>
    </row>
    <row r="130" spans="2:10" ht="15.75" customHeight="1">
      <c r="B130" s="10"/>
      <c r="F130" s="10"/>
      <c r="J130" s="11"/>
    </row>
    <row r="131" spans="2:10" ht="15.75" customHeight="1">
      <c r="B131" s="10"/>
      <c r="F131" s="10"/>
      <c r="J131" s="11"/>
    </row>
    <row r="132" spans="2:10" ht="15.75" customHeight="1">
      <c r="B132" s="10"/>
      <c r="F132" s="10"/>
      <c r="J132" s="11"/>
    </row>
    <row r="133" spans="2:10" ht="15.75" customHeight="1">
      <c r="B133" s="10"/>
      <c r="F133" s="10"/>
      <c r="J133" s="11"/>
    </row>
    <row r="134" spans="2:10" ht="15.75" customHeight="1">
      <c r="B134" s="10"/>
      <c r="F134" s="10"/>
      <c r="J134" s="11"/>
    </row>
    <row r="135" spans="2:10" ht="15.75" customHeight="1">
      <c r="B135" s="10"/>
      <c r="F135" s="10"/>
      <c r="J135" s="11"/>
    </row>
    <row r="136" spans="2:10" ht="15.75" customHeight="1">
      <c r="B136" s="10"/>
      <c r="F136" s="10"/>
      <c r="J136" s="11"/>
    </row>
    <row r="137" spans="2:10" ht="15.75" customHeight="1">
      <c r="B137" s="10"/>
      <c r="F137" s="10"/>
      <c r="J137" s="11"/>
    </row>
    <row r="138" spans="2:10" ht="15.75" customHeight="1">
      <c r="B138" s="10"/>
      <c r="F138" s="10"/>
      <c r="J138" s="11"/>
    </row>
    <row r="139" spans="2:10" ht="15.75" customHeight="1">
      <c r="B139" s="10"/>
      <c r="F139" s="10"/>
      <c r="J139" s="11"/>
    </row>
    <row r="140" spans="2:10" ht="15.75" customHeight="1">
      <c r="B140" s="10"/>
      <c r="F140" s="10"/>
      <c r="J140" s="11"/>
    </row>
    <row r="141" spans="2:10" ht="15.75" customHeight="1">
      <c r="B141" s="10"/>
      <c r="F141" s="10"/>
      <c r="J141" s="11"/>
    </row>
    <row r="142" spans="2:10" ht="15.75" customHeight="1">
      <c r="B142" s="10"/>
      <c r="F142" s="10"/>
      <c r="J142" s="11"/>
    </row>
    <row r="143" spans="2:10" ht="15.75" customHeight="1">
      <c r="B143" s="10"/>
      <c r="F143" s="10"/>
      <c r="J143" s="11"/>
    </row>
    <row r="144" spans="2:10" ht="15.75" customHeight="1">
      <c r="B144" s="10"/>
      <c r="F144" s="10"/>
      <c r="J144" s="11"/>
    </row>
    <row r="145" spans="2:10" ht="15.75" customHeight="1">
      <c r="B145" s="10"/>
      <c r="F145" s="10"/>
      <c r="J145" s="11"/>
    </row>
    <row r="146" spans="2:10" ht="15.75" customHeight="1">
      <c r="B146" s="10"/>
      <c r="F146" s="10"/>
      <c r="J146" s="11"/>
    </row>
    <row r="147" spans="2:10" ht="15.75" customHeight="1">
      <c r="B147" s="10"/>
      <c r="F147" s="10"/>
      <c r="J147" s="11"/>
    </row>
    <row r="148" spans="2:10" ht="15.75" customHeight="1">
      <c r="B148" s="10"/>
      <c r="F148" s="10"/>
      <c r="J148" s="11"/>
    </row>
    <row r="149" spans="2:10" ht="15.75" customHeight="1">
      <c r="B149" s="10"/>
      <c r="F149" s="10"/>
      <c r="J149" s="11"/>
    </row>
    <row r="150" spans="2:10" ht="15.75" customHeight="1">
      <c r="B150" s="10"/>
      <c r="F150" s="10"/>
      <c r="J150" s="11"/>
    </row>
    <row r="151" spans="2:10" ht="15.75" customHeight="1">
      <c r="B151" s="10"/>
      <c r="F151" s="10"/>
      <c r="J151" s="11"/>
    </row>
    <row r="152" spans="2:10" ht="15.75" customHeight="1">
      <c r="B152" s="10"/>
      <c r="F152" s="10"/>
      <c r="J152" s="11"/>
    </row>
    <row r="153" spans="2:10" ht="15.75" customHeight="1">
      <c r="B153" s="10"/>
      <c r="F153" s="10"/>
      <c r="J153" s="11"/>
    </row>
    <row r="154" spans="2:10" ht="15.75" customHeight="1">
      <c r="B154" s="10"/>
      <c r="F154" s="10"/>
      <c r="J154" s="11"/>
    </row>
    <row r="155" spans="2:10" ht="15.75" customHeight="1">
      <c r="B155" s="10"/>
      <c r="F155" s="10"/>
      <c r="J155" s="11"/>
    </row>
    <row r="156" spans="2:10" ht="15.75" customHeight="1">
      <c r="B156" s="10"/>
      <c r="F156" s="10"/>
      <c r="J156" s="11"/>
    </row>
    <row r="157" spans="2:10" ht="15.75" customHeight="1">
      <c r="B157" s="10"/>
      <c r="F157" s="10"/>
      <c r="J157" s="11"/>
    </row>
    <row r="158" spans="2:10" ht="15.75" customHeight="1">
      <c r="B158" s="10"/>
      <c r="F158" s="10"/>
      <c r="J158" s="11"/>
    </row>
    <row r="159" spans="2:10" ht="15.75" customHeight="1">
      <c r="B159" s="10"/>
      <c r="F159" s="10"/>
      <c r="J159" s="11"/>
    </row>
    <row r="160" spans="2:10" ht="15.75" customHeight="1">
      <c r="B160" s="10"/>
      <c r="F160" s="10"/>
      <c r="J160" s="11"/>
    </row>
    <row r="161" spans="2:10" ht="15.75" customHeight="1">
      <c r="B161" s="10"/>
      <c r="F161" s="10"/>
      <c r="J161" s="11"/>
    </row>
    <row r="162" spans="2:10" ht="15.75" customHeight="1">
      <c r="B162" s="10"/>
      <c r="F162" s="10"/>
      <c r="J162" s="11"/>
    </row>
    <row r="163" spans="2:10" ht="15.75" customHeight="1">
      <c r="B163" s="10"/>
      <c r="F163" s="10"/>
      <c r="J163" s="11"/>
    </row>
    <row r="164" spans="2:10" ht="15.75" customHeight="1">
      <c r="B164" s="10"/>
      <c r="F164" s="10"/>
      <c r="J164" s="11"/>
    </row>
    <row r="165" spans="2:10" ht="15.75" customHeight="1">
      <c r="B165" s="10"/>
      <c r="F165" s="10"/>
      <c r="J165" s="11"/>
    </row>
    <row r="166" spans="2:10" ht="15.75" customHeight="1">
      <c r="B166" s="10"/>
      <c r="F166" s="10"/>
      <c r="J166" s="11"/>
    </row>
    <row r="167" spans="2:10" ht="15.75" customHeight="1">
      <c r="B167" s="10"/>
      <c r="F167" s="10"/>
      <c r="J167" s="11"/>
    </row>
    <row r="168" spans="2:10" ht="15.75" customHeight="1">
      <c r="B168" s="10"/>
      <c r="F168" s="10"/>
      <c r="J168" s="11"/>
    </row>
    <row r="169" spans="2:10" ht="15.75" customHeight="1">
      <c r="B169" s="10"/>
      <c r="F169" s="10"/>
      <c r="J169" s="11"/>
    </row>
    <row r="170" spans="2:10" ht="15.75" customHeight="1">
      <c r="B170" s="10"/>
      <c r="F170" s="10"/>
      <c r="J170" s="11"/>
    </row>
    <row r="171" spans="2:10" ht="15.75" customHeight="1">
      <c r="B171" s="10"/>
      <c r="F171" s="10"/>
      <c r="J171" s="11"/>
    </row>
    <row r="172" spans="2:10" ht="15.75" customHeight="1">
      <c r="B172" s="10"/>
      <c r="F172" s="10"/>
      <c r="J172" s="11"/>
    </row>
    <row r="173" spans="2:10" ht="15.75" customHeight="1">
      <c r="B173" s="10"/>
      <c r="F173" s="10"/>
      <c r="J173" s="11"/>
    </row>
    <row r="174" spans="2:10" ht="15.75" customHeight="1">
      <c r="B174" s="10"/>
      <c r="F174" s="10"/>
      <c r="J174" s="11"/>
    </row>
    <row r="175" spans="2:10" ht="15.75" customHeight="1">
      <c r="B175" s="10"/>
      <c r="F175" s="10"/>
      <c r="J175" s="11"/>
    </row>
    <row r="176" spans="2:10" ht="15.75" customHeight="1">
      <c r="B176" s="10"/>
      <c r="F176" s="10"/>
      <c r="J176" s="11"/>
    </row>
    <row r="177" spans="2:10" ht="15.75" customHeight="1">
      <c r="B177" s="10"/>
      <c r="F177" s="10"/>
      <c r="J177" s="11"/>
    </row>
    <row r="178" spans="2:10" ht="15.75" customHeight="1">
      <c r="B178" s="10"/>
      <c r="F178" s="10"/>
      <c r="J178" s="11"/>
    </row>
    <row r="179" spans="2:10" ht="15.75" customHeight="1">
      <c r="B179" s="10"/>
      <c r="F179" s="10"/>
      <c r="J179" s="11"/>
    </row>
    <row r="180" spans="2:10" ht="15.75" customHeight="1">
      <c r="B180" s="10"/>
      <c r="F180" s="10"/>
      <c r="J180" s="11"/>
    </row>
    <row r="181" spans="2:10" ht="15.75" customHeight="1">
      <c r="B181" s="10"/>
      <c r="F181" s="10"/>
      <c r="J181" s="11"/>
    </row>
    <row r="182" spans="2:10" ht="15.75" customHeight="1">
      <c r="B182" s="10"/>
      <c r="F182" s="10"/>
      <c r="J182" s="11"/>
    </row>
    <row r="183" spans="2:10" ht="15.75" customHeight="1">
      <c r="B183" s="10"/>
      <c r="F183" s="10"/>
      <c r="J183" s="11"/>
    </row>
    <row r="184" spans="2:10" ht="15.75" customHeight="1">
      <c r="B184" s="10"/>
      <c r="F184" s="10"/>
      <c r="J184" s="11"/>
    </row>
    <row r="185" spans="2:10" ht="15.75" customHeight="1">
      <c r="B185" s="10"/>
      <c r="F185" s="10"/>
      <c r="J185" s="11"/>
    </row>
    <row r="186" spans="2:10" ht="15.75" customHeight="1">
      <c r="B186" s="10"/>
      <c r="F186" s="10"/>
      <c r="J186" s="11"/>
    </row>
    <row r="187" spans="2:10" ht="15.75" customHeight="1">
      <c r="B187" s="10"/>
      <c r="F187" s="10"/>
      <c r="J187" s="11"/>
    </row>
    <row r="188" spans="2:10" ht="15.75" customHeight="1">
      <c r="B188" s="10"/>
      <c r="F188" s="10"/>
      <c r="J188" s="11"/>
    </row>
    <row r="189" spans="2:10" ht="15.75" customHeight="1">
      <c r="B189" s="10"/>
      <c r="F189" s="10"/>
      <c r="J189" s="11"/>
    </row>
    <row r="190" spans="2:10" ht="15.75" customHeight="1">
      <c r="B190" s="10"/>
      <c r="F190" s="10"/>
      <c r="J190" s="11"/>
    </row>
    <row r="191" spans="2:10" ht="15.75" customHeight="1">
      <c r="B191" s="10"/>
      <c r="F191" s="10"/>
      <c r="J191" s="11"/>
    </row>
    <row r="192" spans="2:10" ht="15.75" customHeight="1">
      <c r="B192" s="10"/>
      <c r="F192" s="10"/>
      <c r="J192" s="11"/>
    </row>
    <row r="193" spans="2:10" ht="15.75" customHeight="1">
      <c r="B193" s="10"/>
      <c r="F193" s="10"/>
      <c r="J193" s="11"/>
    </row>
    <row r="194" spans="2:10" ht="15.75" customHeight="1">
      <c r="B194" s="10"/>
      <c r="F194" s="10"/>
      <c r="J194" s="11"/>
    </row>
    <row r="195" spans="2:10" ht="15.75" customHeight="1">
      <c r="B195" s="10"/>
      <c r="F195" s="10"/>
      <c r="J195" s="11"/>
    </row>
    <row r="196" spans="2:10" ht="15.75" customHeight="1">
      <c r="B196" s="10"/>
      <c r="F196" s="10"/>
      <c r="J196" s="11"/>
    </row>
    <row r="197" spans="2:10" ht="15.75" customHeight="1">
      <c r="B197" s="10"/>
      <c r="F197" s="10"/>
      <c r="J197" s="11"/>
    </row>
    <row r="198" spans="2:10" ht="15.75" customHeight="1">
      <c r="B198" s="10"/>
      <c r="F198" s="10"/>
      <c r="J198" s="11"/>
    </row>
    <row r="199" spans="2:10" ht="15.75" customHeight="1">
      <c r="B199" s="10"/>
      <c r="F199" s="10"/>
      <c r="J199" s="11"/>
    </row>
    <row r="200" spans="2:10" ht="15.75" customHeight="1">
      <c r="B200" s="10"/>
      <c r="F200" s="10"/>
      <c r="J200" s="11"/>
    </row>
    <row r="201" spans="2:10" ht="15.75" customHeight="1">
      <c r="B201" s="10"/>
      <c r="F201" s="10"/>
      <c r="J201" s="11"/>
    </row>
    <row r="202" spans="2:10" ht="15.75" customHeight="1">
      <c r="B202" s="10"/>
      <c r="F202" s="10"/>
      <c r="J202" s="11"/>
    </row>
    <row r="203" spans="2:10" ht="15.75" customHeight="1">
      <c r="B203" s="10"/>
      <c r="F203" s="10"/>
      <c r="J203" s="11"/>
    </row>
    <row r="204" spans="2:10" ht="15.75" customHeight="1">
      <c r="B204" s="10"/>
      <c r="F204" s="10"/>
      <c r="J204" s="11"/>
    </row>
    <row r="205" spans="2:10" ht="15.75" customHeight="1">
      <c r="B205" s="10"/>
      <c r="F205" s="10"/>
      <c r="J205" s="11"/>
    </row>
    <row r="206" spans="2:10" ht="15.75" customHeight="1">
      <c r="B206" s="10"/>
      <c r="F206" s="10"/>
      <c r="J206" s="11"/>
    </row>
    <row r="207" spans="2:10" ht="15.75" customHeight="1">
      <c r="B207" s="10"/>
      <c r="F207" s="10"/>
      <c r="J207" s="11"/>
    </row>
    <row r="208" spans="2:10" ht="15.75" customHeight="1">
      <c r="B208" s="10"/>
      <c r="F208" s="10"/>
      <c r="J208" s="11"/>
    </row>
    <row r="209" spans="2:10" ht="15.75" customHeight="1">
      <c r="B209" s="10"/>
      <c r="F209" s="10"/>
      <c r="J209" s="11"/>
    </row>
    <row r="210" spans="2:10" ht="15.75" customHeight="1">
      <c r="B210" s="10"/>
      <c r="F210" s="10"/>
      <c r="J210" s="11"/>
    </row>
    <row r="211" spans="2:10" ht="15.75" customHeight="1">
      <c r="B211" s="10"/>
      <c r="F211" s="10"/>
      <c r="J211" s="11"/>
    </row>
    <row r="212" spans="2:10" ht="15.75" customHeight="1">
      <c r="B212" s="10"/>
      <c r="F212" s="10"/>
      <c r="J212" s="11"/>
    </row>
    <row r="213" spans="2:10" ht="15.75" customHeight="1">
      <c r="B213" s="10"/>
      <c r="F213" s="10"/>
      <c r="J213" s="11"/>
    </row>
    <row r="214" spans="2:10" ht="15.75" customHeight="1">
      <c r="B214" s="10"/>
      <c r="F214" s="10"/>
      <c r="J214" s="11"/>
    </row>
    <row r="215" spans="2:10" ht="15.75" customHeight="1">
      <c r="B215" s="10"/>
      <c r="F215" s="10"/>
      <c r="J215" s="11"/>
    </row>
    <row r="216" spans="2:10" ht="15.75" customHeight="1">
      <c r="B216" s="10"/>
      <c r="F216" s="10"/>
      <c r="J216" s="11"/>
    </row>
    <row r="217" spans="2:10" ht="15.75" customHeight="1">
      <c r="B217" s="10"/>
      <c r="F217" s="10"/>
      <c r="J217" s="11"/>
    </row>
    <row r="218" spans="2:10" ht="15.75" customHeight="1">
      <c r="B218" s="10"/>
      <c r="F218" s="10"/>
      <c r="J218" s="11"/>
    </row>
    <row r="219" spans="2:10" ht="15.75" customHeight="1">
      <c r="B219" s="10"/>
      <c r="F219" s="10"/>
      <c r="J219" s="11"/>
    </row>
    <row r="220" spans="2:10" ht="15.75" customHeight="1">
      <c r="B220" s="10"/>
      <c r="F220" s="10"/>
      <c r="J220" s="11"/>
    </row>
    <row r="221" spans="2:10" ht="15.75" customHeight="1">
      <c r="B221" s="10"/>
      <c r="F221" s="10"/>
      <c r="J221" s="11"/>
    </row>
    <row r="222" spans="2:10" ht="15.75" customHeight="1">
      <c r="B222" s="10"/>
      <c r="F222" s="10"/>
      <c r="J222" s="11"/>
    </row>
    <row r="223" spans="2:10" ht="15.75" customHeight="1">
      <c r="B223" s="10"/>
      <c r="F223" s="10"/>
      <c r="J223" s="11"/>
    </row>
    <row r="224" spans="2:10" ht="15.75" customHeight="1">
      <c r="B224" s="10"/>
      <c r="F224" s="10"/>
      <c r="J224" s="11"/>
    </row>
    <row r="225" spans="2:10" ht="15.75" customHeight="1">
      <c r="B225" s="10"/>
      <c r="F225" s="10"/>
      <c r="J225" s="11"/>
    </row>
    <row r="226" spans="2:10" ht="15.75" customHeight="1">
      <c r="B226" s="10"/>
      <c r="F226" s="10"/>
      <c r="J226" s="11"/>
    </row>
    <row r="227" spans="2:10" ht="15.75" customHeight="1">
      <c r="B227" s="10"/>
      <c r="F227" s="10"/>
      <c r="J227" s="11"/>
    </row>
    <row r="228" spans="2:10" ht="15.75" customHeight="1">
      <c r="B228" s="10"/>
      <c r="F228" s="10"/>
      <c r="J228" s="11"/>
    </row>
    <row r="229" spans="2:10" ht="15.75" customHeight="1">
      <c r="B229" s="10"/>
      <c r="F229" s="10"/>
      <c r="J229" s="11"/>
    </row>
    <row r="230" spans="2:10" ht="15.75" customHeight="1">
      <c r="B230" s="10"/>
      <c r="F230" s="10"/>
      <c r="J230" s="11"/>
    </row>
    <row r="231" spans="2:10" ht="15.75" customHeight="1">
      <c r="B231" s="10"/>
      <c r="F231" s="10"/>
      <c r="J231" s="11"/>
    </row>
    <row r="232" spans="2:10" ht="15.75" customHeight="1">
      <c r="B232" s="10"/>
      <c r="F232" s="10"/>
      <c r="J232" s="11"/>
    </row>
    <row r="233" spans="2:10" ht="15.75" customHeight="1">
      <c r="B233" s="10"/>
      <c r="F233" s="10"/>
      <c r="J233" s="11"/>
    </row>
    <row r="234" spans="2:10" ht="15.75" customHeight="1">
      <c r="B234" s="10"/>
      <c r="F234" s="10"/>
      <c r="J234" s="11"/>
    </row>
    <row r="235" spans="2:10" ht="15.75" customHeight="1">
      <c r="B235" s="10"/>
      <c r="F235" s="10"/>
      <c r="J235" s="11"/>
    </row>
    <row r="236" spans="2:10" ht="15.75" customHeight="1">
      <c r="B236" s="10"/>
      <c r="F236" s="10"/>
      <c r="J236" s="11"/>
    </row>
    <row r="237" spans="2:10" ht="15.75" customHeight="1">
      <c r="B237" s="10"/>
      <c r="F237" s="10"/>
      <c r="J237" s="11"/>
    </row>
    <row r="238" spans="2:10" ht="15.75" customHeight="1">
      <c r="B238" s="10"/>
      <c r="F238" s="10"/>
      <c r="J238" s="11"/>
    </row>
    <row r="239" spans="2:10" ht="15.75" customHeight="1">
      <c r="B239" s="10"/>
      <c r="F239" s="10"/>
      <c r="J239" s="11"/>
    </row>
    <row r="240" spans="2:10" ht="15.75" customHeight="1">
      <c r="B240" s="10"/>
      <c r="F240" s="10"/>
      <c r="J240" s="11"/>
    </row>
    <row r="241" spans="2:10" ht="15.75" customHeight="1">
      <c r="B241" s="10"/>
      <c r="F241" s="10"/>
      <c r="J241" s="11"/>
    </row>
    <row r="242" spans="2:10" ht="15.75" customHeight="1">
      <c r="B242" s="10"/>
      <c r="F242" s="10"/>
      <c r="J242" s="11"/>
    </row>
    <row r="243" spans="2:10" ht="15.75" customHeight="1">
      <c r="B243" s="10"/>
      <c r="F243" s="10"/>
      <c r="J243" s="11"/>
    </row>
    <row r="244" spans="2:10" ht="15.75" customHeight="1">
      <c r="B244" s="10"/>
      <c r="F244" s="10"/>
      <c r="J244" s="11"/>
    </row>
    <row r="245" spans="2:10" ht="15.75" customHeight="1">
      <c r="B245" s="10"/>
      <c r="F245" s="10"/>
      <c r="J245" s="11"/>
    </row>
    <row r="246" spans="2:10" ht="15.75" customHeight="1">
      <c r="B246" s="10"/>
      <c r="F246" s="10"/>
      <c r="J246" s="11"/>
    </row>
    <row r="247" spans="2:10" ht="15.75" customHeight="1">
      <c r="B247" s="10"/>
      <c r="F247" s="10"/>
      <c r="J247" s="11"/>
    </row>
    <row r="248" spans="2:10" ht="15.75" customHeight="1">
      <c r="B248" s="10"/>
      <c r="F248" s="10"/>
      <c r="J248" s="11"/>
    </row>
    <row r="249" spans="2:10" ht="15.75" customHeight="1">
      <c r="B249" s="10"/>
      <c r="F249" s="10"/>
      <c r="J249" s="11"/>
    </row>
    <row r="250" spans="2:10" ht="15.75" customHeight="1">
      <c r="B250" s="10"/>
      <c r="F250" s="10"/>
      <c r="J250" s="11"/>
    </row>
    <row r="251" spans="2:10" ht="15.75" customHeight="1">
      <c r="B251" s="10"/>
      <c r="F251" s="10"/>
      <c r="J251" s="11"/>
    </row>
    <row r="252" spans="2:10" ht="15.75" customHeight="1">
      <c r="B252" s="10"/>
      <c r="F252" s="10"/>
      <c r="J252" s="11"/>
    </row>
    <row r="253" spans="2:10" ht="15.75" customHeight="1">
      <c r="B253" s="10"/>
      <c r="F253" s="10"/>
      <c r="J253" s="11"/>
    </row>
    <row r="254" spans="2:10" ht="15.75" customHeight="1">
      <c r="B254" s="10"/>
      <c r="F254" s="10"/>
      <c r="J254" s="11"/>
    </row>
    <row r="255" spans="2:10" ht="15.75" customHeight="1">
      <c r="B255" s="10"/>
      <c r="F255" s="10"/>
      <c r="J255" s="11"/>
    </row>
    <row r="256" spans="2:10" ht="15.75" customHeight="1">
      <c r="B256" s="10"/>
      <c r="F256" s="10"/>
      <c r="J256" s="11"/>
    </row>
    <row r="257" spans="2:10" ht="15.75" customHeight="1">
      <c r="B257" s="10"/>
      <c r="F257" s="10"/>
      <c r="J257" s="11"/>
    </row>
    <row r="258" spans="2:10" ht="15.75" customHeight="1">
      <c r="B258" s="10"/>
      <c r="F258" s="10"/>
      <c r="J258" s="11"/>
    </row>
    <row r="259" spans="2:10" ht="15.75" customHeight="1">
      <c r="B259" s="10"/>
      <c r="F259" s="10"/>
      <c r="J259" s="11"/>
    </row>
    <row r="260" spans="2:10" ht="15.75" customHeight="1">
      <c r="B260" s="10"/>
      <c r="F260" s="10"/>
      <c r="J260" s="11"/>
    </row>
    <row r="261" spans="2:10" ht="15.75" customHeight="1">
      <c r="B261" s="10"/>
      <c r="F261" s="10"/>
      <c r="J261" s="11"/>
    </row>
    <row r="262" spans="2:10" ht="15.75" customHeight="1">
      <c r="B262" s="10"/>
      <c r="F262" s="10"/>
      <c r="J262" s="11"/>
    </row>
    <row r="263" spans="2:10" ht="15.75" customHeight="1">
      <c r="B263" s="10"/>
      <c r="F263" s="10"/>
      <c r="J263" s="11"/>
    </row>
    <row r="264" spans="2:10" ht="15.75" customHeight="1">
      <c r="B264" s="10"/>
      <c r="F264" s="10"/>
      <c r="J264" s="11"/>
    </row>
    <row r="265" spans="2:10" ht="15.75" customHeight="1">
      <c r="B265" s="10"/>
      <c r="F265" s="10"/>
      <c r="J265" s="11"/>
    </row>
    <row r="266" spans="2:10" ht="15.75" customHeight="1">
      <c r="B266" s="10"/>
      <c r="F266" s="10"/>
      <c r="J266" s="11"/>
    </row>
    <row r="267" spans="2:10" ht="15.75" customHeight="1">
      <c r="B267" s="10"/>
      <c r="F267" s="10"/>
      <c r="J267" s="11"/>
    </row>
    <row r="268" spans="2:10" ht="15.75" customHeight="1">
      <c r="B268" s="10"/>
      <c r="F268" s="10"/>
      <c r="J268" s="11"/>
    </row>
    <row r="269" spans="2:10" ht="15.75" customHeight="1">
      <c r="B269" s="10"/>
      <c r="F269" s="10"/>
      <c r="J269" s="11"/>
    </row>
    <row r="270" spans="2:10" ht="15.75" customHeight="1">
      <c r="B270" s="10"/>
      <c r="F270" s="10"/>
      <c r="J270" s="11"/>
    </row>
    <row r="271" spans="2:10" ht="15.75" customHeight="1">
      <c r="B271" s="10"/>
      <c r="F271" s="10"/>
      <c r="J271" s="11"/>
    </row>
    <row r="272" spans="2:10" ht="15.75" customHeight="1">
      <c r="B272" s="10"/>
      <c r="F272" s="10"/>
      <c r="J272" s="11"/>
    </row>
    <row r="273" spans="2:10" ht="15.75" customHeight="1">
      <c r="B273" s="10"/>
      <c r="F273" s="10"/>
      <c r="J273" s="11"/>
    </row>
    <row r="274" spans="2:10" ht="15.75" customHeight="1">
      <c r="B274" s="10"/>
      <c r="F274" s="10"/>
      <c r="J274" s="11"/>
    </row>
    <row r="275" spans="2:10" ht="15.75" customHeight="1">
      <c r="B275" s="10"/>
      <c r="F275" s="10"/>
      <c r="J275" s="11"/>
    </row>
    <row r="276" spans="2:10" ht="15.75" customHeight="1">
      <c r="B276" s="10"/>
      <c r="F276" s="10"/>
      <c r="J276" s="11"/>
    </row>
    <row r="277" spans="2:10" ht="15.75" customHeight="1">
      <c r="B277" s="10"/>
      <c r="F277" s="10"/>
      <c r="J277" s="11"/>
    </row>
    <row r="278" spans="2:10" ht="15.75" customHeight="1">
      <c r="B278" s="10"/>
      <c r="F278" s="10"/>
      <c r="J278" s="11"/>
    </row>
    <row r="279" spans="2:10" ht="15.75" customHeight="1">
      <c r="B279" s="10"/>
      <c r="F279" s="10"/>
      <c r="J279" s="11"/>
    </row>
    <row r="280" spans="2:10" ht="15.75" customHeight="1">
      <c r="B280" s="10"/>
      <c r="F280" s="10"/>
      <c r="J280" s="11"/>
    </row>
    <row r="281" spans="2:10" ht="15.75" customHeight="1">
      <c r="B281" s="10"/>
      <c r="F281" s="10"/>
      <c r="J281" s="11"/>
    </row>
    <row r="282" spans="2:10" ht="15.75" customHeight="1">
      <c r="B282" s="10"/>
      <c r="F282" s="10"/>
      <c r="J282" s="11"/>
    </row>
    <row r="283" spans="2:10" ht="15.75" customHeight="1">
      <c r="B283" s="10"/>
      <c r="F283" s="10"/>
      <c r="J283" s="11"/>
    </row>
    <row r="284" spans="2:10" ht="15.75" customHeight="1">
      <c r="B284" s="10"/>
      <c r="F284" s="10"/>
      <c r="J284" s="11"/>
    </row>
    <row r="285" spans="2:10" ht="15.75" customHeight="1">
      <c r="B285" s="10"/>
      <c r="F285" s="10"/>
      <c r="J285" s="11"/>
    </row>
    <row r="286" spans="2:10" ht="15.75" customHeight="1">
      <c r="B286" s="10"/>
      <c r="F286" s="10"/>
      <c r="J286" s="11"/>
    </row>
    <row r="287" spans="2:10" ht="15.75" customHeight="1">
      <c r="B287" s="10"/>
      <c r="F287" s="10"/>
      <c r="J287" s="11"/>
    </row>
    <row r="288" spans="2:10" ht="15.75" customHeight="1">
      <c r="B288" s="10"/>
      <c r="F288" s="10"/>
      <c r="J288" s="11"/>
    </row>
    <row r="289" spans="2:10" ht="15.75" customHeight="1">
      <c r="B289" s="10"/>
      <c r="F289" s="10"/>
      <c r="J289" s="11"/>
    </row>
    <row r="290" spans="2:10" ht="15.75" customHeight="1">
      <c r="B290" s="10"/>
      <c r="F290" s="10"/>
      <c r="J290" s="11"/>
    </row>
    <row r="291" spans="2:10" ht="15.75" customHeight="1">
      <c r="B291" s="10"/>
      <c r="F291" s="10"/>
      <c r="J291" s="11"/>
    </row>
    <row r="292" spans="2:10" ht="15.75" customHeight="1">
      <c r="B292" s="10"/>
      <c r="F292" s="10"/>
      <c r="J292" s="11"/>
    </row>
    <row r="293" spans="2:10" ht="15.75" customHeight="1">
      <c r="B293" s="10"/>
      <c r="F293" s="10"/>
      <c r="J293" s="11"/>
    </row>
    <row r="294" spans="2:10" ht="15.75" customHeight="1">
      <c r="B294" s="10"/>
      <c r="F294" s="10"/>
      <c r="J294" s="11"/>
    </row>
    <row r="295" spans="2:10" ht="15.75" customHeight="1">
      <c r="B295" s="10"/>
      <c r="F295" s="10"/>
      <c r="J295" s="11"/>
    </row>
    <row r="296" spans="2:10" ht="15.75" customHeight="1">
      <c r="B296" s="10"/>
      <c r="F296" s="10"/>
      <c r="J296" s="11"/>
    </row>
    <row r="297" spans="2:10" ht="15.75" customHeight="1">
      <c r="B297" s="10"/>
      <c r="F297" s="10"/>
      <c r="J297" s="11"/>
    </row>
    <row r="298" spans="2:10" ht="15.75" customHeight="1">
      <c r="B298" s="10"/>
      <c r="F298" s="10"/>
      <c r="J298" s="11"/>
    </row>
    <row r="299" spans="2:10" ht="15.75" customHeight="1">
      <c r="B299" s="10"/>
      <c r="F299" s="10"/>
      <c r="J299" s="11"/>
    </row>
    <row r="300" spans="2:10" ht="15.75" customHeight="1">
      <c r="B300" s="10"/>
      <c r="F300" s="10"/>
      <c r="J300" s="11"/>
    </row>
    <row r="301" spans="2:10" ht="15.75" customHeight="1">
      <c r="B301" s="10"/>
      <c r="F301" s="10"/>
      <c r="J301" s="11"/>
    </row>
    <row r="302" spans="2:10" ht="15.75" customHeight="1">
      <c r="B302" s="10"/>
      <c r="F302" s="10"/>
      <c r="J302" s="11"/>
    </row>
    <row r="303" spans="2:10" ht="15.75" customHeight="1">
      <c r="B303" s="10"/>
      <c r="F303" s="10"/>
      <c r="J303" s="11"/>
    </row>
    <row r="304" spans="2:10" ht="15.75" customHeight="1">
      <c r="B304" s="10"/>
      <c r="F304" s="10"/>
      <c r="J304" s="11"/>
    </row>
    <row r="305" spans="2:10" ht="15.75" customHeight="1">
      <c r="B305" s="10"/>
      <c r="F305" s="10"/>
      <c r="J305" s="11"/>
    </row>
    <row r="306" spans="2:10" ht="15.75" customHeight="1">
      <c r="B306" s="10"/>
      <c r="F306" s="10"/>
      <c r="J306" s="11"/>
    </row>
    <row r="307" spans="2:10" ht="15.75" customHeight="1">
      <c r="B307" s="10"/>
      <c r="F307" s="10"/>
      <c r="J307" s="11"/>
    </row>
    <row r="308" spans="2:10" ht="15.75" customHeight="1">
      <c r="B308" s="10"/>
      <c r="F308" s="10"/>
      <c r="J308" s="11"/>
    </row>
    <row r="309" spans="2:10" ht="15.75" customHeight="1">
      <c r="B309" s="10"/>
      <c r="F309" s="10"/>
      <c r="J309" s="11"/>
    </row>
    <row r="310" spans="2:10" ht="15.75" customHeight="1">
      <c r="B310" s="10"/>
      <c r="F310" s="10"/>
      <c r="J310" s="11"/>
    </row>
    <row r="311" spans="2:10" ht="15.75" customHeight="1">
      <c r="B311" s="10"/>
      <c r="F311" s="10"/>
      <c r="J311" s="11"/>
    </row>
    <row r="312" spans="2:10" ht="15.75" customHeight="1">
      <c r="B312" s="10"/>
      <c r="F312" s="10"/>
      <c r="J312" s="11"/>
    </row>
    <row r="313" spans="2:10" ht="15.75" customHeight="1">
      <c r="B313" s="10"/>
      <c r="F313" s="10"/>
      <c r="J313" s="11"/>
    </row>
    <row r="314" spans="2:10" ht="15.75" customHeight="1">
      <c r="B314" s="10"/>
      <c r="F314" s="10"/>
      <c r="J314" s="11"/>
    </row>
    <row r="315" spans="2:10" ht="15.75" customHeight="1">
      <c r="B315" s="10"/>
      <c r="F315" s="10"/>
      <c r="J315" s="11"/>
    </row>
    <row r="316" spans="2:10" ht="15.75" customHeight="1">
      <c r="B316" s="10"/>
      <c r="F316" s="10"/>
      <c r="J316" s="11"/>
    </row>
    <row r="317" spans="2:10" ht="15.75" customHeight="1">
      <c r="B317" s="10"/>
      <c r="F317" s="10"/>
      <c r="J317" s="11"/>
    </row>
    <row r="318" spans="2:10" ht="15.75" customHeight="1">
      <c r="B318" s="10"/>
      <c r="F318" s="10"/>
      <c r="J318" s="11"/>
    </row>
    <row r="319" spans="2:10" ht="15.75" customHeight="1">
      <c r="B319" s="10"/>
      <c r="F319" s="10"/>
      <c r="J319" s="11"/>
    </row>
    <row r="320" spans="2:10" ht="15.75" customHeight="1">
      <c r="B320" s="10"/>
      <c r="F320" s="10"/>
      <c r="J320" s="11"/>
    </row>
    <row r="321" spans="2:10" ht="15.75" customHeight="1">
      <c r="B321" s="10"/>
      <c r="F321" s="10"/>
      <c r="J321" s="11"/>
    </row>
    <row r="322" spans="2:10" ht="15.75" customHeight="1">
      <c r="B322" s="10"/>
      <c r="F322" s="10"/>
      <c r="J322" s="11"/>
    </row>
    <row r="323" spans="2:10" ht="15.75" customHeight="1">
      <c r="B323" s="10"/>
      <c r="F323" s="10"/>
      <c r="J323" s="11"/>
    </row>
    <row r="324" spans="2:10" ht="15.75" customHeight="1">
      <c r="B324" s="10"/>
      <c r="F324" s="10"/>
      <c r="J324" s="11"/>
    </row>
    <row r="325" spans="2:10" ht="15.75" customHeight="1">
      <c r="B325" s="10"/>
      <c r="F325" s="10"/>
      <c r="J325" s="11"/>
    </row>
    <row r="326" spans="2:10" ht="15.75" customHeight="1">
      <c r="B326" s="10"/>
      <c r="F326" s="10"/>
      <c r="J326" s="11"/>
    </row>
    <row r="327" spans="2:10" ht="15.75" customHeight="1">
      <c r="B327" s="10"/>
      <c r="F327" s="10"/>
      <c r="J327" s="11"/>
    </row>
    <row r="328" spans="2:10" ht="15.75" customHeight="1">
      <c r="B328" s="10"/>
      <c r="F328" s="10"/>
      <c r="J328" s="11"/>
    </row>
    <row r="329" spans="2:10" ht="15.75" customHeight="1">
      <c r="B329" s="10"/>
      <c r="F329" s="10"/>
      <c r="J329" s="11"/>
    </row>
    <row r="330" spans="2:10" ht="15.75" customHeight="1">
      <c r="B330" s="10"/>
      <c r="F330" s="10"/>
      <c r="J330" s="11"/>
    </row>
    <row r="331" spans="2:10" ht="15.75" customHeight="1">
      <c r="B331" s="10"/>
      <c r="F331" s="10"/>
      <c r="J331" s="11"/>
    </row>
    <row r="332" spans="2:10" ht="15.75" customHeight="1">
      <c r="B332" s="10"/>
      <c r="F332" s="10"/>
      <c r="J332" s="11"/>
    </row>
    <row r="333" spans="2:10" ht="15.75" customHeight="1">
      <c r="B333" s="10"/>
      <c r="F333" s="10"/>
      <c r="J333" s="11"/>
    </row>
    <row r="334" spans="2:10" ht="15.75" customHeight="1">
      <c r="B334" s="10"/>
      <c r="F334" s="10"/>
      <c r="J334" s="11"/>
    </row>
    <row r="335" spans="2:10" ht="15.75" customHeight="1">
      <c r="B335" s="10"/>
      <c r="F335" s="10"/>
      <c r="J335" s="11"/>
    </row>
    <row r="336" spans="2:10" ht="15.75" customHeight="1">
      <c r="B336" s="10"/>
      <c r="F336" s="10"/>
      <c r="J336" s="11"/>
    </row>
    <row r="337" spans="2:10" ht="15.75" customHeight="1">
      <c r="B337" s="10"/>
      <c r="F337" s="10"/>
      <c r="J337" s="11"/>
    </row>
    <row r="338" spans="2:10" ht="15.75" customHeight="1">
      <c r="B338" s="10"/>
      <c r="F338" s="10"/>
      <c r="J338" s="11"/>
    </row>
    <row r="339" spans="2:10" ht="15.75" customHeight="1">
      <c r="B339" s="10"/>
      <c r="F339" s="10"/>
      <c r="J339" s="11"/>
    </row>
    <row r="340" spans="2:10" ht="15.75" customHeight="1">
      <c r="B340" s="10"/>
      <c r="F340" s="10"/>
      <c r="J340" s="11"/>
    </row>
    <row r="341" spans="2:10" ht="15.75" customHeight="1">
      <c r="B341" s="10"/>
      <c r="F341" s="10"/>
      <c r="J341" s="11"/>
    </row>
    <row r="342" spans="2:10" ht="15.75" customHeight="1">
      <c r="B342" s="10"/>
      <c r="F342" s="10"/>
      <c r="J342" s="11"/>
    </row>
    <row r="343" spans="2:10" ht="15.75" customHeight="1">
      <c r="B343" s="10"/>
      <c r="F343" s="10"/>
      <c r="J343" s="11"/>
    </row>
    <row r="344" spans="2:10" ht="15.75" customHeight="1">
      <c r="B344" s="10"/>
      <c r="F344" s="10"/>
      <c r="J344" s="11"/>
    </row>
    <row r="345" spans="2:10" ht="15.75" customHeight="1">
      <c r="B345" s="10"/>
      <c r="F345" s="10"/>
      <c r="J345" s="11"/>
    </row>
    <row r="346" spans="2:10" ht="15.75" customHeight="1">
      <c r="B346" s="10"/>
      <c r="F346" s="10"/>
      <c r="J346" s="11"/>
    </row>
    <row r="347" spans="2:10" ht="15.75" customHeight="1">
      <c r="B347" s="10"/>
      <c r="F347" s="10"/>
      <c r="J347" s="11"/>
    </row>
    <row r="348" spans="2:10" ht="15.75" customHeight="1">
      <c r="B348" s="10"/>
      <c r="F348" s="10"/>
      <c r="J348" s="11"/>
    </row>
    <row r="349" spans="2:10" ht="15.75" customHeight="1">
      <c r="B349" s="10"/>
      <c r="F349" s="10"/>
      <c r="J349" s="11"/>
    </row>
    <row r="350" spans="2:10" ht="15.75" customHeight="1">
      <c r="B350" s="10"/>
      <c r="F350" s="10"/>
      <c r="J350" s="11"/>
    </row>
    <row r="351" spans="2:10" ht="15.75" customHeight="1">
      <c r="B351" s="10"/>
      <c r="F351" s="10"/>
      <c r="J351" s="11"/>
    </row>
    <row r="352" spans="2:10" ht="15.75" customHeight="1">
      <c r="B352" s="10"/>
      <c r="F352" s="10"/>
      <c r="J352" s="11"/>
    </row>
    <row r="353" spans="2:10" ht="15.75" customHeight="1">
      <c r="B353" s="10"/>
      <c r="F353" s="10"/>
      <c r="J353" s="11"/>
    </row>
    <row r="354" spans="2:10" ht="15.75" customHeight="1">
      <c r="B354" s="10"/>
      <c r="F354" s="10"/>
      <c r="J354" s="11"/>
    </row>
    <row r="355" spans="2:10" ht="15.75" customHeight="1">
      <c r="B355" s="10"/>
      <c r="F355" s="10"/>
      <c r="J355" s="11"/>
    </row>
    <row r="356" spans="2:10" ht="15.75" customHeight="1">
      <c r="B356" s="10"/>
      <c r="F356" s="10"/>
      <c r="J356" s="11"/>
    </row>
    <row r="357" spans="2:10" ht="15.75" customHeight="1">
      <c r="B357" s="10"/>
      <c r="F357" s="10"/>
      <c r="J357" s="11"/>
    </row>
    <row r="358" spans="2:10" ht="15.75" customHeight="1">
      <c r="B358" s="10"/>
      <c r="F358" s="10"/>
      <c r="J358" s="11"/>
    </row>
    <row r="359" spans="2:10" ht="15.75" customHeight="1">
      <c r="B359" s="10"/>
      <c r="F359" s="10"/>
      <c r="J359" s="11"/>
    </row>
    <row r="360" spans="2:10" ht="15.75" customHeight="1">
      <c r="B360" s="10"/>
      <c r="F360" s="10"/>
      <c r="J360" s="11"/>
    </row>
    <row r="361" spans="2:10" ht="15.75" customHeight="1">
      <c r="B361" s="10"/>
      <c r="F361" s="10"/>
      <c r="J361" s="11"/>
    </row>
    <row r="362" spans="2:10" ht="15.75" customHeight="1">
      <c r="B362" s="10"/>
      <c r="F362" s="10"/>
      <c r="J362" s="11"/>
    </row>
    <row r="363" spans="2:10" ht="15.75" customHeight="1">
      <c r="B363" s="10"/>
      <c r="F363" s="10"/>
      <c r="J363" s="11"/>
    </row>
    <row r="364" spans="2:10" ht="15.75" customHeight="1">
      <c r="B364" s="10"/>
      <c r="F364" s="10"/>
      <c r="J364" s="11"/>
    </row>
    <row r="365" spans="2:10" ht="15.75" customHeight="1">
      <c r="B365" s="10"/>
      <c r="F365" s="10"/>
      <c r="J365" s="11"/>
    </row>
    <row r="366" spans="2:10" ht="15.75" customHeight="1">
      <c r="B366" s="10"/>
      <c r="F366" s="10"/>
      <c r="J366" s="11"/>
    </row>
    <row r="367" spans="2:10" ht="15.75" customHeight="1">
      <c r="B367" s="10"/>
      <c r="F367" s="10"/>
      <c r="J367" s="11"/>
    </row>
    <row r="368" spans="2:10" ht="15.75" customHeight="1">
      <c r="B368" s="10"/>
      <c r="F368" s="10"/>
      <c r="J368" s="11"/>
    </row>
    <row r="369" spans="2:10" ht="15.75" customHeight="1">
      <c r="B369" s="10"/>
      <c r="F369" s="10"/>
      <c r="J369" s="11"/>
    </row>
    <row r="370" spans="2:10" ht="15.75" customHeight="1">
      <c r="B370" s="10"/>
      <c r="F370" s="10"/>
      <c r="J370" s="11"/>
    </row>
    <row r="371" spans="2:10" ht="15.75" customHeight="1">
      <c r="B371" s="10"/>
      <c r="F371" s="10"/>
      <c r="J371" s="11"/>
    </row>
    <row r="372" spans="2:10" ht="15.75" customHeight="1">
      <c r="B372" s="10"/>
      <c r="F372" s="10"/>
      <c r="J372" s="11"/>
    </row>
    <row r="373" spans="2:10" ht="15.75" customHeight="1">
      <c r="B373" s="10"/>
      <c r="F373" s="10"/>
      <c r="J373" s="11"/>
    </row>
    <row r="374" spans="2:10" ht="15.75" customHeight="1">
      <c r="B374" s="10"/>
      <c r="F374" s="10"/>
      <c r="J374" s="11"/>
    </row>
    <row r="375" spans="2:10" ht="15.75" customHeight="1">
      <c r="B375" s="10"/>
      <c r="F375" s="10"/>
      <c r="J375" s="11"/>
    </row>
    <row r="376" spans="2:10" ht="15.75" customHeight="1">
      <c r="B376" s="10"/>
      <c r="F376" s="10"/>
      <c r="J376" s="11"/>
    </row>
    <row r="377" spans="2:10" ht="15.75" customHeight="1">
      <c r="B377" s="10"/>
      <c r="F377" s="10"/>
      <c r="J377" s="11"/>
    </row>
    <row r="378" spans="2:10" ht="15.75" customHeight="1">
      <c r="B378" s="10"/>
      <c r="F378" s="10"/>
      <c r="J378" s="11"/>
    </row>
    <row r="379" spans="2:10" ht="15.75" customHeight="1">
      <c r="B379" s="10"/>
      <c r="F379" s="10"/>
      <c r="J379" s="11"/>
    </row>
    <row r="380" spans="2:10" ht="15.75" customHeight="1">
      <c r="B380" s="10"/>
      <c r="F380" s="10"/>
      <c r="J380" s="11"/>
    </row>
    <row r="381" spans="2:10" ht="15.75" customHeight="1">
      <c r="B381" s="10"/>
      <c r="F381" s="10"/>
      <c r="J381" s="11"/>
    </row>
    <row r="382" spans="2:10" ht="15.75" customHeight="1">
      <c r="B382" s="10"/>
      <c r="F382" s="10"/>
      <c r="J382" s="11"/>
    </row>
    <row r="383" spans="2:10" ht="15.75" customHeight="1">
      <c r="B383" s="10"/>
      <c r="F383" s="10"/>
      <c r="J383" s="11"/>
    </row>
    <row r="384" spans="2:10" ht="15.75" customHeight="1">
      <c r="B384" s="10"/>
      <c r="F384" s="10"/>
      <c r="J384" s="11"/>
    </row>
    <row r="385" spans="2:10" ht="15.75" customHeight="1">
      <c r="B385" s="10"/>
      <c r="F385" s="10"/>
      <c r="J385" s="11"/>
    </row>
    <row r="386" spans="2:10" ht="15.75" customHeight="1">
      <c r="B386" s="10"/>
      <c r="F386" s="10"/>
      <c r="J386" s="11"/>
    </row>
    <row r="387" spans="2:10" ht="15.75" customHeight="1">
      <c r="B387" s="10"/>
      <c r="F387" s="10"/>
      <c r="J387" s="11"/>
    </row>
    <row r="388" spans="2:10" ht="15.75" customHeight="1">
      <c r="B388" s="10"/>
      <c r="F388" s="10"/>
      <c r="J388" s="11"/>
    </row>
    <row r="389" spans="2:10" ht="15.75" customHeight="1">
      <c r="B389" s="10"/>
      <c r="F389" s="10"/>
      <c r="J389" s="11"/>
    </row>
    <row r="390" spans="2:10" ht="15.75" customHeight="1">
      <c r="B390" s="10"/>
      <c r="F390" s="10"/>
      <c r="J390" s="11"/>
    </row>
    <row r="391" spans="2:10" ht="15.75" customHeight="1">
      <c r="B391" s="10"/>
      <c r="F391" s="10"/>
      <c r="J391" s="11"/>
    </row>
    <row r="392" spans="2:10" ht="15.75" customHeight="1">
      <c r="B392" s="10"/>
      <c r="F392" s="10"/>
      <c r="J392" s="11"/>
    </row>
    <row r="393" spans="2:10" ht="15.75" customHeight="1">
      <c r="B393" s="10"/>
      <c r="F393" s="10"/>
      <c r="J393" s="11"/>
    </row>
    <row r="394" spans="2:10" ht="15.75" customHeight="1">
      <c r="B394" s="10"/>
      <c r="F394" s="10"/>
      <c r="J394" s="11"/>
    </row>
    <row r="395" spans="2:10" ht="15.75" customHeight="1">
      <c r="B395" s="10"/>
      <c r="F395" s="10"/>
      <c r="J395" s="11"/>
    </row>
    <row r="396" spans="2:10" ht="15.75" customHeight="1">
      <c r="B396" s="10"/>
      <c r="F396" s="10"/>
      <c r="J396" s="11"/>
    </row>
    <row r="397" spans="2:10" ht="15.75" customHeight="1">
      <c r="B397" s="10"/>
      <c r="F397" s="10"/>
      <c r="J397" s="11"/>
    </row>
    <row r="398" spans="2:10" ht="15.75" customHeight="1">
      <c r="B398" s="10"/>
      <c r="F398" s="10"/>
      <c r="J398" s="11"/>
    </row>
    <row r="399" spans="2:10" ht="15.75" customHeight="1">
      <c r="B399" s="10"/>
      <c r="F399" s="10"/>
      <c r="J399" s="11"/>
    </row>
    <row r="400" spans="2:10" ht="15.75" customHeight="1">
      <c r="B400" s="10"/>
      <c r="F400" s="10"/>
      <c r="J400" s="11"/>
    </row>
    <row r="401" spans="2:10" ht="15.75" customHeight="1">
      <c r="B401" s="10"/>
      <c r="F401" s="10"/>
      <c r="J401" s="11"/>
    </row>
    <row r="402" spans="2:10" ht="15.75" customHeight="1">
      <c r="B402" s="10"/>
      <c r="F402" s="10"/>
      <c r="J402" s="11"/>
    </row>
    <row r="403" spans="2:10" ht="15.75" customHeight="1">
      <c r="B403" s="10"/>
      <c r="F403" s="10"/>
      <c r="J403" s="11"/>
    </row>
    <row r="404" spans="2:10" ht="15.75" customHeight="1">
      <c r="B404" s="10"/>
      <c r="F404" s="10"/>
      <c r="J404" s="11"/>
    </row>
    <row r="405" spans="2:10" ht="15.75" customHeight="1">
      <c r="B405" s="10"/>
      <c r="F405" s="10"/>
      <c r="J405" s="11"/>
    </row>
    <row r="406" spans="2:10" ht="15.75" customHeight="1">
      <c r="B406" s="10"/>
      <c r="F406" s="10"/>
      <c r="J406" s="11"/>
    </row>
    <row r="407" spans="2:10" ht="15.75" customHeight="1">
      <c r="B407" s="10"/>
      <c r="F407" s="10"/>
      <c r="J407" s="11"/>
    </row>
    <row r="408" spans="2:10" ht="15.75" customHeight="1">
      <c r="B408" s="10"/>
      <c r="F408" s="10"/>
      <c r="J408" s="11"/>
    </row>
    <row r="409" spans="2:10" ht="15.75" customHeight="1">
      <c r="B409" s="10"/>
      <c r="F409" s="10"/>
      <c r="J409" s="11"/>
    </row>
    <row r="410" spans="2:10" ht="15.75" customHeight="1">
      <c r="B410" s="10"/>
      <c r="F410" s="10"/>
      <c r="J410" s="11"/>
    </row>
    <row r="411" spans="2:10" ht="15.75" customHeight="1">
      <c r="B411" s="10"/>
      <c r="F411" s="10"/>
      <c r="J411" s="11"/>
    </row>
    <row r="412" spans="2:10" ht="15.75" customHeight="1">
      <c r="B412" s="10"/>
      <c r="F412" s="10"/>
      <c r="J412" s="11"/>
    </row>
    <row r="413" spans="2:10" ht="15.75" customHeight="1">
      <c r="B413" s="10"/>
      <c r="F413" s="10"/>
      <c r="J413" s="11"/>
    </row>
    <row r="414" spans="2:10" ht="15.75" customHeight="1">
      <c r="B414" s="10"/>
      <c r="F414" s="10"/>
      <c r="J414" s="11"/>
    </row>
    <row r="415" spans="2:10" ht="15.75" customHeight="1">
      <c r="B415" s="10"/>
      <c r="F415" s="10"/>
      <c r="J415" s="11"/>
    </row>
    <row r="416" spans="2:10" ht="15.75" customHeight="1">
      <c r="B416" s="10"/>
      <c r="F416" s="10"/>
      <c r="J416" s="11"/>
    </row>
    <row r="417" spans="2:10" ht="15.75" customHeight="1">
      <c r="B417" s="10"/>
      <c r="F417" s="10"/>
      <c r="J417" s="11"/>
    </row>
    <row r="418" spans="2:10" ht="15.75" customHeight="1">
      <c r="B418" s="10"/>
      <c r="F418" s="10"/>
      <c r="J418" s="11"/>
    </row>
    <row r="419" spans="2:10" ht="15.75" customHeight="1">
      <c r="B419" s="10"/>
      <c r="F419" s="10"/>
      <c r="J419" s="11"/>
    </row>
    <row r="420" spans="2:10" ht="15.75" customHeight="1">
      <c r="B420" s="10"/>
      <c r="F420" s="10"/>
      <c r="J420" s="11"/>
    </row>
    <row r="421" spans="2:10" ht="15.75" customHeight="1">
      <c r="B421" s="10"/>
      <c r="F421" s="10"/>
      <c r="J421" s="11"/>
    </row>
    <row r="422" spans="2:10" ht="15.75" customHeight="1">
      <c r="B422" s="10"/>
      <c r="F422" s="10"/>
      <c r="J422" s="11"/>
    </row>
    <row r="423" spans="2:10" ht="15.75" customHeight="1">
      <c r="B423" s="10"/>
      <c r="F423" s="10"/>
      <c r="J423" s="11"/>
    </row>
    <row r="424" spans="2:10" ht="15.75" customHeight="1">
      <c r="B424" s="10"/>
      <c r="F424" s="10"/>
      <c r="J424" s="11"/>
    </row>
    <row r="425" spans="2:10" ht="15.75" customHeight="1">
      <c r="B425" s="10"/>
      <c r="F425" s="10"/>
      <c r="J425" s="11"/>
    </row>
    <row r="426" spans="2:10" ht="15.75" customHeight="1">
      <c r="B426" s="10"/>
      <c r="F426" s="10"/>
      <c r="J426" s="11"/>
    </row>
    <row r="427" spans="2:10" ht="15.75" customHeight="1">
      <c r="B427" s="10"/>
      <c r="F427" s="10"/>
      <c r="J427" s="11"/>
    </row>
    <row r="428" spans="2:10" ht="15.75" customHeight="1">
      <c r="B428" s="10"/>
      <c r="F428" s="10"/>
      <c r="J428" s="11"/>
    </row>
    <row r="429" spans="2:10" ht="15.75" customHeight="1">
      <c r="B429" s="10"/>
      <c r="F429" s="10"/>
      <c r="J429" s="11"/>
    </row>
    <row r="430" spans="2:10" ht="15.75" customHeight="1">
      <c r="B430" s="10"/>
      <c r="F430" s="10"/>
      <c r="J430" s="11"/>
    </row>
    <row r="431" spans="2:10" ht="15.75" customHeight="1">
      <c r="B431" s="10"/>
      <c r="F431" s="10"/>
      <c r="J431" s="11"/>
    </row>
    <row r="432" spans="2:10" ht="15.75" customHeight="1">
      <c r="B432" s="10"/>
      <c r="F432" s="10"/>
      <c r="J432" s="11"/>
    </row>
    <row r="433" spans="2:10" ht="15.75" customHeight="1">
      <c r="B433" s="10"/>
      <c r="F433" s="10"/>
      <c r="J433" s="11"/>
    </row>
    <row r="434" spans="2:10" ht="15.75" customHeight="1">
      <c r="B434" s="10"/>
      <c r="F434" s="10"/>
      <c r="J434" s="11"/>
    </row>
    <row r="435" spans="2:10" ht="15.75" customHeight="1">
      <c r="B435" s="10"/>
      <c r="F435" s="10"/>
      <c r="J435" s="11"/>
    </row>
    <row r="436" spans="2:10" ht="15.75" customHeight="1">
      <c r="B436" s="10"/>
      <c r="F436" s="10"/>
      <c r="J436" s="11"/>
    </row>
    <row r="437" spans="2:10" ht="15.75" customHeight="1">
      <c r="B437" s="10"/>
      <c r="F437" s="10"/>
      <c r="J437" s="11"/>
    </row>
    <row r="438" spans="2:10" ht="15.75" customHeight="1">
      <c r="B438" s="10"/>
      <c r="F438" s="10"/>
      <c r="J438" s="11"/>
    </row>
    <row r="439" spans="2:10" ht="15.75" customHeight="1">
      <c r="B439" s="10"/>
      <c r="F439" s="10"/>
      <c r="J439" s="11"/>
    </row>
    <row r="440" spans="2:10" ht="15.75" customHeight="1">
      <c r="B440" s="10"/>
      <c r="F440" s="10"/>
      <c r="J440" s="11"/>
    </row>
    <row r="441" spans="2:10" ht="15.75" customHeight="1">
      <c r="B441" s="10"/>
      <c r="F441" s="10"/>
      <c r="J441" s="11"/>
    </row>
    <row r="442" spans="2:10" ht="15.75" customHeight="1">
      <c r="B442" s="10"/>
      <c r="F442" s="10"/>
      <c r="J442" s="11"/>
    </row>
    <row r="443" spans="2:10" ht="15.75" customHeight="1">
      <c r="B443" s="10"/>
      <c r="F443" s="10"/>
      <c r="J443" s="11"/>
    </row>
    <row r="444" spans="2:10" ht="15.75" customHeight="1">
      <c r="B444" s="10"/>
      <c r="F444" s="10"/>
      <c r="J444" s="11"/>
    </row>
    <row r="445" spans="2:10" ht="15.75" customHeight="1">
      <c r="B445" s="10"/>
      <c r="F445" s="10"/>
      <c r="J445" s="11"/>
    </row>
    <row r="446" spans="2:10" ht="15.75" customHeight="1">
      <c r="B446" s="10"/>
      <c r="F446" s="10"/>
      <c r="J446" s="11"/>
    </row>
    <row r="447" spans="2:10" ht="15.75" customHeight="1">
      <c r="B447" s="10"/>
      <c r="F447" s="10"/>
      <c r="J447" s="11"/>
    </row>
    <row r="448" spans="2:10" ht="15.75" customHeight="1">
      <c r="B448" s="10"/>
      <c r="F448" s="10"/>
      <c r="J448" s="11"/>
    </row>
    <row r="449" spans="2:10" ht="15.75" customHeight="1">
      <c r="B449" s="10"/>
      <c r="F449" s="10"/>
      <c r="J449" s="11"/>
    </row>
    <row r="450" spans="2:10" ht="15.75" customHeight="1">
      <c r="B450" s="10"/>
      <c r="F450" s="10"/>
      <c r="J450" s="11"/>
    </row>
    <row r="451" spans="2:10" ht="15.75" customHeight="1">
      <c r="B451" s="10"/>
      <c r="F451" s="10"/>
      <c r="J451" s="11"/>
    </row>
    <row r="452" spans="2:10" ht="15.75" customHeight="1">
      <c r="B452" s="10"/>
      <c r="F452" s="10"/>
      <c r="J452" s="11"/>
    </row>
    <row r="453" spans="2:10" ht="15.75" customHeight="1">
      <c r="B453" s="10"/>
      <c r="F453" s="10"/>
      <c r="J453" s="11"/>
    </row>
    <row r="454" spans="2:10" ht="15.75" customHeight="1">
      <c r="B454" s="10"/>
      <c r="F454" s="10"/>
      <c r="J454" s="11"/>
    </row>
    <row r="455" spans="2:10" ht="15.75" customHeight="1">
      <c r="B455" s="10"/>
      <c r="F455" s="10"/>
      <c r="J455" s="11"/>
    </row>
    <row r="456" spans="2:10" ht="15.75" customHeight="1">
      <c r="B456" s="10"/>
      <c r="F456" s="10"/>
      <c r="J456" s="11"/>
    </row>
    <row r="457" spans="2:10" ht="15.75" customHeight="1">
      <c r="B457" s="10"/>
      <c r="F457" s="10"/>
      <c r="J457" s="11"/>
    </row>
    <row r="458" spans="2:10" ht="15.75" customHeight="1">
      <c r="B458" s="10"/>
      <c r="F458" s="10"/>
      <c r="J458" s="11"/>
    </row>
    <row r="459" spans="2:10" ht="15.75" customHeight="1">
      <c r="B459" s="10"/>
      <c r="F459" s="10"/>
      <c r="J459" s="11"/>
    </row>
    <row r="460" spans="2:10" ht="15.75" customHeight="1">
      <c r="B460" s="10"/>
      <c r="F460" s="10"/>
      <c r="J460" s="11"/>
    </row>
    <row r="461" spans="2:10" ht="15.75" customHeight="1">
      <c r="B461" s="10"/>
      <c r="F461" s="10"/>
      <c r="J461" s="11"/>
    </row>
    <row r="462" spans="2:10" ht="15.75" customHeight="1">
      <c r="B462" s="10"/>
      <c r="F462" s="10"/>
      <c r="J462" s="11"/>
    </row>
    <row r="463" spans="2:10" ht="15.75" customHeight="1">
      <c r="B463" s="10"/>
      <c r="F463" s="10"/>
      <c r="J463" s="11"/>
    </row>
    <row r="464" spans="2:10" ht="15.75" customHeight="1">
      <c r="B464" s="10"/>
      <c r="F464" s="10"/>
      <c r="J464" s="11"/>
    </row>
    <row r="465" spans="2:10" ht="15.75" customHeight="1">
      <c r="B465" s="10"/>
      <c r="F465" s="10"/>
      <c r="J465" s="11"/>
    </row>
    <row r="466" spans="2:10" ht="15.75" customHeight="1">
      <c r="B466" s="10"/>
      <c r="F466" s="10"/>
      <c r="J466" s="11"/>
    </row>
    <row r="467" spans="2:10" ht="15.75" customHeight="1">
      <c r="B467" s="10"/>
      <c r="F467" s="10"/>
      <c r="J467" s="11"/>
    </row>
    <row r="468" spans="2:10" ht="15.75" customHeight="1">
      <c r="B468" s="10"/>
      <c r="F468" s="10"/>
      <c r="J468" s="11"/>
    </row>
    <row r="469" spans="2:10" ht="15.75" customHeight="1">
      <c r="B469" s="10"/>
      <c r="F469" s="10"/>
      <c r="J469" s="11"/>
    </row>
    <row r="470" spans="2:10" ht="15.75" customHeight="1">
      <c r="B470" s="10"/>
      <c r="F470" s="10"/>
      <c r="J470" s="11"/>
    </row>
    <row r="471" spans="2:10" ht="15.75" customHeight="1">
      <c r="B471" s="10"/>
      <c r="F471" s="10"/>
      <c r="J471" s="11"/>
    </row>
    <row r="472" spans="2:10" ht="15.75" customHeight="1">
      <c r="B472" s="10"/>
      <c r="F472" s="10"/>
      <c r="J472" s="11"/>
    </row>
    <row r="473" spans="2:10" ht="15.75" customHeight="1">
      <c r="B473" s="10"/>
      <c r="F473" s="10"/>
      <c r="J473" s="11"/>
    </row>
    <row r="474" spans="2:10" ht="15.75" customHeight="1">
      <c r="B474" s="10"/>
      <c r="F474" s="10"/>
      <c r="J474" s="11"/>
    </row>
    <row r="475" spans="2:10" ht="15.75" customHeight="1">
      <c r="B475" s="10"/>
      <c r="F475" s="10"/>
      <c r="J475" s="11"/>
    </row>
    <row r="476" spans="2:10" ht="15.75" customHeight="1">
      <c r="B476" s="10"/>
      <c r="F476" s="10"/>
      <c r="J476" s="11"/>
    </row>
    <row r="477" spans="2:10" ht="15.75" customHeight="1">
      <c r="B477" s="10"/>
      <c r="F477" s="10"/>
      <c r="J477" s="11"/>
    </row>
    <row r="478" spans="2:10" ht="15.75" customHeight="1">
      <c r="B478" s="10"/>
      <c r="F478" s="10"/>
      <c r="J478" s="11"/>
    </row>
    <row r="479" spans="2:10" ht="15.75" customHeight="1">
      <c r="B479" s="10"/>
      <c r="F479" s="10"/>
      <c r="J479" s="11"/>
    </row>
    <row r="480" spans="2:10" ht="15.75" customHeight="1">
      <c r="B480" s="10"/>
      <c r="F480" s="10"/>
      <c r="J480" s="11"/>
    </row>
    <row r="481" spans="2:10" ht="15.75" customHeight="1">
      <c r="B481" s="10"/>
      <c r="F481" s="10"/>
      <c r="J481" s="11"/>
    </row>
    <row r="482" spans="2:10" ht="15.75" customHeight="1">
      <c r="B482" s="10"/>
      <c r="F482" s="10"/>
      <c r="J482" s="11"/>
    </row>
    <row r="483" spans="2:10" ht="15.75" customHeight="1">
      <c r="B483" s="10"/>
      <c r="F483" s="10"/>
      <c r="J483" s="11"/>
    </row>
    <row r="484" spans="2:10" ht="15.75" customHeight="1">
      <c r="B484" s="10"/>
      <c r="F484" s="10"/>
      <c r="J484" s="11"/>
    </row>
    <row r="485" spans="2:10" ht="15.75" customHeight="1">
      <c r="B485" s="10"/>
      <c r="F485" s="10"/>
      <c r="J485" s="11"/>
    </row>
    <row r="486" spans="2:10" ht="15.75" customHeight="1">
      <c r="B486" s="10"/>
      <c r="F486" s="10"/>
      <c r="J486" s="11"/>
    </row>
    <row r="487" spans="2:10" ht="15.75" customHeight="1">
      <c r="B487" s="10"/>
      <c r="F487" s="10"/>
      <c r="J487" s="11"/>
    </row>
    <row r="488" spans="2:10" ht="15.75" customHeight="1">
      <c r="B488" s="10"/>
      <c r="F488" s="10"/>
      <c r="J488" s="11"/>
    </row>
    <row r="489" spans="2:10" ht="15.75" customHeight="1">
      <c r="B489" s="10"/>
      <c r="F489" s="10"/>
      <c r="J489" s="11"/>
    </row>
    <row r="490" spans="2:10" ht="15.75" customHeight="1">
      <c r="B490" s="10"/>
      <c r="F490" s="10"/>
      <c r="J490" s="11"/>
    </row>
    <row r="491" spans="2:10" ht="15.75" customHeight="1">
      <c r="B491" s="10"/>
      <c r="F491" s="10"/>
      <c r="J491" s="11"/>
    </row>
    <row r="492" spans="2:10" ht="15.75" customHeight="1">
      <c r="B492" s="10"/>
      <c r="F492" s="10"/>
      <c r="J492" s="11"/>
    </row>
    <row r="493" spans="2:10" ht="15.75" customHeight="1">
      <c r="B493" s="10"/>
      <c r="F493" s="10"/>
      <c r="J493" s="11"/>
    </row>
    <row r="494" spans="2:10" ht="15.75" customHeight="1">
      <c r="B494" s="10"/>
      <c r="F494" s="10"/>
      <c r="J494" s="11"/>
    </row>
    <row r="495" spans="2:10" ht="15.75" customHeight="1">
      <c r="B495" s="10"/>
      <c r="F495" s="10"/>
      <c r="J495" s="11"/>
    </row>
    <row r="496" spans="2:10" ht="15.75" customHeight="1">
      <c r="B496" s="10"/>
      <c r="F496" s="10"/>
      <c r="J496" s="11"/>
    </row>
    <row r="497" spans="2:10" ht="15.75" customHeight="1">
      <c r="B497" s="10"/>
      <c r="F497" s="10"/>
      <c r="J497" s="11"/>
    </row>
    <row r="498" spans="2:10" ht="15.75" customHeight="1">
      <c r="B498" s="10"/>
      <c r="F498" s="10"/>
      <c r="J498" s="11"/>
    </row>
    <row r="499" spans="2:10" ht="15.75" customHeight="1">
      <c r="B499" s="10"/>
      <c r="F499" s="10"/>
      <c r="J499" s="11"/>
    </row>
    <row r="500" spans="2:10" ht="15.75" customHeight="1">
      <c r="B500" s="10"/>
      <c r="F500" s="10"/>
      <c r="J500" s="11"/>
    </row>
    <row r="501" spans="2:10" ht="15.75" customHeight="1">
      <c r="B501" s="10"/>
      <c r="F501" s="10"/>
      <c r="J501" s="11"/>
    </row>
    <row r="502" spans="2:10" ht="15.75" customHeight="1">
      <c r="B502" s="10"/>
      <c r="F502" s="10"/>
      <c r="J502" s="11"/>
    </row>
    <row r="503" spans="2:10" ht="15.75" customHeight="1">
      <c r="B503" s="10"/>
      <c r="F503" s="10"/>
      <c r="J503" s="11"/>
    </row>
    <row r="504" spans="2:10" ht="15.75" customHeight="1">
      <c r="B504" s="10"/>
      <c r="F504" s="10"/>
      <c r="J504" s="11"/>
    </row>
    <row r="505" spans="2:10" ht="15.75" customHeight="1">
      <c r="B505" s="10"/>
      <c r="F505" s="10"/>
      <c r="J505" s="11"/>
    </row>
    <row r="506" spans="2:10" ht="15.75" customHeight="1">
      <c r="B506" s="10"/>
      <c r="F506" s="10"/>
      <c r="J506" s="11"/>
    </row>
    <row r="507" spans="2:10" ht="15.75" customHeight="1">
      <c r="B507" s="10"/>
      <c r="F507" s="10"/>
      <c r="J507" s="11"/>
    </row>
    <row r="508" spans="2:10" ht="15.75" customHeight="1">
      <c r="B508" s="10"/>
      <c r="F508" s="10"/>
      <c r="J508" s="11"/>
    </row>
    <row r="509" spans="2:10" ht="15.75" customHeight="1">
      <c r="B509" s="10"/>
      <c r="F509" s="10"/>
      <c r="J509" s="11"/>
    </row>
    <row r="510" spans="2:10" ht="15.75" customHeight="1">
      <c r="B510" s="10"/>
      <c r="F510" s="10"/>
      <c r="J510" s="11"/>
    </row>
    <row r="511" spans="2:10" ht="15.75" customHeight="1">
      <c r="B511" s="10"/>
      <c r="F511" s="10"/>
      <c r="J511" s="11"/>
    </row>
    <row r="512" spans="2:10" ht="15.75" customHeight="1">
      <c r="B512" s="10"/>
      <c r="F512" s="10"/>
      <c r="J512" s="11"/>
    </row>
    <row r="513" spans="2:10" ht="15.75" customHeight="1">
      <c r="B513" s="10"/>
      <c r="F513" s="10"/>
      <c r="J513" s="11"/>
    </row>
    <row r="514" spans="2:10" ht="15.75" customHeight="1">
      <c r="B514" s="10"/>
      <c r="F514" s="10"/>
      <c r="J514" s="11"/>
    </row>
    <row r="515" spans="2:10" ht="15.75" customHeight="1">
      <c r="B515" s="10"/>
      <c r="F515" s="10"/>
      <c r="J515" s="11"/>
    </row>
    <row r="516" spans="2:10" ht="15.75" customHeight="1">
      <c r="B516" s="10"/>
      <c r="F516" s="10"/>
      <c r="J516" s="11"/>
    </row>
    <row r="517" spans="2:10" ht="15.75" customHeight="1">
      <c r="B517" s="10"/>
      <c r="F517" s="10"/>
      <c r="J517" s="11"/>
    </row>
    <row r="518" spans="2:10" ht="15.75" customHeight="1">
      <c r="B518" s="10"/>
      <c r="F518" s="10"/>
      <c r="J518" s="11"/>
    </row>
    <row r="519" spans="2:10" ht="15.75" customHeight="1">
      <c r="B519" s="10"/>
      <c r="F519" s="10"/>
      <c r="J519" s="11"/>
    </row>
    <row r="520" spans="2:10" ht="15.75" customHeight="1">
      <c r="B520" s="10"/>
      <c r="F520" s="10"/>
      <c r="J520" s="11"/>
    </row>
    <row r="521" spans="2:10" ht="15.75" customHeight="1">
      <c r="B521" s="10"/>
      <c r="F521" s="10"/>
      <c r="J521" s="11"/>
    </row>
    <row r="522" spans="2:10" ht="15.75" customHeight="1">
      <c r="B522" s="10"/>
      <c r="F522" s="10"/>
      <c r="J522" s="11"/>
    </row>
    <row r="523" spans="2:10" ht="15.75" customHeight="1">
      <c r="B523" s="10"/>
      <c r="F523" s="10"/>
      <c r="J523" s="11"/>
    </row>
    <row r="524" spans="2:10" ht="15.75" customHeight="1">
      <c r="B524" s="10"/>
      <c r="F524" s="10"/>
      <c r="J524" s="11"/>
    </row>
    <row r="525" spans="2:10" ht="15.75" customHeight="1">
      <c r="B525" s="10"/>
      <c r="F525" s="10"/>
      <c r="J525" s="11"/>
    </row>
    <row r="526" spans="2:10" ht="15.75" customHeight="1">
      <c r="B526" s="10"/>
      <c r="F526" s="10"/>
      <c r="J526" s="11"/>
    </row>
    <row r="527" spans="2:10" ht="15.75" customHeight="1">
      <c r="B527" s="10"/>
      <c r="F527" s="10"/>
      <c r="J527" s="11"/>
    </row>
    <row r="528" spans="2:10" ht="15.75" customHeight="1">
      <c r="B528" s="10"/>
      <c r="F528" s="10"/>
      <c r="J528" s="11"/>
    </row>
    <row r="529" spans="2:10" ht="15.75" customHeight="1">
      <c r="B529" s="10"/>
      <c r="F529" s="10"/>
      <c r="J529" s="11"/>
    </row>
    <row r="530" spans="2:10" ht="15.75" customHeight="1">
      <c r="B530" s="10"/>
      <c r="F530" s="10"/>
      <c r="J530" s="11"/>
    </row>
    <row r="531" spans="2:10" ht="15.75" customHeight="1">
      <c r="B531" s="10"/>
      <c r="F531" s="10"/>
      <c r="J531" s="11"/>
    </row>
    <row r="532" spans="2:10" ht="15.75" customHeight="1">
      <c r="B532" s="10"/>
      <c r="F532" s="10"/>
      <c r="J532" s="11"/>
    </row>
    <row r="533" spans="2:10" ht="15.75" customHeight="1">
      <c r="B533" s="10"/>
      <c r="F533" s="10"/>
      <c r="J533" s="11"/>
    </row>
    <row r="534" spans="2:10" ht="15.75" customHeight="1">
      <c r="B534" s="10"/>
      <c r="F534" s="10"/>
      <c r="J534" s="11"/>
    </row>
    <row r="535" spans="2:10" ht="15.75" customHeight="1">
      <c r="B535" s="10"/>
      <c r="F535" s="10"/>
      <c r="J535" s="11"/>
    </row>
    <row r="536" spans="2:10" ht="15.75" customHeight="1">
      <c r="B536" s="10"/>
      <c r="F536" s="10"/>
      <c r="J536" s="11"/>
    </row>
    <row r="537" spans="2:10" ht="15.75" customHeight="1">
      <c r="B537" s="10"/>
      <c r="F537" s="10"/>
      <c r="J537" s="11"/>
    </row>
    <row r="538" spans="2:10" ht="15.75" customHeight="1">
      <c r="B538" s="10"/>
      <c r="F538" s="10"/>
      <c r="J538" s="11"/>
    </row>
    <row r="539" spans="2:10" ht="15.75" customHeight="1">
      <c r="B539" s="10"/>
      <c r="F539" s="10"/>
      <c r="J539" s="11"/>
    </row>
    <row r="540" spans="2:10" ht="15.75" customHeight="1">
      <c r="B540" s="10"/>
      <c r="F540" s="10"/>
      <c r="J540" s="11"/>
    </row>
    <row r="541" spans="2:10" ht="15.75" customHeight="1">
      <c r="B541" s="10"/>
      <c r="F541" s="10"/>
      <c r="J541" s="11"/>
    </row>
    <row r="542" spans="2:10" ht="15.75" customHeight="1">
      <c r="B542" s="10"/>
      <c r="F542" s="10"/>
      <c r="J542" s="11"/>
    </row>
    <row r="543" spans="2:10" ht="15.75" customHeight="1">
      <c r="B543" s="10"/>
      <c r="F543" s="10"/>
      <c r="J543" s="11"/>
    </row>
    <row r="544" spans="2:10" ht="15.75" customHeight="1">
      <c r="B544" s="10"/>
      <c r="F544" s="10"/>
      <c r="J544" s="11"/>
    </row>
    <row r="545" spans="2:10" ht="15.75" customHeight="1">
      <c r="B545" s="10"/>
      <c r="F545" s="10"/>
      <c r="J545" s="11"/>
    </row>
    <row r="546" spans="2:10" ht="15.75" customHeight="1">
      <c r="B546" s="10"/>
      <c r="F546" s="10"/>
      <c r="J546" s="11"/>
    </row>
    <row r="547" spans="2:10" ht="15.75" customHeight="1">
      <c r="B547" s="10"/>
      <c r="F547" s="10"/>
      <c r="J547" s="11"/>
    </row>
    <row r="548" spans="2:10" ht="15.75" customHeight="1">
      <c r="B548" s="10"/>
      <c r="F548" s="10"/>
      <c r="J548" s="11"/>
    </row>
    <row r="549" spans="2:10" ht="15.75" customHeight="1">
      <c r="B549" s="10"/>
      <c r="F549" s="10"/>
      <c r="J549" s="11"/>
    </row>
    <row r="550" spans="2:10" ht="15.75" customHeight="1">
      <c r="B550" s="10"/>
      <c r="F550" s="10"/>
      <c r="J550" s="11"/>
    </row>
    <row r="551" spans="2:10" ht="15.75" customHeight="1">
      <c r="B551" s="10"/>
      <c r="F551" s="10"/>
      <c r="J551" s="11"/>
    </row>
    <row r="552" spans="2:10" ht="15.75" customHeight="1">
      <c r="B552" s="10"/>
      <c r="F552" s="10"/>
      <c r="J552" s="11"/>
    </row>
    <row r="553" spans="2:10" ht="15.75" customHeight="1">
      <c r="B553" s="10"/>
      <c r="F553" s="10"/>
      <c r="J553" s="11"/>
    </row>
    <row r="554" spans="2:10" ht="15.75" customHeight="1">
      <c r="B554" s="10"/>
      <c r="F554" s="10"/>
      <c r="J554" s="11"/>
    </row>
    <row r="555" spans="2:10" ht="15.75" customHeight="1">
      <c r="B555" s="10"/>
      <c r="F555" s="10"/>
      <c r="J555" s="11"/>
    </row>
    <row r="556" spans="2:10" ht="15.75" customHeight="1">
      <c r="B556" s="10"/>
      <c r="F556" s="10"/>
      <c r="J556" s="11"/>
    </row>
    <row r="557" spans="2:10" ht="15.75" customHeight="1">
      <c r="B557" s="10"/>
      <c r="F557" s="10"/>
      <c r="J557" s="11"/>
    </row>
    <row r="558" spans="2:10" ht="15.75" customHeight="1">
      <c r="B558" s="10"/>
      <c r="F558" s="10"/>
      <c r="J558" s="11"/>
    </row>
    <row r="559" spans="2:10" ht="15.75" customHeight="1">
      <c r="B559" s="10"/>
      <c r="F559" s="10"/>
      <c r="J559" s="11"/>
    </row>
    <row r="560" spans="2:10" ht="15.75" customHeight="1">
      <c r="B560" s="10"/>
      <c r="F560" s="10"/>
      <c r="J560" s="11"/>
    </row>
    <row r="561" spans="2:10" ht="15.75" customHeight="1">
      <c r="B561" s="10"/>
      <c r="F561" s="10"/>
      <c r="J561" s="11"/>
    </row>
    <row r="562" spans="2:10" ht="15.75" customHeight="1">
      <c r="B562" s="10"/>
      <c r="F562" s="10"/>
      <c r="J562" s="11"/>
    </row>
    <row r="563" spans="2:10" ht="15.75" customHeight="1">
      <c r="B563" s="10"/>
      <c r="F563" s="10"/>
      <c r="J563" s="11"/>
    </row>
    <row r="564" spans="2:10" ht="15.75" customHeight="1">
      <c r="B564" s="10"/>
      <c r="F564" s="10"/>
      <c r="J564" s="11"/>
    </row>
    <row r="565" spans="2:10" ht="15.75" customHeight="1">
      <c r="B565" s="10"/>
      <c r="F565" s="10"/>
      <c r="J565" s="11"/>
    </row>
    <row r="566" spans="2:10" ht="15.75" customHeight="1">
      <c r="B566" s="10"/>
      <c r="F566" s="10"/>
      <c r="J566" s="11"/>
    </row>
    <row r="567" spans="2:10" ht="15.75" customHeight="1">
      <c r="B567" s="10"/>
      <c r="F567" s="10"/>
      <c r="J567" s="11"/>
    </row>
    <row r="568" spans="2:10" ht="15.75" customHeight="1">
      <c r="B568" s="10"/>
      <c r="F568" s="10"/>
      <c r="J568" s="11"/>
    </row>
    <row r="569" spans="2:10" ht="15.75" customHeight="1">
      <c r="B569" s="10"/>
      <c r="F569" s="10"/>
      <c r="J569" s="11"/>
    </row>
    <row r="570" spans="2:10" ht="15.75" customHeight="1">
      <c r="B570" s="10"/>
      <c r="F570" s="10"/>
      <c r="J570" s="11"/>
    </row>
    <row r="571" spans="2:10" ht="15.75" customHeight="1">
      <c r="B571" s="10"/>
      <c r="F571" s="10"/>
      <c r="J571" s="11"/>
    </row>
    <row r="572" spans="2:10" ht="15.75" customHeight="1">
      <c r="B572" s="10"/>
      <c r="F572" s="10"/>
      <c r="J572" s="11"/>
    </row>
    <row r="573" spans="2:10" ht="15.75" customHeight="1">
      <c r="B573" s="10"/>
      <c r="F573" s="10"/>
      <c r="J573" s="11"/>
    </row>
    <row r="574" spans="2:10" ht="15.75" customHeight="1">
      <c r="B574" s="10"/>
      <c r="F574" s="10"/>
      <c r="J574" s="11"/>
    </row>
    <row r="575" spans="2:10" ht="15.75" customHeight="1">
      <c r="B575" s="10"/>
      <c r="F575" s="10"/>
      <c r="J575" s="11"/>
    </row>
    <row r="576" spans="2:10" ht="15.75" customHeight="1">
      <c r="B576" s="10"/>
      <c r="F576" s="10"/>
      <c r="J576" s="11"/>
    </row>
    <row r="577" spans="2:10" ht="15.75" customHeight="1">
      <c r="B577" s="10"/>
      <c r="F577" s="10"/>
      <c r="J577" s="11"/>
    </row>
    <row r="578" spans="2:10" ht="15.75" customHeight="1">
      <c r="B578" s="10"/>
      <c r="F578" s="10"/>
      <c r="J578" s="11"/>
    </row>
    <row r="579" spans="2:10" ht="15.75" customHeight="1">
      <c r="B579" s="10"/>
      <c r="F579" s="10"/>
      <c r="J579" s="11"/>
    </row>
    <row r="580" spans="2:10" ht="15.75" customHeight="1">
      <c r="B580" s="10"/>
      <c r="F580" s="10"/>
      <c r="J580" s="11"/>
    </row>
    <row r="581" spans="2:10" ht="15.75" customHeight="1">
      <c r="B581" s="10"/>
      <c r="F581" s="10"/>
      <c r="J581" s="11"/>
    </row>
    <row r="582" spans="2:10" ht="15.75" customHeight="1">
      <c r="B582" s="10"/>
      <c r="F582" s="10"/>
      <c r="J582" s="11"/>
    </row>
    <row r="583" spans="2:10" ht="15.75" customHeight="1">
      <c r="B583" s="10"/>
      <c r="F583" s="10"/>
      <c r="J583" s="11"/>
    </row>
    <row r="584" spans="2:10" ht="15.75" customHeight="1">
      <c r="B584" s="10"/>
      <c r="F584" s="10"/>
      <c r="J584" s="11"/>
    </row>
    <row r="585" spans="2:10" ht="15.75" customHeight="1">
      <c r="B585" s="10"/>
      <c r="F585" s="10"/>
      <c r="J585" s="11"/>
    </row>
    <row r="586" spans="2:10" ht="15.75" customHeight="1">
      <c r="B586" s="10"/>
      <c r="F586" s="10"/>
      <c r="J586" s="11"/>
    </row>
    <row r="587" spans="2:10" ht="15.75" customHeight="1">
      <c r="B587" s="10"/>
      <c r="F587" s="10"/>
      <c r="J587" s="11"/>
    </row>
    <row r="588" spans="2:10" ht="15.75" customHeight="1">
      <c r="B588" s="10"/>
      <c r="F588" s="10"/>
      <c r="J588" s="11"/>
    </row>
    <row r="589" spans="2:10" ht="15.75" customHeight="1">
      <c r="B589" s="10"/>
      <c r="F589" s="10"/>
      <c r="J589" s="11"/>
    </row>
    <row r="590" spans="2:10" ht="15.75" customHeight="1">
      <c r="B590" s="10"/>
      <c r="F590" s="10"/>
      <c r="J590" s="11"/>
    </row>
    <row r="591" spans="2:10" ht="15.75" customHeight="1">
      <c r="B591" s="10"/>
      <c r="F591" s="10"/>
      <c r="J591" s="11"/>
    </row>
    <row r="592" spans="2:10" ht="15.75" customHeight="1">
      <c r="B592" s="10"/>
      <c r="F592" s="10"/>
      <c r="J592" s="11"/>
    </row>
    <row r="593" spans="2:10" ht="15.75" customHeight="1">
      <c r="B593" s="10"/>
      <c r="F593" s="10"/>
      <c r="J593" s="11"/>
    </row>
    <row r="594" spans="2:10" ht="15.75" customHeight="1">
      <c r="B594" s="10"/>
      <c r="F594" s="10"/>
      <c r="J594" s="11"/>
    </row>
    <row r="595" spans="2:10" ht="15.75" customHeight="1">
      <c r="B595" s="10"/>
      <c r="F595" s="10"/>
      <c r="J595" s="11"/>
    </row>
    <row r="596" spans="2:10" ht="15.75" customHeight="1">
      <c r="B596" s="10"/>
      <c r="F596" s="10"/>
      <c r="J596" s="11"/>
    </row>
    <row r="597" spans="2:10" ht="15.75" customHeight="1">
      <c r="B597" s="10"/>
      <c r="F597" s="10"/>
      <c r="J597" s="11"/>
    </row>
    <row r="598" spans="2:10" ht="15.75" customHeight="1">
      <c r="B598" s="10"/>
      <c r="F598" s="10"/>
      <c r="J598" s="11"/>
    </row>
    <row r="599" spans="2:10" ht="15.75" customHeight="1">
      <c r="B599" s="10"/>
      <c r="F599" s="10"/>
      <c r="J599" s="11"/>
    </row>
    <row r="600" spans="2:10" ht="15.75" customHeight="1">
      <c r="B600" s="10"/>
      <c r="F600" s="10"/>
      <c r="J600" s="11"/>
    </row>
    <row r="601" spans="2:10" ht="15.75" customHeight="1">
      <c r="B601" s="10"/>
      <c r="F601" s="10"/>
      <c r="J601" s="11"/>
    </row>
    <row r="602" spans="2:10" ht="15.75" customHeight="1">
      <c r="B602" s="10"/>
      <c r="F602" s="10"/>
      <c r="J602" s="11"/>
    </row>
    <row r="603" spans="2:10" ht="15.75" customHeight="1">
      <c r="B603" s="10"/>
      <c r="F603" s="10"/>
      <c r="J603" s="11"/>
    </row>
    <row r="604" spans="2:10" ht="15.75" customHeight="1">
      <c r="B604" s="10"/>
      <c r="F604" s="10"/>
      <c r="J604" s="11"/>
    </row>
    <row r="605" spans="2:10" ht="15.75" customHeight="1">
      <c r="B605" s="10"/>
      <c r="F605" s="10"/>
      <c r="J605" s="11"/>
    </row>
    <row r="606" spans="2:10" ht="15.75" customHeight="1">
      <c r="B606" s="10"/>
      <c r="F606" s="10"/>
      <c r="J606" s="11"/>
    </row>
    <row r="607" spans="2:10" ht="15.75" customHeight="1">
      <c r="B607" s="10"/>
      <c r="F607" s="10"/>
      <c r="J607" s="11"/>
    </row>
    <row r="608" spans="2:10" ht="15.75" customHeight="1">
      <c r="B608" s="10"/>
      <c r="F608" s="10"/>
      <c r="J608" s="11"/>
    </row>
    <row r="609" spans="2:10" ht="15.75" customHeight="1">
      <c r="B609" s="10"/>
      <c r="F609" s="10"/>
      <c r="J609" s="11"/>
    </row>
    <row r="610" spans="2:10" ht="15.75" customHeight="1">
      <c r="B610" s="10"/>
      <c r="F610" s="10"/>
      <c r="J610" s="11"/>
    </row>
    <row r="611" spans="2:10" ht="15.75" customHeight="1">
      <c r="B611" s="10"/>
      <c r="F611" s="10"/>
      <c r="J611" s="11"/>
    </row>
    <row r="612" spans="2:10" ht="15.75" customHeight="1">
      <c r="B612" s="10"/>
      <c r="F612" s="10"/>
      <c r="J612" s="11"/>
    </row>
    <row r="613" spans="2:10" ht="15.75" customHeight="1">
      <c r="B613" s="10"/>
      <c r="F613" s="10"/>
      <c r="J613" s="11"/>
    </row>
    <row r="614" spans="2:10" ht="15.75" customHeight="1">
      <c r="B614" s="10"/>
      <c r="F614" s="10"/>
      <c r="J614" s="11"/>
    </row>
    <row r="615" spans="2:10" ht="15.75" customHeight="1">
      <c r="B615" s="10"/>
      <c r="F615" s="10"/>
      <c r="J615" s="11"/>
    </row>
    <row r="616" spans="2:10" ht="15.75" customHeight="1">
      <c r="B616" s="10"/>
      <c r="F616" s="10"/>
      <c r="J616" s="11"/>
    </row>
    <row r="617" spans="2:10" ht="15.75" customHeight="1">
      <c r="B617" s="10"/>
      <c r="F617" s="10"/>
      <c r="J617" s="11"/>
    </row>
    <row r="618" spans="2:10" ht="15.75" customHeight="1">
      <c r="B618" s="10"/>
      <c r="F618" s="10"/>
      <c r="J618" s="11"/>
    </row>
    <row r="619" spans="2:10" ht="15.75" customHeight="1">
      <c r="B619" s="10"/>
      <c r="F619" s="10"/>
      <c r="J619" s="11"/>
    </row>
    <row r="620" spans="2:10" ht="15.75" customHeight="1">
      <c r="B620" s="10"/>
      <c r="F620" s="10"/>
      <c r="J620" s="11"/>
    </row>
    <row r="621" spans="2:10" ht="15.75" customHeight="1">
      <c r="B621" s="10"/>
      <c r="F621" s="10"/>
      <c r="J621" s="11"/>
    </row>
    <row r="622" spans="2:10" ht="15.75" customHeight="1">
      <c r="B622" s="10"/>
      <c r="F622" s="10"/>
      <c r="J622" s="11"/>
    </row>
    <row r="623" spans="2:10" ht="15.75" customHeight="1">
      <c r="B623" s="10"/>
      <c r="F623" s="10"/>
      <c r="J623" s="11"/>
    </row>
    <row r="624" spans="2:10" ht="15.75" customHeight="1">
      <c r="B624" s="10"/>
      <c r="F624" s="10"/>
      <c r="J624" s="11"/>
    </row>
    <row r="625" spans="2:10" ht="15.75" customHeight="1">
      <c r="B625" s="10"/>
      <c r="F625" s="10"/>
      <c r="J625" s="11"/>
    </row>
    <row r="626" spans="2:10" ht="15.75" customHeight="1">
      <c r="B626" s="10"/>
      <c r="F626" s="10"/>
      <c r="J626" s="11"/>
    </row>
    <row r="627" spans="2:10" ht="15.75" customHeight="1">
      <c r="B627" s="10"/>
      <c r="F627" s="10"/>
      <c r="J627" s="11"/>
    </row>
    <row r="628" spans="2:10" ht="15.75" customHeight="1">
      <c r="B628" s="10"/>
      <c r="F628" s="10"/>
      <c r="J628" s="11"/>
    </row>
    <row r="629" spans="2:10" ht="15.75" customHeight="1">
      <c r="B629" s="10"/>
      <c r="F629" s="10"/>
      <c r="J629" s="11"/>
    </row>
    <row r="630" spans="2:10" ht="15.75" customHeight="1">
      <c r="B630" s="10"/>
      <c r="F630" s="10"/>
      <c r="J630" s="11"/>
    </row>
    <row r="631" spans="2:10" ht="15.75" customHeight="1">
      <c r="B631" s="10"/>
      <c r="F631" s="10"/>
      <c r="J631" s="11"/>
    </row>
    <row r="632" spans="2:10" ht="15.75" customHeight="1">
      <c r="B632" s="10"/>
      <c r="F632" s="10"/>
      <c r="J632" s="11"/>
    </row>
    <row r="633" spans="2:10" ht="15.75" customHeight="1">
      <c r="B633" s="10"/>
      <c r="F633" s="10"/>
      <c r="J633" s="11"/>
    </row>
    <row r="634" spans="2:10" ht="15.75" customHeight="1">
      <c r="B634" s="10"/>
      <c r="F634" s="10"/>
      <c r="J634" s="11"/>
    </row>
    <row r="635" spans="2:10" ht="15.75" customHeight="1">
      <c r="B635" s="10"/>
      <c r="F635" s="10"/>
      <c r="J635" s="11"/>
    </row>
    <row r="636" spans="2:10" ht="15.75" customHeight="1">
      <c r="B636" s="10"/>
      <c r="F636" s="10"/>
      <c r="J636" s="11"/>
    </row>
    <row r="637" spans="2:10" ht="15.75" customHeight="1">
      <c r="B637" s="10"/>
      <c r="F637" s="10"/>
      <c r="J637" s="11"/>
    </row>
    <row r="638" spans="2:10" ht="15.75" customHeight="1">
      <c r="B638" s="10"/>
      <c r="F638" s="10"/>
      <c r="J638" s="11"/>
    </row>
    <row r="639" spans="2:10" ht="15.75" customHeight="1">
      <c r="B639" s="10"/>
      <c r="F639" s="10"/>
      <c r="J639" s="11"/>
    </row>
    <row r="640" spans="2:10" ht="15.75" customHeight="1">
      <c r="B640" s="10"/>
      <c r="F640" s="10"/>
      <c r="J640" s="11"/>
    </row>
    <row r="641" spans="2:10" ht="15.75" customHeight="1">
      <c r="B641" s="10"/>
      <c r="F641" s="10"/>
      <c r="J641" s="11"/>
    </row>
    <row r="642" spans="2:10" ht="15.75" customHeight="1">
      <c r="B642" s="10"/>
      <c r="F642" s="10"/>
      <c r="J642" s="11"/>
    </row>
    <row r="643" spans="2:10" ht="15.75" customHeight="1">
      <c r="B643" s="10"/>
      <c r="F643" s="10"/>
      <c r="J643" s="11"/>
    </row>
    <row r="644" spans="2:10" ht="15.75" customHeight="1">
      <c r="B644" s="10"/>
      <c r="F644" s="10"/>
      <c r="J644" s="11"/>
    </row>
    <row r="645" spans="2:10" ht="15.75" customHeight="1">
      <c r="B645" s="10"/>
      <c r="F645" s="10"/>
      <c r="J645" s="11"/>
    </row>
    <row r="646" spans="2:10" ht="15.75" customHeight="1">
      <c r="B646" s="10"/>
      <c r="F646" s="10"/>
      <c r="J646" s="11"/>
    </row>
    <row r="647" spans="2:10" ht="15.75" customHeight="1">
      <c r="B647" s="10"/>
      <c r="F647" s="10"/>
      <c r="J647" s="11"/>
    </row>
    <row r="648" spans="2:10" ht="15.75" customHeight="1">
      <c r="B648" s="10"/>
      <c r="F648" s="10"/>
      <c r="J648" s="11"/>
    </row>
    <row r="649" spans="2:10" ht="15.75" customHeight="1">
      <c r="B649" s="10"/>
      <c r="F649" s="10"/>
      <c r="J649" s="11"/>
    </row>
    <row r="650" spans="2:10" ht="15.75" customHeight="1">
      <c r="B650" s="10"/>
      <c r="F650" s="10"/>
      <c r="J650" s="11"/>
    </row>
    <row r="651" spans="2:10" ht="15.75" customHeight="1">
      <c r="B651" s="10"/>
      <c r="F651" s="10"/>
      <c r="J651" s="11"/>
    </row>
    <row r="652" spans="2:10" ht="15.75" customHeight="1">
      <c r="B652" s="10"/>
      <c r="F652" s="10"/>
      <c r="J652" s="11"/>
    </row>
    <row r="653" spans="2:10" ht="15.75" customHeight="1">
      <c r="B653" s="10"/>
      <c r="F653" s="10"/>
      <c r="J653" s="11"/>
    </row>
    <row r="654" spans="2:10" ht="15.75" customHeight="1">
      <c r="B654" s="10"/>
      <c r="F654" s="10"/>
      <c r="J654" s="11"/>
    </row>
    <row r="655" spans="2:10" ht="15.75" customHeight="1">
      <c r="B655" s="10"/>
      <c r="F655" s="10"/>
      <c r="J655" s="11"/>
    </row>
    <row r="656" spans="2:10" ht="15.75" customHeight="1">
      <c r="B656" s="10"/>
      <c r="F656" s="10"/>
      <c r="J656" s="11"/>
    </row>
    <row r="657" spans="2:10" ht="15.75" customHeight="1">
      <c r="B657" s="10"/>
      <c r="F657" s="10"/>
      <c r="J657" s="11"/>
    </row>
    <row r="658" spans="2:10" ht="15.75" customHeight="1">
      <c r="B658" s="10"/>
      <c r="F658" s="10"/>
      <c r="J658" s="11"/>
    </row>
    <row r="659" spans="2:10" ht="15.75" customHeight="1">
      <c r="B659" s="10"/>
      <c r="F659" s="10"/>
      <c r="J659" s="11"/>
    </row>
    <row r="660" spans="2:10" ht="15.75" customHeight="1">
      <c r="B660" s="10"/>
      <c r="F660" s="10"/>
      <c r="J660" s="11"/>
    </row>
    <row r="661" spans="2:10" ht="15.75" customHeight="1">
      <c r="B661" s="10"/>
      <c r="F661" s="10"/>
      <c r="J661" s="11"/>
    </row>
    <row r="662" spans="2:10" ht="15.75" customHeight="1">
      <c r="B662" s="10"/>
      <c r="F662" s="10"/>
      <c r="J662" s="11"/>
    </row>
    <row r="663" spans="2:10" ht="15.75" customHeight="1">
      <c r="B663" s="10"/>
      <c r="F663" s="10"/>
      <c r="J663" s="11"/>
    </row>
    <row r="664" spans="2:10" ht="15.75" customHeight="1">
      <c r="B664" s="10"/>
      <c r="F664" s="10"/>
      <c r="J664" s="11"/>
    </row>
    <row r="665" spans="2:10" ht="15.75" customHeight="1">
      <c r="B665" s="10"/>
      <c r="F665" s="10"/>
      <c r="J665" s="11"/>
    </row>
    <row r="666" spans="2:10" ht="15.75" customHeight="1">
      <c r="B666" s="10"/>
      <c r="F666" s="10"/>
      <c r="J666" s="11"/>
    </row>
    <row r="667" spans="2:10" ht="15.75" customHeight="1">
      <c r="B667" s="10"/>
      <c r="F667" s="10"/>
      <c r="J667" s="11"/>
    </row>
    <row r="668" spans="2:10" ht="15.75" customHeight="1">
      <c r="B668" s="10"/>
      <c r="F668" s="10"/>
      <c r="J668" s="11"/>
    </row>
    <row r="669" spans="2:10" ht="15.75" customHeight="1">
      <c r="B669" s="10"/>
      <c r="F669" s="10"/>
      <c r="J669" s="11"/>
    </row>
    <row r="670" spans="2:10" ht="15.75" customHeight="1">
      <c r="B670" s="10"/>
      <c r="F670" s="10"/>
      <c r="J670" s="11"/>
    </row>
    <row r="671" spans="2:10" ht="15.75" customHeight="1">
      <c r="B671" s="10"/>
      <c r="F671" s="10"/>
      <c r="J671" s="11"/>
    </row>
    <row r="672" spans="2:10" ht="15.75" customHeight="1">
      <c r="B672" s="10"/>
      <c r="F672" s="10"/>
      <c r="J672" s="11"/>
    </row>
    <row r="673" spans="2:10" ht="15.75" customHeight="1">
      <c r="B673" s="10"/>
      <c r="F673" s="10"/>
      <c r="J673" s="11"/>
    </row>
    <row r="674" spans="2:10" ht="15.75" customHeight="1">
      <c r="B674" s="10"/>
      <c r="F674" s="10"/>
      <c r="J674" s="11"/>
    </row>
    <row r="675" spans="2:10" ht="15.75" customHeight="1">
      <c r="B675" s="10"/>
      <c r="F675" s="10"/>
      <c r="J675" s="11"/>
    </row>
    <row r="676" spans="2:10" ht="15.75" customHeight="1">
      <c r="B676" s="10"/>
      <c r="F676" s="10"/>
      <c r="J676" s="11"/>
    </row>
    <row r="677" spans="2:10" ht="15.75" customHeight="1">
      <c r="B677" s="10"/>
      <c r="F677" s="10"/>
      <c r="J677" s="11"/>
    </row>
    <row r="678" spans="2:10" ht="15.75" customHeight="1">
      <c r="B678" s="10"/>
      <c r="F678" s="10"/>
      <c r="J678" s="11"/>
    </row>
    <row r="679" spans="2:10" ht="15.75" customHeight="1">
      <c r="B679" s="10"/>
      <c r="F679" s="10"/>
      <c r="J679" s="11"/>
    </row>
    <row r="680" spans="2:10" ht="15.75" customHeight="1">
      <c r="B680" s="10"/>
      <c r="F680" s="10"/>
      <c r="J680" s="11"/>
    </row>
    <row r="681" spans="2:10" ht="15.75" customHeight="1">
      <c r="B681" s="10"/>
      <c r="F681" s="10"/>
      <c r="J681" s="11"/>
    </row>
    <row r="682" spans="2:10" ht="15.75" customHeight="1">
      <c r="B682" s="10"/>
      <c r="F682" s="10"/>
      <c r="J682" s="11"/>
    </row>
    <row r="683" spans="2:10" ht="15.75" customHeight="1">
      <c r="B683" s="10"/>
      <c r="F683" s="10"/>
      <c r="J683" s="11"/>
    </row>
    <row r="684" spans="2:10" ht="15.75" customHeight="1">
      <c r="B684" s="10"/>
      <c r="F684" s="10"/>
      <c r="J684" s="11"/>
    </row>
    <row r="685" spans="2:10" ht="15.75" customHeight="1">
      <c r="B685" s="10"/>
      <c r="F685" s="10"/>
      <c r="J685" s="11"/>
    </row>
    <row r="686" spans="2:10" ht="15.75" customHeight="1">
      <c r="B686" s="10"/>
      <c r="F686" s="10"/>
      <c r="J686" s="11"/>
    </row>
    <row r="687" spans="2:10" ht="15.75" customHeight="1">
      <c r="B687" s="10"/>
      <c r="F687" s="10"/>
      <c r="J687" s="11"/>
    </row>
    <row r="688" spans="2:10" ht="15.75" customHeight="1">
      <c r="B688" s="10"/>
      <c r="F688" s="10"/>
      <c r="J688" s="11"/>
    </row>
    <row r="689" spans="2:10" ht="15.75" customHeight="1">
      <c r="B689" s="10"/>
      <c r="F689" s="10"/>
      <c r="J689" s="11"/>
    </row>
    <row r="690" spans="2:10" ht="15.75" customHeight="1">
      <c r="B690" s="10"/>
      <c r="F690" s="10"/>
      <c r="J690" s="11"/>
    </row>
    <row r="691" spans="2:10" ht="15.75" customHeight="1">
      <c r="B691" s="10"/>
      <c r="F691" s="10"/>
      <c r="J691" s="11"/>
    </row>
    <row r="692" spans="2:10" ht="15.75" customHeight="1">
      <c r="B692" s="10"/>
      <c r="F692" s="10"/>
      <c r="J692" s="11"/>
    </row>
    <row r="693" spans="2:10" ht="15.75" customHeight="1">
      <c r="B693" s="10"/>
      <c r="F693" s="10"/>
      <c r="J693" s="11"/>
    </row>
    <row r="694" spans="2:10" ht="15.75" customHeight="1">
      <c r="B694" s="10"/>
      <c r="F694" s="10"/>
      <c r="J694" s="11"/>
    </row>
    <row r="695" spans="2:10" ht="15.75" customHeight="1">
      <c r="B695" s="10"/>
      <c r="F695" s="10"/>
      <c r="J695" s="11"/>
    </row>
    <row r="696" spans="2:10" ht="15.75" customHeight="1">
      <c r="B696" s="10"/>
      <c r="F696" s="10"/>
      <c r="J696" s="11"/>
    </row>
    <row r="697" spans="2:10" ht="15.75" customHeight="1">
      <c r="B697" s="10"/>
      <c r="F697" s="10"/>
      <c r="J697" s="11"/>
    </row>
    <row r="698" spans="2:10" ht="15.75" customHeight="1">
      <c r="B698" s="10"/>
      <c r="F698" s="10"/>
      <c r="J698" s="11"/>
    </row>
    <row r="699" spans="2:10" ht="15.75" customHeight="1">
      <c r="B699" s="10"/>
      <c r="F699" s="10"/>
      <c r="J699" s="11"/>
    </row>
    <row r="700" spans="2:10" ht="15.75" customHeight="1">
      <c r="B700" s="10"/>
      <c r="F700" s="10"/>
      <c r="J700" s="11"/>
    </row>
    <row r="701" spans="2:10" ht="15.75" customHeight="1">
      <c r="B701" s="10"/>
      <c r="F701" s="10"/>
      <c r="J701" s="11"/>
    </row>
    <row r="702" spans="2:10" ht="15.75" customHeight="1">
      <c r="B702" s="10"/>
      <c r="F702" s="10"/>
      <c r="J702" s="11"/>
    </row>
    <row r="703" spans="2:10" ht="15.75" customHeight="1">
      <c r="B703" s="10"/>
      <c r="F703" s="10"/>
      <c r="J703" s="11"/>
    </row>
    <row r="704" spans="2:10" ht="15.75" customHeight="1">
      <c r="B704" s="10"/>
      <c r="F704" s="10"/>
      <c r="J704" s="11"/>
    </row>
    <row r="705" spans="2:10" ht="15.75" customHeight="1">
      <c r="B705" s="10"/>
      <c r="F705" s="10"/>
      <c r="J705" s="11"/>
    </row>
    <row r="706" spans="2:10" ht="15.75" customHeight="1">
      <c r="B706" s="10"/>
      <c r="F706" s="10"/>
      <c r="J706" s="11"/>
    </row>
    <row r="707" spans="2:10" ht="15.75" customHeight="1">
      <c r="B707" s="10"/>
      <c r="F707" s="10"/>
      <c r="J707" s="11"/>
    </row>
    <row r="708" spans="2:10" ht="15.75" customHeight="1">
      <c r="B708" s="10"/>
      <c r="F708" s="10"/>
      <c r="J708" s="11"/>
    </row>
    <row r="709" spans="2:10" ht="15.75" customHeight="1">
      <c r="B709" s="10"/>
      <c r="F709" s="10"/>
      <c r="J709" s="11"/>
    </row>
    <row r="710" spans="2:10" ht="15.75" customHeight="1">
      <c r="B710" s="10"/>
      <c r="F710" s="10"/>
      <c r="J710" s="11"/>
    </row>
    <row r="711" spans="2:10" ht="15.75" customHeight="1">
      <c r="B711" s="10"/>
      <c r="F711" s="10"/>
      <c r="J711" s="11"/>
    </row>
    <row r="712" spans="2:10" ht="15.75" customHeight="1">
      <c r="B712" s="10"/>
      <c r="F712" s="10"/>
      <c r="J712" s="11"/>
    </row>
    <row r="713" spans="2:10" ht="15.75" customHeight="1">
      <c r="B713" s="10"/>
      <c r="F713" s="10"/>
      <c r="J713" s="11"/>
    </row>
    <row r="714" spans="2:10" ht="15.75" customHeight="1">
      <c r="B714" s="10"/>
      <c r="F714" s="10"/>
      <c r="J714" s="11"/>
    </row>
    <row r="715" spans="2:10" ht="15.75" customHeight="1">
      <c r="B715" s="10"/>
      <c r="F715" s="10"/>
      <c r="J715" s="11"/>
    </row>
    <row r="716" spans="2:10" ht="15.75" customHeight="1">
      <c r="B716" s="10"/>
      <c r="F716" s="10"/>
      <c r="J716" s="11"/>
    </row>
    <row r="717" spans="2:10" ht="15.75" customHeight="1">
      <c r="B717" s="10"/>
      <c r="F717" s="10"/>
      <c r="J717" s="11"/>
    </row>
    <row r="718" spans="2:10" ht="15.75" customHeight="1">
      <c r="B718" s="10"/>
      <c r="F718" s="10"/>
      <c r="J718" s="11"/>
    </row>
    <row r="719" spans="2:10" ht="15.75" customHeight="1">
      <c r="B719" s="10"/>
      <c r="F719" s="10"/>
      <c r="J719" s="11"/>
    </row>
    <row r="720" spans="2:10" ht="15.75" customHeight="1">
      <c r="B720" s="10"/>
      <c r="F720" s="10"/>
      <c r="J720" s="11"/>
    </row>
    <row r="721" spans="2:10" ht="15.75" customHeight="1">
      <c r="B721" s="10"/>
      <c r="F721" s="10"/>
      <c r="J721" s="11"/>
    </row>
    <row r="722" spans="2:10" ht="15.75" customHeight="1">
      <c r="B722" s="10"/>
      <c r="F722" s="10"/>
      <c r="J722" s="11"/>
    </row>
    <row r="723" spans="2:10" ht="15.75" customHeight="1">
      <c r="B723" s="10"/>
      <c r="F723" s="10"/>
      <c r="J723" s="11"/>
    </row>
    <row r="724" spans="2:10" ht="15.75" customHeight="1">
      <c r="B724" s="10"/>
      <c r="F724" s="10"/>
      <c r="J724" s="11"/>
    </row>
    <row r="725" spans="2:10" ht="15.75" customHeight="1">
      <c r="B725" s="10"/>
      <c r="F725" s="10"/>
      <c r="J725" s="11"/>
    </row>
    <row r="726" spans="2:10" ht="15.75" customHeight="1">
      <c r="B726" s="10"/>
      <c r="F726" s="10"/>
      <c r="J726" s="11"/>
    </row>
    <row r="727" spans="2:10" ht="15.75" customHeight="1">
      <c r="B727" s="10"/>
      <c r="F727" s="10"/>
      <c r="J727" s="11"/>
    </row>
    <row r="728" spans="2:10" ht="15.75" customHeight="1">
      <c r="B728" s="10"/>
      <c r="F728" s="10"/>
      <c r="J728" s="11"/>
    </row>
    <row r="729" spans="2:10" ht="15.75" customHeight="1">
      <c r="B729" s="10"/>
      <c r="F729" s="10"/>
      <c r="J729" s="11"/>
    </row>
    <row r="730" spans="2:10" ht="15.75" customHeight="1">
      <c r="B730" s="10"/>
      <c r="F730" s="10"/>
      <c r="J730" s="11"/>
    </row>
    <row r="731" spans="2:10" ht="15.75" customHeight="1">
      <c r="B731" s="10"/>
      <c r="F731" s="10"/>
      <c r="J731" s="11"/>
    </row>
    <row r="732" spans="2:10" ht="15.75" customHeight="1">
      <c r="B732" s="10"/>
      <c r="F732" s="10"/>
      <c r="J732" s="11"/>
    </row>
    <row r="733" spans="2:10" ht="15.75" customHeight="1">
      <c r="B733" s="10"/>
      <c r="F733" s="10"/>
      <c r="J733" s="11"/>
    </row>
    <row r="734" spans="2:10" ht="15.75" customHeight="1">
      <c r="B734" s="10"/>
      <c r="F734" s="10"/>
      <c r="J734" s="11"/>
    </row>
    <row r="735" spans="2:10" ht="15.75" customHeight="1">
      <c r="B735" s="10"/>
      <c r="F735" s="10"/>
      <c r="J735" s="11"/>
    </row>
    <row r="736" spans="2:10" ht="15.75" customHeight="1">
      <c r="B736" s="10"/>
      <c r="F736" s="10"/>
      <c r="J736" s="11"/>
    </row>
    <row r="737" spans="2:10" ht="15.75" customHeight="1">
      <c r="B737" s="10"/>
      <c r="F737" s="10"/>
      <c r="J737" s="11"/>
    </row>
    <row r="738" spans="2:10" ht="15.75" customHeight="1">
      <c r="B738" s="10"/>
      <c r="F738" s="10"/>
      <c r="J738" s="11"/>
    </row>
    <row r="739" spans="2:10" ht="15.75" customHeight="1">
      <c r="B739" s="10"/>
      <c r="F739" s="10"/>
      <c r="J739" s="11"/>
    </row>
    <row r="740" spans="2:10" ht="15.75" customHeight="1">
      <c r="B740" s="10"/>
      <c r="F740" s="10"/>
      <c r="J740" s="11"/>
    </row>
    <row r="741" spans="2:10" ht="15.75" customHeight="1">
      <c r="B741" s="10"/>
      <c r="F741" s="10"/>
      <c r="J741" s="11"/>
    </row>
    <row r="742" spans="2:10" ht="15.75" customHeight="1">
      <c r="B742" s="10"/>
      <c r="F742" s="10"/>
      <c r="J742" s="11"/>
    </row>
    <row r="743" spans="2:10" ht="15.75" customHeight="1">
      <c r="B743" s="10"/>
      <c r="F743" s="10"/>
      <c r="J743" s="11"/>
    </row>
    <row r="744" spans="2:10" ht="15.75" customHeight="1">
      <c r="B744" s="10"/>
      <c r="F744" s="10"/>
      <c r="J744" s="11"/>
    </row>
    <row r="745" spans="2:10" ht="15.75" customHeight="1">
      <c r="B745" s="10"/>
      <c r="F745" s="10"/>
      <c r="J745" s="11"/>
    </row>
    <row r="746" spans="2:10" ht="15.75" customHeight="1">
      <c r="B746" s="10"/>
      <c r="F746" s="10"/>
      <c r="J746" s="11"/>
    </row>
    <row r="747" spans="2:10" ht="15.75" customHeight="1">
      <c r="B747" s="10"/>
      <c r="F747" s="10"/>
      <c r="J747" s="11"/>
    </row>
    <row r="748" spans="2:10" ht="15.75" customHeight="1">
      <c r="B748" s="10"/>
      <c r="F748" s="10"/>
      <c r="J748" s="11"/>
    </row>
    <row r="749" spans="2:10" ht="15.75" customHeight="1">
      <c r="B749" s="10"/>
      <c r="F749" s="10"/>
      <c r="J749" s="11"/>
    </row>
    <row r="750" spans="2:10" ht="15.75" customHeight="1">
      <c r="B750" s="10"/>
      <c r="F750" s="10"/>
      <c r="J750" s="11"/>
    </row>
    <row r="751" spans="2:10" ht="15.75" customHeight="1">
      <c r="B751" s="10"/>
      <c r="F751" s="10"/>
      <c r="J751" s="11"/>
    </row>
    <row r="752" spans="2:10" ht="15.75" customHeight="1">
      <c r="B752" s="10"/>
      <c r="F752" s="10"/>
      <c r="J752" s="11"/>
    </row>
    <row r="753" spans="2:10" ht="15.75" customHeight="1">
      <c r="B753" s="10"/>
      <c r="F753" s="10"/>
      <c r="J753" s="11"/>
    </row>
    <row r="754" spans="2:10" ht="15.75" customHeight="1">
      <c r="B754" s="10"/>
      <c r="F754" s="10"/>
      <c r="J754" s="11"/>
    </row>
    <row r="755" spans="2:10" ht="15.75" customHeight="1">
      <c r="B755" s="10"/>
      <c r="F755" s="10"/>
      <c r="J755" s="11"/>
    </row>
    <row r="756" spans="2:10" ht="15.75" customHeight="1">
      <c r="B756" s="10"/>
      <c r="F756" s="10"/>
      <c r="J756" s="11"/>
    </row>
    <row r="757" spans="2:10" ht="15.75" customHeight="1">
      <c r="B757" s="10"/>
      <c r="F757" s="10"/>
      <c r="J757" s="11"/>
    </row>
    <row r="758" spans="2:10" ht="15.75" customHeight="1">
      <c r="B758" s="10"/>
      <c r="F758" s="10"/>
      <c r="J758" s="11"/>
    </row>
    <row r="759" spans="2:10" ht="15.75" customHeight="1">
      <c r="B759" s="10"/>
      <c r="F759" s="10"/>
      <c r="J759" s="11"/>
    </row>
    <row r="760" spans="2:10" ht="15.75" customHeight="1">
      <c r="B760" s="10"/>
      <c r="F760" s="10"/>
      <c r="J760" s="11"/>
    </row>
    <row r="761" spans="2:10" ht="15.75" customHeight="1">
      <c r="B761" s="10"/>
      <c r="F761" s="10"/>
      <c r="J761" s="11"/>
    </row>
    <row r="762" spans="2:10" ht="15.75" customHeight="1">
      <c r="B762" s="10"/>
      <c r="F762" s="10"/>
      <c r="J762" s="11"/>
    </row>
    <row r="763" spans="2:10" ht="15.75" customHeight="1">
      <c r="B763" s="10"/>
      <c r="F763" s="10"/>
      <c r="J763" s="11"/>
    </row>
    <row r="764" spans="2:10" ht="15.75" customHeight="1">
      <c r="B764" s="10"/>
      <c r="F764" s="10"/>
      <c r="J764" s="11"/>
    </row>
    <row r="765" spans="2:10" ht="15.75" customHeight="1">
      <c r="B765" s="10"/>
      <c r="F765" s="10"/>
      <c r="J765" s="11"/>
    </row>
    <row r="766" spans="2:10" ht="15.75" customHeight="1">
      <c r="B766" s="10"/>
      <c r="F766" s="10"/>
      <c r="J766" s="11"/>
    </row>
    <row r="767" spans="2:10" ht="15.75" customHeight="1">
      <c r="B767" s="10"/>
      <c r="F767" s="10"/>
      <c r="J767" s="11"/>
    </row>
    <row r="768" spans="2:10" ht="15.75" customHeight="1">
      <c r="B768" s="10"/>
      <c r="F768" s="10"/>
      <c r="J768" s="11"/>
    </row>
    <row r="769" spans="2:10" ht="15.75" customHeight="1">
      <c r="B769" s="10"/>
      <c r="F769" s="10"/>
      <c r="J769" s="11"/>
    </row>
    <row r="770" spans="2:10" ht="15.75" customHeight="1">
      <c r="B770" s="10"/>
      <c r="F770" s="10"/>
      <c r="J770" s="11"/>
    </row>
    <row r="771" spans="2:10" ht="15.75" customHeight="1">
      <c r="B771" s="10"/>
      <c r="F771" s="10"/>
      <c r="J771" s="11"/>
    </row>
    <row r="772" spans="2:10" ht="15.75" customHeight="1">
      <c r="B772" s="10"/>
      <c r="F772" s="10"/>
      <c r="J772" s="11"/>
    </row>
    <row r="773" spans="2:10" ht="15.75" customHeight="1">
      <c r="B773" s="10"/>
      <c r="F773" s="10"/>
      <c r="J773" s="11"/>
    </row>
    <row r="774" spans="2:10" ht="15.75" customHeight="1">
      <c r="B774" s="10"/>
      <c r="F774" s="10"/>
      <c r="J774" s="11"/>
    </row>
    <row r="775" spans="2:10" ht="15.75" customHeight="1">
      <c r="B775" s="10"/>
      <c r="F775" s="10"/>
      <c r="J775" s="11"/>
    </row>
    <row r="776" spans="2:10" ht="15.75" customHeight="1">
      <c r="B776" s="10"/>
      <c r="F776" s="10"/>
      <c r="J776" s="11"/>
    </row>
    <row r="777" spans="2:10" ht="15.75" customHeight="1">
      <c r="B777" s="10"/>
      <c r="F777" s="10"/>
      <c r="J777" s="11"/>
    </row>
    <row r="778" spans="2:10" ht="15.75" customHeight="1">
      <c r="B778" s="10"/>
      <c r="F778" s="10"/>
      <c r="J778" s="11"/>
    </row>
    <row r="779" spans="2:10" ht="15.75" customHeight="1">
      <c r="B779" s="10"/>
      <c r="F779" s="10"/>
      <c r="J779" s="11"/>
    </row>
    <row r="780" spans="2:10" ht="15.75" customHeight="1">
      <c r="B780" s="10"/>
      <c r="F780" s="10"/>
      <c r="J780" s="11"/>
    </row>
    <row r="781" spans="2:10" ht="15.75" customHeight="1">
      <c r="B781" s="10"/>
      <c r="F781" s="10"/>
      <c r="J781" s="11"/>
    </row>
    <row r="782" spans="2:10" ht="15.75" customHeight="1">
      <c r="B782" s="10"/>
      <c r="F782" s="10"/>
      <c r="J782" s="11"/>
    </row>
    <row r="783" spans="2:10" ht="15.75" customHeight="1">
      <c r="B783" s="10"/>
      <c r="F783" s="10"/>
      <c r="J783" s="11"/>
    </row>
    <row r="784" spans="2:10" ht="15.75" customHeight="1">
      <c r="B784" s="10"/>
      <c r="F784" s="10"/>
      <c r="J784" s="11"/>
    </row>
    <row r="785" spans="2:10" ht="15.75" customHeight="1">
      <c r="B785" s="10"/>
      <c r="F785" s="10"/>
      <c r="J785" s="11"/>
    </row>
    <row r="786" spans="2:10" ht="15.75" customHeight="1">
      <c r="B786" s="10"/>
      <c r="F786" s="10"/>
      <c r="J786" s="11"/>
    </row>
    <row r="787" spans="2:10" ht="15.75" customHeight="1">
      <c r="B787" s="10"/>
      <c r="F787" s="10"/>
      <c r="J787" s="11"/>
    </row>
    <row r="788" spans="2:10" ht="15.75" customHeight="1">
      <c r="B788" s="10"/>
      <c r="F788" s="10"/>
      <c r="J788" s="11"/>
    </row>
    <row r="789" spans="2:10" ht="15.75" customHeight="1">
      <c r="B789" s="10"/>
      <c r="F789" s="10"/>
      <c r="J789" s="11"/>
    </row>
    <row r="790" spans="2:10" ht="15.75" customHeight="1">
      <c r="B790" s="10"/>
      <c r="F790" s="10"/>
      <c r="J790" s="11"/>
    </row>
    <row r="791" spans="2:10" ht="15.75" customHeight="1">
      <c r="B791" s="10"/>
      <c r="F791" s="10"/>
      <c r="J791" s="11"/>
    </row>
    <row r="792" spans="2:10" ht="15.75" customHeight="1">
      <c r="B792" s="10"/>
      <c r="F792" s="10"/>
      <c r="J792" s="11"/>
    </row>
    <row r="793" spans="2:10" ht="15.75" customHeight="1">
      <c r="B793" s="10"/>
      <c r="F793" s="10"/>
      <c r="J793" s="11"/>
    </row>
    <row r="794" spans="2:10" ht="15.75" customHeight="1">
      <c r="B794" s="10"/>
      <c r="F794" s="10"/>
      <c r="J794" s="11"/>
    </row>
    <row r="795" spans="2:10" ht="15.75" customHeight="1">
      <c r="B795" s="10"/>
      <c r="F795" s="10"/>
      <c r="J795" s="11"/>
    </row>
    <row r="796" spans="2:10" ht="15.75" customHeight="1">
      <c r="B796" s="10"/>
      <c r="F796" s="10"/>
      <c r="J796" s="11"/>
    </row>
    <row r="797" spans="2:10" ht="15.75" customHeight="1">
      <c r="B797" s="10"/>
      <c r="F797" s="10"/>
      <c r="J797" s="11"/>
    </row>
    <row r="798" spans="2:10" ht="15.75" customHeight="1">
      <c r="B798" s="10"/>
      <c r="F798" s="10"/>
      <c r="J798" s="11"/>
    </row>
    <row r="799" spans="2:10" ht="15.75" customHeight="1">
      <c r="B799" s="10"/>
      <c r="F799" s="10"/>
      <c r="J799" s="11"/>
    </row>
    <row r="800" spans="2:10" ht="15.75" customHeight="1">
      <c r="B800" s="10"/>
      <c r="F800" s="10"/>
      <c r="J800" s="11"/>
    </row>
    <row r="801" spans="2:10" ht="15.75" customHeight="1">
      <c r="B801" s="10"/>
      <c r="F801" s="10"/>
      <c r="J801" s="11"/>
    </row>
    <row r="802" spans="2:10" ht="15.75" customHeight="1">
      <c r="B802" s="10"/>
      <c r="F802" s="10"/>
      <c r="J802" s="11"/>
    </row>
    <row r="803" spans="2:10" ht="15.75" customHeight="1">
      <c r="B803" s="10"/>
      <c r="F803" s="10"/>
      <c r="J803" s="11"/>
    </row>
    <row r="804" spans="2:10" ht="15.75" customHeight="1">
      <c r="B804" s="10"/>
      <c r="F804" s="10"/>
      <c r="J804" s="11"/>
    </row>
    <row r="805" spans="2:10" ht="15.75" customHeight="1">
      <c r="B805" s="10"/>
      <c r="F805" s="10"/>
      <c r="J805" s="11"/>
    </row>
    <row r="806" spans="2:10" ht="15.75" customHeight="1">
      <c r="B806" s="10"/>
      <c r="F806" s="10"/>
      <c r="J806" s="11"/>
    </row>
    <row r="807" spans="2:10" ht="15.75" customHeight="1">
      <c r="B807" s="10"/>
      <c r="F807" s="10"/>
      <c r="J807" s="11"/>
    </row>
    <row r="808" spans="2:10" ht="15.75" customHeight="1">
      <c r="B808" s="10"/>
      <c r="F808" s="10"/>
      <c r="J808" s="11"/>
    </row>
    <row r="809" spans="2:10" ht="15.75" customHeight="1">
      <c r="B809" s="10"/>
      <c r="F809" s="10"/>
      <c r="J809" s="11"/>
    </row>
    <row r="810" spans="2:10" ht="15.75" customHeight="1">
      <c r="B810" s="10"/>
      <c r="F810" s="10"/>
      <c r="J810" s="11"/>
    </row>
    <row r="811" spans="2:10" ht="15.75" customHeight="1">
      <c r="B811" s="10"/>
      <c r="F811" s="10"/>
      <c r="J811" s="11"/>
    </row>
    <row r="812" spans="2:10" ht="15.75" customHeight="1">
      <c r="B812" s="10"/>
      <c r="F812" s="10"/>
      <c r="J812" s="11"/>
    </row>
    <row r="813" spans="2:10" ht="15.75" customHeight="1">
      <c r="B813" s="10"/>
      <c r="F813" s="10"/>
      <c r="J813" s="11"/>
    </row>
    <row r="814" spans="2:10" ht="15.75" customHeight="1">
      <c r="B814" s="10"/>
      <c r="F814" s="10"/>
      <c r="J814" s="11"/>
    </row>
    <row r="815" spans="2:10" ht="15.75" customHeight="1">
      <c r="B815" s="10"/>
      <c r="F815" s="10"/>
      <c r="J815" s="11"/>
    </row>
    <row r="816" spans="2:10" ht="15.75" customHeight="1">
      <c r="B816" s="10"/>
      <c r="F816" s="10"/>
      <c r="J816" s="11"/>
    </row>
    <row r="817" spans="2:10" ht="15.75" customHeight="1">
      <c r="B817" s="10"/>
      <c r="F817" s="10"/>
      <c r="J817" s="11"/>
    </row>
    <row r="818" spans="2:10" ht="15.75" customHeight="1">
      <c r="B818" s="10"/>
      <c r="F818" s="10"/>
      <c r="J818" s="11"/>
    </row>
    <row r="819" spans="2:10" ht="15.75" customHeight="1">
      <c r="B819" s="10"/>
      <c r="F819" s="10"/>
      <c r="J819" s="11"/>
    </row>
    <row r="820" spans="2:10" ht="15.75" customHeight="1">
      <c r="B820" s="10"/>
      <c r="F820" s="10"/>
      <c r="J820" s="11"/>
    </row>
    <row r="821" spans="2:10" ht="15.75" customHeight="1">
      <c r="B821" s="10"/>
      <c r="F821" s="10"/>
      <c r="J821" s="11"/>
    </row>
    <row r="822" spans="2:10" ht="15.75" customHeight="1">
      <c r="B822" s="10"/>
      <c r="F822" s="10"/>
      <c r="J822" s="11"/>
    </row>
    <row r="823" spans="2:10" ht="15.75" customHeight="1">
      <c r="B823" s="10"/>
      <c r="F823" s="10"/>
      <c r="J823" s="11"/>
    </row>
    <row r="824" spans="2:10" ht="15.75" customHeight="1">
      <c r="B824" s="10"/>
      <c r="F824" s="10"/>
      <c r="J824" s="11"/>
    </row>
    <row r="825" spans="2:10" ht="15.75" customHeight="1">
      <c r="B825" s="10"/>
      <c r="F825" s="10"/>
      <c r="J825" s="11"/>
    </row>
    <row r="826" spans="2:10" ht="15.75" customHeight="1">
      <c r="B826" s="10"/>
      <c r="F826" s="10"/>
      <c r="J826" s="11"/>
    </row>
    <row r="827" spans="2:10" ht="15.75" customHeight="1">
      <c r="B827" s="10"/>
      <c r="F827" s="10"/>
      <c r="J827" s="11"/>
    </row>
    <row r="828" spans="2:10" ht="15.75" customHeight="1">
      <c r="B828" s="10"/>
      <c r="F828" s="10"/>
      <c r="J828" s="11"/>
    </row>
    <row r="829" spans="2:10" ht="15.75" customHeight="1">
      <c r="B829" s="10"/>
      <c r="F829" s="10"/>
      <c r="J829" s="11"/>
    </row>
    <row r="830" spans="2:10" ht="15.75" customHeight="1">
      <c r="B830" s="10"/>
      <c r="F830" s="10"/>
      <c r="J830" s="11"/>
    </row>
    <row r="831" spans="2:10" ht="15.75" customHeight="1">
      <c r="B831" s="10"/>
      <c r="F831" s="10"/>
      <c r="J831" s="11"/>
    </row>
    <row r="832" spans="2:10" ht="15.75" customHeight="1">
      <c r="B832" s="10"/>
      <c r="F832" s="10"/>
      <c r="J832" s="11"/>
    </row>
    <row r="833" spans="2:10" ht="15.75" customHeight="1">
      <c r="B833" s="10"/>
      <c r="F833" s="10"/>
      <c r="J833" s="11"/>
    </row>
    <row r="834" spans="2:10" ht="15.75" customHeight="1">
      <c r="B834" s="10"/>
      <c r="F834" s="10"/>
      <c r="J834" s="11"/>
    </row>
    <row r="835" spans="2:10" ht="15.75" customHeight="1">
      <c r="B835" s="10"/>
      <c r="F835" s="10"/>
      <c r="J835" s="11"/>
    </row>
    <row r="836" spans="2:10" ht="15.75" customHeight="1">
      <c r="B836" s="10"/>
      <c r="F836" s="10"/>
      <c r="J836" s="11"/>
    </row>
    <row r="837" spans="2:10" ht="15.75" customHeight="1">
      <c r="B837" s="10"/>
      <c r="F837" s="10"/>
      <c r="J837" s="11"/>
    </row>
    <row r="838" spans="2:10" ht="15.75" customHeight="1">
      <c r="B838" s="10"/>
      <c r="F838" s="10"/>
      <c r="J838" s="11"/>
    </row>
    <row r="839" spans="2:10" ht="15.75" customHeight="1">
      <c r="B839" s="10"/>
      <c r="F839" s="10"/>
      <c r="J839" s="11"/>
    </row>
    <row r="840" spans="2:10" ht="15.75" customHeight="1">
      <c r="B840" s="10"/>
      <c r="F840" s="10"/>
      <c r="J840" s="11"/>
    </row>
    <row r="841" spans="2:10" ht="15.75" customHeight="1">
      <c r="B841" s="10"/>
      <c r="F841" s="10"/>
      <c r="J841" s="11"/>
    </row>
    <row r="842" spans="2:10" ht="15.75" customHeight="1">
      <c r="B842" s="10"/>
      <c r="F842" s="10"/>
      <c r="J842" s="11"/>
    </row>
    <row r="843" spans="2:10" ht="15.75" customHeight="1">
      <c r="B843" s="10"/>
      <c r="F843" s="10"/>
      <c r="J843" s="11"/>
    </row>
    <row r="844" spans="2:10" ht="15.75" customHeight="1">
      <c r="B844" s="10"/>
      <c r="F844" s="10"/>
      <c r="J844" s="11"/>
    </row>
    <row r="845" spans="2:10" ht="15.75" customHeight="1">
      <c r="B845" s="10"/>
      <c r="F845" s="10"/>
      <c r="J845" s="11"/>
    </row>
    <row r="846" spans="2:10" ht="15.75" customHeight="1">
      <c r="B846" s="10"/>
      <c r="F846" s="10"/>
      <c r="J846" s="11"/>
    </row>
    <row r="847" spans="2:10" ht="15.75" customHeight="1">
      <c r="B847" s="10"/>
      <c r="F847" s="10"/>
      <c r="J847" s="11"/>
    </row>
    <row r="848" spans="2:10" ht="15.75" customHeight="1">
      <c r="B848" s="10"/>
      <c r="F848" s="10"/>
      <c r="J848" s="11"/>
    </row>
    <row r="849" spans="2:10" ht="15.75" customHeight="1">
      <c r="B849" s="10"/>
      <c r="F849" s="10"/>
      <c r="J849" s="11"/>
    </row>
    <row r="850" spans="2:10" ht="15.75" customHeight="1">
      <c r="B850" s="10"/>
      <c r="F850" s="10"/>
      <c r="J850" s="11"/>
    </row>
    <row r="851" spans="2:10" ht="15.75" customHeight="1">
      <c r="B851" s="10"/>
      <c r="F851" s="10"/>
      <c r="J851" s="11"/>
    </row>
    <row r="852" spans="2:10" ht="15.75" customHeight="1">
      <c r="B852" s="10"/>
      <c r="F852" s="10"/>
      <c r="J852" s="11"/>
    </row>
    <row r="853" spans="2:10" ht="15.75" customHeight="1">
      <c r="B853" s="10"/>
      <c r="F853" s="10"/>
      <c r="J853" s="11"/>
    </row>
    <row r="854" spans="2:10" ht="15.75" customHeight="1">
      <c r="B854" s="10"/>
      <c r="F854" s="10"/>
      <c r="J854" s="11"/>
    </row>
    <row r="855" spans="2:10" ht="15.75" customHeight="1">
      <c r="B855" s="10"/>
      <c r="F855" s="10"/>
      <c r="J855" s="11"/>
    </row>
    <row r="856" spans="2:10" ht="15.75" customHeight="1">
      <c r="B856" s="10"/>
      <c r="F856" s="10"/>
      <c r="J856" s="11"/>
    </row>
    <row r="857" spans="2:10" ht="15.75" customHeight="1">
      <c r="B857" s="10"/>
      <c r="F857" s="10"/>
      <c r="J857" s="11"/>
    </row>
    <row r="858" spans="2:10" ht="15.75" customHeight="1">
      <c r="B858" s="10"/>
      <c r="F858" s="10"/>
      <c r="J858" s="11"/>
    </row>
    <row r="859" spans="2:10" ht="15.75" customHeight="1">
      <c r="B859" s="10"/>
      <c r="F859" s="10"/>
      <c r="J859" s="11"/>
    </row>
    <row r="860" spans="2:10" ht="15.75" customHeight="1">
      <c r="B860" s="10"/>
      <c r="F860" s="10"/>
      <c r="J860" s="11"/>
    </row>
    <row r="861" spans="2:10" ht="15.75" customHeight="1">
      <c r="B861" s="10"/>
      <c r="F861" s="10"/>
      <c r="J861" s="11"/>
    </row>
    <row r="862" spans="2:10" ht="15.75" customHeight="1">
      <c r="B862" s="10"/>
      <c r="F862" s="10"/>
      <c r="J862" s="11"/>
    </row>
    <row r="863" spans="2:10" ht="15.75" customHeight="1">
      <c r="B863" s="10"/>
      <c r="F863" s="10"/>
      <c r="J863" s="11"/>
    </row>
    <row r="864" spans="2:10" ht="15.75" customHeight="1">
      <c r="B864" s="10"/>
      <c r="F864" s="10"/>
      <c r="J864" s="11"/>
    </row>
    <row r="865" spans="2:10" ht="15.75" customHeight="1">
      <c r="B865" s="10"/>
      <c r="F865" s="10"/>
      <c r="J865" s="11"/>
    </row>
    <row r="866" spans="2:10" ht="15.75" customHeight="1">
      <c r="B866" s="10"/>
      <c r="F866" s="10"/>
      <c r="J866" s="11"/>
    </row>
    <row r="867" spans="2:10" ht="15.75" customHeight="1">
      <c r="B867" s="10"/>
      <c r="F867" s="10"/>
      <c r="J867" s="11"/>
    </row>
    <row r="868" spans="2:10" ht="15.75" customHeight="1">
      <c r="B868" s="10"/>
      <c r="F868" s="10"/>
      <c r="J868" s="11"/>
    </row>
    <row r="869" spans="2:10" ht="15.75" customHeight="1">
      <c r="B869" s="10"/>
      <c r="F869" s="10"/>
      <c r="J869" s="11"/>
    </row>
    <row r="870" spans="2:10" ht="15.75" customHeight="1">
      <c r="B870" s="10"/>
      <c r="F870" s="10"/>
      <c r="J870" s="11"/>
    </row>
    <row r="871" spans="2:10" ht="15.75" customHeight="1">
      <c r="B871" s="10"/>
      <c r="F871" s="10"/>
      <c r="J871" s="11"/>
    </row>
    <row r="872" spans="2:10" ht="15.75" customHeight="1">
      <c r="B872" s="10"/>
      <c r="F872" s="10"/>
      <c r="J872" s="11"/>
    </row>
    <row r="873" spans="2:10" ht="15.75" customHeight="1">
      <c r="B873" s="10"/>
      <c r="F873" s="10"/>
      <c r="J873" s="11"/>
    </row>
    <row r="874" spans="2:10" ht="15.75" customHeight="1">
      <c r="B874" s="10"/>
      <c r="F874" s="10"/>
      <c r="J874" s="11"/>
    </row>
    <row r="875" spans="2:10" ht="15.75" customHeight="1">
      <c r="B875" s="10"/>
      <c r="F875" s="10"/>
      <c r="J875" s="11"/>
    </row>
    <row r="876" spans="2:10" ht="15.75" customHeight="1">
      <c r="B876" s="10"/>
      <c r="F876" s="10"/>
      <c r="J876" s="11"/>
    </row>
    <row r="877" spans="2:10" ht="15.75" customHeight="1">
      <c r="B877" s="10"/>
      <c r="F877" s="10"/>
      <c r="J877" s="11"/>
    </row>
    <row r="878" spans="2:10" ht="15.75" customHeight="1">
      <c r="B878" s="10"/>
      <c r="F878" s="10"/>
      <c r="J878" s="11"/>
    </row>
    <row r="879" spans="2:10" ht="15.75" customHeight="1">
      <c r="B879" s="10"/>
      <c r="F879" s="10"/>
      <c r="J879" s="11"/>
    </row>
    <row r="880" spans="2:10" ht="15.75" customHeight="1">
      <c r="B880" s="10"/>
      <c r="F880" s="10"/>
      <c r="J880" s="11"/>
    </row>
    <row r="881" spans="2:10" ht="15.75" customHeight="1">
      <c r="B881" s="10"/>
      <c r="F881" s="10"/>
      <c r="J881" s="11"/>
    </row>
    <row r="882" spans="2:10" ht="15.75" customHeight="1">
      <c r="B882" s="10"/>
      <c r="F882" s="10"/>
      <c r="J882" s="11"/>
    </row>
    <row r="883" spans="2:10" ht="15.75" customHeight="1">
      <c r="B883" s="10"/>
      <c r="F883" s="10"/>
      <c r="J883" s="11"/>
    </row>
    <row r="884" spans="2:10" ht="15.75" customHeight="1">
      <c r="B884" s="10"/>
      <c r="F884" s="10"/>
      <c r="J884" s="11"/>
    </row>
    <row r="885" spans="2:10" ht="15.75" customHeight="1">
      <c r="B885" s="10"/>
      <c r="F885" s="10"/>
      <c r="J885" s="11"/>
    </row>
    <row r="886" spans="2:10" ht="15.75" customHeight="1">
      <c r="B886" s="10"/>
      <c r="F886" s="10"/>
      <c r="J886" s="11"/>
    </row>
    <row r="887" spans="2:10" ht="15.75" customHeight="1">
      <c r="B887" s="10"/>
      <c r="F887" s="10"/>
      <c r="J887" s="11"/>
    </row>
    <row r="888" spans="2:10" ht="15.75" customHeight="1">
      <c r="B888" s="10"/>
      <c r="F888" s="10"/>
      <c r="J888" s="11"/>
    </row>
    <row r="889" spans="2:10" ht="15.75" customHeight="1">
      <c r="B889" s="10"/>
      <c r="F889" s="10"/>
      <c r="J889" s="11"/>
    </row>
    <row r="890" spans="2:10" ht="15.75" customHeight="1">
      <c r="B890" s="10"/>
      <c r="F890" s="10"/>
      <c r="J890" s="11"/>
    </row>
    <row r="891" spans="2:10" ht="15.75" customHeight="1">
      <c r="B891" s="10"/>
      <c r="F891" s="10"/>
      <c r="J891" s="11"/>
    </row>
    <row r="892" spans="2:10" ht="15.75" customHeight="1">
      <c r="B892" s="10"/>
      <c r="F892" s="10"/>
      <c r="J892" s="11"/>
    </row>
    <row r="893" spans="2:10" ht="15.75" customHeight="1">
      <c r="B893" s="10"/>
      <c r="F893" s="10"/>
      <c r="J893" s="11"/>
    </row>
    <row r="894" spans="2:10" ht="15.75" customHeight="1">
      <c r="B894" s="10"/>
      <c r="F894" s="10"/>
      <c r="J894" s="11"/>
    </row>
    <row r="895" spans="2:10" ht="15.75" customHeight="1">
      <c r="B895" s="10"/>
      <c r="F895" s="10"/>
      <c r="J895" s="11"/>
    </row>
    <row r="896" spans="2:10" ht="15.75" customHeight="1">
      <c r="B896" s="10"/>
      <c r="F896" s="10"/>
      <c r="J896" s="11"/>
    </row>
    <row r="897" spans="2:10" ht="15.75" customHeight="1">
      <c r="B897" s="10"/>
      <c r="F897" s="10"/>
      <c r="J897" s="11"/>
    </row>
    <row r="898" spans="2:10" ht="15.75" customHeight="1">
      <c r="B898" s="10"/>
      <c r="F898" s="10"/>
      <c r="J898" s="11"/>
    </row>
    <row r="899" spans="2:10" ht="15.75" customHeight="1">
      <c r="B899" s="10"/>
      <c r="F899" s="10"/>
      <c r="J899" s="11"/>
    </row>
    <row r="900" spans="2:10" ht="15.75" customHeight="1">
      <c r="B900" s="10"/>
      <c r="F900" s="10"/>
      <c r="J900" s="11"/>
    </row>
    <row r="901" spans="2:10" ht="15.75" customHeight="1">
      <c r="B901" s="10"/>
      <c r="F901" s="10"/>
      <c r="J901" s="11"/>
    </row>
    <row r="902" spans="2:10" ht="15.75" customHeight="1">
      <c r="B902" s="10"/>
      <c r="F902" s="10"/>
      <c r="J902" s="11"/>
    </row>
    <row r="903" spans="2:10" ht="15.75" customHeight="1">
      <c r="B903" s="10"/>
      <c r="F903" s="10"/>
      <c r="J903" s="11"/>
    </row>
    <row r="904" spans="2:10" ht="15.75" customHeight="1">
      <c r="B904" s="10"/>
      <c r="F904" s="10"/>
      <c r="J904" s="11"/>
    </row>
    <row r="905" spans="2:10" ht="15.75" customHeight="1">
      <c r="B905" s="10"/>
      <c r="F905" s="10"/>
      <c r="J905" s="11"/>
    </row>
    <row r="906" spans="2:10" ht="15.75" customHeight="1">
      <c r="B906" s="10"/>
      <c r="F906" s="10"/>
      <c r="J906" s="11"/>
    </row>
    <row r="907" spans="2:10" ht="15.75" customHeight="1">
      <c r="B907" s="10"/>
      <c r="F907" s="10"/>
      <c r="J907" s="11"/>
    </row>
    <row r="908" spans="2:10" ht="15.75" customHeight="1">
      <c r="B908" s="10"/>
      <c r="F908" s="10"/>
      <c r="J908" s="11"/>
    </row>
    <row r="909" spans="2:10" ht="15.75" customHeight="1">
      <c r="B909" s="10"/>
      <c r="F909" s="10"/>
      <c r="J909" s="11"/>
    </row>
    <row r="910" spans="2:10" ht="15.75" customHeight="1">
      <c r="B910" s="10"/>
      <c r="F910" s="10"/>
      <c r="J910" s="11"/>
    </row>
    <row r="911" spans="2:10" ht="15.75" customHeight="1">
      <c r="B911" s="10"/>
      <c r="F911" s="10"/>
      <c r="J911" s="11"/>
    </row>
    <row r="912" spans="2:10" ht="15.75" customHeight="1">
      <c r="B912" s="10"/>
      <c r="F912" s="10"/>
      <c r="J912" s="11"/>
    </row>
    <row r="913" spans="2:10" ht="15.75" customHeight="1">
      <c r="B913" s="10"/>
      <c r="F913" s="10"/>
      <c r="J913" s="11"/>
    </row>
    <row r="914" spans="2:10" ht="15.75" customHeight="1">
      <c r="B914" s="10"/>
      <c r="F914" s="10"/>
      <c r="J914" s="11"/>
    </row>
    <row r="915" spans="2:10" ht="15.75" customHeight="1">
      <c r="B915" s="10"/>
      <c r="F915" s="10"/>
      <c r="J915" s="11"/>
    </row>
    <row r="916" spans="2:10" ht="15.75" customHeight="1">
      <c r="B916" s="10"/>
      <c r="F916" s="10"/>
      <c r="J916" s="11"/>
    </row>
    <row r="917" spans="2:10" ht="15.75" customHeight="1">
      <c r="B917" s="10"/>
      <c r="F917" s="10"/>
      <c r="J917" s="11"/>
    </row>
    <row r="918" spans="2:10" ht="15.75" customHeight="1">
      <c r="B918" s="10"/>
      <c r="F918" s="10"/>
      <c r="J918" s="11"/>
    </row>
    <row r="919" spans="2:10" ht="15.75" customHeight="1">
      <c r="B919" s="10"/>
      <c r="F919" s="10"/>
      <c r="J919" s="11"/>
    </row>
    <row r="920" spans="2:10" ht="15.75" customHeight="1">
      <c r="B920" s="10"/>
      <c r="F920" s="10"/>
      <c r="J920" s="11"/>
    </row>
    <row r="921" spans="2:10" ht="15.75" customHeight="1">
      <c r="B921" s="10"/>
      <c r="F921" s="10"/>
      <c r="J921" s="11"/>
    </row>
    <row r="922" spans="2:10" ht="15.75" customHeight="1">
      <c r="B922" s="10"/>
      <c r="F922" s="10"/>
      <c r="J922" s="11"/>
    </row>
    <row r="923" spans="2:10" ht="15.75" customHeight="1">
      <c r="B923" s="10"/>
      <c r="F923" s="10"/>
      <c r="J923" s="11"/>
    </row>
    <row r="924" spans="2:10" ht="15.75" customHeight="1">
      <c r="B924" s="10"/>
      <c r="F924" s="10"/>
      <c r="J924" s="11"/>
    </row>
    <row r="925" spans="2:10" ht="15.75" customHeight="1">
      <c r="B925" s="10"/>
      <c r="F925" s="10"/>
      <c r="J925" s="11"/>
    </row>
    <row r="926" spans="2:10" ht="15.75" customHeight="1">
      <c r="B926" s="10"/>
      <c r="F926" s="10"/>
      <c r="J926" s="11"/>
    </row>
    <row r="927" spans="2:10" ht="15.75" customHeight="1">
      <c r="B927" s="10"/>
      <c r="F927" s="10"/>
      <c r="J927" s="11"/>
    </row>
    <row r="928" spans="2:10" ht="15.75" customHeight="1">
      <c r="B928" s="10"/>
      <c r="F928" s="10"/>
      <c r="J928" s="11"/>
    </row>
    <row r="929" spans="2:10" ht="15.75" customHeight="1">
      <c r="B929" s="10"/>
      <c r="F929" s="10"/>
      <c r="J929" s="11"/>
    </row>
    <row r="930" spans="2:10" ht="15.75" customHeight="1">
      <c r="B930" s="10"/>
      <c r="F930" s="10"/>
      <c r="J930" s="11"/>
    </row>
    <row r="931" spans="2:10" ht="15.75" customHeight="1">
      <c r="B931" s="10"/>
      <c r="F931" s="10"/>
      <c r="J931" s="11"/>
    </row>
    <row r="932" spans="2:10" ht="15.75" customHeight="1">
      <c r="B932" s="10"/>
      <c r="F932" s="10"/>
      <c r="J932" s="11"/>
    </row>
    <row r="933" spans="2:10" ht="15.75" customHeight="1">
      <c r="B933" s="10"/>
      <c r="F933" s="10"/>
      <c r="J933" s="11"/>
    </row>
    <row r="934" spans="2:10" ht="15.75" customHeight="1">
      <c r="B934" s="10"/>
      <c r="F934" s="10"/>
      <c r="J934" s="11"/>
    </row>
    <row r="935" spans="2:10" ht="15.75" customHeight="1">
      <c r="B935" s="10"/>
      <c r="F935" s="10"/>
      <c r="J935" s="11"/>
    </row>
    <row r="936" spans="2:10" ht="15.75" customHeight="1">
      <c r="B936" s="10"/>
      <c r="F936" s="10"/>
      <c r="J936" s="11"/>
    </row>
    <row r="937" spans="2:10" ht="15.75" customHeight="1">
      <c r="B937" s="10"/>
      <c r="F937" s="10"/>
      <c r="J937" s="11"/>
    </row>
    <row r="938" spans="2:10" ht="15.75" customHeight="1">
      <c r="B938" s="10"/>
      <c r="F938" s="10"/>
      <c r="J938" s="11"/>
    </row>
    <row r="939" spans="2:10" ht="15.75" customHeight="1">
      <c r="B939" s="10"/>
      <c r="F939" s="10"/>
      <c r="J939" s="11"/>
    </row>
    <row r="940" spans="2:10" ht="15.75" customHeight="1">
      <c r="B940" s="10"/>
      <c r="F940" s="10"/>
      <c r="J940" s="11"/>
    </row>
    <row r="941" spans="2:10" ht="15.75" customHeight="1">
      <c r="B941" s="10"/>
      <c r="F941" s="10"/>
      <c r="J941" s="11"/>
    </row>
    <row r="942" spans="2:10" ht="15.75" customHeight="1">
      <c r="B942" s="10"/>
      <c r="F942" s="10"/>
      <c r="J942" s="11"/>
    </row>
    <row r="943" spans="2:10" ht="15.75" customHeight="1">
      <c r="B943" s="10"/>
      <c r="F943" s="10"/>
      <c r="J943" s="11"/>
    </row>
    <row r="944" spans="2:10" ht="15.75" customHeight="1">
      <c r="B944" s="10"/>
      <c r="F944" s="10"/>
      <c r="J944" s="11"/>
    </row>
    <row r="945" spans="2:10" ht="15.75" customHeight="1">
      <c r="B945" s="10"/>
      <c r="F945" s="10"/>
      <c r="J945" s="11"/>
    </row>
    <row r="946" spans="2:10" ht="15.75" customHeight="1">
      <c r="B946" s="10"/>
      <c r="F946" s="10"/>
      <c r="J946" s="11"/>
    </row>
    <row r="947" spans="2:10" ht="15.75" customHeight="1">
      <c r="B947" s="10"/>
      <c r="F947" s="10"/>
      <c r="J947" s="11"/>
    </row>
    <row r="948" spans="2:10" ht="15.75" customHeight="1">
      <c r="B948" s="10"/>
      <c r="F948" s="10"/>
      <c r="J948" s="11"/>
    </row>
    <row r="949" spans="2:10" ht="15.75" customHeight="1">
      <c r="B949" s="10"/>
      <c r="F949" s="10"/>
      <c r="J949" s="11"/>
    </row>
    <row r="950" spans="2:10" ht="15.75" customHeight="1">
      <c r="B950" s="10"/>
      <c r="F950" s="10"/>
      <c r="J950" s="11"/>
    </row>
    <row r="951" spans="2:10" ht="15.75" customHeight="1">
      <c r="B951" s="10"/>
      <c r="F951" s="10"/>
      <c r="J951" s="11"/>
    </row>
    <row r="952" spans="2:10" ht="15.75" customHeight="1">
      <c r="B952" s="10"/>
      <c r="F952" s="10"/>
      <c r="J952" s="11"/>
    </row>
    <row r="953" spans="2:10" ht="15.75" customHeight="1">
      <c r="B953" s="10"/>
      <c r="F953" s="10"/>
      <c r="J953" s="11"/>
    </row>
    <row r="954" spans="2:10" ht="15.75" customHeight="1">
      <c r="B954" s="10"/>
      <c r="F954" s="10"/>
      <c r="J954" s="11"/>
    </row>
    <row r="955" spans="2:10" ht="15.75" customHeight="1">
      <c r="B955" s="10"/>
      <c r="F955" s="10"/>
      <c r="J955" s="11"/>
    </row>
    <row r="956" spans="2:10" ht="15.75" customHeight="1">
      <c r="B956" s="10"/>
      <c r="F956" s="10"/>
      <c r="J956" s="11"/>
    </row>
    <row r="957" spans="2:10" ht="15.75" customHeight="1">
      <c r="B957" s="10"/>
      <c r="F957" s="10"/>
      <c r="J957" s="11"/>
    </row>
    <row r="958" spans="2:10" ht="15.75" customHeight="1">
      <c r="B958" s="10"/>
      <c r="F958" s="10"/>
      <c r="J958" s="11"/>
    </row>
    <row r="959" spans="2:10" ht="15.75" customHeight="1">
      <c r="B959" s="10"/>
      <c r="F959" s="10"/>
      <c r="J959" s="11"/>
    </row>
    <row r="960" spans="2:10" ht="15.75" customHeight="1">
      <c r="B960" s="10"/>
      <c r="F960" s="10"/>
      <c r="J960" s="11"/>
    </row>
    <row r="961" spans="2:10" ht="15.75" customHeight="1">
      <c r="B961" s="10"/>
      <c r="F961" s="10"/>
      <c r="J961" s="11"/>
    </row>
    <row r="962" spans="2:10" ht="15.75" customHeight="1">
      <c r="B962" s="10"/>
      <c r="F962" s="10"/>
      <c r="J962" s="11"/>
    </row>
    <row r="963" spans="2:10" ht="15.75" customHeight="1">
      <c r="B963" s="10"/>
      <c r="F963" s="10"/>
      <c r="J963" s="11"/>
    </row>
    <row r="964" spans="2:10" ht="15.75" customHeight="1">
      <c r="B964" s="10"/>
      <c r="F964" s="10"/>
      <c r="J964" s="11"/>
    </row>
    <row r="965" spans="2:10" ht="15.75" customHeight="1">
      <c r="B965" s="10"/>
      <c r="F965" s="10"/>
      <c r="J965" s="11"/>
    </row>
    <row r="966" spans="2:10" ht="15.75" customHeight="1">
      <c r="B966" s="10"/>
      <c r="F966" s="10"/>
      <c r="J966" s="11"/>
    </row>
    <row r="967" spans="2:10" ht="15.75" customHeight="1">
      <c r="B967" s="10"/>
      <c r="F967" s="10"/>
      <c r="J967" s="11"/>
    </row>
    <row r="968" spans="2:10" ht="15.75" customHeight="1">
      <c r="B968" s="10"/>
      <c r="F968" s="10"/>
      <c r="J968" s="11"/>
    </row>
    <row r="969" spans="2:10" ht="15.75" customHeight="1">
      <c r="B969" s="10"/>
      <c r="F969" s="10"/>
      <c r="J969" s="11"/>
    </row>
    <row r="970" spans="2:10" ht="15.75" customHeight="1">
      <c r="B970" s="10"/>
      <c r="F970" s="10"/>
      <c r="J970" s="11"/>
    </row>
    <row r="971" spans="2:10" ht="15.75" customHeight="1">
      <c r="B971" s="10"/>
      <c r="F971" s="10"/>
      <c r="J971" s="11"/>
    </row>
    <row r="972" spans="2:10" ht="15.75" customHeight="1">
      <c r="B972" s="10"/>
      <c r="F972" s="10"/>
      <c r="J972" s="11"/>
    </row>
    <row r="973" spans="2:10" ht="15.75" customHeight="1">
      <c r="B973" s="10"/>
      <c r="F973" s="10"/>
      <c r="J973" s="11"/>
    </row>
    <row r="974" spans="2:10" ht="15.75" customHeight="1">
      <c r="B974" s="10"/>
      <c r="F974" s="10"/>
      <c r="J974" s="11"/>
    </row>
    <row r="975" spans="2:10" ht="15.75" customHeight="1">
      <c r="B975" s="10"/>
      <c r="F975" s="10"/>
      <c r="J975" s="11"/>
    </row>
    <row r="976" spans="2:10" ht="15.75" customHeight="1">
      <c r="B976" s="10"/>
      <c r="F976" s="10"/>
      <c r="J976" s="11"/>
    </row>
    <row r="977" spans="2:10" ht="15.75" customHeight="1">
      <c r="B977" s="10"/>
      <c r="F977" s="10"/>
      <c r="J977" s="11"/>
    </row>
    <row r="978" spans="2:10" ht="15.75" customHeight="1">
      <c r="B978" s="10"/>
      <c r="F978" s="10"/>
      <c r="J978" s="11"/>
    </row>
    <row r="979" spans="2:10" ht="15.75" customHeight="1">
      <c r="B979" s="10"/>
      <c r="F979" s="10"/>
      <c r="J979" s="11"/>
    </row>
    <row r="980" spans="2:10" ht="15.75" customHeight="1">
      <c r="B980" s="10"/>
      <c r="F980" s="10"/>
      <c r="J980" s="11"/>
    </row>
    <row r="981" spans="2:10" ht="15.75" customHeight="1">
      <c r="B981" s="10"/>
      <c r="F981" s="10"/>
      <c r="J981" s="11"/>
    </row>
    <row r="982" spans="2:10" ht="15.75" customHeight="1">
      <c r="B982" s="10"/>
      <c r="F982" s="10"/>
      <c r="J982" s="11"/>
    </row>
    <row r="983" spans="2:10" ht="15.75" customHeight="1">
      <c r="B983" s="10"/>
      <c r="F983" s="10"/>
      <c r="J983" s="11"/>
    </row>
    <row r="984" spans="2:10" ht="15.75" customHeight="1">
      <c r="B984" s="10"/>
      <c r="F984" s="10"/>
      <c r="J984" s="11"/>
    </row>
    <row r="985" spans="2:10" ht="15.75" customHeight="1">
      <c r="B985" s="10"/>
      <c r="F985" s="10"/>
      <c r="J985" s="11"/>
    </row>
    <row r="986" spans="2:10" ht="15.75" customHeight="1">
      <c r="B986" s="10"/>
      <c r="F986" s="10"/>
      <c r="J986" s="11"/>
    </row>
    <row r="987" spans="2:10" ht="15.75" customHeight="1">
      <c r="B987" s="10"/>
      <c r="F987" s="10"/>
      <c r="J987" s="11"/>
    </row>
    <row r="988" spans="2:10" ht="15.75" customHeight="1">
      <c r="B988" s="10"/>
      <c r="F988" s="10"/>
      <c r="J988" s="11"/>
    </row>
    <row r="989" spans="2:10" ht="15.75" customHeight="1">
      <c r="B989" s="10"/>
      <c r="F989" s="10"/>
      <c r="J989" s="11"/>
    </row>
    <row r="990" spans="2:10" ht="15.75" customHeight="1">
      <c r="B990" s="10"/>
      <c r="F990" s="10"/>
      <c r="J990" s="11"/>
    </row>
    <row r="991" spans="2:10" ht="15.75" customHeight="1">
      <c r="B991" s="10"/>
      <c r="F991" s="10"/>
      <c r="J991" s="11"/>
    </row>
    <row r="992" spans="2:10" ht="15.75" customHeight="1">
      <c r="B992" s="10"/>
      <c r="F992" s="10"/>
      <c r="J992" s="11"/>
    </row>
    <row r="993" spans="2:10" ht="15.75" customHeight="1">
      <c r="B993" s="10"/>
      <c r="F993" s="10"/>
      <c r="J993" s="11"/>
    </row>
    <row r="994" spans="2:10" ht="15.75" customHeight="1">
      <c r="B994" s="10"/>
      <c r="F994" s="10"/>
      <c r="J994" s="11"/>
    </row>
    <row r="995" spans="2:10" ht="15.75" customHeight="1">
      <c r="B995" s="10"/>
      <c r="F995" s="10"/>
      <c r="J995" s="11"/>
    </row>
    <row r="996" spans="2:10" ht="15.75" customHeight="1">
      <c r="B996" s="10"/>
      <c r="F996" s="10"/>
      <c r="J996" s="11"/>
    </row>
    <row r="997" spans="2:10" ht="15.75" customHeight="1">
      <c r="B997" s="10"/>
      <c r="F997" s="10"/>
      <c r="J997" s="11"/>
    </row>
    <row r="998" spans="2:10" ht="15.75" customHeight="1">
      <c r="B998" s="10"/>
      <c r="F998" s="10"/>
      <c r="J998" s="11"/>
    </row>
    <row r="999" spans="2:10" ht="15.75" customHeight="1">
      <c r="B999" s="10"/>
      <c r="F999" s="10"/>
      <c r="J999" s="11"/>
    </row>
    <row r="1000" spans="2:10" ht="15.75" customHeight="1">
      <c r="B1000" s="10"/>
      <c r="F1000" s="10"/>
      <c r="J1000" s="11"/>
    </row>
  </sheetData>
  <mergeCells count="3">
    <mergeCell ref="A1:D1"/>
    <mergeCell ref="E1:H1"/>
    <mergeCell ref="I1:L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zoomScale="55" zoomScaleNormal="55" workbookViewId="0">
      <selection activeCell="N3" activeCellId="3" sqref="A3:A13 B3:B13 H3:H13 N3:N13"/>
    </sheetView>
  </sheetViews>
  <sheetFormatPr defaultColWidth="11.125" defaultRowHeight="15" customHeight="1"/>
  <cols>
    <col min="1" max="1" width="11" customWidth="1"/>
    <col min="2" max="3" width="21.5" customWidth="1"/>
    <col min="4" max="4" width="20.875" customWidth="1"/>
    <col min="5" max="5" width="19.875" customWidth="1"/>
    <col min="6" max="6" width="6.875" customWidth="1"/>
    <col min="7" max="9" width="20.5" customWidth="1"/>
    <col min="10" max="10" width="18.125" customWidth="1"/>
    <col min="11" max="11" width="21.5" customWidth="1"/>
    <col min="12" max="12" width="8.5" customWidth="1"/>
    <col min="13" max="13" width="21.5" customWidth="1"/>
    <col min="14" max="14" width="19.875" customWidth="1"/>
    <col min="15" max="15" width="27.125" customWidth="1"/>
    <col min="16" max="16" width="19" customWidth="1"/>
    <col min="17" max="17" width="17.5" customWidth="1"/>
    <col min="18" max="26" width="11" customWidth="1"/>
  </cols>
  <sheetData>
    <row r="1" spans="1:26" ht="15" customHeight="1">
      <c r="A1" s="120" t="s">
        <v>25</v>
      </c>
      <c r="B1" s="139"/>
      <c r="C1" s="139"/>
      <c r="D1" s="139"/>
      <c r="E1" s="139"/>
      <c r="G1" s="120" t="s">
        <v>25</v>
      </c>
      <c r="H1" s="139"/>
      <c r="I1" s="139"/>
      <c r="J1" s="139"/>
      <c r="K1" s="139"/>
      <c r="M1" s="120" t="s">
        <v>25</v>
      </c>
      <c r="N1" s="139"/>
      <c r="O1" s="139"/>
      <c r="P1" s="139"/>
      <c r="Q1" s="139"/>
      <c r="R1" s="9"/>
      <c r="S1" s="9"/>
      <c r="T1" s="9"/>
      <c r="U1" s="9"/>
      <c r="V1" s="9"/>
      <c r="W1" s="9"/>
      <c r="X1" s="9"/>
      <c r="Y1" s="9"/>
      <c r="Z1" s="9"/>
    </row>
    <row r="2" spans="1:26" ht="15.75" customHeight="1">
      <c r="A2" s="123" t="s">
        <v>22</v>
      </c>
      <c r="B2" s="139"/>
      <c r="C2" s="139"/>
      <c r="D2" s="139"/>
      <c r="E2" s="139"/>
      <c r="G2" s="121" t="s">
        <v>23</v>
      </c>
      <c r="H2" s="139"/>
      <c r="I2" s="139"/>
      <c r="J2" s="139"/>
      <c r="K2" s="139"/>
      <c r="M2" s="122" t="s">
        <v>24</v>
      </c>
      <c r="N2" s="139"/>
      <c r="O2" s="139"/>
      <c r="P2" s="139"/>
      <c r="Q2" s="12"/>
      <c r="R2" s="9"/>
      <c r="S2" s="9"/>
      <c r="T2" s="9"/>
      <c r="U2" s="9"/>
      <c r="V2" s="9"/>
      <c r="W2" s="9"/>
      <c r="X2" s="9"/>
      <c r="Y2" s="9"/>
      <c r="Z2" s="9"/>
    </row>
    <row r="3" spans="1:26" ht="15.75" customHeight="1">
      <c r="A3" s="7" t="s">
        <v>21</v>
      </c>
      <c r="B3" s="13" t="s">
        <v>26</v>
      </c>
      <c r="C3" s="13" t="s">
        <v>27</v>
      </c>
      <c r="D3" s="13" t="s">
        <v>28</v>
      </c>
      <c r="E3" s="13" t="s">
        <v>29</v>
      </c>
      <c r="G3" s="7" t="s">
        <v>21</v>
      </c>
      <c r="H3" s="13" t="s">
        <v>26</v>
      </c>
      <c r="I3" s="13" t="s">
        <v>27</v>
      </c>
      <c r="J3" s="13" t="s">
        <v>28</v>
      </c>
      <c r="K3" s="13" t="s">
        <v>29</v>
      </c>
      <c r="M3" s="7" t="s">
        <v>21</v>
      </c>
      <c r="N3" s="13" t="s">
        <v>26</v>
      </c>
      <c r="O3" s="13" t="s">
        <v>27</v>
      </c>
      <c r="P3" s="13" t="s">
        <v>28</v>
      </c>
      <c r="Q3" s="13" t="s">
        <v>29</v>
      </c>
      <c r="R3" s="9"/>
      <c r="S3" s="9"/>
      <c r="T3" s="9"/>
      <c r="U3" s="9"/>
      <c r="V3" s="9"/>
      <c r="W3" s="9"/>
      <c r="X3" s="9"/>
      <c r="Y3" s="9"/>
      <c r="Z3" s="9"/>
    </row>
    <row r="4" spans="1:26" ht="15.75" customHeight="1">
      <c r="A4" s="7">
        <v>2021</v>
      </c>
      <c r="B4" s="14" cm="1">
        <f t="array" ref="B4:B13">TRANSPOSE('Revenue Data'!C10:L10)</f>
        <v>4054694</v>
      </c>
      <c r="C4" s="14" cm="1">
        <f t="array" ref="C4:C13">TRANSPOSE('[1]Revenue Data'!C4:L4)</f>
        <v>1582972</v>
      </c>
      <c r="D4" s="14" cm="1">
        <f t="array" ref="D4:D13">TRANSPOSE('[1]Revenue Data'!C8:L8)</f>
        <v>13608</v>
      </c>
      <c r="E4" s="14" cm="1">
        <f t="array" ref="E4:E13">TRANSPOSE('[1]Revenue Data'!C9:L9)</f>
        <v>2458114</v>
      </c>
      <c r="G4" s="7">
        <v>2021</v>
      </c>
      <c r="H4" s="14" cm="1">
        <f t="array" ref="H4:H13">TRANSPOSE('Revenue Data'!C44:L44)</f>
        <v>7908808</v>
      </c>
      <c r="I4" s="14" cm="1">
        <f t="array" ref="I4:I13">TRANSPOSE('Revenue Data'!C38:L38)</f>
        <v>3457043</v>
      </c>
      <c r="J4" s="14" cm="1">
        <f t="array" ref="J4:J13">TRANSPOSE('Revenue Data'!C42:L42)</f>
        <v>1000550</v>
      </c>
      <c r="K4" s="14" cm="1">
        <f t="array" ref="K4:K13">TRANSPOSE('Revenue Data'!C43:L43)</f>
        <v>3451215</v>
      </c>
      <c r="L4" s="44"/>
      <c r="M4" s="7">
        <v>2021</v>
      </c>
      <c r="N4" s="14" cm="1">
        <f t="array" ref="N4:N13">TRANSPOSE('Revenue Data'!C77:L77)</f>
        <v>7195374</v>
      </c>
      <c r="O4" s="14" cm="1">
        <f t="array" ref="O4:O13">TRANSPOSE('Revenue Data'!C71:L71)</f>
        <v>3211122</v>
      </c>
      <c r="P4" s="14" cm="1">
        <f t="array" ref="P4:P13">TRANSPOSE('Revenue Data'!C75:L75)</f>
        <v>883353</v>
      </c>
      <c r="Q4" s="14" cm="1">
        <f t="array" ref="Q4:Q13">TRANSPOSE('Revenue Data'!C76:L76)</f>
        <v>3100899</v>
      </c>
      <c r="R4" s="9"/>
      <c r="S4" s="9"/>
      <c r="T4" s="9"/>
      <c r="U4" s="9"/>
      <c r="V4" s="9"/>
      <c r="W4" s="9"/>
      <c r="X4" s="9"/>
      <c r="Y4" s="9"/>
      <c r="Z4" s="9"/>
    </row>
    <row r="5" spans="1:26" ht="15.75" customHeight="1">
      <c r="A5" s="7">
        <v>2020</v>
      </c>
      <c r="B5" s="14">
        <v>3351549</v>
      </c>
      <c r="C5" s="14">
        <v>1379124</v>
      </c>
      <c r="D5" s="14">
        <v>21743</v>
      </c>
      <c r="E5" s="14">
        <v>1950682</v>
      </c>
      <c r="G5" s="7">
        <v>2020</v>
      </c>
      <c r="H5" s="14">
        <v>6661628</v>
      </c>
      <c r="I5" s="14">
        <v>3552604</v>
      </c>
      <c r="J5" s="14">
        <v>500</v>
      </c>
      <c r="K5" s="14">
        <v>3108524</v>
      </c>
      <c r="M5" s="7">
        <v>2020</v>
      </c>
      <c r="N5" s="14">
        <v>6108749</v>
      </c>
      <c r="O5" s="14">
        <v>3234008</v>
      </c>
      <c r="P5" s="14">
        <v>0</v>
      </c>
      <c r="Q5" s="14">
        <v>2874741</v>
      </c>
      <c r="R5" s="9"/>
      <c r="S5" s="9"/>
      <c r="T5" s="9"/>
      <c r="U5" s="9"/>
      <c r="V5" s="9"/>
      <c r="W5" s="9"/>
      <c r="X5" s="9"/>
      <c r="Y5" s="9"/>
      <c r="Z5" s="9"/>
    </row>
    <row r="6" spans="1:26" ht="15.75" customHeight="1">
      <c r="A6" s="7">
        <v>2019</v>
      </c>
      <c r="B6" s="14">
        <v>3186671</v>
      </c>
      <c r="C6" s="14">
        <v>1196179</v>
      </c>
      <c r="D6" s="14">
        <v>9777</v>
      </c>
      <c r="E6" s="14">
        <v>1980715</v>
      </c>
      <c r="G6" s="7">
        <v>2019</v>
      </c>
      <c r="H6" s="14">
        <v>9887214</v>
      </c>
      <c r="I6" s="14">
        <v>3188117</v>
      </c>
      <c r="J6" s="14">
        <v>68833</v>
      </c>
      <c r="K6" s="14">
        <v>6630264</v>
      </c>
      <c r="M6" s="7">
        <v>2019</v>
      </c>
      <c r="N6" s="14">
        <v>8165164</v>
      </c>
      <c r="O6" s="14">
        <v>3757630</v>
      </c>
      <c r="P6" s="14">
        <v>0</v>
      </c>
      <c r="Q6" s="14">
        <v>4407534</v>
      </c>
      <c r="R6" s="9"/>
      <c r="S6" s="9"/>
      <c r="T6" s="9"/>
      <c r="U6" s="9"/>
      <c r="V6" s="9"/>
      <c r="W6" s="9"/>
      <c r="X6" s="9"/>
      <c r="Y6" s="9"/>
      <c r="Z6" s="9"/>
    </row>
    <row r="7" spans="1:26" ht="15.75" customHeight="1">
      <c r="A7" s="7">
        <v>2018</v>
      </c>
      <c r="B7" s="14">
        <v>2741674</v>
      </c>
      <c r="C7" s="14">
        <v>1109787</v>
      </c>
      <c r="D7" s="14">
        <v>115304</v>
      </c>
      <c r="E7" s="14">
        <v>1516583</v>
      </c>
      <c r="G7" s="7">
        <v>2018</v>
      </c>
      <c r="H7" s="14">
        <v>6370419</v>
      </c>
      <c r="I7" s="14">
        <v>3371921</v>
      </c>
      <c r="J7" s="14">
        <v>68509</v>
      </c>
      <c r="K7" s="14">
        <v>2929989</v>
      </c>
      <c r="M7" s="7">
        <v>2018</v>
      </c>
      <c r="N7" s="14">
        <v>8518921</v>
      </c>
      <c r="O7" s="14">
        <v>4144508</v>
      </c>
      <c r="P7" s="14">
        <v>0</v>
      </c>
      <c r="Q7" s="14">
        <v>4374413</v>
      </c>
      <c r="R7" s="9"/>
      <c r="S7" s="9"/>
      <c r="T7" s="9"/>
      <c r="U7" s="9"/>
      <c r="V7" s="9"/>
      <c r="W7" s="9"/>
      <c r="X7" s="9"/>
      <c r="Y7" s="9"/>
      <c r="Z7" s="9"/>
    </row>
    <row r="8" spans="1:26" ht="15.75" customHeight="1">
      <c r="A8" s="7">
        <v>2017</v>
      </c>
      <c r="B8" s="14">
        <v>3020193</v>
      </c>
      <c r="C8" s="14">
        <v>1161280</v>
      </c>
      <c r="D8" s="14">
        <v>190482</v>
      </c>
      <c r="E8" s="14">
        <v>1668431</v>
      </c>
      <c r="G8" s="7">
        <v>2017</v>
      </c>
      <c r="H8" s="14">
        <v>10069781</v>
      </c>
      <c r="I8" s="14">
        <v>4919084</v>
      </c>
      <c r="J8" s="14">
        <v>246703</v>
      </c>
      <c r="K8" s="14">
        <v>4903994</v>
      </c>
      <c r="L8" s="44"/>
      <c r="M8" s="7">
        <v>2017</v>
      </c>
      <c r="N8" s="14">
        <v>8456534</v>
      </c>
      <c r="O8" s="14">
        <v>4223215</v>
      </c>
      <c r="P8" s="14">
        <v>0</v>
      </c>
      <c r="Q8" s="14">
        <v>4233319</v>
      </c>
      <c r="R8" s="9"/>
      <c r="S8" s="9"/>
      <c r="T8" s="9"/>
      <c r="U8" s="9"/>
      <c r="V8" s="9"/>
      <c r="W8" s="9"/>
      <c r="X8" s="9"/>
      <c r="Y8" s="9"/>
      <c r="Z8" s="9"/>
    </row>
    <row r="9" spans="1:26" ht="15.75" customHeight="1">
      <c r="A9" s="7">
        <v>2016</v>
      </c>
      <c r="B9" s="14">
        <v>2266400</v>
      </c>
      <c r="C9" s="14">
        <v>983103</v>
      </c>
      <c r="D9" s="14">
        <v>22000</v>
      </c>
      <c r="E9" s="14">
        <v>1261297</v>
      </c>
      <c r="G9" s="7">
        <v>2016</v>
      </c>
      <c r="H9" s="14">
        <v>8085918</v>
      </c>
      <c r="I9" s="14">
        <v>4746281</v>
      </c>
      <c r="J9" s="14">
        <v>315918</v>
      </c>
      <c r="K9" s="14">
        <v>3023719</v>
      </c>
      <c r="M9" s="7">
        <v>2016</v>
      </c>
      <c r="N9" s="14">
        <v>8432849</v>
      </c>
      <c r="O9" s="14">
        <v>2845152</v>
      </c>
      <c r="P9" s="14">
        <v>0</v>
      </c>
      <c r="Q9" s="14">
        <v>5587697</v>
      </c>
      <c r="R9" s="9"/>
      <c r="S9" s="9"/>
      <c r="T9" s="9"/>
      <c r="U9" s="9"/>
      <c r="V9" s="9"/>
      <c r="W9" s="9"/>
      <c r="X9" s="9"/>
      <c r="Y9" s="9"/>
      <c r="Z9" s="9"/>
    </row>
    <row r="10" spans="1:26" ht="15.75" customHeight="1">
      <c r="A10" s="7">
        <v>2015</v>
      </c>
      <c r="B10" s="14">
        <v>2039358</v>
      </c>
      <c r="C10" s="14">
        <v>898604</v>
      </c>
      <c r="D10" s="14">
        <v>20000</v>
      </c>
      <c r="E10" s="14">
        <v>1120754</v>
      </c>
      <c r="G10" s="7">
        <v>2015</v>
      </c>
      <c r="H10" s="14">
        <v>8136707</v>
      </c>
      <c r="I10" s="14">
        <v>4285050</v>
      </c>
      <c r="J10" s="14">
        <v>246280</v>
      </c>
      <c r="K10" s="14">
        <v>3605377</v>
      </c>
      <c r="M10" s="7">
        <v>2015</v>
      </c>
      <c r="N10" s="14">
        <v>8089296</v>
      </c>
      <c r="O10" s="14">
        <v>3456635</v>
      </c>
      <c r="P10" s="14">
        <v>13167</v>
      </c>
      <c r="Q10" s="14">
        <v>4619494</v>
      </c>
      <c r="R10" s="9"/>
      <c r="S10" s="9"/>
      <c r="T10" s="9"/>
      <c r="U10" s="9"/>
      <c r="V10" s="9"/>
      <c r="W10" s="9"/>
      <c r="X10" s="9"/>
      <c r="Y10" s="9"/>
      <c r="Z10" s="9"/>
    </row>
    <row r="11" spans="1:26" ht="15.75" customHeight="1">
      <c r="A11" s="7">
        <v>2014</v>
      </c>
      <c r="B11" s="14">
        <v>1495702</v>
      </c>
      <c r="C11" s="14">
        <v>632093</v>
      </c>
      <c r="D11" s="14">
        <v>20000</v>
      </c>
      <c r="E11" s="14">
        <v>843609</v>
      </c>
      <c r="G11" s="7">
        <v>2014</v>
      </c>
      <c r="H11" s="14">
        <v>11311674</v>
      </c>
      <c r="I11" s="14">
        <v>6958635</v>
      </c>
      <c r="J11" s="14">
        <v>335706</v>
      </c>
      <c r="K11" s="14">
        <v>4017333</v>
      </c>
      <c r="M11" s="7">
        <v>2014</v>
      </c>
      <c r="N11" s="14">
        <v>7779156</v>
      </c>
      <c r="O11" s="14">
        <v>2735449</v>
      </c>
      <c r="P11" s="14">
        <v>540280</v>
      </c>
      <c r="Q11" s="14">
        <v>4503427</v>
      </c>
      <c r="R11" s="9"/>
      <c r="S11" s="9"/>
      <c r="T11" s="9"/>
      <c r="U11" s="9"/>
      <c r="V11" s="9"/>
      <c r="W11" s="9"/>
      <c r="X11" s="9"/>
      <c r="Y11" s="9"/>
      <c r="Z11" s="9"/>
    </row>
    <row r="12" spans="1:26" ht="15.75" customHeight="1">
      <c r="A12" s="7">
        <v>2013</v>
      </c>
      <c r="B12" s="14">
        <v>1118186</v>
      </c>
      <c r="C12" s="14">
        <v>542861</v>
      </c>
      <c r="D12" s="14">
        <v>35801</v>
      </c>
      <c r="E12" s="14">
        <v>539524</v>
      </c>
      <c r="G12" s="7">
        <v>2013</v>
      </c>
      <c r="H12" s="14">
        <v>7548474</v>
      </c>
      <c r="I12" s="14">
        <v>3455605</v>
      </c>
      <c r="J12" s="14">
        <v>404452</v>
      </c>
      <c r="K12" s="14">
        <v>3688417</v>
      </c>
      <c r="M12" s="7">
        <v>2013</v>
      </c>
      <c r="N12" s="14">
        <v>7714516</v>
      </c>
      <c r="O12" s="14">
        <v>3584401</v>
      </c>
      <c r="P12" s="14">
        <v>502369</v>
      </c>
      <c r="Q12" s="14">
        <v>3627746</v>
      </c>
      <c r="R12" s="9"/>
      <c r="S12" s="9"/>
      <c r="T12" s="9"/>
      <c r="U12" s="9"/>
      <c r="V12" s="9"/>
      <c r="W12" s="9"/>
      <c r="X12" s="9"/>
      <c r="Y12" s="9"/>
      <c r="Z12" s="9"/>
    </row>
    <row r="13" spans="1:26" ht="15.75" customHeight="1">
      <c r="A13" s="7">
        <v>2012</v>
      </c>
      <c r="B13" s="14">
        <v>738777</v>
      </c>
      <c r="C13" s="14">
        <v>266365</v>
      </c>
      <c r="D13" s="14">
        <v>106772</v>
      </c>
      <c r="E13" s="14">
        <v>365640</v>
      </c>
      <c r="G13" s="7">
        <v>2012</v>
      </c>
      <c r="H13" s="14">
        <v>6853689</v>
      </c>
      <c r="I13" s="14">
        <v>3591937</v>
      </c>
      <c r="J13" s="14">
        <v>304424</v>
      </c>
      <c r="K13" s="14">
        <v>2957328</v>
      </c>
      <c r="M13" s="7">
        <v>2012</v>
      </c>
      <c r="N13" s="14">
        <v>6982788</v>
      </c>
      <c r="O13" s="14">
        <v>2346101</v>
      </c>
      <c r="P13" s="14">
        <v>634927</v>
      </c>
      <c r="Q13" s="14">
        <v>4001760</v>
      </c>
      <c r="R13" s="9"/>
      <c r="S13" s="9"/>
      <c r="T13" s="9"/>
      <c r="U13" s="9"/>
      <c r="V13" s="9"/>
      <c r="W13" s="9"/>
      <c r="X13" s="9"/>
      <c r="Y13" s="9"/>
      <c r="Z13" s="9"/>
    </row>
    <row r="14" spans="1:26" ht="15.75" customHeight="1">
      <c r="A14" s="9"/>
      <c r="B14" s="9"/>
      <c r="C14" s="9"/>
      <c r="D14" s="9"/>
      <c r="E14" s="9"/>
      <c r="M14" s="9"/>
      <c r="N14" s="9"/>
      <c r="O14" s="9"/>
      <c r="P14" s="9"/>
      <c r="R14" s="9"/>
      <c r="S14" s="9"/>
      <c r="T14" s="9"/>
      <c r="U14" s="9"/>
      <c r="V14" s="9"/>
      <c r="W14" s="9"/>
      <c r="X14" s="9"/>
      <c r="Y14" s="9"/>
      <c r="Z14" s="9"/>
    </row>
    <row r="15" spans="1:26" ht="15.75" customHeight="1">
      <c r="A15" s="120" t="s">
        <v>30</v>
      </c>
      <c r="B15" s="139"/>
      <c r="C15" s="139"/>
      <c r="D15" s="139"/>
      <c r="G15" s="120" t="s">
        <v>30</v>
      </c>
      <c r="H15" s="139"/>
      <c r="I15" s="139"/>
      <c r="J15" s="139"/>
      <c r="M15" s="120" t="s">
        <v>30</v>
      </c>
      <c r="N15" s="139"/>
      <c r="O15" s="139"/>
      <c r="P15" s="139"/>
      <c r="R15" s="9"/>
      <c r="S15" s="9"/>
      <c r="T15" s="9"/>
      <c r="U15" s="9"/>
      <c r="V15" s="9"/>
      <c r="W15" s="9"/>
      <c r="X15" s="9"/>
      <c r="Y15" s="9"/>
      <c r="Z15" s="9"/>
    </row>
    <row r="16" spans="1:26" ht="15.75" customHeight="1">
      <c r="A16" s="123" t="s">
        <v>22</v>
      </c>
      <c r="B16" s="139"/>
      <c r="C16" s="139"/>
      <c r="D16" s="139"/>
      <c r="G16" s="121" t="s">
        <v>23</v>
      </c>
      <c r="H16" s="139"/>
      <c r="I16" s="139"/>
      <c r="J16" s="139"/>
      <c r="M16" s="122" t="s">
        <v>24</v>
      </c>
      <c r="N16" s="139"/>
      <c r="O16" s="139"/>
      <c r="P16" s="139"/>
      <c r="R16" s="9"/>
      <c r="S16" s="9"/>
      <c r="T16" s="9"/>
      <c r="U16" s="9"/>
      <c r="V16" s="9"/>
      <c r="W16" s="9"/>
      <c r="X16" s="9"/>
      <c r="Y16" s="9"/>
      <c r="Z16" s="9"/>
    </row>
    <row r="17" spans="1:26" ht="15.75" customHeight="1">
      <c r="A17" s="7" t="s">
        <v>21</v>
      </c>
      <c r="B17" s="13" t="s">
        <v>31</v>
      </c>
      <c r="C17" s="13" t="s">
        <v>32</v>
      </c>
      <c r="D17" s="7" t="s">
        <v>33</v>
      </c>
      <c r="G17" s="7" t="s">
        <v>21</v>
      </c>
      <c r="H17" s="13" t="s">
        <v>31</v>
      </c>
      <c r="I17" s="13" t="s">
        <v>32</v>
      </c>
      <c r="J17" s="7" t="s">
        <v>33</v>
      </c>
      <c r="M17" s="7" t="s">
        <v>21</v>
      </c>
      <c r="N17" s="13" t="s">
        <v>31</v>
      </c>
      <c r="O17" s="13" t="s">
        <v>32</v>
      </c>
      <c r="P17" s="7" t="s">
        <v>33</v>
      </c>
      <c r="R17" s="9"/>
      <c r="S17" s="9"/>
      <c r="T17" s="9"/>
      <c r="U17" s="9"/>
      <c r="V17" s="9"/>
      <c r="W17" s="9"/>
      <c r="X17" s="9"/>
      <c r="Y17" s="9"/>
      <c r="Z17" s="9"/>
    </row>
    <row r="18" spans="1:26" ht="15.75" customHeight="1">
      <c r="A18" s="7">
        <v>2021</v>
      </c>
      <c r="B18" s="15">
        <f>C4/B4</f>
        <v>0.39040479996764244</v>
      </c>
      <c r="C18" s="15">
        <f>D4/B4</f>
        <v>3.3561102268136632E-3</v>
      </c>
      <c r="D18" s="15">
        <f>E4/B4</f>
        <v>0.60623908980554386</v>
      </c>
      <c r="G18" s="7">
        <v>2021</v>
      </c>
      <c r="H18" s="15">
        <f t="shared" ref="H18:H27" si="0">I4/H4</f>
        <v>0.43711302638779448</v>
      </c>
      <c r="I18" s="15">
        <f t="shared" ref="I18:I27" si="1">J4/H4</f>
        <v>0.12651084714662436</v>
      </c>
      <c r="J18" s="15">
        <f t="shared" ref="J18:J27" si="2">K4/H4</f>
        <v>0.43637612646558116</v>
      </c>
      <c r="M18" s="7">
        <v>2021</v>
      </c>
      <c r="N18" s="15">
        <f t="shared" ref="N18:N27" si="3">O4/N4</f>
        <v>0.44627589893173031</v>
      </c>
      <c r="O18" s="15">
        <f t="shared" ref="O18:O27" si="4">P4/N4</f>
        <v>0.12276679433202499</v>
      </c>
      <c r="P18" s="15">
        <f t="shared" ref="P18:P27" si="5">Q4/N4</f>
        <v>0.43095730673624472</v>
      </c>
      <c r="R18" s="9"/>
      <c r="S18" s="9"/>
      <c r="T18" s="9"/>
      <c r="U18" s="9"/>
      <c r="V18" s="9"/>
      <c r="W18" s="9"/>
      <c r="X18" s="9"/>
      <c r="Y18" s="9"/>
      <c r="Z18" s="9"/>
    </row>
    <row r="19" spans="1:26" ht="15.75" customHeight="1">
      <c r="A19" s="7">
        <v>2020</v>
      </c>
      <c r="B19" s="15">
        <f t="shared" ref="B19:B27" si="6">C5/B5</f>
        <v>0.41148853858320439</v>
      </c>
      <c r="C19" s="15">
        <f t="shared" ref="C19:C27" si="7">D5/B5</f>
        <v>6.4874480426811605E-3</v>
      </c>
      <c r="D19" s="15">
        <f t="shared" ref="D19:D27" si="8">E5/B5</f>
        <v>0.58202401337411447</v>
      </c>
      <c r="G19" s="7">
        <v>2020</v>
      </c>
      <c r="H19" s="15">
        <f t="shared" si="0"/>
        <v>0.53329366335076045</v>
      </c>
      <c r="I19" s="15">
        <f t="shared" si="1"/>
        <v>7.5056727874927873E-5</v>
      </c>
      <c r="J19" s="15">
        <f t="shared" si="2"/>
        <v>0.46663127992136455</v>
      </c>
      <c r="M19" s="7">
        <v>2020</v>
      </c>
      <c r="N19" s="15">
        <f t="shared" si="3"/>
        <v>0.52940593892464727</v>
      </c>
      <c r="O19" s="15">
        <f t="shared" si="4"/>
        <v>0</v>
      </c>
      <c r="P19" s="15">
        <f t="shared" si="5"/>
        <v>0.47059406107535273</v>
      </c>
      <c r="R19" s="9"/>
      <c r="S19" s="9"/>
      <c r="T19" s="9"/>
      <c r="U19" s="9"/>
      <c r="V19" s="9"/>
      <c r="W19" s="9"/>
      <c r="X19" s="9"/>
      <c r="Y19" s="9"/>
      <c r="Z19" s="9"/>
    </row>
    <row r="20" spans="1:26" ht="15.75" customHeight="1">
      <c r="A20" s="7">
        <v>2019</v>
      </c>
      <c r="B20" s="15">
        <f t="shared" si="6"/>
        <v>0.37536946863984388</v>
      </c>
      <c r="C20" s="15">
        <f t="shared" si="7"/>
        <v>3.0680920622179072E-3</v>
      </c>
      <c r="D20" s="15">
        <f t="shared" si="8"/>
        <v>0.6215624392979382</v>
      </c>
      <c r="G20" s="7">
        <v>2019</v>
      </c>
      <c r="H20" s="15">
        <f t="shared" si="0"/>
        <v>0.32244846728309917</v>
      </c>
      <c r="I20" s="15">
        <f t="shared" si="1"/>
        <v>6.9618195782957665E-3</v>
      </c>
      <c r="J20" s="15">
        <f t="shared" si="2"/>
        <v>0.67058971313860505</v>
      </c>
      <c r="M20" s="7">
        <v>2019</v>
      </c>
      <c r="N20" s="15">
        <f t="shared" si="3"/>
        <v>0.46020263646878373</v>
      </c>
      <c r="O20" s="15">
        <f t="shared" si="4"/>
        <v>0</v>
      </c>
      <c r="P20" s="15">
        <f t="shared" si="5"/>
        <v>0.53979736353121632</v>
      </c>
      <c r="R20" s="9"/>
      <c r="S20" s="9"/>
      <c r="T20" s="9"/>
      <c r="U20" s="9"/>
      <c r="V20" s="9"/>
      <c r="W20" s="9"/>
      <c r="X20" s="9"/>
      <c r="Y20" s="9"/>
      <c r="Z20" s="9"/>
    </row>
    <row r="21" spans="1:26" ht="15.75" customHeight="1">
      <c r="A21" s="7">
        <v>2018</v>
      </c>
      <c r="B21" s="15">
        <f t="shared" si="6"/>
        <v>0.40478444920876805</v>
      </c>
      <c r="C21" s="15">
        <f t="shared" si="7"/>
        <v>4.2056057722398794E-2</v>
      </c>
      <c r="D21" s="15">
        <f t="shared" si="8"/>
        <v>0.55315949306883316</v>
      </c>
      <c r="G21" s="7">
        <v>2018</v>
      </c>
      <c r="H21" s="15">
        <f t="shared" si="0"/>
        <v>0.52930913963430037</v>
      </c>
      <c r="I21" s="15">
        <f t="shared" si="1"/>
        <v>1.075423767259265E-2</v>
      </c>
      <c r="J21" s="15">
        <f t="shared" si="2"/>
        <v>0.45993662269310698</v>
      </c>
      <c r="M21" s="7">
        <v>2018</v>
      </c>
      <c r="N21" s="15">
        <f t="shared" si="3"/>
        <v>0.48650621363902774</v>
      </c>
      <c r="O21" s="15">
        <f t="shared" si="4"/>
        <v>0</v>
      </c>
      <c r="P21" s="15">
        <f t="shared" si="5"/>
        <v>0.5134937863609722</v>
      </c>
      <c r="R21" s="9"/>
      <c r="S21" s="9"/>
      <c r="T21" s="9"/>
      <c r="U21" s="9"/>
      <c r="V21" s="9"/>
      <c r="W21" s="9"/>
      <c r="X21" s="9"/>
      <c r="Y21" s="9"/>
      <c r="Z21" s="9"/>
    </row>
    <row r="22" spans="1:26" ht="15.75" customHeight="1">
      <c r="A22" s="7">
        <v>2017</v>
      </c>
      <c r="B22" s="15">
        <f>C8/B8</f>
        <v>0.38450522863936176</v>
      </c>
      <c r="C22" s="15">
        <f t="shared" si="7"/>
        <v>6.3069479334598819E-2</v>
      </c>
      <c r="D22" s="15">
        <f t="shared" si="8"/>
        <v>0.55242529202603941</v>
      </c>
      <c r="G22" s="7">
        <v>2017</v>
      </c>
      <c r="H22" s="15">
        <f t="shared" si="0"/>
        <v>0.48849960093471745</v>
      </c>
      <c r="I22" s="15">
        <f t="shared" si="1"/>
        <v>2.4499341147538361E-2</v>
      </c>
      <c r="J22" s="15">
        <f t="shared" si="2"/>
        <v>0.48700105791774417</v>
      </c>
      <c r="M22" s="7">
        <v>2017</v>
      </c>
      <c r="N22" s="15">
        <f t="shared" si="3"/>
        <v>0.49940259212580473</v>
      </c>
      <c r="O22" s="15">
        <f t="shared" si="4"/>
        <v>0</v>
      </c>
      <c r="P22" s="15">
        <f t="shared" si="5"/>
        <v>0.50059740787419527</v>
      </c>
      <c r="R22" s="9"/>
      <c r="S22" s="9"/>
      <c r="T22" s="9"/>
      <c r="U22" s="9"/>
      <c r="V22" s="9"/>
      <c r="W22" s="9"/>
      <c r="X22" s="9"/>
      <c r="Y22" s="9"/>
      <c r="Z22" s="9"/>
    </row>
    <row r="23" spans="1:26" ht="15.75" customHeight="1">
      <c r="A23" s="7">
        <v>2016</v>
      </c>
      <c r="B23" s="15">
        <f t="shared" si="6"/>
        <v>0.43377294387575011</v>
      </c>
      <c r="C23" s="15">
        <f t="shared" si="7"/>
        <v>9.7070243558065646E-3</v>
      </c>
      <c r="D23" s="15">
        <f t="shared" si="8"/>
        <v>0.55652003176844334</v>
      </c>
      <c r="G23" s="7">
        <v>2016</v>
      </c>
      <c r="H23" s="15">
        <f t="shared" si="0"/>
        <v>0.58698109478725857</v>
      </c>
      <c r="I23" s="15">
        <f t="shared" si="1"/>
        <v>3.9070146395251595E-2</v>
      </c>
      <c r="J23" s="15">
        <f t="shared" si="2"/>
        <v>0.37394875881748985</v>
      </c>
      <c r="M23" s="7">
        <v>2016</v>
      </c>
      <c r="N23" s="15">
        <f t="shared" si="3"/>
        <v>0.33738917891213277</v>
      </c>
      <c r="O23" s="15">
        <f t="shared" si="4"/>
        <v>0</v>
      </c>
      <c r="P23" s="15">
        <f t="shared" si="5"/>
        <v>0.66261082108786717</v>
      </c>
      <c r="R23" s="9"/>
      <c r="S23" s="9"/>
      <c r="T23" s="9"/>
      <c r="U23" s="9"/>
      <c r="V23" s="9"/>
      <c r="W23" s="9"/>
      <c r="X23" s="9"/>
      <c r="Y23" s="9"/>
      <c r="Z23" s="9"/>
    </row>
    <row r="24" spans="1:26" ht="15.75" customHeight="1">
      <c r="A24" s="7">
        <v>2015</v>
      </c>
      <c r="B24" s="15">
        <f t="shared" si="6"/>
        <v>0.44063082597562564</v>
      </c>
      <c r="C24" s="15">
        <f t="shared" si="7"/>
        <v>9.8070078916992504E-3</v>
      </c>
      <c r="D24" s="15">
        <f t="shared" si="8"/>
        <v>0.54956216613267506</v>
      </c>
      <c r="G24" s="7">
        <v>2015</v>
      </c>
      <c r="H24" s="15">
        <f t="shared" si="0"/>
        <v>0.52663196548677493</v>
      </c>
      <c r="I24" s="15">
        <f t="shared" si="1"/>
        <v>3.0267772945492568E-2</v>
      </c>
      <c r="J24" s="15">
        <f t="shared" si="2"/>
        <v>0.44310026156773252</v>
      </c>
      <c r="M24" s="7">
        <v>2015</v>
      </c>
      <c r="N24" s="15">
        <f t="shared" si="3"/>
        <v>0.42730974364147389</v>
      </c>
      <c r="O24" s="15">
        <f t="shared" si="4"/>
        <v>1.6277065396049298E-3</v>
      </c>
      <c r="P24" s="15">
        <f t="shared" si="5"/>
        <v>0.57106254981892124</v>
      </c>
      <c r="R24" s="9"/>
      <c r="S24" s="9"/>
      <c r="T24" s="9"/>
      <c r="U24" s="9"/>
      <c r="V24" s="9"/>
      <c r="W24" s="9"/>
      <c r="X24" s="9"/>
      <c r="Y24" s="9"/>
      <c r="Z24" s="9"/>
    </row>
    <row r="25" spans="1:26" ht="15.75" customHeight="1">
      <c r="A25" s="7">
        <v>2014</v>
      </c>
      <c r="B25" s="15">
        <f t="shared" si="6"/>
        <v>0.42260624108278255</v>
      </c>
      <c r="C25" s="15">
        <f t="shared" si="7"/>
        <v>1.337164756081091E-2</v>
      </c>
      <c r="D25" s="15">
        <f t="shared" si="8"/>
        <v>0.56402211135640656</v>
      </c>
      <c r="G25" s="7">
        <v>2014</v>
      </c>
      <c r="H25" s="15">
        <f t="shared" si="0"/>
        <v>0.61517287361711448</v>
      </c>
      <c r="I25" s="15">
        <f t="shared" si="1"/>
        <v>2.9677835482175317E-2</v>
      </c>
      <c r="J25" s="15">
        <f t="shared" si="2"/>
        <v>0.35514929090071018</v>
      </c>
      <c r="M25" s="7">
        <v>2014</v>
      </c>
      <c r="N25" s="15">
        <f t="shared" si="3"/>
        <v>0.35163827541188275</v>
      </c>
      <c r="O25" s="15">
        <f t="shared" si="4"/>
        <v>6.945226448730428E-2</v>
      </c>
      <c r="P25" s="15">
        <f t="shared" si="5"/>
        <v>0.57890946010081301</v>
      </c>
      <c r="R25" s="9"/>
      <c r="S25" s="9"/>
      <c r="T25" s="9"/>
      <c r="U25" s="9"/>
      <c r="V25" s="9"/>
      <c r="W25" s="9"/>
      <c r="X25" s="9"/>
      <c r="Y25" s="9"/>
      <c r="Z25" s="9"/>
    </row>
    <row r="26" spans="1:26" ht="15.75" customHeight="1">
      <c r="A26" s="7">
        <v>2013</v>
      </c>
      <c r="B26" s="15">
        <f t="shared" si="6"/>
        <v>0.48548363152463009</v>
      </c>
      <c r="C26" s="15">
        <f t="shared" si="7"/>
        <v>3.2017034733040836E-2</v>
      </c>
      <c r="D26" s="15">
        <f t="shared" si="8"/>
        <v>0.48249933374232912</v>
      </c>
      <c r="G26" s="7">
        <v>2013</v>
      </c>
      <c r="H26" s="15">
        <f t="shared" si="0"/>
        <v>0.45778855434886573</v>
      </c>
      <c r="I26" s="15">
        <f t="shared" si="1"/>
        <v>5.3580630999060207E-2</v>
      </c>
      <c r="J26" s="15">
        <f t="shared" si="2"/>
        <v>0.48863081465207403</v>
      </c>
      <c r="M26" s="7">
        <v>2013</v>
      </c>
      <c r="N26" s="15">
        <f t="shared" si="3"/>
        <v>0.46463070398713285</v>
      </c>
      <c r="O26" s="15">
        <f t="shared" si="4"/>
        <v>6.5119963455905719E-2</v>
      </c>
      <c r="P26" s="15">
        <f t="shared" si="5"/>
        <v>0.47024933255696144</v>
      </c>
      <c r="R26" s="9"/>
      <c r="S26" s="9"/>
      <c r="T26" s="9"/>
      <c r="U26" s="9"/>
      <c r="V26" s="9"/>
      <c r="W26" s="9"/>
      <c r="X26" s="9"/>
      <c r="Y26" s="9"/>
      <c r="Z26" s="9"/>
    </row>
    <row r="27" spans="1:26" ht="15.75" customHeight="1">
      <c r="A27" s="7">
        <v>2012</v>
      </c>
      <c r="B27" s="15">
        <f t="shared" si="6"/>
        <v>0.36054858231915721</v>
      </c>
      <c r="C27" s="15">
        <f t="shared" si="7"/>
        <v>0.1445253439129805</v>
      </c>
      <c r="D27" s="15">
        <f t="shared" si="8"/>
        <v>0.4949260737678623</v>
      </c>
      <c r="G27" s="7">
        <v>2012</v>
      </c>
      <c r="H27" s="15">
        <f t="shared" si="0"/>
        <v>0.52408812246951975</v>
      </c>
      <c r="I27" s="15">
        <f t="shared" si="1"/>
        <v>4.4417539225955538E-2</v>
      </c>
      <c r="J27" s="15">
        <f t="shared" si="2"/>
        <v>0.43149433830452477</v>
      </c>
      <c r="M27" s="7">
        <v>2012</v>
      </c>
      <c r="N27" s="15">
        <f t="shared" si="3"/>
        <v>0.33598342094876715</v>
      </c>
      <c r="O27" s="15">
        <f t="shared" si="4"/>
        <v>9.0927434715188257E-2</v>
      </c>
      <c r="P27" s="15">
        <f t="shared" si="5"/>
        <v>0.57308914433604452</v>
      </c>
      <c r="R27" s="9"/>
      <c r="S27" s="9"/>
      <c r="T27" s="9"/>
      <c r="U27" s="9"/>
      <c r="V27" s="9"/>
      <c r="W27" s="9"/>
      <c r="X27" s="9"/>
      <c r="Y27" s="9"/>
      <c r="Z27" s="9"/>
    </row>
    <row r="28" spans="1:26" ht="15.75" customHeight="1">
      <c r="A28" s="9"/>
      <c r="B28" s="9"/>
      <c r="C28" s="9"/>
      <c r="D28" s="9"/>
      <c r="E28" s="9"/>
      <c r="G28" s="9"/>
      <c r="H28" s="9"/>
      <c r="I28" s="9"/>
      <c r="J28" s="9"/>
      <c r="K28" s="9"/>
      <c r="M28" s="9"/>
      <c r="N28" s="9"/>
      <c r="O28" s="9"/>
      <c r="P28" s="9"/>
      <c r="Q28" s="9"/>
      <c r="R28" s="9"/>
      <c r="S28" s="9"/>
      <c r="T28" s="9"/>
      <c r="U28" s="9"/>
      <c r="V28" s="9"/>
      <c r="W28" s="9"/>
      <c r="X28" s="9"/>
      <c r="Y28" s="9"/>
      <c r="Z28" s="9"/>
    </row>
    <row r="29" spans="1:26" ht="15.75" customHeight="1">
      <c r="A29" s="120" t="s">
        <v>34</v>
      </c>
      <c r="B29" s="139"/>
      <c r="C29" s="139"/>
      <c r="D29" s="139"/>
      <c r="E29" s="139"/>
      <c r="G29" s="120" t="s">
        <v>34</v>
      </c>
      <c r="H29" s="139"/>
      <c r="I29" s="139"/>
      <c r="J29" s="139"/>
      <c r="K29" s="139"/>
      <c r="M29" s="120" t="s">
        <v>34</v>
      </c>
      <c r="N29" s="139"/>
      <c r="O29" s="139"/>
      <c r="P29" s="139"/>
      <c r="Q29" s="139"/>
      <c r="R29" s="9"/>
      <c r="S29" s="9"/>
      <c r="T29" s="9"/>
      <c r="U29" s="9"/>
      <c r="V29" s="9"/>
      <c r="W29" s="9"/>
      <c r="X29" s="9"/>
      <c r="Y29" s="9"/>
      <c r="Z29" s="9"/>
    </row>
    <row r="30" spans="1:26" ht="15.75" customHeight="1">
      <c r="A30" s="123" t="s">
        <v>22</v>
      </c>
      <c r="B30" s="139"/>
      <c r="C30" s="139"/>
      <c r="D30" s="139"/>
      <c r="E30" s="139"/>
      <c r="G30" s="121" t="s">
        <v>23</v>
      </c>
      <c r="H30" s="139"/>
      <c r="I30" s="139"/>
      <c r="J30" s="139"/>
      <c r="K30" s="139"/>
      <c r="M30" s="122" t="s">
        <v>24</v>
      </c>
      <c r="N30" s="139"/>
      <c r="O30" s="139"/>
      <c r="P30" s="139"/>
      <c r="Q30" s="12"/>
      <c r="R30" s="9"/>
      <c r="S30" s="9"/>
      <c r="T30" s="9"/>
      <c r="U30" s="9"/>
      <c r="V30" s="9"/>
      <c r="W30" s="9"/>
      <c r="X30" s="9"/>
      <c r="Y30" s="9"/>
      <c r="Z30" s="9"/>
    </row>
    <row r="31" spans="1:26" ht="15.75" customHeight="1">
      <c r="A31" s="13" t="s">
        <v>21</v>
      </c>
      <c r="B31" s="7" t="s">
        <v>35</v>
      </c>
      <c r="C31" s="13" t="s">
        <v>36</v>
      </c>
      <c r="D31" s="13" t="s">
        <v>37</v>
      </c>
      <c r="E31" s="13" t="s">
        <v>38</v>
      </c>
      <c r="G31" s="13" t="s">
        <v>21</v>
      </c>
      <c r="H31" s="7" t="s">
        <v>35</v>
      </c>
      <c r="I31" s="13" t="s">
        <v>36</v>
      </c>
      <c r="J31" s="13" t="s">
        <v>37</v>
      </c>
      <c r="K31" s="13" t="s">
        <v>38</v>
      </c>
      <c r="M31" s="13" t="s">
        <v>21</v>
      </c>
      <c r="N31" s="7" t="s">
        <v>35</v>
      </c>
      <c r="O31" s="13" t="s">
        <v>36</v>
      </c>
      <c r="P31" s="13" t="s">
        <v>37</v>
      </c>
      <c r="Q31" s="13" t="s">
        <v>38</v>
      </c>
      <c r="R31" s="9"/>
      <c r="S31" s="9"/>
      <c r="T31" s="9"/>
      <c r="U31" s="9"/>
      <c r="V31" s="9"/>
      <c r="W31" s="9"/>
      <c r="X31" s="9"/>
      <c r="Y31" s="9"/>
      <c r="Z31" s="9"/>
    </row>
    <row r="32" spans="1:26" ht="15.75" customHeight="1">
      <c r="A32" s="7">
        <v>2021</v>
      </c>
      <c r="B32" s="15">
        <f>(B4-B5)/B5</f>
        <v>0.20979702221271418</v>
      </c>
      <c r="C32" s="15">
        <f t="shared" ref="C32:E32" si="9">(C4-C5)/C5</f>
        <v>0.14780976909980539</v>
      </c>
      <c r="D32" s="15">
        <f t="shared" si="9"/>
        <v>-0.37414340247435957</v>
      </c>
      <c r="E32" s="15">
        <f t="shared" si="9"/>
        <v>0.26013055946586888</v>
      </c>
      <c r="G32" s="7">
        <v>2021</v>
      </c>
      <c r="H32" s="15">
        <f>(H4-H5)/H5</f>
        <v>0.18721849974210508</v>
      </c>
      <c r="I32" s="15">
        <f t="shared" ref="I32:K32" si="10">(I4-I5)/I5</f>
        <v>-2.6898860666710954E-2</v>
      </c>
      <c r="J32" s="15">
        <f t="shared" si="10"/>
        <v>2000.1</v>
      </c>
      <c r="K32" s="15">
        <f t="shared" si="10"/>
        <v>0.11024235296237056</v>
      </c>
      <c r="M32" s="7">
        <v>2021</v>
      </c>
      <c r="N32" s="49">
        <f>(N4-N5)/N5</f>
        <v>0.17788011915369251</v>
      </c>
      <c r="O32" s="49">
        <f t="shared" ref="O32:Q32" si="11">(O4-O5)/O5</f>
        <v>-7.0766677138708375E-3</v>
      </c>
      <c r="P32" s="49" t="e">
        <f>(P4-P5)/P5</f>
        <v>#DIV/0!</v>
      </c>
      <c r="Q32" s="49">
        <f t="shared" si="11"/>
        <v>7.8670739381391228E-2</v>
      </c>
      <c r="R32" s="9"/>
      <c r="S32" s="9"/>
      <c r="T32" s="9"/>
      <c r="U32" s="9"/>
      <c r="V32" s="9"/>
      <c r="W32" s="9"/>
      <c r="X32" s="9"/>
      <c r="Y32" s="9"/>
      <c r="Z32" s="9"/>
    </row>
    <row r="33" spans="1:26" ht="15.75" customHeight="1">
      <c r="A33" s="7">
        <v>2020</v>
      </c>
      <c r="B33" s="15">
        <f>(B5-B6)/B6</f>
        <v>5.17398878014078E-2</v>
      </c>
      <c r="C33" s="15">
        <f t="shared" ref="C33:E33" si="12">(C5-C6)/C6</f>
        <v>0.15294115680011103</v>
      </c>
      <c r="D33" s="15">
        <f t="shared" si="12"/>
        <v>1.2238928096553134</v>
      </c>
      <c r="E33" s="15">
        <f t="shared" si="12"/>
        <v>-1.5162706396427552E-2</v>
      </c>
      <c r="G33" s="7">
        <v>2020</v>
      </c>
      <c r="H33" s="15">
        <f>(H5-H6)/H6</f>
        <v>-0.32623810913772072</v>
      </c>
      <c r="I33" s="15">
        <f t="shared" ref="I33:K33" si="13">(I5-I6)/I6</f>
        <v>0.11432673267637292</v>
      </c>
      <c r="J33" s="15">
        <f t="shared" si="13"/>
        <v>-0.99273604230528967</v>
      </c>
      <c r="K33" s="15">
        <f t="shared" si="13"/>
        <v>-0.53116135345440241</v>
      </c>
      <c r="M33" s="7">
        <v>2020</v>
      </c>
      <c r="N33" s="49">
        <f>(N5-N6)/N6</f>
        <v>-0.25185225918303661</v>
      </c>
      <c r="O33" s="49">
        <f t="shared" ref="O33:Q33" si="14">(O5-O6)/O6</f>
        <v>-0.13934900455872451</v>
      </c>
      <c r="P33" s="49" t="e">
        <f t="shared" si="14"/>
        <v>#DIV/0!</v>
      </c>
      <c r="Q33" s="49">
        <f t="shared" si="14"/>
        <v>-0.34776657423402746</v>
      </c>
      <c r="R33" s="9"/>
      <c r="S33" s="9"/>
      <c r="T33" s="9"/>
      <c r="U33" s="9"/>
      <c r="V33" s="9"/>
      <c r="W33" s="9"/>
      <c r="X33" s="9"/>
      <c r="Y33" s="9"/>
      <c r="Z33" s="9"/>
    </row>
    <row r="34" spans="1:26" ht="15.75" customHeight="1">
      <c r="A34" s="7">
        <v>2019</v>
      </c>
      <c r="B34" s="15">
        <f t="shared" ref="B34:E39" si="15">(B6-B7)/B7</f>
        <v>0.16230850203197025</v>
      </c>
      <c r="C34" s="15">
        <f t="shared" si="15"/>
        <v>7.784556856405779E-2</v>
      </c>
      <c r="D34" s="15">
        <f t="shared" si="15"/>
        <v>-0.91520675778810801</v>
      </c>
      <c r="E34" s="15">
        <f t="shared" si="15"/>
        <v>0.306037981435899</v>
      </c>
      <c r="G34" s="7">
        <v>2019</v>
      </c>
      <c r="H34" s="15">
        <f t="shared" ref="H34:K34" si="16">(H6-H7)/H7</f>
        <v>0.55205081486790741</v>
      </c>
      <c r="I34" s="15">
        <f t="shared" si="16"/>
        <v>-5.4510173874180327E-2</v>
      </c>
      <c r="J34" s="15">
        <f t="shared" si="16"/>
        <v>4.7293056386752104E-3</v>
      </c>
      <c r="K34" s="15">
        <f t="shared" si="16"/>
        <v>1.2628972327199863</v>
      </c>
      <c r="M34" s="7">
        <v>2019</v>
      </c>
      <c r="N34" s="49">
        <f t="shared" ref="N34:Q34" si="17">(N6-N7)/N7</f>
        <v>-4.1526033637358531E-2</v>
      </c>
      <c r="O34" s="49">
        <f t="shared" si="17"/>
        <v>-9.3347147598701705E-2</v>
      </c>
      <c r="P34" s="49" t="e">
        <f t="shared" si="17"/>
        <v>#DIV/0!</v>
      </c>
      <c r="Q34" s="49">
        <f t="shared" si="17"/>
        <v>7.5715301687334967E-3</v>
      </c>
      <c r="R34" s="9"/>
      <c r="S34" s="9"/>
      <c r="T34" s="9"/>
      <c r="U34" s="9"/>
      <c r="V34" s="9"/>
      <c r="W34" s="9"/>
      <c r="X34" s="9"/>
      <c r="Y34" s="9"/>
      <c r="Z34" s="9"/>
    </row>
    <row r="35" spans="1:26" ht="15.75" customHeight="1">
      <c r="A35" s="7">
        <v>2018</v>
      </c>
      <c r="B35" s="15">
        <f t="shared" si="15"/>
        <v>-9.2218940974964178E-2</v>
      </c>
      <c r="C35" s="15">
        <f t="shared" si="15"/>
        <v>-4.4341588591898594E-2</v>
      </c>
      <c r="D35" s="15">
        <f t="shared" si="15"/>
        <v>-0.39467246248989407</v>
      </c>
      <c r="E35" s="15">
        <f t="shared" si="15"/>
        <v>-9.1012454215966973E-2</v>
      </c>
      <c r="G35" s="7">
        <v>2018</v>
      </c>
      <c r="H35" s="15">
        <f t="shared" ref="H35:K35" si="18">(H7-H8)/H8</f>
        <v>-0.36737263700173817</v>
      </c>
      <c r="I35" s="15">
        <f t="shared" si="18"/>
        <v>-0.31452258184653892</v>
      </c>
      <c r="J35" s="15">
        <f t="shared" si="18"/>
        <v>-0.72230171501765283</v>
      </c>
      <c r="K35" s="15">
        <f t="shared" si="18"/>
        <v>-0.40253006019175391</v>
      </c>
      <c r="M35" s="7">
        <v>2018</v>
      </c>
      <c r="N35" s="49">
        <f t="shared" ref="N35:Q35" si="19">(N7-N8)/N8</f>
        <v>7.3773723371773825E-3</v>
      </c>
      <c r="O35" s="49">
        <f t="shared" si="19"/>
        <v>-1.8636749490613193E-2</v>
      </c>
      <c r="P35" s="49" t="e">
        <f t="shared" si="19"/>
        <v>#DIV/0!</v>
      </c>
      <c r="Q35" s="49">
        <f t="shared" si="19"/>
        <v>3.3329404186171654E-2</v>
      </c>
      <c r="R35" s="9"/>
      <c r="S35" s="9"/>
      <c r="T35" s="9"/>
      <c r="U35" s="9"/>
      <c r="V35" s="9"/>
      <c r="W35" s="9"/>
      <c r="X35" s="9"/>
      <c r="Y35" s="9"/>
      <c r="Z35" s="9"/>
    </row>
    <row r="36" spans="1:26" ht="15.75" customHeight="1">
      <c r="A36" s="7">
        <v>2017</v>
      </c>
      <c r="B36" s="15">
        <f t="shared" si="15"/>
        <v>0.332594864101659</v>
      </c>
      <c r="C36" s="15">
        <f t="shared" si="15"/>
        <v>0.18123940217861201</v>
      </c>
      <c r="D36" s="15">
        <f t="shared" si="15"/>
        <v>7.6582727272727276</v>
      </c>
      <c r="E36" s="15">
        <f t="shared" si="15"/>
        <v>0.32278995351610285</v>
      </c>
      <c r="G36" s="7">
        <v>2017</v>
      </c>
      <c r="H36" s="15">
        <f t="shared" ref="H36:K36" si="20">(H8-H9)/H9</f>
        <v>0.24534789989213346</v>
      </c>
      <c r="I36" s="15">
        <f t="shared" si="20"/>
        <v>3.6408084561364989E-2</v>
      </c>
      <c r="J36" s="15">
        <f t="shared" si="20"/>
        <v>-0.21909166302648156</v>
      </c>
      <c r="K36" s="15">
        <f t="shared" si="20"/>
        <v>0.62184184443064983</v>
      </c>
      <c r="M36" s="7">
        <v>2017</v>
      </c>
      <c r="N36" s="49">
        <f t="shared" ref="N36:Q36" si="21">(N8-N9)/N9</f>
        <v>2.8086593273518833E-3</v>
      </c>
      <c r="O36" s="49">
        <f t="shared" si="21"/>
        <v>0.48435479018344185</v>
      </c>
      <c r="P36" s="49" t="e">
        <f t="shared" si="21"/>
        <v>#DIV/0!</v>
      </c>
      <c r="Q36" s="49">
        <f t="shared" si="21"/>
        <v>-0.24238572707145717</v>
      </c>
      <c r="R36" s="9"/>
      <c r="S36" s="9"/>
      <c r="T36" s="9"/>
      <c r="U36" s="9"/>
      <c r="V36" s="9"/>
      <c r="W36" s="9"/>
      <c r="X36" s="9"/>
      <c r="Y36" s="9"/>
      <c r="Z36" s="9"/>
    </row>
    <row r="37" spans="1:26" ht="15.75" customHeight="1">
      <c r="A37" s="7">
        <v>2016</v>
      </c>
      <c r="B37" s="15">
        <f t="shared" si="15"/>
        <v>0.11133013428735906</v>
      </c>
      <c r="C37" s="15">
        <f t="shared" si="15"/>
        <v>9.4033634392902771E-2</v>
      </c>
      <c r="D37" s="15">
        <f t="shared" si="15"/>
        <v>0.1</v>
      </c>
      <c r="E37" s="15">
        <f t="shared" si="15"/>
        <v>0.12540040008779804</v>
      </c>
      <c r="G37" s="7">
        <v>2016</v>
      </c>
      <c r="H37" s="15">
        <f t="shared" ref="H37:K37" si="22">(H9-H10)/H10</f>
        <v>-6.2419600459989524E-3</v>
      </c>
      <c r="I37" s="15">
        <f t="shared" si="22"/>
        <v>0.10763725044048494</v>
      </c>
      <c r="J37" s="15">
        <f t="shared" si="22"/>
        <v>0.28275946077635211</v>
      </c>
      <c r="K37" s="15">
        <f t="shared" si="22"/>
        <v>-0.16133070133858401</v>
      </c>
      <c r="M37" s="7">
        <v>2016</v>
      </c>
      <c r="N37" s="49">
        <f t="shared" ref="N37:Q37" si="23">(N9-N10)/N10</f>
        <v>4.2470074033636548E-2</v>
      </c>
      <c r="O37" s="49">
        <f t="shared" si="23"/>
        <v>-0.17690123487148629</v>
      </c>
      <c r="P37" s="49">
        <f t="shared" si="23"/>
        <v>-1</v>
      </c>
      <c r="Q37" s="49">
        <f t="shared" si="23"/>
        <v>0.20959070409010164</v>
      </c>
      <c r="R37" s="9"/>
      <c r="S37" s="9"/>
      <c r="T37" s="9"/>
      <c r="U37" s="9"/>
      <c r="V37" s="9"/>
      <c r="W37" s="9"/>
      <c r="X37" s="9"/>
      <c r="Y37" s="9"/>
      <c r="Z37" s="9"/>
    </row>
    <row r="38" spans="1:26" ht="15.75" customHeight="1">
      <c r="A38" s="7">
        <v>2015</v>
      </c>
      <c r="B38" s="15">
        <f t="shared" si="15"/>
        <v>0.36347882131601084</v>
      </c>
      <c r="C38" s="15">
        <f>(C10-C11)/C11</f>
        <v>0.42163257621900574</v>
      </c>
      <c r="D38" s="15">
        <f t="shared" si="15"/>
        <v>0</v>
      </c>
      <c r="E38" s="15">
        <f t="shared" si="15"/>
        <v>0.32852304799972498</v>
      </c>
      <c r="G38" s="7">
        <v>2015</v>
      </c>
      <c r="H38" s="15">
        <f t="shared" ref="H38:K38" si="24">(H10-H11)/H11</f>
        <v>-0.28068056063143265</v>
      </c>
      <c r="I38" s="15">
        <f t="shared" si="24"/>
        <v>-0.38421112761338971</v>
      </c>
      <c r="J38" s="15">
        <f t="shared" si="24"/>
        <v>-0.26638189368078019</v>
      </c>
      <c r="K38" s="15">
        <f t="shared" si="24"/>
        <v>-0.10254464840231069</v>
      </c>
      <c r="M38" s="7">
        <v>2015</v>
      </c>
      <c r="N38" s="49">
        <f t="shared" ref="N38:Q38" si="25">(N10-N11)/N11</f>
        <v>3.9868078233679848E-2</v>
      </c>
      <c r="O38" s="49">
        <f t="shared" si="25"/>
        <v>0.26364446933574709</v>
      </c>
      <c r="P38" s="49">
        <f t="shared" si="25"/>
        <v>-0.97562930332420228</v>
      </c>
      <c r="Q38" s="49">
        <f t="shared" si="25"/>
        <v>2.5773039065582721E-2</v>
      </c>
      <c r="R38" s="9"/>
      <c r="S38" s="9"/>
      <c r="T38" s="9"/>
      <c r="U38" s="9"/>
      <c r="V38" s="9"/>
      <c r="W38" s="9"/>
      <c r="X38" s="9"/>
      <c r="Y38" s="9"/>
      <c r="Z38" s="9"/>
    </row>
    <row r="39" spans="1:26" ht="15.75" customHeight="1">
      <c r="A39" s="7">
        <v>2014</v>
      </c>
      <c r="B39" s="15">
        <f t="shared" si="15"/>
        <v>0.33761467233537173</v>
      </c>
      <c r="C39" s="15">
        <f t="shared" si="15"/>
        <v>0.16437356892464186</v>
      </c>
      <c r="D39" s="15">
        <f t="shared" si="15"/>
        <v>-0.44135638669310912</v>
      </c>
      <c r="E39" s="15">
        <f t="shared" si="15"/>
        <v>0.56361718848466424</v>
      </c>
      <c r="G39" s="7">
        <v>2014</v>
      </c>
      <c r="H39" s="15">
        <f t="shared" ref="H39:K39" si="26">(H11-H12)/H12</f>
        <v>0.49853785016680191</v>
      </c>
      <c r="I39" s="15">
        <f t="shared" si="26"/>
        <v>1.013724080153837</v>
      </c>
      <c r="J39" s="15">
        <f t="shared" si="26"/>
        <v>-0.16997319830288884</v>
      </c>
      <c r="K39" s="15">
        <f t="shared" si="26"/>
        <v>8.917538336907134E-2</v>
      </c>
      <c r="M39" s="7">
        <v>2014</v>
      </c>
      <c r="N39" s="49">
        <f t="shared" ref="N39:Q39" si="27">(N11-N12)/N12</f>
        <v>8.3790091303200358E-3</v>
      </c>
      <c r="O39" s="49">
        <f t="shared" si="27"/>
        <v>-0.23684626803753264</v>
      </c>
      <c r="P39" s="49">
        <f t="shared" si="27"/>
        <v>7.5464449438560108E-2</v>
      </c>
      <c r="Q39" s="49">
        <f t="shared" si="27"/>
        <v>0.24138431962987486</v>
      </c>
      <c r="R39" s="9"/>
      <c r="S39" s="9"/>
      <c r="T39" s="9"/>
      <c r="U39" s="9"/>
      <c r="V39" s="9"/>
      <c r="W39" s="9"/>
      <c r="X39" s="9"/>
      <c r="Y39" s="9"/>
      <c r="Z39" s="9"/>
    </row>
    <row r="40" spans="1:26" ht="15.75" customHeight="1">
      <c r="A40" s="7">
        <v>2013</v>
      </c>
      <c r="B40" s="15">
        <f>(B12-B13)/B13</f>
        <v>0.51356363286891715</v>
      </c>
      <c r="C40" s="15">
        <f t="shared" ref="C40:E40" si="28">(C12-C13)/C13</f>
        <v>1.0380342762750361</v>
      </c>
      <c r="D40" s="15">
        <f t="shared" si="28"/>
        <v>-0.66469673697223997</v>
      </c>
      <c r="E40" s="15">
        <f t="shared" si="28"/>
        <v>0.47556066075921671</v>
      </c>
      <c r="G40" s="7">
        <v>2013</v>
      </c>
      <c r="H40" s="15">
        <f>(H12-H13)/H13</f>
        <v>0.10137387325278401</v>
      </c>
      <c r="I40" s="15">
        <f t="shared" ref="I40:K40" si="29">(I12-I13)/I13</f>
        <v>-3.7955008676377119E-2</v>
      </c>
      <c r="J40" s="15">
        <f t="shared" si="29"/>
        <v>0.32858118939374031</v>
      </c>
      <c r="K40" s="15">
        <f t="shared" si="29"/>
        <v>0.24721268658735182</v>
      </c>
      <c r="M40" s="7">
        <v>2013</v>
      </c>
      <c r="N40" s="49">
        <f>(N12-N13)/N13</f>
        <v>0.10479023564799619</v>
      </c>
      <c r="O40" s="49">
        <f t="shared" ref="O40:Q40" si="30">(O12-O13)/O13</f>
        <v>0.52781188874647766</v>
      </c>
      <c r="P40" s="49">
        <f t="shared" si="30"/>
        <v>-0.20877675701301093</v>
      </c>
      <c r="Q40" s="49">
        <f t="shared" si="30"/>
        <v>-9.3462376554316107E-2</v>
      </c>
      <c r="R40" s="9"/>
      <c r="S40" s="9"/>
      <c r="T40" s="9"/>
      <c r="U40" s="9"/>
      <c r="V40" s="9"/>
      <c r="W40" s="9"/>
      <c r="X40" s="9"/>
      <c r="Y40" s="9"/>
      <c r="Z40" s="9"/>
    </row>
    <row r="41" spans="1:26" ht="15.75" customHeight="1">
      <c r="A41" s="7">
        <v>2012</v>
      </c>
      <c r="B41" s="45">
        <f>(B13-'Revenue Data'!M10)/'Revenue Data'!M10</f>
        <v>0.65852568909083564</v>
      </c>
      <c r="C41" s="45">
        <f>(C13-'Revenue Data'!M4)/'Revenue Data'!M4</f>
        <v>0.56356026720200991</v>
      </c>
      <c r="D41" s="45">
        <f>(D13-'Revenue Data'!M8)/'Revenue Data'!M8</f>
        <v>4.225980128236503</v>
      </c>
      <c r="E41" s="45">
        <f>(E13-'Revenue Data'!M9)/'Revenue Data'!M9</f>
        <v>0.43583621634145286</v>
      </c>
      <c r="G41" s="7">
        <v>2012</v>
      </c>
      <c r="H41" s="45">
        <f>(H13-'Revenue Data'!M44)/'Revenue Data'!M44</f>
        <v>0.10884250615602158</v>
      </c>
      <c r="I41" s="45">
        <f>(I13-'Revenue Data'!M38)/'Revenue Data'!M38</f>
        <v>0.30283313142450907</v>
      </c>
      <c r="J41" s="45">
        <f>(J13-'Revenue Data'!M42)/'Revenue Data'!M42</f>
        <v>-0.31482177542600814</v>
      </c>
      <c r="K41" s="45">
        <f>(K13-'Revenue Data'!M43)/'Revenue Data'!M43</f>
        <v>-7.4818240306401386E-3</v>
      </c>
      <c r="M41" s="7">
        <v>2012</v>
      </c>
      <c r="N41" s="50">
        <f>(N13-'Revenue Data'!M77)/'Revenue Data'!M77</f>
        <v>0.10967155076818046</v>
      </c>
      <c r="O41" s="50">
        <f>(O13-'Revenue Data'!M71)/'Revenue Data'!M71</f>
        <v>2.1315228477883558E-2</v>
      </c>
      <c r="P41" s="50">
        <f>(P13-'Revenue Data'!M75)/'Revenue Data'!M75</f>
        <v>0.44253724900373964</v>
      </c>
      <c r="Q41" s="50">
        <f>(Q13-'Revenue Data'!M76)/'Revenue Data'!M76</f>
        <v>0.12555089063641317</v>
      </c>
      <c r="R41" s="9"/>
      <c r="S41" s="9"/>
      <c r="T41" s="9"/>
      <c r="U41" s="9"/>
      <c r="V41" s="9"/>
      <c r="W41" s="9"/>
      <c r="X41" s="9"/>
      <c r="Y41" s="9"/>
      <c r="Z41" s="9"/>
    </row>
    <row r="42" spans="1:26" ht="15.75" customHeight="1">
      <c r="A42" s="9"/>
      <c r="B42" s="9"/>
      <c r="C42" s="9"/>
      <c r="D42" s="9"/>
      <c r="E42" s="9"/>
      <c r="G42" s="9"/>
      <c r="H42" s="9"/>
      <c r="I42" s="9"/>
      <c r="J42" s="9"/>
      <c r="K42" s="9"/>
      <c r="M42" s="9"/>
      <c r="N42" s="9"/>
      <c r="O42" s="9"/>
      <c r="P42" s="9"/>
      <c r="Q42" s="9"/>
      <c r="R42" s="9"/>
      <c r="S42" s="9"/>
      <c r="T42" s="9"/>
      <c r="U42" s="9"/>
      <c r="V42" s="9"/>
      <c r="W42" s="9"/>
      <c r="X42" s="9"/>
      <c r="Y42" s="9"/>
      <c r="Z42" s="9"/>
    </row>
    <row r="43" spans="1:26" ht="15.75" customHeight="1">
      <c r="A43" s="9"/>
      <c r="B43" s="9"/>
      <c r="C43" s="9"/>
      <c r="D43" s="9"/>
      <c r="E43" s="9"/>
      <c r="N43" s="9"/>
      <c r="O43" s="9"/>
      <c r="P43" s="9"/>
      <c r="Q43" s="9"/>
      <c r="R43" s="9"/>
      <c r="S43" s="9"/>
      <c r="T43" s="9"/>
      <c r="U43" s="9"/>
      <c r="V43" s="9"/>
      <c r="W43" s="9"/>
      <c r="X43" s="9"/>
      <c r="Y43" s="9"/>
      <c r="Z43" s="9"/>
    </row>
    <row r="44" spans="1:26" ht="15.75" customHeight="1">
      <c r="A44" s="9"/>
      <c r="B44" s="9"/>
      <c r="C44" s="9"/>
      <c r="D44" s="9"/>
      <c r="E44" s="9"/>
      <c r="N44" s="9"/>
      <c r="O44" s="9"/>
      <c r="P44" s="9"/>
      <c r="Q44" s="9"/>
      <c r="R44" s="9"/>
      <c r="S44" s="9"/>
      <c r="T44" s="9"/>
      <c r="U44" s="9"/>
      <c r="V44" s="9"/>
      <c r="W44" s="9"/>
      <c r="X44" s="9"/>
    </row>
    <row r="45" spans="1:26" ht="15.75" customHeight="1">
      <c r="A45" s="9"/>
      <c r="P45" s="9"/>
      <c r="Q45" s="9"/>
      <c r="R45" s="9"/>
      <c r="S45" s="9"/>
      <c r="T45" s="9"/>
      <c r="U45" s="9"/>
      <c r="V45" s="9"/>
      <c r="W45" s="9"/>
      <c r="X45" s="9"/>
      <c r="Y45" s="9"/>
      <c r="Z45" s="9"/>
    </row>
    <row r="46" spans="1:26" ht="15.75" customHeight="1">
      <c r="A46" s="9"/>
      <c r="P46" s="9"/>
      <c r="Q46" s="9"/>
      <c r="R46" s="9"/>
      <c r="S46" s="9"/>
      <c r="T46" s="9"/>
      <c r="U46" s="9"/>
      <c r="V46" s="9"/>
      <c r="W46" s="9"/>
      <c r="X46" s="9"/>
      <c r="Y46" s="9"/>
      <c r="Z46" s="9"/>
    </row>
    <row r="47" spans="1:26" ht="15.75" customHeight="1">
      <c r="A47" s="9"/>
      <c r="P47" s="9"/>
      <c r="Q47" s="9"/>
      <c r="R47" s="9"/>
      <c r="S47" s="9"/>
      <c r="T47" s="9"/>
      <c r="U47" s="9"/>
      <c r="V47" s="9"/>
      <c r="W47" s="9"/>
      <c r="X47" s="9"/>
      <c r="Y47" s="9"/>
      <c r="Z47" s="9"/>
    </row>
    <row r="48" spans="1:26" ht="15.75" customHeight="1">
      <c r="A48" s="9"/>
      <c r="P48" s="9"/>
      <c r="Q48" s="9"/>
      <c r="R48" s="9"/>
      <c r="S48" s="9"/>
      <c r="T48" s="9"/>
      <c r="U48" s="9"/>
      <c r="V48" s="9"/>
      <c r="W48" s="9"/>
      <c r="X48" s="9"/>
      <c r="Y48" s="9"/>
      <c r="Z48" s="9"/>
    </row>
    <row r="49" spans="1:26" ht="15.75" customHeight="1">
      <c r="A49" s="9"/>
      <c r="P49" s="9"/>
      <c r="Q49" s="9"/>
      <c r="R49" s="9"/>
      <c r="S49" s="9"/>
      <c r="T49" s="9"/>
      <c r="U49" s="9"/>
      <c r="V49" s="9"/>
      <c r="W49" s="9"/>
      <c r="X49" s="9"/>
      <c r="Y49" s="9"/>
      <c r="Z49" s="9"/>
    </row>
    <row r="50" spans="1:26" ht="15.75" customHeight="1">
      <c r="A50" s="9"/>
      <c r="P50" s="9"/>
      <c r="Q50" s="9"/>
      <c r="R50" s="9"/>
      <c r="S50" s="9"/>
      <c r="T50" s="9"/>
      <c r="U50" s="9"/>
      <c r="V50" s="9"/>
      <c r="W50" s="9"/>
      <c r="X50" s="9"/>
      <c r="Y50" s="9"/>
      <c r="Z50" s="9"/>
    </row>
    <row r="51" spans="1:26" ht="15.75" customHeight="1">
      <c r="A51" s="9"/>
      <c r="P51" s="9"/>
      <c r="Q51" s="9"/>
      <c r="R51" s="9"/>
      <c r="S51" s="9"/>
      <c r="T51" s="9"/>
      <c r="U51" s="9"/>
      <c r="V51" s="9"/>
      <c r="W51" s="9"/>
      <c r="X51" s="9"/>
      <c r="Y51" s="9"/>
      <c r="Z51" s="9"/>
    </row>
    <row r="52" spans="1:26" ht="15.75" customHeight="1">
      <c r="A52" s="9"/>
      <c r="P52" s="9"/>
      <c r="Q52" s="9"/>
      <c r="R52" s="9"/>
      <c r="S52" s="9"/>
      <c r="T52" s="9"/>
      <c r="U52" s="9"/>
      <c r="V52" s="9"/>
      <c r="W52" s="9"/>
      <c r="X52" s="9"/>
      <c r="Y52" s="9"/>
      <c r="Z52" s="9"/>
    </row>
    <row r="53" spans="1:26" ht="15.75" customHeight="1">
      <c r="A53" s="9"/>
      <c r="P53" s="9"/>
      <c r="Q53" s="9"/>
      <c r="R53" s="9"/>
      <c r="S53" s="9"/>
      <c r="T53" s="9"/>
      <c r="U53" s="9"/>
      <c r="V53" s="9"/>
      <c r="W53" s="9"/>
      <c r="X53" s="9"/>
      <c r="Y53" s="9"/>
      <c r="Z53" s="9"/>
    </row>
    <row r="54" spans="1:26" ht="15.75" customHeight="1">
      <c r="A54" s="9"/>
      <c r="P54" s="9"/>
      <c r="Q54" s="9"/>
      <c r="R54" s="9"/>
      <c r="S54" s="9"/>
      <c r="T54" s="9"/>
      <c r="U54" s="9"/>
      <c r="V54" s="9"/>
      <c r="W54" s="9"/>
      <c r="X54" s="9"/>
      <c r="Y54" s="9"/>
      <c r="Z54" s="9"/>
    </row>
    <row r="55" spans="1:26" ht="15.75" customHeight="1">
      <c r="A55" s="9"/>
      <c r="P55" s="9"/>
      <c r="Q55" s="9"/>
      <c r="R55" s="9"/>
      <c r="S55" s="9"/>
      <c r="T55" s="9"/>
      <c r="U55" s="9"/>
      <c r="V55" s="9"/>
      <c r="W55" s="9"/>
      <c r="X55" s="9"/>
      <c r="Y55" s="9"/>
      <c r="Z55" s="9"/>
    </row>
    <row r="56" spans="1:26" ht="15.75" customHeight="1">
      <c r="A56" s="9"/>
      <c r="P56" s="9"/>
      <c r="Q56" s="9"/>
      <c r="R56" s="9"/>
      <c r="S56" s="9"/>
      <c r="T56" s="9"/>
      <c r="U56" s="9"/>
      <c r="V56" s="9"/>
      <c r="W56" s="9"/>
      <c r="X56" s="9"/>
      <c r="Y56" s="9"/>
      <c r="Z56" s="9"/>
    </row>
    <row r="57" spans="1:26" ht="15.75" customHeight="1">
      <c r="A57" s="9"/>
      <c r="P57" s="9"/>
      <c r="Q57" s="9"/>
      <c r="R57" s="9"/>
      <c r="S57" s="9"/>
      <c r="T57" s="9"/>
      <c r="U57" s="9"/>
      <c r="V57" s="9"/>
      <c r="W57" s="9"/>
      <c r="X57" s="9"/>
      <c r="Y57" s="9"/>
      <c r="Z57" s="9"/>
    </row>
    <row r="58" spans="1:26" ht="15.75" customHeight="1">
      <c r="A58" s="9"/>
      <c r="P58" s="9"/>
      <c r="Q58" s="9"/>
      <c r="R58" s="9"/>
      <c r="S58" s="9"/>
      <c r="T58" s="9"/>
      <c r="U58" s="9"/>
      <c r="V58" s="9"/>
      <c r="W58" s="9"/>
      <c r="X58" s="9"/>
      <c r="Y58" s="9"/>
      <c r="Z58" s="9"/>
    </row>
    <row r="59" spans="1:26" ht="15.75" customHeight="1">
      <c r="A59" s="9"/>
      <c r="D59" s="9"/>
      <c r="E59" s="9"/>
      <c r="N59" s="9"/>
      <c r="O59" s="9"/>
      <c r="P59" s="9"/>
      <c r="Q59" s="9"/>
      <c r="R59" s="9"/>
      <c r="S59" s="9"/>
      <c r="T59" s="9"/>
      <c r="U59" s="9"/>
      <c r="V59" s="9"/>
      <c r="W59" s="9"/>
      <c r="X59" s="9"/>
      <c r="Y59" s="9"/>
      <c r="Z59" s="9"/>
    </row>
    <row r="60" spans="1:26" ht="15.75" customHeight="1">
      <c r="A60" s="9"/>
      <c r="B60" s="9"/>
      <c r="C60" s="9"/>
      <c r="D60" s="9"/>
      <c r="E60" s="9"/>
      <c r="N60" s="9"/>
      <c r="O60" s="9"/>
      <c r="P60" s="9"/>
      <c r="Q60" s="9"/>
      <c r="R60" s="9"/>
      <c r="S60" s="9"/>
      <c r="T60" s="9"/>
      <c r="U60" s="9"/>
      <c r="V60" s="9"/>
      <c r="W60" s="9"/>
      <c r="X60" s="9"/>
      <c r="Y60" s="9"/>
      <c r="Z60" s="9"/>
    </row>
    <row r="61" spans="1:26" ht="15.75" customHeight="1">
      <c r="A61" s="9"/>
      <c r="B61" s="9"/>
      <c r="C61" s="9"/>
      <c r="D61" s="9"/>
      <c r="E61" s="9"/>
      <c r="N61" s="9"/>
      <c r="O61" s="9"/>
      <c r="P61" s="9"/>
      <c r="Q61" s="9"/>
      <c r="R61" s="9"/>
      <c r="S61" s="9"/>
      <c r="T61" s="9"/>
      <c r="U61" s="9"/>
      <c r="V61" s="9"/>
      <c r="W61" s="9"/>
      <c r="X61" s="9"/>
      <c r="Y61" s="9"/>
      <c r="Z61" s="9"/>
    </row>
    <row r="62" spans="1:26" ht="15.75" customHeight="1">
      <c r="A62" s="9"/>
      <c r="B62" s="9"/>
      <c r="C62" s="9"/>
      <c r="D62" s="9"/>
      <c r="E62" s="9"/>
      <c r="N62" s="9"/>
      <c r="O62" s="9"/>
      <c r="P62" s="9"/>
      <c r="Q62" s="9"/>
      <c r="R62" s="9"/>
      <c r="S62" s="9"/>
      <c r="T62" s="9"/>
      <c r="U62" s="9"/>
      <c r="V62" s="9"/>
      <c r="W62" s="9"/>
      <c r="X62" s="9"/>
      <c r="Y62" s="9"/>
      <c r="Z62" s="9"/>
    </row>
    <row r="63" spans="1:26" ht="15.75" customHeight="1">
      <c r="A63" s="9"/>
      <c r="B63" s="9"/>
      <c r="C63" s="9"/>
      <c r="D63" s="9"/>
      <c r="E63" s="9"/>
      <c r="N63" s="9"/>
      <c r="O63" s="9"/>
      <c r="P63" s="9"/>
      <c r="Q63" s="9"/>
      <c r="R63" s="9"/>
      <c r="S63" s="9"/>
      <c r="T63" s="9"/>
      <c r="U63" s="9"/>
      <c r="V63" s="9"/>
      <c r="W63" s="9"/>
      <c r="X63" s="9"/>
      <c r="Y63" s="9"/>
      <c r="Z63" s="9"/>
    </row>
    <row r="64" spans="1:26" ht="15.75" customHeight="1">
      <c r="A64" s="9"/>
      <c r="B64" s="9"/>
      <c r="C64" s="9"/>
      <c r="D64" s="9"/>
      <c r="E64" s="9"/>
      <c r="N64" s="9"/>
      <c r="O64" s="9"/>
      <c r="P64" s="9"/>
      <c r="Q64" s="9"/>
      <c r="R64" s="9"/>
      <c r="S64" s="9"/>
      <c r="T64" s="9"/>
      <c r="U64" s="9"/>
      <c r="V64" s="9"/>
      <c r="W64" s="9"/>
      <c r="X64" s="9"/>
      <c r="Y64" s="9"/>
      <c r="Z64" s="9"/>
    </row>
    <row r="65" spans="1:26" ht="15.75" customHeight="1">
      <c r="A65" s="9"/>
      <c r="B65" s="9"/>
      <c r="C65" s="9"/>
      <c r="D65" s="9"/>
      <c r="E65" s="9"/>
      <c r="N65" s="9"/>
      <c r="O65" s="9"/>
      <c r="P65" s="9"/>
      <c r="Q65" s="9"/>
      <c r="R65" s="9"/>
      <c r="S65" s="9"/>
      <c r="T65" s="9"/>
      <c r="U65" s="9"/>
      <c r="V65" s="9"/>
      <c r="W65" s="9"/>
      <c r="X65" s="9"/>
      <c r="Y65" s="9"/>
      <c r="Z65" s="9"/>
    </row>
    <row r="66" spans="1:26" ht="15.75" customHeight="1">
      <c r="A66" s="9"/>
      <c r="B66" s="9"/>
      <c r="C66" s="9"/>
      <c r="D66" s="9"/>
      <c r="E66" s="9"/>
      <c r="N66" s="9"/>
      <c r="O66" s="9"/>
      <c r="P66" s="9"/>
      <c r="Q66" s="9"/>
      <c r="R66" s="9"/>
      <c r="S66" s="9"/>
      <c r="T66" s="9"/>
      <c r="U66" s="9"/>
      <c r="V66" s="9"/>
      <c r="W66" s="9"/>
      <c r="X66" s="9"/>
      <c r="Y66" s="9"/>
      <c r="Z66" s="9"/>
    </row>
    <row r="67" spans="1:26" ht="15.75" customHeight="1">
      <c r="A67" s="9"/>
      <c r="B67" s="9"/>
      <c r="C67" s="9"/>
      <c r="D67" s="9"/>
      <c r="E67" s="9"/>
      <c r="N67" s="9"/>
      <c r="O67" s="9"/>
      <c r="P67" s="9"/>
      <c r="Q67" s="9"/>
      <c r="R67" s="9"/>
      <c r="S67" s="9"/>
      <c r="T67" s="9"/>
      <c r="U67" s="9"/>
      <c r="V67" s="9"/>
      <c r="W67" s="9"/>
      <c r="X67" s="9"/>
      <c r="Y67" s="9"/>
      <c r="Z67" s="9"/>
    </row>
    <row r="68" spans="1:26" ht="15.75" customHeight="1">
      <c r="A68" s="9"/>
      <c r="B68" s="9"/>
      <c r="C68" s="9"/>
      <c r="D68" s="9"/>
      <c r="E68" s="9"/>
      <c r="N68" s="9"/>
      <c r="O68" s="9"/>
      <c r="P68" s="9"/>
      <c r="Q68" s="9"/>
      <c r="R68" s="9"/>
      <c r="S68" s="9"/>
      <c r="T68" s="9"/>
      <c r="U68" s="9"/>
      <c r="V68" s="9"/>
      <c r="W68" s="9"/>
      <c r="X68" s="9"/>
      <c r="Y68" s="9"/>
      <c r="Z68" s="9"/>
    </row>
    <row r="69" spans="1:26" ht="15.75" customHeight="1">
      <c r="A69" s="9"/>
      <c r="B69" s="9"/>
      <c r="C69" s="9"/>
      <c r="D69" s="9"/>
      <c r="E69" s="9"/>
      <c r="N69" s="9"/>
      <c r="O69" s="9"/>
      <c r="P69" s="9"/>
      <c r="Q69" s="9"/>
      <c r="R69" s="9"/>
      <c r="S69" s="9"/>
      <c r="T69" s="9"/>
      <c r="U69" s="9"/>
      <c r="V69" s="9"/>
      <c r="W69" s="9"/>
      <c r="X69" s="9"/>
      <c r="Y69" s="9"/>
      <c r="Z69" s="9"/>
    </row>
    <row r="70" spans="1:26" ht="15.75" customHeight="1">
      <c r="A70" s="9"/>
      <c r="B70" s="9"/>
      <c r="C70" s="9"/>
      <c r="D70" s="9"/>
      <c r="E70" s="9"/>
      <c r="N70" s="9"/>
      <c r="O70" s="9"/>
      <c r="P70" s="9"/>
      <c r="Q70" s="9"/>
      <c r="R70" s="9"/>
      <c r="S70" s="9"/>
      <c r="T70" s="9"/>
      <c r="U70" s="9"/>
      <c r="V70" s="9"/>
      <c r="W70" s="9"/>
      <c r="X70" s="9"/>
      <c r="Y70" s="9"/>
      <c r="Z70" s="9"/>
    </row>
    <row r="71" spans="1:26" ht="15.75" customHeight="1">
      <c r="A71" s="9"/>
      <c r="B71" s="9"/>
      <c r="C71" s="9"/>
      <c r="D71" s="9"/>
      <c r="E71" s="9"/>
      <c r="N71" s="9"/>
      <c r="O71" s="9"/>
      <c r="P71" s="9"/>
      <c r="Q71" s="9"/>
      <c r="R71" s="9"/>
      <c r="S71" s="9"/>
      <c r="T71" s="9"/>
      <c r="U71" s="9"/>
      <c r="V71" s="9"/>
      <c r="W71" s="9"/>
      <c r="X71" s="9"/>
      <c r="Y71" s="9"/>
      <c r="Z71" s="9"/>
    </row>
    <row r="72" spans="1:26" ht="15.75" customHeight="1">
      <c r="A72" s="9"/>
      <c r="B72" s="9"/>
      <c r="C72" s="9"/>
      <c r="D72" s="9"/>
      <c r="E72" s="9"/>
      <c r="N72" s="9"/>
      <c r="O72" s="9"/>
      <c r="P72" s="9"/>
      <c r="Q72" s="9"/>
      <c r="R72" s="9"/>
      <c r="S72" s="9"/>
      <c r="T72" s="9"/>
      <c r="U72" s="9"/>
      <c r="V72" s="9"/>
      <c r="W72" s="9"/>
      <c r="X72" s="9"/>
      <c r="Y72" s="9"/>
      <c r="Z72" s="9"/>
    </row>
    <row r="73" spans="1:26" ht="15.75" customHeight="1">
      <c r="A73" s="9"/>
      <c r="B73" s="9"/>
      <c r="C73" s="9"/>
      <c r="D73" s="9"/>
      <c r="E73" s="9"/>
      <c r="N73" s="9"/>
      <c r="O73" s="9"/>
      <c r="P73" s="9"/>
      <c r="Q73" s="9"/>
      <c r="R73" s="9"/>
      <c r="S73" s="9"/>
      <c r="T73" s="9"/>
      <c r="U73" s="9"/>
      <c r="V73" s="9"/>
      <c r="W73" s="9"/>
      <c r="X73" s="9"/>
      <c r="Y73" s="9"/>
      <c r="Z73" s="9"/>
    </row>
    <row r="74" spans="1:26" ht="15.75" customHeight="1">
      <c r="A74" s="9"/>
      <c r="B74" s="9"/>
      <c r="C74" s="9"/>
      <c r="D74" s="9"/>
      <c r="E74" s="9"/>
      <c r="N74" s="9"/>
      <c r="O74" s="9"/>
      <c r="P74" s="9"/>
      <c r="Q74" s="9"/>
      <c r="R74" s="9"/>
      <c r="S74" s="9"/>
      <c r="T74" s="9"/>
      <c r="U74" s="9"/>
      <c r="V74" s="9"/>
      <c r="W74" s="9"/>
      <c r="X74" s="9"/>
      <c r="Y74" s="9"/>
      <c r="Z74" s="9"/>
    </row>
    <row r="75" spans="1:26" ht="15.75" customHeight="1">
      <c r="A75" s="9"/>
      <c r="B75" s="9"/>
      <c r="C75" s="9"/>
      <c r="D75" s="9"/>
      <c r="E75" s="9"/>
      <c r="N75" s="9"/>
      <c r="O75" s="9"/>
      <c r="P75" s="9"/>
      <c r="Q75" s="9"/>
      <c r="R75" s="9"/>
      <c r="S75" s="9"/>
      <c r="T75" s="9"/>
      <c r="U75" s="9"/>
      <c r="V75" s="9"/>
      <c r="W75" s="9"/>
      <c r="X75" s="9"/>
      <c r="Y75" s="9"/>
      <c r="Z75" s="9"/>
    </row>
    <row r="76" spans="1:26" ht="15.75" customHeight="1">
      <c r="A76" s="9"/>
      <c r="B76" s="9"/>
      <c r="C76" s="9"/>
      <c r="D76" s="9"/>
      <c r="E76" s="9"/>
      <c r="N76" s="9"/>
      <c r="O76" s="9"/>
      <c r="P76" s="9"/>
      <c r="Q76" s="9"/>
      <c r="R76" s="9"/>
      <c r="S76" s="9"/>
      <c r="T76" s="9"/>
      <c r="U76" s="9"/>
      <c r="V76" s="9"/>
      <c r="W76" s="9"/>
      <c r="X76" s="9"/>
      <c r="Y76" s="9"/>
      <c r="Z76" s="9"/>
    </row>
    <row r="77" spans="1:26" ht="15.75" customHeight="1">
      <c r="A77" s="9"/>
      <c r="B77" s="9"/>
      <c r="C77" s="9"/>
      <c r="D77" s="9"/>
      <c r="E77" s="9"/>
      <c r="N77" s="9"/>
      <c r="O77" s="9"/>
      <c r="P77" s="9"/>
      <c r="Q77" s="9"/>
      <c r="R77" s="9"/>
      <c r="S77" s="9"/>
      <c r="T77" s="9"/>
      <c r="U77" s="9"/>
      <c r="V77" s="9"/>
      <c r="W77" s="9"/>
      <c r="X77" s="9"/>
      <c r="Y77" s="9"/>
      <c r="Z77" s="9"/>
    </row>
    <row r="78" spans="1:26" ht="15.75" customHeight="1">
      <c r="A78" s="9"/>
      <c r="B78" s="9"/>
      <c r="C78" s="9"/>
      <c r="D78" s="9"/>
      <c r="E78" s="9"/>
      <c r="N78" s="9"/>
      <c r="O78" s="9"/>
      <c r="P78" s="9"/>
      <c r="Q78" s="9"/>
      <c r="R78" s="9"/>
      <c r="S78" s="9"/>
      <c r="T78" s="9"/>
      <c r="U78" s="9"/>
      <c r="V78" s="9"/>
      <c r="W78" s="9"/>
      <c r="X78" s="9"/>
      <c r="Y78" s="9"/>
      <c r="Z78" s="9"/>
    </row>
    <row r="79" spans="1:26" ht="15.75" customHeight="1">
      <c r="A79" s="9"/>
      <c r="B79" s="9"/>
      <c r="C79" s="9"/>
      <c r="D79" s="9"/>
      <c r="E79" s="9"/>
      <c r="N79" s="9"/>
      <c r="O79" s="9"/>
      <c r="P79" s="9"/>
      <c r="Q79" s="9"/>
      <c r="R79" s="9"/>
      <c r="S79" s="9"/>
      <c r="T79" s="9"/>
      <c r="U79" s="9"/>
      <c r="V79" s="9"/>
      <c r="W79" s="9"/>
      <c r="X79" s="9"/>
      <c r="Y79" s="9"/>
      <c r="Z79" s="9"/>
    </row>
    <row r="80" spans="1:26" ht="15.75" customHeight="1">
      <c r="A80" s="9"/>
      <c r="B80" s="9"/>
      <c r="C80" s="9"/>
      <c r="D80" s="9"/>
      <c r="E80" s="9"/>
      <c r="N80" s="9"/>
      <c r="O80" s="9"/>
      <c r="P80" s="9"/>
      <c r="Q80" s="9"/>
      <c r="R80" s="9"/>
      <c r="S80" s="9"/>
      <c r="T80" s="9"/>
      <c r="U80" s="9"/>
      <c r="V80" s="9"/>
      <c r="W80" s="9"/>
      <c r="X80" s="9"/>
      <c r="Y80" s="9"/>
      <c r="Z80" s="9"/>
    </row>
    <row r="81" spans="1:26" ht="15.75" customHeight="1">
      <c r="A81" s="9"/>
      <c r="B81" s="9"/>
      <c r="C81" s="9"/>
      <c r="D81" s="9"/>
      <c r="E81" s="9"/>
      <c r="N81" s="9"/>
      <c r="O81" s="9"/>
      <c r="P81" s="9"/>
      <c r="Q81" s="9"/>
      <c r="R81" s="9"/>
      <c r="S81" s="9"/>
      <c r="T81" s="9"/>
      <c r="U81" s="9"/>
      <c r="V81" s="9"/>
      <c r="W81" s="9"/>
      <c r="X81" s="9"/>
      <c r="Y81" s="9"/>
      <c r="Z81" s="9"/>
    </row>
    <row r="82" spans="1:26" ht="15.75" customHeight="1">
      <c r="A82" s="9"/>
      <c r="B82" s="9"/>
      <c r="C82" s="9"/>
      <c r="D82" s="9"/>
      <c r="E82" s="9"/>
      <c r="N82" s="9"/>
      <c r="O82" s="9"/>
      <c r="P82" s="9"/>
      <c r="Q82" s="9"/>
      <c r="R82" s="9"/>
      <c r="S82" s="9"/>
      <c r="T82" s="9"/>
      <c r="U82" s="9"/>
      <c r="V82" s="9"/>
      <c r="W82" s="9"/>
      <c r="X82" s="9"/>
      <c r="Y82" s="9"/>
      <c r="Z82" s="9"/>
    </row>
    <row r="83" spans="1:26" ht="15.75" customHeight="1">
      <c r="A83" s="9"/>
      <c r="B83" s="9"/>
      <c r="C83" s="9"/>
      <c r="D83" s="9"/>
      <c r="E83" s="9"/>
      <c r="N83" s="9"/>
      <c r="O83" s="9"/>
      <c r="P83" s="9"/>
      <c r="Q83" s="9"/>
      <c r="R83" s="9"/>
      <c r="S83" s="9"/>
      <c r="T83" s="9"/>
      <c r="U83" s="9"/>
      <c r="V83" s="9"/>
      <c r="W83" s="9"/>
      <c r="X83" s="9"/>
      <c r="Y83" s="9"/>
      <c r="Z83" s="9"/>
    </row>
    <row r="84" spans="1:26" ht="15.75" customHeight="1">
      <c r="A84" s="9"/>
      <c r="B84" s="9"/>
      <c r="C84" s="9"/>
      <c r="D84" s="9"/>
      <c r="E84" s="9"/>
      <c r="N84" s="9"/>
      <c r="O84" s="9"/>
      <c r="P84" s="9"/>
      <c r="Q84" s="9"/>
      <c r="R84" s="9"/>
      <c r="S84" s="9"/>
      <c r="T84" s="9"/>
      <c r="U84" s="9"/>
      <c r="V84" s="9"/>
      <c r="W84" s="9"/>
      <c r="X84" s="9"/>
      <c r="Y84" s="9"/>
      <c r="Z84" s="9"/>
    </row>
    <row r="85" spans="1:26" ht="15.75" customHeight="1">
      <c r="A85" s="9"/>
      <c r="B85" s="9"/>
      <c r="C85" s="9"/>
      <c r="D85" s="9"/>
      <c r="E85" s="9"/>
      <c r="N85" s="9"/>
      <c r="O85" s="9"/>
      <c r="P85" s="9"/>
      <c r="Q85" s="9"/>
      <c r="R85" s="9"/>
      <c r="S85" s="9"/>
      <c r="T85" s="9"/>
      <c r="U85" s="9"/>
      <c r="V85" s="9"/>
      <c r="W85" s="9"/>
      <c r="X85" s="9"/>
      <c r="Y85" s="9"/>
      <c r="Z85" s="9"/>
    </row>
    <row r="86" spans="1:26" ht="15.75" customHeight="1">
      <c r="A86" s="9"/>
      <c r="B86" s="9"/>
      <c r="C86" s="9"/>
      <c r="D86" s="9"/>
      <c r="E86" s="9"/>
      <c r="N86" s="9"/>
      <c r="O86" s="9"/>
      <c r="P86" s="9"/>
      <c r="Q86" s="9"/>
      <c r="R86" s="9"/>
      <c r="S86" s="9"/>
      <c r="T86" s="9"/>
      <c r="U86" s="9"/>
      <c r="V86" s="9"/>
      <c r="W86" s="9"/>
      <c r="X86" s="9"/>
      <c r="Y86" s="9"/>
      <c r="Z86" s="9"/>
    </row>
    <row r="87" spans="1:26" ht="15.75" customHeight="1">
      <c r="A87" s="9"/>
      <c r="B87" s="9"/>
      <c r="C87" s="9"/>
      <c r="D87" s="9"/>
      <c r="E87" s="9"/>
      <c r="N87" s="9"/>
      <c r="O87" s="9"/>
      <c r="P87" s="9"/>
      <c r="Q87" s="9"/>
      <c r="R87" s="9"/>
      <c r="S87" s="9"/>
      <c r="T87" s="9"/>
      <c r="U87" s="9"/>
      <c r="V87" s="9"/>
      <c r="W87" s="9"/>
      <c r="X87" s="9"/>
      <c r="Y87" s="9"/>
      <c r="Z87" s="9"/>
    </row>
    <row r="88" spans="1:26" ht="15.75" customHeight="1">
      <c r="A88" s="9"/>
      <c r="B88" s="9"/>
      <c r="C88" s="9"/>
      <c r="D88" s="9"/>
      <c r="E88" s="9"/>
      <c r="N88" s="9"/>
      <c r="O88" s="9"/>
      <c r="P88" s="9"/>
      <c r="Q88" s="9"/>
      <c r="R88" s="9"/>
      <c r="S88" s="9"/>
      <c r="T88" s="9"/>
      <c r="U88" s="9"/>
      <c r="V88" s="9"/>
      <c r="W88" s="9"/>
      <c r="X88" s="9"/>
      <c r="Y88" s="9"/>
      <c r="Z88" s="9"/>
    </row>
    <row r="89" spans="1:26" ht="15.75" customHeight="1">
      <c r="A89" s="9"/>
      <c r="B89" s="9"/>
      <c r="C89" s="9"/>
      <c r="D89" s="9"/>
      <c r="E89" s="9"/>
      <c r="N89" s="9"/>
      <c r="O89" s="9"/>
      <c r="P89" s="9"/>
      <c r="Q89" s="9"/>
      <c r="R89" s="9"/>
      <c r="S89" s="9"/>
      <c r="T89" s="9"/>
      <c r="U89" s="9"/>
      <c r="V89" s="9"/>
      <c r="W89" s="9"/>
      <c r="X89" s="9"/>
      <c r="Y89" s="9"/>
      <c r="Z89" s="9"/>
    </row>
    <row r="90" spans="1:26" ht="15.75" customHeight="1">
      <c r="A90" s="9"/>
      <c r="B90" s="9"/>
      <c r="C90" s="9"/>
      <c r="D90" s="9"/>
      <c r="E90" s="9"/>
      <c r="N90" s="9"/>
      <c r="O90" s="9"/>
      <c r="P90" s="9"/>
      <c r="Q90" s="9"/>
      <c r="R90" s="9"/>
      <c r="S90" s="9"/>
      <c r="T90" s="9"/>
      <c r="U90" s="9"/>
      <c r="V90" s="9"/>
      <c r="W90" s="9"/>
      <c r="X90" s="9"/>
      <c r="Y90" s="9"/>
      <c r="Z90" s="9"/>
    </row>
    <row r="91" spans="1:26" ht="15.75" customHeight="1">
      <c r="A91" s="9"/>
      <c r="B91" s="9"/>
      <c r="C91" s="9"/>
      <c r="D91" s="9"/>
      <c r="E91" s="9"/>
      <c r="N91" s="9"/>
      <c r="O91" s="9"/>
      <c r="P91" s="9"/>
      <c r="Q91" s="9"/>
      <c r="R91" s="9"/>
      <c r="S91" s="9"/>
      <c r="T91" s="9"/>
      <c r="U91" s="9"/>
      <c r="V91" s="9"/>
      <c r="W91" s="9"/>
      <c r="X91" s="9"/>
      <c r="Y91" s="9"/>
      <c r="Z91" s="9"/>
    </row>
    <row r="92" spans="1:26" ht="15.75" customHeight="1">
      <c r="A92" s="9"/>
      <c r="B92" s="9"/>
      <c r="C92" s="9"/>
      <c r="D92" s="9"/>
      <c r="E92" s="9"/>
      <c r="N92" s="9"/>
      <c r="O92" s="9"/>
      <c r="P92" s="9"/>
      <c r="Q92" s="9"/>
      <c r="R92" s="9"/>
      <c r="S92" s="9"/>
      <c r="T92" s="9"/>
      <c r="U92" s="9"/>
      <c r="V92" s="9"/>
      <c r="W92" s="9"/>
      <c r="X92" s="9"/>
      <c r="Y92" s="9"/>
      <c r="Z92" s="9"/>
    </row>
    <row r="93" spans="1:26" ht="15.75" customHeight="1">
      <c r="A93" s="9"/>
      <c r="B93" s="9"/>
      <c r="C93" s="9"/>
      <c r="D93" s="9"/>
      <c r="E93" s="9"/>
      <c r="N93" s="9"/>
      <c r="O93" s="9"/>
      <c r="P93" s="9"/>
      <c r="Q93" s="9"/>
      <c r="R93" s="9"/>
      <c r="S93" s="9"/>
      <c r="T93" s="9"/>
      <c r="U93" s="9"/>
      <c r="V93" s="9"/>
      <c r="W93" s="9"/>
      <c r="X93" s="9"/>
      <c r="Y93" s="9"/>
      <c r="Z93" s="9"/>
    </row>
    <row r="94" spans="1:26" ht="15.75" customHeight="1">
      <c r="A94" s="9"/>
      <c r="B94" s="9"/>
      <c r="C94" s="9"/>
      <c r="D94" s="9"/>
      <c r="E94" s="9"/>
      <c r="N94" s="9"/>
      <c r="O94" s="9"/>
      <c r="P94" s="9"/>
      <c r="Q94" s="9"/>
      <c r="R94" s="9"/>
      <c r="S94" s="9"/>
      <c r="T94" s="9"/>
      <c r="U94" s="9"/>
      <c r="V94" s="9"/>
      <c r="W94" s="9"/>
      <c r="X94" s="9"/>
      <c r="Y94" s="9"/>
      <c r="Z94" s="9"/>
    </row>
    <row r="95" spans="1:26" ht="15.75" customHeight="1">
      <c r="A95" s="9"/>
      <c r="B95" s="9"/>
      <c r="C95" s="9"/>
      <c r="D95" s="9"/>
      <c r="E95" s="9"/>
      <c r="N95" s="9"/>
      <c r="O95" s="9"/>
      <c r="P95" s="9"/>
      <c r="Q95" s="9"/>
      <c r="R95" s="9"/>
      <c r="S95" s="9"/>
      <c r="T95" s="9"/>
      <c r="U95" s="9"/>
      <c r="V95" s="9"/>
      <c r="W95" s="9"/>
      <c r="X95" s="9"/>
      <c r="Y95" s="9"/>
      <c r="Z95" s="9"/>
    </row>
    <row r="96" spans="1:26" ht="15.75" customHeight="1">
      <c r="A96" s="9"/>
      <c r="B96" s="9"/>
      <c r="C96" s="9"/>
      <c r="D96" s="9"/>
      <c r="E96" s="9"/>
      <c r="N96" s="9"/>
      <c r="O96" s="9"/>
      <c r="P96" s="9"/>
      <c r="Q96" s="9"/>
      <c r="R96" s="9"/>
      <c r="S96" s="9"/>
      <c r="T96" s="9"/>
      <c r="U96" s="9"/>
      <c r="V96" s="9"/>
      <c r="W96" s="9"/>
      <c r="X96" s="9"/>
      <c r="Y96" s="9"/>
      <c r="Z96" s="9"/>
    </row>
    <row r="97" spans="1:26" ht="15.75" customHeight="1">
      <c r="A97" s="9"/>
      <c r="B97" s="9"/>
      <c r="C97" s="9"/>
      <c r="D97" s="9"/>
      <c r="E97" s="9"/>
      <c r="N97" s="9"/>
      <c r="O97" s="9"/>
      <c r="P97" s="9"/>
      <c r="Q97" s="9"/>
      <c r="R97" s="9"/>
      <c r="S97" s="9"/>
      <c r="T97" s="9"/>
      <c r="U97" s="9"/>
      <c r="V97" s="9"/>
      <c r="W97" s="9"/>
      <c r="X97" s="9"/>
      <c r="Y97" s="9"/>
      <c r="Z97" s="9"/>
    </row>
    <row r="98" spans="1:26" ht="15.75" customHeight="1">
      <c r="A98" s="9"/>
      <c r="B98" s="9"/>
      <c r="C98" s="9"/>
      <c r="D98" s="9"/>
      <c r="E98" s="9"/>
      <c r="N98" s="9"/>
      <c r="O98" s="9"/>
      <c r="P98" s="9"/>
      <c r="Q98" s="9"/>
      <c r="R98" s="9"/>
      <c r="S98" s="9"/>
      <c r="T98" s="9"/>
      <c r="U98" s="9"/>
      <c r="V98" s="9"/>
      <c r="W98" s="9"/>
      <c r="X98" s="9"/>
      <c r="Y98" s="9"/>
      <c r="Z98" s="9"/>
    </row>
    <row r="99" spans="1:26" ht="15.75" customHeight="1">
      <c r="A99" s="9"/>
      <c r="B99" s="9"/>
      <c r="C99" s="9"/>
      <c r="D99" s="9"/>
      <c r="E99" s="9"/>
      <c r="N99" s="9"/>
      <c r="O99" s="9"/>
      <c r="P99" s="9"/>
      <c r="Q99" s="9"/>
      <c r="R99" s="9"/>
      <c r="S99" s="9"/>
      <c r="T99" s="9"/>
      <c r="U99" s="9"/>
      <c r="V99" s="9"/>
      <c r="W99" s="9"/>
      <c r="X99" s="9"/>
      <c r="Y99" s="9"/>
      <c r="Z99" s="9"/>
    </row>
    <row r="100" spans="1:26" ht="15.75" customHeight="1">
      <c r="A100" s="9"/>
      <c r="B100" s="9"/>
      <c r="C100" s="9"/>
      <c r="D100" s="9"/>
      <c r="E100" s="9"/>
      <c r="N100" s="9"/>
      <c r="O100" s="9"/>
      <c r="P100" s="9"/>
      <c r="Q100" s="9"/>
      <c r="R100" s="9"/>
      <c r="S100" s="9"/>
      <c r="T100" s="9"/>
      <c r="U100" s="9"/>
      <c r="V100" s="9"/>
      <c r="W100" s="9"/>
      <c r="X100" s="9"/>
      <c r="Y100" s="9"/>
      <c r="Z100" s="9"/>
    </row>
    <row r="101" spans="1:26" ht="15.75" customHeight="1">
      <c r="A101" s="9"/>
      <c r="B101" s="9"/>
      <c r="C101" s="9"/>
      <c r="D101" s="9"/>
      <c r="E101" s="9"/>
      <c r="N101" s="9"/>
      <c r="O101" s="9"/>
      <c r="P101" s="9"/>
      <c r="Q101" s="9"/>
      <c r="R101" s="9"/>
      <c r="S101" s="9"/>
      <c r="T101" s="9"/>
      <c r="U101" s="9"/>
      <c r="V101" s="9"/>
      <c r="W101" s="9"/>
      <c r="X101" s="9"/>
      <c r="Y101" s="9"/>
      <c r="Z101" s="9"/>
    </row>
    <row r="102" spans="1:26" ht="15.75" customHeight="1">
      <c r="A102" s="9"/>
      <c r="B102" s="9"/>
      <c r="C102" s="9"/>
      <c r="D102" s="9"/>
      <c r="E102" s="9"/>
      <c r="N102" s="9"/>
      <c r="O102" s="9"/>
      <c r="P102" s="9"/>
      <c r="Q102" s="9"/>
      <c r="R102" s="9"/>
      <c r="S102" s="9"/>
      <c r="T102" s="9"/>
      <c r="U102" s="9"/>
      <c r="V102" s="9"/>
      <c r="W102" s="9"/>
      <c r="X102" s="9"/>
      <c r="Y102" s="9"/>
      <c r="Z102" s="9"/>
    </row>
    <row r="103" spans="1:26" ht="15.75" customHeight="1">
      <c r="A103" s="9"/>
      <c r="B103" s="9"/>
      <c r="C103" s="9"/>
      <c r="D103" s="9"/>
      <c r="E103" s="9"/>
      <c r="N103" s="9"/>
      <c r="O103" s="9"/>
      <c r="P103" s="9"/>
      <c r="Q103" s="9"/>
      <c r="R103" s="9"/>
      <c r="S103" s="9"/>
      <c r="T103" s="9"/>
      <c r="U103" s="9"/>
      <c r="V103" s="9"/>
      <c r="W103" s="9"/>
      <c r="X103" s="9"/>
      <c r="Y103" s="9"/>
      <c r="Z103" s="9"/>
    </row>
    <row r="104" spans="1:26" ht="15.75" customHeight="1">
      <c r="A104" s="9"/>
      <c r="B104" s="9"/>
      <c r="C104" s="9"/>
      <c r="D104" s="9"/>
      <c r="E104" s="9"/>
      <c r="N104" s="9"/>
      <c r="O104" s="9"/>
      <c r="P104" s="9"/>
      <c r="Q104" s="9"/>
      <c r="R104" s="9"/>
      <c r="S104" s="9"/>
      <c r="T104" s="9"/>
      <c r="U104" s="9"/>
      <c r="V104" s="9"/>
      <c r="W104" s="9"/>
      <c r="X104" s="9"/>
      <c r="Y104" s="9"/>
      <c r="Z104" s="9"/>
    </row>
    <row r="105" spans="1:26" ht="15.75" customHeight="1">
      <c r="A105" s="9"/>
      <c r="B105" s="9"/>
      <c r="C105" s="9"/>
      <c r="D105" s="9"/>
      <c r="E105" s="9"/>
      <c r="N105" s="9"/>
      <c r="O105" s="9"/>
      <c r="P105" s="9"/>
      <c r="Q105" s="9"/>
      <c r="R105" s="9"/>
      <c r="S105" s="9"/>
      <c r="T105" s="9"/>
      <c r="U105" s="9"/>
      <c r="V105" s="9"/>
      <c r="W105" s="9"/>
      <c r="X105" s="9"/>
      <c r="Y105" s="9"/>
      <c r="Z105" s="9"/>
    </row>
    <row r="106" spans="1:26" ht="15.75" customHeight="1">
      <c r="A106" s="9"/>
      <c r="B106" s="9"/>
      <c r="C106" s="9"/>
      <c r="D106" s="9"/>
      <c r="E106" s="9"/>
      <c r="N106" s="9"/>
      <c r="O106" s="9"/>
      <c r="P106" s="9"/>
      <c r="Q106" s="9"/>
      <c r="R106" s="9"/>
      <c r="S106" s="9"/>
      <c r="T106" s="9"/>
      <c r="U106" s="9"/>
      <c r="V106" s="9"/>
      <c r="W106" s="9"/>
      <c r="X106" s="9"/>
      <c r="Y106" s="9"/>
      <c r="Z106" s="9"/>
    </row>
    <row r="107" spans="1:26" ht="15.75" customHeight="1">
      <c r="A107" s="9"/>
      <c r="B107" s="9"/>
      <c r="C107" s="9"/>
      <c r="D107" s="9"/>
      <c r="E107" s="9"/>
      <c r="N107" s="9"/>
      <c r="O107" s="9"/>
      <c r="P107" s="9"/>
      <c r="Q107" s="9"/>
      <c r="R107" s="9"/>
      <c r="S107" s="9"/>
      <c r="T107" s="9"/>
      <c r="U107" s="9"/>
      <c r="V107" s="9"/>
      <c r="W107" s="9"/>
      <c r="X107" s="9"/>
      <c r="Y107" s="9"/>
      <c r="Z107" s="9"/>
    </row>
    <row r="108" spans="1:26" ht="15.75" customHeight="1">
      <c r="A108" s="9"/>
      <c r="B108" s="9"/>
      <c r="C108" s="9"/>
      <c r="D108" s="9"/>
      <c r="E108" s="9"/>
      <c r="N108" s="9"/>
      <c r="O108" s="9"/>
      <c r="P108" s="9"/>
      <c r="Q108" s="9"/>
      <c r="R108" s="9"/>
      <c r="S108" s="9"/>
      <c r="T108" s="9"/>
      <c r="U108" s="9"/>
      <c r="V108" s="9"/>
      <c r="W108" s="9"/>
      <c r="X108" s="9"/>
      <c r="Y108" s="9"/>
      <c r="Z108" s="9"/>
    </row>
    <row r="109" spans="1:26" ht="15.75" customHeight="1">
      <c r="A109" s="9"/>
      <c r="B109" s="9"/>
      <c r="C109" s="9"/>
      <c r="D109" s="9"/>
      <c r="E109" s="9"/>
      <c r="N109" s="9"/>
      <c r="O109" s="9"/>
      <c r="P109" s="9"/>
      <c r="Q109" s="9"/>
      <c r="R109" s="9"/>
      <c r="S109" s="9"/>
      <c r="T109" s="9"/>
      <c r="U109" s="9"/>
      <c r="V109" s="9"/>
      <c r="W109" s="9"/>
      <c r="X109" s="9"/>
      <c r="Y109" s="9"/>
      <c r="Z109" s="9"/>
    </row>
    <row r="110" spans="1:26" ht="15.75" customHeight="1">
      <c r="A110" s="9"/>
      <c r="B110" s="9"/>
      <c r="C110" s="9"/>
      <c r="D110" s="9"/>
      <c r="E110" s="9"/>
      <c r="N110" s="9"/>
      <c r="O110" s="9"/>
      <c r="P110" s="9"/>
      <c r="Q110" s="9"/>
      <c r="R110" s="9"/>
      <c r="S110" s="9"/>
      <c r="T110" s="9"/>
      <c r="U110" s="9"/>
      <c r="V110" s="9"/>
      <c r="W110" s="9"/>
      <c r="X110" s="9"/>
      <c r="Y110" s="9"/>
      <c r="Z110" s="9"/>
    </row>
    <row r="111" spans="1:26" ht="15.75" customHeight="1">
      <c r="A111" s="9"/>
      <c r="B111" s="9"/>
      <c r="C111" s="9"/>
      <c r="D111" s="9"/>
      <c r="E111" s="9"/>
      <c r="N111" s="9"/>
      <c r="O111" s="9"/>
      <c r="P111" s="9"/>
      <c r="Q111" s="9"/>
      <c r="R111" s="9"/>
      <c r="S111" s="9"/>
      <c r="T111" s="9"/>
      <c r="U111" s="9"/>
      <c r="V111" s="9"/>
      <c r="W111" s="9"/>
      <c r="X111" s="9"/>
      <c r="Y111" s="9"/>
      <c r="Z111" s="9"/>
    </row>
    <row r="112" spans="1:26" ht="15.75" customHeight="1">
      <c r="A112" s="9"/>
      <c r="B112" s="9"/>
      <c r="C112" s="9"/>
      <c r="D112" s="9"/>
      <c r="E112" s="9"/>
      <c r="N112" s="9"/>
      <c r="O112" s="9"/>
      <c r="P112" s="9"/>
      <c r="Q112" s="9"/>
      <c r="R112" s="9"/>
      <c r="S112" s="9"/>
      <c r="T112" s="9"/>
      <c r="U112" s="9"/>
      <c r="V112" s="9"/>
      <c r="W112" s="9"/>
      <c r="X112" s="9"/>
      <c r="Y112" s="9"/>
      <c r="Z112" s="9"/>
    </row>
    <row r="113" spans="1:26" ht="15.75" customHeight="1">
      <c r="A113" s="9"/>
      <c r="B113" s="9"/>
      <c r="C113" s="9"/>
      <c r="D113" s="9"/>
      <c r="E113" s="9"/>
      <c r="N113" s="9"/>
      <c r="O113" s="9"/>
      <c r="P113" s="9"/>
      <c r="Q113" s="9"/>
      <c r="R113" s="9"/>
      <c r="S113" s="9"/>
      <c r="T113" s="9"/>
      <c r="U113" s="9"/>
      <c r="V113" s="9"/>
      <c r="W113" s="9"/>
      <c r="X113" s="9"/>
      <c r="Y113" s="9"/>
      <c r="Z113" s="9"/>
    </row>
    <row r="114" spans="1:26" ht="15.75" customHeight="1">
      <c r="A114" s="9"/>
      <c r="B114" s="9"/>
      <c r="C114" s="9"/>
      <c r="D114" s="9"/>
      <c r="E114" s="9"/>
      <c r="N114" s="9"/>
      <c r="O114" s="9"/>
      <c r="P114" s="9"/>
      <c r="Q114" s="9"/>
      <c r="R114" s="9"/>
      <c r="S114" s="9"/>
      <c r="T114" s="9"/>
      <c r="U114" s="9"/>
      <c r="V114" s="9"/>
      <c r="W114" s="9"/>
      <c r="X114" s="9"/>
      <c r="Y114" s="9"/>
      <c r="Z114" s="9"/>
    </row>
    <row r="115" spans="1:26" ht="15.75" customHeight="1">
      <c r="A115" s="9"/>
      <c r="B115" s="9"/>
      <c r="C115" s="9"/>
      <c r="D115" s="9"/>
      <c r="E115" s="9"/>
      <c r="N115" s="9"/>
      <c r="O115" s="9"/>
      <c r="P115" s="9"/>
      <c r="Q115" s="9"/>
      <c r="R115" s="9"/>
      <c r="S115" s="9"/>
      <c r="T115" s="9"/>
      <c r="U115" s="9"/>
      <c r="V115" s="9"/>
      <c r="W115" s="9"/>
      <c r="X115" s="9"/>
      <c r="Y115" s="9"/>
      <c r="Z115" s="9"/>
    </row>
    <row r="116" spans="1:26" ht="15.75" customHeight="1">
      <c r="A116" s="9"/>
      <c r="B116" s="9"/>
      <c r="C116" s="9"/>
      <c r="D116" s="9"/>
      <c r="E116" s="9"/>
      <c r="N116" s="9"/>
      <c r="O116" s="9"/>
      <c r="P116" s="9"/>
      <c r="Q116" s="9"/>
      <c r="R116" s="9"/>
      <c r="S116" s="9"/>
      <c r="T116" s="9"/>
      <c r="U116" s="9"/>
      <c r="V116" s="9"/>
      <c r="W116" s="9"/>
      <c r="X116" s="9"/>
      <c r="Y116" s="9"/>
      <c r="Z116" s="9"/>
    </row>
    <row r="117" spans="1:26" ht="15.75" customHeight="1">
      <c r="A117" s="9"/>
      <c r="B117" s="9"/>
      <c r="C117" s="9"/>
      <c r="D117" s="9"/>
      <c r="E117" s="9"/>
      <c r="N117" s="9"/>
      <c r="O117" s="9"/>
      <c r="P117" s="9"/>
      <c r="Q117" s="9"/>
      <c r="R117" s="9"/>
      <c r="S117" s="9"/>
      <c r="T117" s="9"/>
      <c r="U117" s="9"/>
      <c r="V117" s="9"/>
      <c r="W117" s="9"/>
      <c r="X117" s="9"/>
      <c r="Y117" s="9"/>
      <c r="Z117" s="9"/>
    </row>
    <row r="118" spans="1:26" ht="15.75" customHeight="1">
      <c r="A118" s="9"/>
      <c r="B118" s="9"/>
      <c r="C118" s="9"/>
      <c r="D118" s="9"/>
      <c r="E118" s="9"/>
      <c r="N118" s="9"/>
      <c r="O118" s="9"/>
      <c r="P118" s="9"/>
      <c r="Q118" s="9"/>
      <c r="R118" s="9"/>
      <c r="S118" s="9"/>
      <c r="T118" s="9"/>
      <c r="U118" s="9"/>
      <c r="V118" s="9"/>
      <c r="W118" s="9"/>
      <c r="X118" s="9"/>
      <c r="Y118" s="9"/>
      <c r="Z118" s="9"/>
    </row>
    <row r="119" spans="1:26" ht="15.75" customHeight="1">
      <c r="A119" s="9"/>
      <c r="B119" s="9"/>
      <c r="C119" s="9"/>
      <c r="D119" s="9"/>
      <c r="E119" s="9"/>
      <c r="N119" s="9"/>
      <c r="O119" s="9"/>
      <c r="P119" s="9"/>
      <c r="Q119" s="9"/>
      <c r="R119" s="9"/>
      <c r="S119" s="9"/>
      <c r="T119" s="9"/>
      <c r="U119" s="9"/>
      <c r="V119" s="9"/>
      <c r="W119" s="9"/>
      <c r="X119" s="9"/>
      <c r="Y119" s="9"/>
      <c r="Z119" s="9"/>
    </row>
    <row r="120" spans="1:26" ht="15.75" customHeight="1">
      <c r="A120" s="9"/>
      <c r="B120" s="9"/>
      <c r="C120" s="9"/>
      <c r="D120" s="9"/>
      <c r="E120" s="9"/>
      <c r="N120" s="9"/>
      <c r="O120" s="9"/>
      <c r="P120" s="9"/>
      <c r="Q120" s="9"/>
      <c r="R120" s="9"/>
      <c r="S120" s="9"/>
      <c r="T120" s="9"/>
      <c r="U120" s="9"/>
      <c r="V120" s="9"/>
      <c r="W120" s="9"/>
      <c r="X120" s="9"/>
      <c r="Y120" s="9"/>
      <c r="Z120" s="9"/>
    </row>
    <row r="121" spans="1:26" ht="15.75" customHeight="1">
      <c r="A121" s="9"/>
      <c r="B121" s="9"/>
      <c r="C121" s="9"/>
      <c r="D121" s="9"/>
      <c r="E121" s="9"/>
      <c r="N121" s="9"/>
      <c r="O121" s="9"/>
      <c r="P121" s="9"/>
      <c r="Q121" s="9"/>
      <c r="R121" s="9"/>
      <c r="S121" s="9"/>
      <c r="T121" s="9"/>
      <c r="U121" s="9"/>
      <c r="V121" s="9"/>
      <c r="W121" s="9"/>
      <c r="X121" s="9"/>
      <c r="Y121" s="9"/>
      <c r="Z121" s="9"/>
    </row>
    <row r="122" spans="1:26" ht="15.75" customHeight="1">
      <c r="A122" s="9"/>
      <c r="B122" s="9"/>
      <c r="C122" s="9"/>
      <c r="D122" s="9"/>
      <c r="E122" s="9"/>
      <c r="N122" s="9"/>
      <c r="O122" s="9"/>
      <c r="P122" s="9"/>
      <c r="Q122" s="9"/>
      <c r="R122" s="9"/>
      <c r="S122" s="9"/>
      <c r="T122" s="9"/>
      <c r="U122" s="9"/>
      <c r="V122" s="9"/>
      <c r="W122" s="9"/>
      <c r="X122" s="9"/>
      <c r="Y122" s="9"/>
      <c r="Z122" s="9"/>
    </row>
    <row r="123" spans="1:26" ht="15.75" customHeight="1">
      <c r="A123" s="9"/>
      <c r="B123" s="9"/>
      <c r="C123" s="9"/>
      <c r="D123" s="9"/>
      <c r="E123" s="9"/>
      <c r="N123" s="9"/>
      <c r="O123" s="9"/>
      <c r="P123" s="9"/>
      <c r="Q123" s="9"/>
      <c r="R123" s="9"/>
      <c r="S123" s="9"/>
      <c r="T123" s="9"/>
      <c r="U123" s="9"/>
      <c r="V123" s="9"/>
      <c r="W123" s="9"/>
      <c r="X123" s="9"/>
      <c r="Y123" s="9"/>
      <c r="Z123" s="9"/>
    </row>
    <row r="124" spans="1:26" ht="15.75" customHeight="1">
      <c r="A124" s="9"/>
      <c r="B124" s="9"/>
      <c r="C124" s="9"/>
      <c r="D124" s="9"/>
      <c r="E124" s="9"/>
      <c r="N124" s="9"/>
      <c r="O124" s="9"/>
      <c r="P124" s="9"/>
      <c r="Q124" s="9"/>
      <c r="R124" s="9"/>
      <c r="S124" s="9"/>
      <c r="T124" s="9"/>
      <c r="U124" s="9"/>
      <c r="V124" s="9"/>
      <c r="W124" s="9"/>
      <c r="X124" s="9"/>
      <c r="Y124" s="9"/>
      <c r="Z124" s="9"/>
    </row>
    <row r="125" spans="1:26" ht="15.75" customHeight="1">
      <c r="A125" s="9"/>
      <c r="B125" s="9"/>
      <c r="C125" s="9"/>
      <c r="D125" s="9"/>
      <c r="E125" s="9"/>
      <c r="N125" s="9"/>
      <c r="O125" s="9"/>
      <c r="P125" s="9"/>
      <c r="Q125" s="9"/>
      <c r="R125" s="9"/>
      <c r="S125" s="9"/>
      <c r="T125" s="9"/>
      <c r="U125" s="9"/>
      <c r="V125" s="9"/>
      <c r="W125" s="9"/>
      <c r="X125" s="9"/>
      <c r="Y125" s="9"/>
      <c r="Z125" s="9"/>
    </row>
    <row r="126" spans="1:26" ht="15.75" customHeight="1">
      <c r="A126" s="9"/>
      <c r="B126" s="9"/>
      <c r="C126" s="9"/>
      <c r="D126" s="9"/>
      <c r="E126" s="9"/>
      <c r="N126" s="9"/>
      <c r="O126" s="9"/>
      <c r="P126" s="9"/>
      <c r="Q126" s="9"/>
      <c r="R126" s="9"/>
      <c r="S126" s="9"/>
      <c r="T126" s="9"/>
      <c r="U126" s="9"/>
      <c r="V126" s="9"/>
      <c r="W126" s="9"/>
      <c r="X126" s="9"/>
      <c r="Y126" s="9"/>
      <c r="Z126" s="9"/>
    </row>
    <row r="127" spans="1:26" ht="15.75" customHeight="1">
      <c r="A127" s="9"/>
      <c r="B127" s="9"/>
      <c r="C127" s="9"/>
      <c r="D127" s="9"/>
      <c r="E127" s="9"/>
      <c r="N127" s="9"/>
      <c r="O127" s="9"/>
      <c r="P127" s="9"/>
      <c r="Q127" s="9"/>
      <c r="R127" s="9"/>
      <c r="S127" s="9"/>
      <c r="T127" s="9"/>
      <c r="U127" s="9"/>
      <c r="V127" s="9"/>
      <c r="W127" s="9"/>
      <c r="X127" s="9"/>
      <c r="Y127" s="9"/>
      <c r="Z127" s="9"/>
    </row>
    <row r="128" spans="1:26" ht="15.75" customHeight="1">
      <c r="A128" s="9"/>
      <c r="B128" s="9"/>
      <c r="C128" s="9"/>
      <c r="D128" s="9"/>
      <c r="E128" s="9"/>
      <c r="N128" s="9"/>
      <c r="O128" s="9"/>
      <c r="P128" s="9"/>
      <c r="Q128" s="9"/>
      <c r="R128" s="9"/>
      <c r="S128" s="9"/>
      <c r="T128" s="9"/>
      <c r="U128" s="9"/>
      <c r="V128" s="9"/>
      <c r="W128" s="9"/>
      <c r="X128" s="9"/>
      <c r="Y128" s="9"/>
      <c r="Z128" s="9"/>
    </row>
    <row r="129" spans="1:26" ht="15.75" customHeight="1">
      <c r="A129" s="9"/>
      <c r="B129" s="9"/>
      <c r="C129" s="9"/>
      <c r="D129" s="9"/>
      <c r="E129" s="9"/>
      <c r="N129" s="9"/>
      <c r="O129" s="9"/>
      <c r="P129" s="9"/>
      <c r="Q129" s="9"/>
      <c r="R129" s="9"/>
      <c r="S129" s="9"/>
      <c r="T129" s="9"/>
      <c r="U129" s="9"/>
      <c r="V129" s="9"/>
      <c r="W129" s="9"/>
      <c r="X129" s="9"/>
      <c r="Y129" s="9"/>
      <c r="Z129" s="9"/>
    </row>
    <row r="130" spans="1:26" ht="15.75" customHeight="1">
      <c r="A130" s="9"/>
      <c r="B130" s="9"/>
      <c r="C130" s="9"/>
      <c r="D130" s="9"/>
      <c r="E130" s="9"/>
      <c r="N130" s="9"/>
      <c r="O130" s="9"/>
      <c r="P130" s="9"/>
      <c r="Q130" s="9"/>
      <c r="R130" s="9"/>
      <c r="S130" s="9"/>
      <c r="T130" s="9"/>
      <c r="U130" s="9"/>
      <c r="V130" s="9"/>
      <c r="W130" s="9"/>
      <c r="X130" s="9"/>
      <c r="Y130" s="9"/>
      <c r="Z130" s="9"/>
    </row>
    <row r="131" spans="1:26" ht="15.75" customHeight="1">
      <c r="A131" s="9"/>
      <c r="B131" s="9"/>
      <c r="C131" s="9"/>
      <c r="D131" s="9"/>
      <c r="E131" s="9"/>
      <c r="N131" s="9"/>
      <c r="O131" s="9"/>
      <c r="P131" s="9"/>
      <c r="Q131" s="9"/>
      <c r="R131" s="9"/>
      <c r="S131" s="9"/>
      <c r="T131" s="9"/>
      <c r="U131" s="9"/>
      <c r="V131" s="9"/>
      <c r="W131" s="9"/>
      <c r="X131" s="9"/>
      <c r="Y131" s="9"/>
      <c r="Z131" s="9"/>
    </row>
    <row r="132" spans="1:26" ht="15.75" customHeight="1">
      <c r="A132" s="9"/>
      <c r="B132" s="9"/>
      <c r="C132" s="9"/>
      <c r="D132" s="9"/>
      <c r="E132" s="9"/>
      <c r="N132" s="9"/>
      <c r="O132" s="9"/>
      <c r="P132" s="9"/>
      <c r="Q132" s="9"/>
      <c r="R132" s="9"/>
      <c r="S132" s="9"/>
      <c r="T132" s="9"/>
      <c r="U132" s="9"/>
      <c r="V132" s="9"/>
      <c r="W132" s="9"/>
      <c r="X132" s="9"/>
      <c r="Y132" s="9"/>
      <c r="Z132" s="9"/>
    </row>
    <row r="133" spans="1:26" ht="15.75" customHeight="1">
      <c r="A133" s="9"/>
      <c r="B133" s="9"/>
      <c r="C133" s="9"/>
      <c r="D133" s="9"/>
      <c r="E133" s="9"/>
      <c r="N133" s="9"/>
      <c r="O133" s="9"/>
      <c r="P133" s="9"/>
      <c r="Q133" s="9"/>
      <c r="R133" s="9"/>
      <c r="S133" s="9"/>
      <c r="T133" s="9"/>
      <c r="U133" s="9"/>
      <c r="V133" s="9"/>
      <c r="W133" s="9"/>
      <c r="X133" s="9"/>
      <c r="Y133" s="9"/>
      <c r="Z133" s="9"/>
    </row>
    <row r="134" spans="1:26" ht="15.75" customHeight="1">
      <c r="A134" s="9"/>
      <c r="B134" s="9"/>
      <c r="C134" s="9"/>
      <c r="D134" s="9"/>
      <c r="E134" s="9"/>
      <c r="N134" s="9"/>
      <c r="O134" s="9"/>
      <c r="P134" s="9"/>
      <c r="Q134" s="9"/>
      <c r="R134" s="9"/>
      <c r="S134" s="9"/>
      <c r="T134" s="9"/>
      <c r="U134" s="9"/>
      <c r="V134" s="9"/>
      <c r="W134" s="9"/>
      <c r="X134" s="9"/>
      <c r="Y134" s="9"/>
      <c r="Z134" s="9"/>
    </row>
    <row r="135" spans="1:26" ht="15.75" customHeight="1">
      <c r="A135" s="9"/>
      <c r="B135" s="9"/>
      <c r="C135" s="9"/>
      <c r="D135" s="9"/>
      <c r="E135" s="9"/>
      <c r="N135" s="9"/>
      <c r="O135" s="9"/>
      <c r="P135" s="9"/>
      <c r="Q135" s="9"/>
      <c r="R135" s="9"/>
      <c r="S135" s="9"/>
      <c r="T135" s="9"/>
      <c r="U135" s="9"/>
      <c r="V135" s="9"/>
      <c r="W135" s="9"/>
      <c r="X135" s="9"/>
      <c r="Y135" s="9"/>
      <c r="Z135" s="9"/>
    </row>
    <row r="136" spans="1:26" ht="15.75" customHeight="1">
      <c r="A136" s="9"/>
      <c r="B136" s="9"/>
      <c r="C136" s="9"/>
      <c r="D136" s="9"/>
      <c r="E136" s="9"/>
      <c r="N136" s="9"/>
      <c r="O136" s="9"/>
      <c r="P136" s="9"/>
      <c r="Q136" s="9"/>
      <c r="R136" s="9"/>
      <c r="S136" s="9"/>
      <c r="T136" s="9"/>
      <c r="U136" s="9"/>
      <c r="V136" s="9"/>
      <c r="W136" s="9"/>
      <c r="X136" s="9"/>
      <c r="Y136" s="9"/>
      <c r="Z136" s="9"/>
    </row>
    <row r="137" spans="1:26" ht="15.75" customHeight="1">
      <c r="A137" s="9"/>
      <c r="B137" s="9"/>
      <c r="C137" s="9"/>
      <c r="D137" s="9"/>
      <c r="E137" s="9"/>
      <c r="N137" s="9"/>
      <c r="O137" s="9"/>
      <c r="P137" s="9"/>
      <c r="Q137" s="9"/>
      <c r="R137" s="9"/>
      <c r="S137" s="9"/>
      <c r="T137" s="9"/>
      <c r="U137" s="9"/>
      <c r="V137" s="9"/>
      <c r="W137" s="9"/>
      <c r="X137" s="9"/>
      <c r="Y137" s="9"/>
      <c r="Z137" s="9"/>
    </row>
    <row r="138" spans="1:26" ht="15.75" customHeight="1">
      <c r="A138" s="9"/>
      <c r="B138" s="9"/>
      <c r="C138" s="9"/>
      <c r="D138" s="9"/>
      <c r="E138" s="9"/>
      <c r="N138" s="9"/>
      <c r="O138" s="9"/>
      <c r="P138" s="9"/>
      <c r="Q138" s="9"/>
      <c r="R138" s="9"/>
      <c r="S138" s="9"/>
      <c r="T138" s="9"/>
      <c r="U138" s="9"/>
      <c r="V138" s="9"/>
      <c r="W138" s="9"/>
      <c r="X138" s="9"/>
      <c r="Y138" s="9"/>
      <c r="Z138" s="9"/>
    </row>
    <row r="139" spans="1:26" ht="15.75" customHeight="1">
      <c r="A139" s="9"/>
      <c r="B139" s="9"/>
      <c r="C139" s="9"/>
      <c r="D139" s="9"/>
      <c r="E139" s="9"/>
      <c r="N139" s="9"/>
      <c r="O139" s="9"/>
      <c r="P139" s="9"/>
      <c r="Q139" s="9"/>
      <c r="R139" s="9"/>
      <c r="S139" s="9"/>
      <c r="T139" s="9"/>
      <c r="U139" s="9"/>
      <c r="V139" s="9"/>
      <c r="W139" s="9"/>
      <c r="X139" s="9"/>
      <c r="Y139" s="9"/>
      <c r="Z139" s="9"/>
    </row>
    <row r="140" spans="1:26" ht="15.75" customHeight="1">
      <c r="A140" s="9"/>
      <c r="B140" s="9"/>
      <c r="C140" s="9"/>
      <c r="D140" s="9"/>
      <c r="E140" s="9"/>
      <c r="N140" s="9"/>
      <c r="O140" s="9"/>
      <c r="P140" s="9"/>
      <c r="Q140" s="9"/>
      <c r="R140" s="9"/>
      <c r="S140" s="9"/>
      <c r="T140" s="9"/>
      <c r="U140" s="9"/>
      <c r="V140" s="9"/>
      <c r="W140" s="9"/>
      <c r="X140" s="9"/>
      <c r="Y140" s="9"/>
      <c r="Z140" s="9"/>
    </row>
    <row r="141" spans="1:26" ht="15.75" customHeight="1">
      <c r="A141" s="9"/>
      <c r="B141" s="9"/>
      <c r="C141" s="9"/>
      <c r="D141" s="9"/>
      <c r="E141" s="9"/>
      <c r="N141" s="9"/>
      <c r="O141" s="9"/>
      <c r="P141" s="9"/>
      <c r="Q141" s="9"/>
      <c r="R141" s="9"/>
      <c r="S141" s="9"/>
      <c r="T141" s="9"/>
      <c r="U141" s="9"/>
      <c r="V141" s="9"/>
      <c r="W141" s="9"/>
      <c r="X141" s="9"/>
      <c r="Y141" s="9"/>
      <c r="Z141" s="9"/>
    </row>
    <row r="142" spans="1:26" ht="15.75" customHeight="1">
      <c r="A142" s="9"/>
      <c r="B142" s="9"/>
      <c r="C142" s="9"/>
      <c r="D142" s="9"/>
      <c r="E142" s="9"/>
      <c r="N142" s="9"/>
      <c r="O142" s="9"/>
      <c r="P142" s="9"/>
      <c r="Q142" s="9"/>
      <c r="R142" s="9"/>
      <c r="S142" s="9"/>
      <c r="T142" s="9"/>
      <c r="U142" s="9"/>
      <c r="V142" s="9"/>
      <c r="W142" s="9"/>
      <c r="X142" s="9"/>
      <c r="Y142" s="9"/>
      <c r="Z142" s="9"/>
    </row>
    <row r="143" spans="1:26" ht="15.75" customHeight="1">
      <c r="A143" s="9"/>
      <c r="B143" s="9"/>
      <c r="C143" s="9"/>
      <c r="D143" s="9"/>
      <c r="E143" s="9"/>
      <c r="N143" s="9"/>
      <c r="O143" s="9"/>
      <c r="P143" s="9"/>
      <c r="Q143" s="9"/>
      <c r="R143" s="9"/>
      <c r="S143" s="9"/>
      <c r="T143" s="9"/>
      <c r="U143" s="9"/>
      <c r="V143" s="9"/>
      <c r="W143" s="9"/>
      <c r="X143" s="9"/>
      <c r="Y143" s="9"/>
      <c r="Z143" s="9"/>
    </row>
    <row r="144" spans="1:26" ht="15.75" customHeight="1">
      <c r="A144" s="9"/>
      <c r="B144" s="9"/>
      <c r="C144" s="9"/>
      <c r="D144" s="9"/>
      <c r="E144" s="9"/>
      <c r="N144" s="9"/>
      <c r="O144" s="9"/>
      <c r="P144" s="9"/>
      <c r="Q144" s="9"/>
      <c r="R144" s="9"/>
      <c r="S144" s="9"/>
      <c r="T144" s="9"/>
      <c r="U144" s="9"/>
      <c r="V144" s="9"/>
      <c r="W144" s="9"/>
      <c r="X144" s="9"/>
      <c r="Y144" s="9"/>
      <c r="Z144" s="9"/>
    </row>
    <row r="145" spans="1:26" ht="15.75" customHeight="1">
      <c r="A145" s="9"/>
      <c r="B145" s="9"/>
      <c r="C145" s="9"/>
      <c r="D145" s="9"/>
      <c r="E145" s="9"/>
      <c r="N145" s="9"/>
      <c r="O145" s="9"/>
      <c r="P145" s="9"/>
      <c r="Q145" s="9"/>
      <c r="R145" s="9"/>
      <c r="S145" s="9"/>
      <c r="T145" s="9"/>
      <c r="U145" s="9"/>
      <c r="V145" s="9"/>
      <c r="W145" s="9"/>
      <c r="X145" s="9"/>
      <c r="Y145" s="9"/>
      <c r="Z145" s="9"/>
    </row>
    <row r="146" spans="1:26" ht="15.75" customHeight="1">
      <c r="A146" s="9"/>
      <c r="B146" s="9"/>
      <c r="C146" s="9"/>
      <c r="D146" s="9"/>
      <c r="E146" s="9"/>
      <c r="N146" s="9"/>
      <c r="O146" s="9"/>
      <c r="P146" s="9"/>
      <c r="Q146" s="9"/>
      <c r="R146" s="9"/>
      <c r="S146" s="9"/>
      <c r="T146" s="9"/>
      <c r="U146" s="9"/>
      <c r="V146" s="9"/>
      <c r="W146" s="9"/>
      <c r="X146" s="9"/>
      <c r="Y146" s="9"/>
      <c r="Z146" s="9"/>
    </row>
    <row r="147" spans="1:26" ht="15.75" customHeight="1">
      <c r="A147" s="9"/>
      <c r="B147" s="9"/>
      <c r="C147" s="9"/>
      <c r="D147" s="9"/>
      <c r="E147" s="9"/>
      <c r="N147" s="9"/>
      <c r="O147" s="9"/>
      <c r="P147" s="9"/>
      <c r="Q147" s="9"/>
      <c r="R147" s="9"/>
      <c r="S147" s="9"/>
      <c r="T147" s="9"/>
      <c r="U147" s="9"/>
      <c r="V147" s="9"/>
      <c r="W147" s="9"/>
      <c r="X147" s="9"/>
      <c r="Y147" s="9"/>
      <c r="Z147" s="9"/>
    </row>
    <row r="148" spans="1:26" ht="15.75" customHeight="1">
      <c r="A148" s="9"/>
      <c r="B148" s="9"/>
      <c r="C148" s="9"/>
      <c r="D148" s="9"/>
      <c r="E148" s="9"/>
      <c r="N148" s="9"/>
      <c r="O148" s="9"/>
      <c r="P148" s="9"/>
      <c r="Q148" s="9"/>
      <c r="R148" s="9"/>
      <c r="S148" s="9"/>
      <c r="T148" s="9"/>
      <c r="U148" s="9"/>
      <c r="V148" s="9"/>
      <c r="W148" s="9"/>
      <c r="X148" s="9"/>
      <c r="Y148" s="9"/>
      <c r="Z148" s="9"/>
    </row>
    <row r="149" spans="1:26" ht="15.75" customHeight="1">
      <c r="A149" s="9"/>
      <c r="B149" s="9"/>
      <c r="C149" s="9"/>
      <c r="D149" s="9"/>
      <c r="E149" s="9"/>
      <c r="N149" s="9"/>
      <c r="O149" s="9"/>
      <c r="P149" s="9"/>
      <c r="Q149" s="9"/>
      <c r="R149" s="9"/>
      <c r="S149" s="9"/>
      <c r="T149" s="9"/>
      <c r="U149" s="9"/>
      <c r="V149" s="9"/>
      <c r="W149" s="9"/>
      <c r="X149" s="9"/>
      <c r="Y149" s="9"/>
      <c r="Z149" s="9"/>
    </row>
    <row r="150" spans="1:26" ht="15.75" customHeight="1">
      <c r="A150" s="9"/>
      <c r="B150" s="9"/>
      <c r="C150" s="9"/>
      <c r="D150" s="9"/>
      <c r="E150" s="9"/>
      <c r="N150" s="9"/>
      <c r="O150" s="9"/>
      <c r="P150" s="9"/>
      <c r="Q150" s="9"/>
      <c r="R150" s="9"/>
      <c r="S150" s="9"/>
      <c r="T150" s="9"/>
      <c r="U150" s="9"/>
      <c r="V150" s="9"/>
      <c r="W150" s="9"/>
      <c r="X150" s="9"/>
      <c r="Y150" s="9"/>
      <c r="Z150" s="9"/>
    </row>
    <row r="151" spans="1:26" ht="15.75" customHeight="1">
      <c r="A151" s="9"/>
      <c r="B151" s="9"/>
      <c r="C151" s="9"/>
      <c r="D151" s="9"/>
      <c r="E151" s="9"/>
      <c r="N151" s="9"/>
      <c r="O151" s="9"/>
      <c r="P151" s="9"/>
      <c r="Q151" s="9"/>
      <c r="R151" s="9"/>
      <c r="S151" s="9"/>
      <c r="T151" s="9"/>
      <c r="U151" s="9"/>
      <c r="V151" s="9"/>
      <c r="W151" s="9"/>
      <c r="X151" s="9"/>
      <c r="Y151" s="9"/>
      <c r="Z151" s="9"/>
    </row>
    <row r="152" spans="1:26" ht="15.75" customHeight="1">
      <c r="A152" s="9"/>
      <c r="B152" s="9"/>
      <c r="C152" s="9"/>
      <c r="D152" s="9"/>
      <c r="E152" s="9"/>
      <c r="N152" s="9"/>
      <c r="O152" s="9"/>
      <c r="P152" s="9"/>
      <c r="Q152" s="9"/>
      <c r="R152" s="9"/>
      <c r="S152" s="9"/>
      <c r="T152" s="9"/>
      <c r="U152" s="9"/>
      <c r="V152" s="9"/>
      <c r="W152" s="9"/>
      <c r="X152" s="9"/>
      <c r="Y152" s="9"/>
      <c r="Z152" s="9"/>
    </row>
    <row r="153" spans="1:26" ht="15.75" customHeight="1">
      <c r="A153" s="9"/>
      <c r="B153" s="9"/>
      <c r="C153" s="9"/>
      <c r="D153" s="9"/>
      <c r="E153" s="9"/>
      <c r="N153" s="9"/>
      <c r="O153" s="9"/>
      <c r="P153" s="9"/>
      <c r="Q153" s="9"/>
      <c r="R153" s="9"/>
      <c r="S153" s="9"/>
      <c r="T153" s="9"/>
      <c r="U153" s="9"/>
      <c r="V153" s="9"/>
      <c r="W153" s="9"/>
      <c r="X153" s="9"/>
      <c r="Y153" s="9"/>
      <c r="Z153" s="9"/>
    </row>
    <row r="154" spans="1:26" ht="15.75" customHeight="1">
      <c r="A154" s="9"/>
      <c r="B154" s="9"/>
      <c r="C154" s="9"/>
      <c r="D154" s="9"/>
      <c r="E154" s="9"/>
      <c r="N154" s="9"/>
      <c r="O154" s="9"/>
      <c r="P154" s="9"/>
      <c r="Q154" s="9"/>
      <c r="R154" s="9"/>
      <c r="S154" s="9"/>
      <c r="T154" s="9"/>
      <c r="U154" s="9"/>
      <c r="V154" s="9"/>
      <c r="W154" s="9"/>
      <c r="X154" s="9"/>
      <c r="Y154" s="9"/>
      <c r="Z154" s="9"/>
    </row>
    <row r="155" spans="1:26" ht="15.75" customHeight="1">
      <c r="A155" s="9"/>
      <c r="B155" s="9"/>
      <c r="C155" s="9"/>
      <c r="D155" s="9"/>
      <c r="E155" s="9"/>
      <c r="N155" s="9"/>
      <c r="O155" s="9"/>
      <c r="P155" s="9"/>
      <c r="Q155" s="9"/>
      <c r="R155" s="9"/>
      <c r="S155" s="9"/>
      <c r="T155" s="9"/>
      <c r="U155" s="9"/>
      <c r="V155" s="9"/>
      <c r="W155" s="9"/>
      <c r="X155" s="9"/>
      <c r="Y155" s="9"/>
      <c r="Z155" s="9"/>
    </row>
    <row r="156" spans="1:26" ht="15.75" customHeight="1">
      <c r="A156" s="9"/>
      <c r="B156" s="9"/>
      <c r="C156" s="9"/>
      <c r="D156" s="9"/>
      <c r="E156" s="9"/>
      <c r="N156" s="9"/>
      <c r="O156" s="9"/>
      <c r="P156" s="9"/>
      <c r="Q156" s="9"/>
      <c r="R156" s="9"/>
      <c r="S156" s="9"/>
      <c r="T156" s="9"/>
      <c r="U156" s="9"/>
      <c r="V156" s="9"/>
      <c r="W156" s="9"/>
      <c r="X156" s="9"/>
      <c r="Y156" s="9"/>
      <c r="Z156" s="9"/>
    </row>
    <row r="157" spans="1:26" ht="15.75" customHeight="1">
      <c r="A157" s="9"/>
      <c r="B157" s="9"/>
      <c r="C157" s="9"/>
      <c r="D157" s="9"/>
      <c r="E157" s="9"/>
      <c r="N157" s="9"/>
      <c r="O157" s="9"/>
      <c r="P157" s="9"/>
      <c r="Q157" s="9"/>
      <c r="R157" s="9"/>
      <c r="S157" s="9"/>
      <c r="T157" s="9"/>
      <c r="U157" s="9"/>
      <c r="V157" s="9"/>
      <c r="W157" s="9"/>
      <c r="X157" s="9"/>
      <c r="Y157" s="9"/>
      <c r="Z157" s="9"/>
    </row>
    <row r="158" spans="1:26" ht="15.75" customHeight="1">
      <c r="A158" s="9"/>
      <c r="B158" s="9"/>
      <c r="C158" s="9"/>
      <c r="D158" s="9"/>
      <c r="E158" s="9"/>
      <c r="N158" s="9"/>
      <c r="O158" s="9"/>
      <c r="P158" s="9"/>
      <c r="Q158" s="9"/>
      <c r="R158" s="9"/>
      <c r="S158" s="9"/>
      <c r="T158" s="9"/>
      <c r="U158" s="9"/>
      <c r="V158" s="9"/>
      <c r="W158" s="9"/>
      <c r="X158" s="9"/>
      <c r="Y158" s="9"/>
      <c r="Z158" s="9"/>
    </row>
    <row r="159" spans="1:26" ht="15.75" customHeight="1">
      <c r="A159" s="9"/>
      <c r="B159" s="9"/>
      <c r="C159" s="9"/>
      <c r="D159" s="9"/>
      <c r="E159" s="9"/>
      <c r="N159" s="9"/>
      <c r="O159" s="9"/>
      <c r="P159" s="9"/>
      <c r="Q159" s="9"/>
      <c r="R159" s="9"/>
      <c r="S159" s="9"/>
      <c r="T159" s="9"/>
      <c r="U159" s="9"/>
      <c r="V159" s="9"/>
      <c r="W159" s="9"/>
      <c r="X159" s="9"/>
      <c r="Y159" s="9"/>
      <c r="Z159" s="9"/>
    </row>
    <row r="160" spans="1:26" ht="15.75" customHeight="1">
      <c r="A160" s="9"/>
      <c r="B160" s="9"/>
      <c r="C160" s="9"/>
      <c r="D160" s="9"/>
      <c r="E160" s="9"/>
      <c r="N160" s="9"/>
      <c r="O160" s="9"/>
      <c r="P160" s="9"/>
      <c r="Q160" s="9"/>
      <c r="R160" s="9"/>
      <c r="S160" s="9"/>
      <c r="T160" s="9"/>
      <c r="U160" s="9"/>
      <c r="V160" s="9"/>
      <c r="W160" s="9"/>
      <c r="X160" s="9"/>
      <c r="Y160" s="9"/>
      <c r="Z160" s="9"/>
    </row>
    <row r="161" spans="1:26" ht="15.75" customHeight="1">
      <c r="A161" s="9"/>
      <c r="B161" s="9"/>
      <c r="C161" s="9"/>
      <c r="D161" s="9"/>
      <c r="E161" s="9"/>
      <c r="N161" s="9"/>
      <c r="O161" s="9"/>
      <c r="P161" s="9"/>
      <c r="Q161" s="9"/>
      <c r="R161" s="9"/>
      <c r="S161" s="9"/>
      <c r="T161" s="9"/>
      <c r="U161" s="9"/>
      <c r="V161" s="9"/>
      <c r="W161" s="9"/>
      <c r="X161" s="9"/>
      <c r="Y161" s="9"/>
      <c r="Z161" s="9"/>
    </row>
    <row r="162" spans="1:26" ht="15.75" customHeight="1">
      <c r="A162" s="9"/>
      <c r="B162" s="9"/>
      <c r="C162" s="9"/>
      <c r="D162" s="9"/>
      <c r="E162" s="9"/>
      <c r="N162" s="9"/>
      <c r="O162" s="9"/>
      <c r="P162" s="9"/>
      <c r="Q162" s="9"/>
      <c r="R162" s="9"/>
      <c r="S162" s="9"/>
      <c r="T162" s="9"/>
      <c r="U162" s="9"/>
      <c r="V162" s="9"/>
      <c r="W162" s="9"/>
      <c r="X162" s="9"/>
      <c r="Y162" s="9"/>
      <c r="Z162" s="9"/>
    </row>
    <row r="163" spans="1:26" ht="15.75" customHeight="1">
      <c r="A163" s="9"/>
      <c r="B163" s="9"/>
      <c r="C163" s="9"/>
      <c r="D163" s="9"/>
      <c r="E163" s="9"/>
      <c r="N163" s="9"/>
      <c r="O163" s="9"/>
      <c r="P163" s="9"/>
      <c r="Q163" s="9"/>
      <c r="R163" s="9"/>
      <c r="S163" s="9"/>
      <c r="T163" s="9"/>
      <c r="U163" s="9"/>
      <c r="V163" s="9"/>
      <c r="W163" s="9"/>
      <c r="X163" s="9"/>
      <c r="Y163" s="9"/>
      <c r="Z163" s="9"/>
    </row>
    <row r="164" spans="1:26" ht="15.75" customHeight="1">
      <c r="A164" s="9"/>
      <c r="B164" s="9"/>
      <c r="C164" s="9"/>
      <c r="D164" s="9"/>
      <c r="E164" s="9"/>
      <c r="N164" s="9"/>
      <c r="O164" s="9"/>
      <c r="P164" s="9"/>
      <c r="Q164" s="9"/>
      <c r="R164" s="9"/>
      <c r="S164" s="9"/>
      <c r="T164" s="9"/>
      <c r="U164" s="9"/>
      <c r="V164" s="9"/>
      <c r="W164" s="9"/>
      <c r="X164" s="9"/>
      <c r="Y164" s="9"/>
      <c r="Z164" s="9"/>
    </row>
    <row r="165" spans="1:26" ht="15.75" customHeight="1">
      <c r="A165" s="9"/>
      <c r="B165" s="9"/>
      <c r="C165" s="9"/>
      <c r="D165" s="9"/>
      <c r="E165" s="9"/>
      <c r="N165" s="9"/>
      <c r="O165" s="9"/>
      <c r="P165" s="9"/>
      <c r="Q165" s="9"/>
      <c r="R165" s="9"/>
      <c r="S165" s="9"/>
      <c r="T165" s="9"/>
      <c r="U165" s="9"/>
      <c r="V165" s="9"/>
      <c r="W165" s="9"/>
      <c r="X165" s="9"/>
      <c r="Y165" s="9"/>
      <c r="Z165" s="9"/>
    </row>
    <row r="166" spans="1:26" ht="15.75" customHeight="1">
      <c r="A166" s="9"/>
      <c r="B166" s="9"/>
      <c r="C166" s="9"/>
      <c r="D166" s="9"/>
      <c r="E166" s="9"/>
      <c r="N166" s="9"/>
      <c r="O166" s="9"/>
      <c r="P166" s="9"/>
      <c r="Q166" s="9"/>
      <c r="R166" s="9"/>
      <c r="S166" s="9"/>
      <c r="T166" s="9"/>
      <c r="U166" s="9"/>
      <c r="V166" s="9"/>
      <c r="W166" s="9"/>
      <c r="X166" s="9"/>
      <c r="Y166" s="9"/>
      <c r="Z166" s="9"/>
    </row>
    <row r="167" spans="1:26" ht="15.75" customHeight="1">
      <c r="A167" s="9"/>
      <c r="B167" s="9"/>
      <c r="C167" s="9"/>
      <c r="D167" s="9"/>
      <c r="E167" s="9"/>
      <c r="N167" s="9"/>
      <c r="O167" s="9"/>
      <c r="P167" s="9"/>
      <c r="Q167" s="9"/>
      <c r="R167" s="9"/>
      <c r="S167" s="9"/>
      <c r="T167" s="9"/>
      <c r="U167" s="9"/>
      <c r="V167" s="9"/>
      <c r="W167" s="9"/>
      <c r="X167" s="9"/>
      <c r="Y167" s="9"/>
      <c r="Z167" s="9"/>
    </row>
    <row r="168" spans="1:26" ht="15.75" customHeight="1">
      <c r="A168" s="9"/>
      <c r="B168" s="9"/>
      <c r="C168" s="9"/>
      <c r="D168" s="9"/>
      <c r="E168" s="9"/>
      <c r="N168" s="9"/>
      <c r="O168" s="9"/>
      <c r="P168" s="9"/>
      <c r="Q168" s="9"/>
      <c r="R168" s="9"/>
      <c r="S168" s="9"/>
      <c r="T168" s="9"/>
      <c r="U168" s="9"/>
      <c r="V168" s="9"/>
      <c r="W168" s="9"/>
      <c r="X168" s="9"/>
      <c r="Y168" s="9"/>
      <c r="Z168" s="9"/>
    </row>
    <row r="169" spans="1:26" ht="15.75" customHeight="1">
      <c r="A169" s="9"/>
      <c r="B169" s="9"/>
      <c r="C169" s="9"/>
      <c r="D169" s="9"/>
      <c r="E169" s="9"/>
      <c r="N169" s="9"/>
      <c r="O169" s="9"/>
      <c r="P169" s="9"/>
      <c r="Q169" s="9"/>
      <c r="R169" s="9"/>
      <c r="S169" s="9"/>
      <c r="T169" s="9"/>
      <c r="U169" s="9"/>
      <c r="V169" s="9"/>
      <c r="W169" s="9"/>
      <c r="X169" s="9"/>
      <c r="Y169" s="9"/>
      <c r="Z169" s="9"/>
    </row>
    <row r="170" spans="1:26" ht="15.75" customHeight="1">
      <c r="A170" s="9"/>
      <c r="B170" s="9"/>
      <c r="C170" s="9"/>
      <c r="D170" s="9"/>
      <c r="E170" s="9"/>
      <c r="N170" s="9"/>
      <c r="O170" s="9"/>
      <c r="P170" s="9"/>
      <c r="Q170" s="9"/>
      <c r="R170" s="9"/>
      <c r="S170" s="9"/>
      <c r="T170" s="9"/>
      <c r="U170" s="9"/>
      <c r="V170" s="9"/>
      <c r="W170" s="9"/>
      <c r="X170" s="9"/>
      <c r="Y170" s="9"/>
      <c r="Z170" s="9"/>
    </row>
    <row r="171" spans="1:26" ht="15.75" customHeight="1">
      <c r="A171" s="9"/>
      <c r="B171" s="9"/>
      <c r="C171" s="9"/>
      <c r="D171" s="9"/>
      <c r="E171" s="9"/>
      <c r="N171" s="9"/>
      <c r="O171" s="9"/>
      <c r="P171" s="9"/>
      <c r="Q171" s="9"/>
      <c r="R171" s="9"/>
      <c r="S171" s="9"/>
      <c r="T171" s="9"/>
      <c r="U171" s="9"/>
      <c r="V171" s="9"/>
      <c r="W171" s="9"/>
      <c r="X171" s="9"/>
      <c r="Y171" s="9"/>
      <c r="Z171" s="9"/>
    </row>
    <row r="172" spans="1:26" ht="15.75" customHeight="1">
      <c r="A172" s="9"/>
      <c r="B172" s="9"/>
      <c r="C172" s="9"/>
      <c r="D172" s="9"/>
      <c r="E172" s="9"/>
      <c r="N172" s="9"/>
      <c r="O172" s="9"/>
      <c r="P172" s="9"/>
      <c r="Q172" s="9"/>
      <c r="R172" s="9"/>
      <c r="S172" s="9"/>
      <c r="T172" s="9"/>
      <c r="U172" s="9"/>
      <c r="V172" s="9"/>
      <c r="W172" s="9"/>
      <c r="X172" s="9"/>
      <c r="Y172" s="9"/>
      <c r="Z172" s="9"/>
    </row>
    <row r="173" spans="1:26" ht="15.75" customHeight="1">
      <c r="A173" s="9"/>
      <c r="B173" s="9"/>
      <c r="C173" s="9"/>
      <c r="D173" s="9"/>
      <c r="E173" s="9"/>
      <c r="N173" s="9"/>
      <c r="O173" s="9"/>
      <c r="P173" s="9"/>
      <c r="Q173" s="9"/>
      <c r="R173" s="9"/>
      <c r="S173" s="9"/>
      <c r="T173" s="9"/>
      <c r="U173" s="9"/>
      <c r="V173" s="9"/>
      <c r="W173" s="9"/>
      <c r="X173" s="9"/>
      <c r="Y173" s="9"/>
      <c r="Z173" s="9"/>
    </row>
    <row r="174" spans="1:26" ht="15.75" customHeight="1">
      <c r="A174" s="9"/>
      <c r="B174" s="9"/>
      <c r="C174" s="9"/>
      <c r="D174" s="9"/>
      <c r="E174" s="9"/>
      <c r="N174" s="9"/>
      <c r="O174" s="9"/>
      <c r="P174" s="9"/>
      <c r="Q174" s="9"/>
      <c r="R174" s="9"/>
      <c r="S174" s="9"/>
      <c r="T174" s="9"/>
      <c r="U174" s="9"/>
      <c r="V174" s="9"/>
      <c r="W174" s="9"/>
      <c r="X174" s="9"/>
      <c r="Y174" s="9"/>
      <c r="Z174" s="9"/>
    </row>
    <row r="175" spans="1:26" ht="15.75" customHeight="1">
      <c r="A175" s="9"/>
      <c r="B175" s="9"/>
      <c r="C175" s="9"/>
      <c r="D175" s="9"/>
      <c r="E175" s="9"/>
      <c r="N175" s="9"/>
      <c r="O175" s="9"/>
      <c r="P175" s="9"/>
      <c r="Q175" s="9"/>
      <c r="R175" s="9"/>
      <c r="S175" s="9"/>
      <c r="T175" s="9"/>
      <c r="U175" s="9"/>
      <c r="V175" s="9"/>
      <c r="W175" s="9"/>
      <c r="X175" s="9"/>
      <c r="Y175" s="9"/>
      <c r="Z175" s="9"/>
    </row>
    <row r="176" spans="1:26" ht="15.75" customHeight="1">
      <c r="A176" s="9"/>
      <c r="B176" s="9"/>
      <c r="C176" s="9"/>
      <c r="D176" s="9"/>
      <c r="E176" s="9"/>
      <c r="N176" s="9"/>
      <c r="O176" s="9"/>
      <c r="P176" s="9"/>
      <c r="Q176" s="9"/>
      <c r="R176" s="9"/>
      <c r="S176" s="9"/>
      <c r="T176" s="9"/>
      <c r="U176" s="9"/>
      <c r="V176" s="9"/>
      <c r="W176" s="9"/>
      <c r="X176" s="9"/>
      <c r="Y176" s="9"/>
      <c r="Z176" s="9"/>
    </row>
    <row r="177" spans="1:26" ht="15.75" customHeight="1">
      <c r="A177" s="9"/>
      <c r="B177" s="9"/>
      <c r="C177" s="9"/>
      <c r="D177" s="9"/>
      <c r="E177" s="9"/>
      <c r="N177" s="9"/>
      <c r="O177" s="9"/>
      <c r="P177" s="9"/>
      <c r="Q177" s="9"/>
      <c r="R177" s="9"/>
      <c r="S177" s="9"/>
      <c r="T177" s="9"/>
      <c r="U177" s="9"/>
      <c r="V177" s="9"/>
      <c r="W177" s="9"/>
      <c r="X177" s="9"/>
      <c r="Y177" s="9"/>
      <c r="Z177" s="9"/>
    </row>
    <row r="178" spans="1:26" ht="15.75" customHeight="1">
      <c r="A178" s="9"/>
      <c r="B178" s="9"/>
      <c r="C178" s="9"/>
      <c r="D178" s="9"/>
      <c r="E178" s="9"/>
      <c r="N178" s="9"/>
      <c r="O178" s="9"/>
      <c r="P178" s="9"/>
      <c r="Q178" s="9"/>
      <c r="R178" s="9"/>
      <c r="S178" s="9"/>
      <c r="T178" s="9"/>
      <c r="U178" s="9"/>
      <c r="V178" s="9"/>
      <c r="W178" s="9"/>
      <c r="X178" s="9"/>
      <c r="Y178" s="9"/>
      <c r="Z178" s="9"/>
    </row>
    <row r="179" spans="1:26" ht="15.75" customHeight="1">
      <c r="A179" s="9"/>
      <c r="B179" s="9"/>
      <c r="C179" s="9"/>
      <c r="D179" s="9"/>
      <c r="E179" s="9"/>
      <c r="N179" s="9"/>
      <c r="O179" s="9"/>
      <c r="P179" s="9"/>
      <c r="Q179" s="9"/>
      <c r="R179" s="9"/>
      <c r="S179" s="9"/>
      <c r="T179" s="9"/>
      <c r="U179" s="9"/>
      <c r="V179" s="9"/>
      <c r="W179" s="9"/>
      <c r="X179" s="9"/>
      <c r="Y179" s="9"/>
      <c r="Z179" s="9"/>
    </row>
    <row r="180" spans="1:26" ht="15.75" customHeight="1">
      <c r="A180" s="9"/>
      <c r="B180" s="9"/>
      <c r="C180" s="9"/>
      <c r="D180" s="9"/>
      <c r="E180" s="9"/>
      <c r="N180" s="9"/>
      <c r="O180" s="9"/>
      <c r="P180" s="9"/>
      <c r="Q180" s="9"/>
      <c r="R180" s="9"/>
      <c r="S180" s="9"/>
      <c r="T180" s="9"/>
      <c r="U180" s="9"/>
      <c r="V180" s="9"/>
      <c r="W180" s="9"/>
      <c r="X180" s="9"/>
      <c r="Y180" s="9"/>
      <c r="Z180" s="9"/>
    </row>
    <row r="181" spans="1:26" ht="15.75" customHeight="1">
      <c r="A181" s="9"/>
      <c r="B181" s="9"/>
      <c r="C181" s="9"/>
      <c r="D181" s="9"/>
      <c r="E181" s="9"/>
      <c r="N181" s="9"/>
      <c r="O181" s="9"/>
      <c r="P181" s="9"/>
      <c r="Q181" s="9"/>
      <c r="R181" s="9"/>
      <c r="S181" s="9"/>
      <c r="T181" s="9"/>
      <c r="U181" s="9"/>
      <c r="V181" s="9"/>
      <c r="W181" s="9"/>
      <c r="X181" s="9"/>
      <c r="Y181" s="9"/>
      <c r="Z181" s="9"/>
    </row>
    <row r="182" spans="1:26" ht="15.75" customHeight="1">
      <c r="A182" s="9"/>
      <c r="B182" s="9"/>
      <c r="C182" s="9"/>
      <c r="D182" s="9"/>
      <c r="E182" s="9"/>
      <c r="N182" s="9"/>
      <c r="O182" s="9"/>
      <c r="P182" s="9"/>
      <c r="Q182" s="9"/>
      <c r="R182" s="9"/>
      <c r="S182" s="9"/>
      <c r="T182" s="9"/>
      <c r="U182" s="9"/>
      <c r="V182" s="9"/>
      <c r="W182" s="9"/>
      <c r="X182" s="9"/>
      <c r="Y182" s="9"/>
      <c r="Z182" s="9"/>
    </row>
    <row r="183" spans="1:26" ht="15.75" customHeight="1">
      <c r="A183" s="9"/>
      <c r="B183" s="9"/>
      <c r="C183" s="9"/>
      <c r="D183" s="9"/>
      <c r="E183" s="9"/>
      <c r="N183" s="9"/>
      <c r="O183" s="9"/>
      <c r="P183" s="9"/>
      <c r="Q183" s="9"/>
      <c r="R183" s="9"/>
      <c r="S183" s="9"/>
      <c r="T183" s="9"/>
      <c r="U183" s="9"/>
      <c r="V183" s="9"/>
      <c r="W183" s="9"/>
      <c r="X183" s="9"/>
      <c r="Y183" s="9"/>
      <c r="Z183" s="9"/>
    </row>
    <row r="184" spans="1:26" ht="15.75" customHeight="1">
      <c r="A184" s="9"/>
      <c r="B184" s="9"/>
      <c r="C184" s="9"/>
      <c r="D184" s="9"/>
      <c r="E184" s="9"/>
      <c r="N184" s="9"/>
      <c r="O184" s="9"/>
      <c r="P184" s="9"/>
      <c r="Q184" s="9"/>
      <c r="R184" s="9"/>
      <c r="S184" s="9"/>
      <c r="T184" s="9"/>
      <c r="U184" s="9"/>
      <c r="V184" s="9"/>
      <c r="W184" s="9"/>
      <c r="X184" s="9"/>
      <c r="Y184" s="9"/>
      <c r="Z184" s="9"/>
    </row>
    <row r="185" spans="1:26" ht="15.75" customHeight="1">
      <c r="A185" s="9"/>
      <c r="B185" s="9"/>
      <c r="C185" s="9"/>
      <c r="D185" s="9"/>
      <c r="E185" s="9"/>
      <c r="N185" s="9"/>
      <c r="O185" s="9"/>
      <c r="P185" s="9"/>
      <c r="Q185" s="9"/>
      <c r="R185" s="9"/>
      <c r="S185" s="9"/>
      <c r="T185" s="9"/>
      <c r="U185" s="9"/>
      <c r="V185" s="9"/>
      <c r="W185" s="9"/>
      <c r="X185" s="9"/>
      <c r="Y185" s="9"/>
      <c r="Z185" s="9"/>
    </row>
    <row r="186" spans="1:26" ht="15.75" customHeight="1">
      <c r="A186" s="9"/>
      <c r="B186" s="9"/>
      <c r="C186" s="9"/>
      <c r="D186" s="9"/>
      <c r="E186" s="9"/>
      <c r="N186" s="9"/>
      <c r="O186" s="9"/>
      <c r="P186" s="9"/>
      <c r="Q186" s="9"/>
      <c r="R186" s="9"/>
      <c r="S186" s="9"/>
      <c r="T186" s="9"/>
      <c r="U186" s="9"/>
      <c r="V186" s="9"/>
      <c r="W186" s="9"/>
      <c r="X186" s="9"/>
      <c r="Y186" s="9"/>
      <c r="Z186" s="9"/>
    </row>
    <row r="187" spans="1:26" ht="15.75" customHeight="1">
      <c r="A187" s="9"/>
      <c r="B187" s="9"/>
      <c r="C187" s="9"/>
      <c r="D187" s="9"/>
      <c r="E187" s="9"/>
      <c r="N187" s="9"/>
      <c r="O187" s="9"/>
      <c r="P187" s="9"/>
      <c r="Q187" s="9"/>
      <c r="R187" s="9"/>
      <c r="S187" s="9"/>
      <c r="T187" s="9"/>
      <c r="U187" s="9"/>
      <c r="V187" s="9"/>
      <c r="W187" s="9"/>
      <c r="X187" s="9"/>
      <c r="Y187" s="9"/>
      <c r="Z187" s="9"/>
    </row>
    <row r="188" spans="1:26" ht="15.75" customHeight="1">
      <c r="A188" s="9"/>
      <c r="B188" s="9"/>
      <c r="C188" s="9"/>
      <c r="D188" s="9"/>
      <c r="E188" s="9"/>
      <c r="N188" s="9"/>
      <c r="O188" s="9"/>
      <c r="P188" s="9"/>
      <c r="Q188" s="9"/>
      <c r="R188" s="9"/>
      <c r="S188" s="9"/>
      <c r="T188" s="9"/>
      <c r="U188" s="9"/>
      <c r="V188" s="9"/>
      <c r="W188" s="9"/>
      <c r="X188" s="9"/>
      <c r="Y188" s="9"/>
      <c r="Z188" s="9"/>
    </row>
    <row r="189" spans="1:26" ht="15.75" customHeight="1">
      <c r="A189" s="9"/>
      <c r="B189" s="9"/>
      <c r="C189" s="9"/>
      <c r="D189" s="9"/>
      <c r="E189" s="9"/>
      <c r="N189" s="9"/>
      <c r="O189" s="9"/>
      <c r="P189" s="9"/>
      <c r="Q189" s="9"/>
      <c r="R189" s="9"/>
      <c r="S189" s="9"/>
      <c r="T189" s="9"/>
      <c r="U189" s="9"/>
      <c r="V189" s="9"/>
      <c r="W189" s="9"/>
      <c r="X189" s="9"/>
      <c r="Y189" s="9"/>
      <c r="Z189" s="9"/>
    </row>
    <row r="190" spans="1:26" ht="15.75" customHeight="1">
      <c r="A190" s="9"/>
      <c r="B190" s="9"/>
      <c r="C190" s="9"/>
      <c r="D190" s="9"/>
      <c r="E190" s="9"/>
      <c r="N190" s="9"/>
      <c r="O190" s="9"/>
      <c r="P190" s="9"/>
      <c r="Q190" s="9"/>
      <c r="R190" s="9"/>
      <c r="S190" s="9"/>
      <c r="T190" s="9"/>
      <c r="U190" s="9"/>
      <c r="V190" s="9"/>
      <c r="W190" s="9"/>
      <c r="X190" s="9"/>
      <c r="Y190" s="9"/>
      <c r="Z190" s="9"/>
    </row>
    <row r="191" spans="1:26" ht="15.75" customHeight="1">
      <c r="A191" s="9"/>
      <c r="B191" s="9"/>
      <c r="C191" s="9"/>
      <c r="D191" s="9"/>
      <c r="E191" s="9"/>
      <c r="N191" s="9"/>
      <c r="O191" s="9"/>
      <c r="P191" s="9"/>
      <c r="Q191" s="9"/>
      <c r="R191" s="9"/>
      <c r="S191" s="9"/>
      <c r="T191" s="9"/>
      <c r="U191" s="9"/>
      <c r="V191" s="9"/>
      <c r="W191" s="9"/>
      <c r="X191" s="9"/>
      <c r="Y191" s="9"/>
      <c r="Z191" s="9"/>
    </row>
    <row r="192" spans="1:26" ht="15.75" customHeight="1">
      <c r="A192" s="9"/>
      <c r="B192" s="9"/>
      <c r="C192" s="9"/>
      <c r="D192" s="9"/>
      <c r="E192" s="9"/>
      <c r="N192" s="9"/>
      <c r="O192" s="9"/>
      <c r="P192" s="9"/>
      <c r="Q192" s="9"/>
      <c r="R192" s="9"/>
      <c r="S192" s="9"/>
      <c r="T192" s="9"/>
      <c r="U192" s="9"/>
      <c r="V192" s="9"/>
      <c r="W192" s="9"/>
      <c r="X192" s="9"/>
      <c r="Y192" s="9"/>
      <c r="Z192" s="9"/>
    </row>
    <row r="193" spans="1:26" ht="15.75" customHeight="1">
      <c r="A193" s="9"/>
      <c r="B193" s="9"/>
      <c r="C193" s="9"/>
      <c r="D193" s="9"/>
      <c r="E193" s="9"/>
      <c r="N193" s="9"/>
      <c r="O193" s="9"/>
      <c r="P193" s="9"/>
      <c r="Q193" s="9"/>
      <c r="R193" s="9"/>
      <c r="S193" s="9"/>
      <c r="T193" s="9"/>
      <c r="U193" s="9"/>
      <c r="V193" s="9"/>
      <c r="W193" s="9"/>
      <c r="X193" s="9"/>
      <c r="Y193" s="9"/>
      <c r="Z193" s="9"/>
    </row>
    <row r="194" spans="1:26" ht="15.75" customHeight="1">
      <c r="A194" s="9"/>
      <c r="B194" s="9"/>
      <c r="C194" s="9"/>
      <c r="D194" s="9"/>
      <c r="E194" s="9"/>
      <c r="N194" s="9"/>
      <c r="O194" s="9"/>
      <c r="P194" s="9"/>
      <c r="Q194" s="9"/>
      <c r="R194" s="9"/>
      <c r="S194" s="9"/>
      <c r="T194" s="9"/>
      <c r="U194" s="9"/>
      <c r="V194" s="9"/>
      <c r="W194" s="9"/>
      <c r="X194" s="9"/>
      <c r="Y194" s="9"/>
      <c r="Z194" s="9"/>
    </row>
    <row r="195" spans="1:26" ht="15.75" customHeight="1">
      <c r="A195" s="9"/>
      <c r="B195" s="9"/>
      <c r="C195" s="9"/>
      <c r="D195" s="9"/>
      <c r="E195" s="9"/>
      <c r="N195" s="9"/>
      <c r="O195" s="9"/>
      <c r="P195" s="9"/>
      <c r="Q195" s="9"/>
      <c r="R195" s="9"/>
      <c r="S195" s="9"/>
      <c r="T195" s="9"/>
      <c r="U195" s="9"/>
      <c r="V195" s="9"/>
      <c r="W195" s="9"/>
      <c r="X195" s="9"/>
      <c r="Y195" s="9"/>
      <c r="Z195" s="9"/>
    </row>
    <row r="196" spans="1:26" ht="15.75" customHeight="1">
      <c r="A196" s="9"/>
      <c r="B196" s="9"/>
      <c r="C196" s="9"/>
      <c r="D196" s="9"/>
      <c r="E196" s="9"/>
      <c r="N196" s="9"/>
      <c r="O196" s="9"/>
      <c r="P196" s="9"/>
      <c r="Q196" s="9"/>
      <c r="R196" s="9"/>
      <c r="S196" s="9"/>
      <c r="T196" s="9"/>
      <c r="U196" s="9"/>
      <c r="V196" s="9"/>
      <c r="W196" s="9"/>
      <c r="X196" s="9"/>
      <c r="Y196" s="9"/>
      <c r="Z196" s="9"/>
    </row>
    <row r="197" spans="1:26" ht="15.75" customHeight="1">
      <c r="A197" s="9"/>
      <c r="B197" s="9"/>
      <c r="C197" s="9"/>
      <c r="D197" s="9"/>
      <c r="E197" s="9"/>
      <c r="N197" s="9"/>
      <c r="O197" s="9"/>
      <c r="P197" s="9"/>
      <c r="Q197" s="9"/>
      <c r="R197" s="9"/>
      <c r="S197" s="9"/>
      <c r="T197" s="9"/>
      <c r="U197" s="9"/>
      <c r="V197" s="9"/>
      <c r="W197" s="9"/>
      <c r="X197" s="9"/>
      <c r="Y197" s="9"/>
      <c r="Z197" s="9"/>
    </row>
    <row r="198" spans="1:26" ht="15.75" customHeight="1">
      <c r="A198" s="9"/>
      <c r="B198" s="9"/>
      <c r="C198" s="9"/>
      <c r="D198" s="9"/>
      <c r="E198" s="9"/>
      <c r="N198" s="9"/>
      <c r="O198" s="9"/>
      <c r="P198" s="9"/>
      <c r="Q198" s="9"/>
      <c r="R198" s="9"/>
      <c r="S198" s="9"/>
      <c r="T198" s="9"/>
      <c r="U198" s="9"/>
      <c r="V198" s="9"/>
      <c r="W198" s="9"/>
      <c r="X198" s="9"/>
      <c r="Y198" s="9"/>
      <c r="Z198" s="9"/>
    </row>
    <row r="199" spans="1:26" ht="15.75" customHeight="1">
      <c r="A199" s="9"/>
      <c r="B199" s="9"/>
      <c r="C199" s="9"/>
      <c r="D199" s="9"/>
      <c r="E199" s="9"/>
      <c r="N199" s="9"/>
      <c r="O199" s="9"/>
      <c r="P199" s="9"/>
      <c r="Q199" s="9"/>
      <c r="R199" s="9"/>
      <c r="S199" s="9"/>
      <c r="T199" s="9"/>
      <c r="U199" s="9"/>
      <c r="V199" s="9"/>
      <c r="W199" s="9"/>
      <c r="X199" s="9"/>
      <c r="Y199" s="9"/>
      <c r="Z199" s="9"/>
    </row>
    <row r="200" spans="1:26" ht="15.75" customHeight="1">
      <c r="A200" s="9"/>
      <c r="B200" s="9"/>
      <c r="C200" s="9"/>
      <c r="D200" s="9"/>
      <c r="E200" s="9"/>
      <c r="N200" s="9"/>
      <c r="O200" s="9"/>
      <c r="P200" s="9"/>
      <c r="Q200" s="9"/>
      <c r="R200" s="9"/>
      <c r="S200" s="9"/>
      <c r="T200" s="9"/>
      <c r="U200" s="9"/>
      <c r="V200" s="9"/>
      <c r="W200" s="9"/>
      <c r="X200" s="9"/>
      <c r="Y200" s="9"/>
      <c r="Z200" s="9"/>
    </row>
    <row r="201" spans="1:26" ht="15.75" customHeight="1">
      <c r="A201" s="9"/>
      <c r="B201" s="9"/>
      <c r="C201" s="9"/>
      <c r="D201" s="9"/>
      <c r="E201" s="9"/>
      <c r="N201" s="9"/>
      <c r="O201" s="9"/>
      <c r="P201" s="9"/>
      <c r="Q201" s="9"/>
      <c r="R201" s="9"/>
      <c r="S201" s="9"/>
      <c r="T201" s="9"/>
      <c r="U201" s="9"/>
      <c r="V201" s="9"/>
      <c r="W201" s="9"/>
      <c r="X201" s="9"/>
      <c r="Y201" s="9"/>
      <c r="Z201" s="9"/>
    </row>
    <row r="202" spans="1:26" ht="15.75" customHeight="1">
      <c r="A202" s="9"/>
      <c r="B202" s="9"/>
      <c r="C202" s="9"/>
      <c r="D202" s="9"/>
      <c r="E202" s="9"/>
      <c r="N202" s="9"/>
      <c r="O202" s="9"/>
      <c r="P202" s="9"/>
      <c r="Q202" s="9"/>
      <c r="R202" s="9"/>
      <c r="S202" s="9"/>
      <c r="T202" s="9"/>
      <c r="U202" s="9"/>
      <c r="V202" s="9"/>
      <c r="W202" s="9"/>
      <c r="X202" s="9"/>
      <c r="Y202" s="9"/>
      <c r="Z202" s="9"/>
    </row>
    <row r="203" spans="1:26" ht="15.75" customHeight="1">
      <c r="A203" s="9"/>
      <c r="B203" s="9"/>
      <c r="C203" s="9"/>
      <c r="D203" s="9"/>
      <c r="E203" s="9"/>
      <c r="N203" s="9"/>
      <c r="O203" s="9"/>
      <c r="P203" s="9"/>
      <c r="Q203" s="9"/>
      <c r="R203" s="9"/>
      <c r="S203" s="9"/>
      <c r="T203" s="9"/>
      <c r="U203" s="9"/>
      <c r="V203" s="9"/>
      <c r="W203" s="9"/>
      <c r="X203" s="9"/>
      <c r="Y203" s="9"/>
      <c r="Z203" s="9"/>
    </row>
    <row r="204" spans="1:26" ht="15.75" customHeight="1">
      <c r="A204" s="9"/>
      <c r="B204" s="9"/>
      <c r="C204" s="9"/>
      <c r="D204" s="9"/>
      <c r="E204" s="9"/>
      <c r="N204" s="9"/>
      <c r="O204" s="9"/>
      <c r="P204" s="9"/>
      <c r="Q204" s="9"/>
      <c r="R204" s="9"/>
      <c r="S204" s="9"/>
      <c r="T204" s="9"/>
      <c r="U204" s="9"/>
      <c r="V204" s="9"/>
      <c r="W204" s="9"/>
      <c r="X204" s="9"/>
      <c r="Y204" s="9"/>
      <c r="Z204" s="9"/>
    </row>
    <row r="205" spans="1:26" ht="15.75" customHeight="1">
      <c r="A205" s="9"/>
      <c r="B205" s="9"/>
      <c r="C205" s="9"/>
      <c r="D205" s="9"/>
      <c r="E205" s="9"/>
      <c r="N205" s="9"/>
      <c r="O205" s="9"/>
      <c r="P205" s="9"/>
      <c r="Q205" s="9"/>
      <c r="R205" s="9"/>
      <c r="S205" s="9"/>
      <c r="T205" s="9"/>
      <c r="U205" s="9"/>
      <c r="V205" s="9"/>
      <c r="W205" s="9"/>
      <c r="X205" s="9"/>
      <c r="Y205" s="9"/>
      <c r="Z205" s="9"/>
    </row>
    <row r="206" spans="1:26" ht="15.75" customHeight="1">
      <c r="A206" s="9"/>
      <c r="B206" s="9"/>
      <c r="C206" s="9"/>
      <c r="D206" s="9"/>
      <c r="E206" s="9"/>
      <c r="N206" s="9"/>
      <c r="O206" s="9"/>
      <c r="P206" s="9"/>
      <c r="Q206" s="9"/>
      <c r="R206" s="9"/>
      <c r="S206" s="9"/>
      <c r="T206" s="9"/>
      <c r="U206" s="9"/>
      <c r="V206" s="9"/>
      <c r="W206" s="9"/>
      <c r="X206" s="9"/>
      <c r="Y206" s="9"/>
      <c r="Z206" s="9"/>
    </row>
    <row r="207" spans="1:26" ht="15.75" customHeight="1">
      <c r="A207" s="9"/>
      <c r="B207" s="9"/>
      <c r="C207" s="9"/>
      <c r="D207" s="9"/>
      <c r="E207" s="9"/>
      <c r="N207" s="9"/>
      <c r="O207" s="9"/>
      <c r="P207" s="9"/>
      <c r="Q207" s="9"/>
      <c r="R207" s="9"/>
      <c r="S207" s="9"/>
      <c r="T207" s="9"/>
      <c r="U207" s="9"/>
      <c r="V207" s="9"/>
      <c r="W207" s="9"/>
      <c r="X207" s="9"/>
      <c r="Y207" s="9"/>
      <c r="Z207" s="9"/>
    </row>
    <row r="208" spans="1:26" ht="15.75" customHeight="1">
      <c r="A208" s="9"/>
      <c r="B208" s="9"/>
      <c r="C208" s="9"/>
      <c r="D208" s="9"/>
      <c r="E208" s="9"/>
      <c r="N208" s="9"/>
      <c r="O208" s="9"/>
      <c r="P208" s="9"/>
      <c r="Q208" s="9"/>
      <c r="R208" s="9"/>
      <c r="S208" s="9"/>
      <c r="T208" s="9"/>
      <c r="U208" s="9"/>
      <c r="V208" s="9"/>
      <c r="W208" s="9"/>
      <c r="X208" s="9"/>
      <c r="Y208" s="9"/>
      <c r="Z208" s="9"/>
    </row>
    <row r="209" spans="1:26" ht="15.75" customHeight="1">
      <c r="A209" s="9"/>
      <c r="B209" s="9"/>
      <c r="C209" s="9"/>
      <c r="D209" s="9"/>
      <c r="E209" s="9"/>
      <c r="N209" s="9"/>
      <c r="O209" s="9"/>
      <c r="P209" s="9"/>
      <c r="Q209" s="9"/>
      <c r="R209" s="9"/>
      <c r="S209" s="9"/>
      <c r="T209" s="9"/>
      <c r="U209" s="9"/>
      <c r="V209" s="9"/>
      <c r="W209" s="9"/>
      <c r="X209" s="9"/>
      <c r="Y209" s="9"/>
      <c r="Z209" s="9"/>
    </row>
    <row r="210" spans="1:26" ht="15.75" customHeight="1">
      <c r="A210" s="9"/>
      <c r="B210" s="9"/>
      <c r="C210" s="9"/>
      <c r="D210" s="9"/>
      <c r="E210" s="9"/>
      <c r="N210" s="9"/>
      <c r="O210" s="9"/>
      <c r="P210" s="9"/>
      <c r="Q210" s="9"/>
      <c r="R210" s="9"/>
      <c r="S210" s="9"/>
      <c r="T210" s="9"/>
      <c r="U210" s="9"/>
      <c r="V210" s="9"/>
      <c r="W210" s="9"/>
      <c r="X210" s="9"/>
      <c r="Y210" s="9"/>
      <c r="Z210" s="9"/>
    </row>
    <row r="211" spans="1:26" ht="15.75" customHeight="1">
      <c r="A211" s="9"/>
      <c r="B211" s="9"/>
      <c r="C211" s="9"/>
      <c r="D211" s="9"/>
      <c r="E211" s="9"/>
      <c r="N211" s="9"/>
      <c r="O211" s="9"/>
      <c r="P211" s="9"/>
      <c r="Q211" s="9"/>
      <c r="R211" s="9"/>
      <c r="S211" s="9"/>
      <c r="T211" s="9"/>
      <c r="U211" s="9"/>
      <c r="V211" s="9"/>
      <c r="W211" s="9"/>
      <c r="X211" s="9"/>
      <c r="Y211" s="9"/>
      <c r="Z211" s="9"/>
    </row>
    <row r="212" spans="1:26" ht="15.75" customHeight="1">
      <c r="A212" s="9"/>
      <c r="B212" s="9"/>
      <c r="C212" s="9"/>
      <c r="D212" s="9"/>
      <c r="E212" s="9"/>
      <c r="N212" s="9"/>
      <c r="O212" s="9"/>
      <c r="P212" s="9"/>
      <c r="Q212" s="9"/>
      <c r="R212" s="9"/>
      <c r="S212" s="9"/>
      <c r="T212" s="9"/>
      <c r="U212" s="9"/>
      <c r="V212" s="9"/>
      <c r="W212" s="9"/>
      <c r="X212" s="9"/>
      <c r="Y212" s="9"/>
      <c r="Z212" s="9"/>
    </row>
    <row r="213" spans="1:26" ht="15.75" customHeight="1">
      <c r="A213" s="9"/>
      <c r="B213" s="9"/>
      <c r="C213" s="9"/>
      <c r="D213" s="9"/>
      <c r="E213" s="9"/>
      <c r="N213" s="9"/>
      <c r="O213" s="9"/>
      <c r="P213" s="9"/>
      <c r="Q213" s="9"/>
      <c r="R213" s="9"/>
      <c r="S213" s="9"/>
      <c r="T213" s="9"/>
      <c r="U213" s="9"/>
      <c r="V213" s="9"/>
      <c r="W213" s="9"/>
      <c r="X213" s="9"/>
      <c r="Y213" s="9"/>
      <c r="Z213" s="9"/>
    </row>
    <row r="214" spans="1:26" ht="15.75" customHeight="1">
      <c r="A214" s="9"/>
      <c r="B214" s="9"/>
      <c r="C214" s="9"/>
      <c r="D214" s="9"/>
      <c r="E214" s="9"/>
      <c r="N214" s="9"/>
      <c r="O214" s="9"/>
      <c r="P214" s="9"/>
      <c r="Q214" s="9"/>
      <c r="R214" s="9"/>
      <c r="S214" s="9"/>
      <c r="T214" s="9"/>
      <c r="U214" s="9"/>
      <c r="V214" s="9"/>
      <c r="W214" s="9"/>
      <c r="X214" s="9"/>
      <c r="Y214" s="9"/>
      <c r="Z214" s="9"/>
    </row>
    <row r="215" spans="1:26" ht="15.75" customHeight="1">
      <c r="A215" s="9"/>
      <c r="B215" s="9"/>
      <c r="C215" s="9"/>
      <c r="D215" s="9"/>
      <c r="E215" s="9"/>
      <c r="N215" s="9"/>
      <c r="O215" s="9"/>
      <c r="P215" s="9"/>
      <c r="Q215" s="9"/>
      <c r="R215" s="9"/>
      <c r="S215" s="9"/>
      <c r="T215" s="9"/>
      <c r="U215" s="9"/>
      <c r="V215" s="9"/>
      <c r="W215" s="9"/>
      <c r="X215" s="9"/>
      <c r="Y215" s="9"/>
      <c r="Z215" s="9"/>
    </row>
    <row r="216" spans="1:26" ht="15.75" customHeight="1">
      <c r="A216" s="9"/>
      <c r="B216" s="9"/>
      <c r="C216" s="9"/>
      <c r="D216" s="9"/>
      <c r="E216" s="9"/>
      <c r="N216" s="9"/>
      <c r="O216" s="9"/>
      <c r="P216" s="9"/>
      <c r="Q216" s="9"/>
      <c r="R216" s="9"/>
      <c r="S216" s="9"/>
      <c r="T216" s="9"/>
      <c r="U216" s="9"/>
      <c r="V216" s="9"/>
      <c r="W216" s="9"/>
      <c r="X216" s="9"/>
      <c r="Y216" s="9"/>
      <c r="Z216" s="9"/>
    </row>
    <row r="217" spans="1:26" ht="15.75" customHeight="1">
      <c r="A217" s="9"/>
      <c r="B217" s="9"/>
      <c r="C217" s="9"/>
      <c r="D217" s="9"/>
      <c r="E217" s="9"/>
      <c r="N217" s="9"/>
      <c r="O217" s="9"/>
      <c r="P217" s="9"/>
      <c r="Q217" s="9"/>
      <c r="R217" s="9"/>
      <c r="S217" s="9"/>
      <c r="T217" s="9"/>
      <c r="U217" s="9"/>
      <c r="V217" s="9"/>
      <c r="W217" s="9"/>
      <c r="X217" s="9"/>
      <c r="Y217" s="9"/>
      <c r="Z217" s="9"/>
    </row>
    <row r="218" spans="1:26" ht="15.75" customHeight="1">
      <c r="A218" s="9"/>
      <c r="B218" s="9"/>
      <c r="C218" s="9"/>
      <c r="D218" s="9"/>
      <c r="E218" s="9"/>
      <c r="N218" s="9"/>
      <c r="O218" s="9"/>
      <c r="P218" s="9"/>
      <c r="Q218" s="9"/>
      <c r="R218" s="9"/>
      <c r="S218" s="9"/>
      <c r="T218" s="9"/>
      <c r="U218" s="9"/>
      <c r="V218" s="9"/>
      <c r="W218" s="9"/>
      <c r="X218" s="9"/>
      <c r="Y218" s="9"/>
      <c r="Z218" s="9"/>
    </row>
    <row r="219" spans="1:26" ht="15.75" customHeight="1">
      <c r="A219" s="9"/>
      <c r="B219" s="9"/>
      <c r="C219" s="9"/>
      <c r="D219" s="9"/>
      <c r="E219" s="9"/>
      <c r="N219" s="9"/>
      <c r="O219" s="9"/>
      <c r="P219" s="9"/>
      <c r="Q219" s="9"/>
      <c r="R219" s="9"/>
      <c r="S219" s="9"/>
      <c r="T219" s="9"/>
      <c r="U219" s="9"/>
      <c r="V219" s="9"/>
      <c r="W219" s="9"/>
      <c r="X219" s="9"/>
      <c r="Y219" s="9"/>
      <c r="Z219" s="9"/>
    </row>
    <row r="220" spans="1:26" ht="15.75" customHeight="1">
      <c r="A220" s="9"/>
      <c r="B220" s="9"/>
      <c r="C220" s="9"/>
      <c r="D220" s="9"/>
      <c r="E220" s="9"/>
      <c r="N220" s="9"/>
      <c r="O220" s="9"/>
      <c r="P220" s="9"/>
      <c r="Q220" s="9"/>
      <c r="R220" s="9"/>
      <c r="S220" s="9"/>
      <c r="T220" s="9"/>
      <c r="U220" s="9"/>
      <c r="V220" s="9"/>
      <c r="W220" s="9"/>
      <c r="X220" s="9"/>
      <c r="Y220" s="9"/>
      <c r="Z220" s="9"/>
    </row>
    <row r="221" spans="1:26" ht="15.75" customHeight="1">
      <c r="A221" s="9"/>
      <c r="B221" s="9"/>
      <c r="C221" s="9"/>
      <c r="D221" s="9"/>
      <c r="E221" s="9"/>
      <c r="N221" s="9"/>
      <c r="O221" s="9"/>
      <c r="P221" s="9"/>
      <c r="Q221" s="9"/>
      <c r="R221" s="9"/>
      <c r="S221" s="9"/>
      <c r="T221" s="9"/>
      <c r="U221" s="9"/>
      <c r="V221" s="9"/>
      <c r="W221" s="9"/>
      <c r="X221" s="9"/>
      <c r="Y221" s="9"/>
      <c r="Z221" s="9"/>
    </row>
    <row r="222" spans="1:26" ht="15.75" customHeight="1">
      <c r="A222" s="9"/>
      <c r="B222" s="9"/>
      <c r="C222" s="9"/>
      <c r="D222" s="9"/>
      <c r="E222" s="9"/>
      <c r="N222" s="9"/>
      <c r="O222" s="9"/>
      <c r="P222" s="9"/>
      <c r="Q222" s="9"/>
      <c r="R222" s="9"/>
      <c r="S222" s="9"/>
      <c r="T222" s="9"/>
      <c r="U222" s="9"/>
      <c r="V222" s="9"/>
      <c r="W222" s="9"/>
      <c r="X222" s="9"/>
      <c r="Y222" s="9"/>
      <c r="Z222" s="9"/>
    </row>
    <row r="223" spans="1:26" ht="15.75" customHeight="1">
      <c r="A223" s="9"/>
      <c r="B223" s="9"/>
      <c r="C223" s="9"/>
      <c r="D223" s="9"/>
      <c r="E223" s="9"/>
      <c r="N223" s="9"/>
      <c r="O223" s="9"/>
      <c r="P223" s="9"/>
      <c r="Q223" s="9"/>
      <c r="R223" s="9"/>
      <c r="S223" s="9"/>
      <c r="T223" s="9"/>
      <c r="U223" s="9"/>
      <c r="V223" s="9"/>
      <c r="W223" s="9"/>
      <c r="X223" s="9"/>
      <c r="Y223" s="9"/>
      <c r="Z223" s="9"/>
    </row>
    <row r="224" spans="1:26" ht="15.75" customHeight="1">
      <c r="A224" s="9"/>
      <c r="B224" s="9"/>
      <c r="C224" s="9"/>
      <c r="D224" s="9"/>
      <c r="E224" s="9"/>
      <c r="N224" s="9"/>
      <c r="O224" s="9"/>
      <c r="P224" s="9"/>
      <c r="Q224" s="9"/>
      <c r="R224" s="9"/>
      <c r="S224" s="9"/>
      <c r="T224" s="9"/>
      <c r="U224" s="9"/>
      <c r="V224" s="9"/>
      <c r="W224" s="9"/>
      <c r="X224" s="9"/>
      <c r="Y224" s="9"/>
      <c r="Z224" s="9"/>
    </row>
    <row r="225" spans="1:26" ht="15.75" customHeight="1">
      <c r="A225" s="9"/>
      <c r="B225" s="9"/>
      <c r="C225" s="9"/>
      <c r="D225" s="9"/>
      <c r="E225" s="9"/>
      <c r="N225" s="9"/>
      <c r="O225" s="9"/>
      <c r="P225" s="9"/>
      <c r="Q225" s="9"/>
      <c r="R225" s="9"/>
      <c r="S225" s="9"/>
      <c r="T225" s="9"/>
      <c r="U225" s="9"/>
      <c r="V225" s="9"/>
      <c r="W225" s="9"/>
      <c r="X225" s="9"/>
      <c r="Y225" s="9"/>
      <c r="Z225" s="9"/>
    </row>
    <row r="226" spans="1:26" ht="15.75" customHeight="1">
      <c r="A226" s="9"/>
      <c r="B226" s="9"/>
      <c r="C226" s="9"/>
      <c r="D226" s="9"/>
      <c r="E226" s="9"/>
      <c r="N226" s="9"/>
      <c r="O226" s="9"/>
      <c r="P226" s="9"/>
      <c r="Q226" s="9"/>
      <c r="R226" s="9"/>
      <c r="S226" s="9"/>
      <c r="T226" s="9"/>
      <c r="U226" s="9"/>
      <c r="V226" s="9"/>
      <c r="W226" s="9"/>
      <c r="X226" s="9"/>
      <c r="Y226" s="9"/>
      <c r="Z226" s="9"/>
    </row>
    <row r="227" spans="1:26" ht="15.75" customHeight="1">
      <c r="A227" s="9"/>
      <c r="B227" s="9"/>
      <c r="C227" s="9"/>
      <c r="D227" s="9"/>
      <c r="E227" s="9"/>
      <c r="N227" s="9"/>
      <c r="O227" s="9"/>
      <c r="P227" s="9"/>
      <c r="Q227" s="9"/>
      <c r="R227" s="9"/>
      <c r="S227" s="9"/>
      <c r="T227" s="9"/>
      <c r="U227" s="9"/>
      <c r="V227" s="9"/>
      <c r="W227" s="9"/>
      <c r="X227" s="9"/>
      <c r="Y227" s="9"/>
      <c r="Z227" s="9"/>
    </row>
    <row r="228" spans="1:26" ht="15.75" customHeight="1">
      <c r="A228" s="9"/>
      <c r="B228" s="9"/>
      <c r="C228" s="9"/>
      <c r="D228" s="9"/>
      <c r="E228" s="9"/>
      <c r="N228" s="9"/>
      <c r="O228" s="9"/>
      <c r="P228" s="9"/>
      <c r="Q228" s="9"/>
      <c r="R228" s="9"/>
      <c r="S228" s="9"/>
      <c r="T228" s="9"/>
      <c r="U228" s="9"/>
      <c r="V228" s="9"/>
      <c r="W228" s="9"/>
      <c r="X228" s="9"/>
      <c r="Y228" s="9"/>
      <c r="Z228" s="9"/>
    </row>
    <row r="229" spans="1:26" ht="15.75" customHeight="1">
      <c r="A229" s="9"/>
      <c r="B229" s="9"/>
      <c r="C229" s="9"/>
      <c r="D229" s="9"/>
      <c r="E229" s="9"/>
      <c r="N229" s="9"/>
      <c r="O229" s="9"/>
      <c r="P229" s="9"/>
      <c r="Q229" s="9"/>
      <c r="R229" s="9"/>
      <c r="S229" s="9"/>
      <c r="T229" s="9"/>
      <c r="U229" s="9"/>
      <c r="V229" s="9"/>
      <c r="W229" s="9"/>
      <c r="X229" s="9"/>
      <c r="Y229" s="9"/>
      <c r="Z229" s="9"/>
    </row>
    <row r="230" spans="1:26" ht="15.75" customHeight="1">
      <c r="A230" s="9"/>
      <c r="B230" s="9"/>
      <c r="C230" s="9"/>
      <c r="D230" s="9"/>
      <c r="E230" s="9"/>
      <c r="N230" s="9"/>
      <c r="O230" s="9"/>
      <c r="P230" s="9"/>
      <c r="Q230" s="9"/>
      <c r="R230" s="9"/>
      <c r="S230" s="9"/>
      <c r="T230" s="9"/>
      <c r="U230" s="9"/>
      <c r="V230" s="9"/>
      <c r="W230" s="9"/>
      <c r="X230" s="9"/>
      <c r="Y230" s="9"/>
      <c r="Z230" s="9"/>
    </row>
    <row r="231" spans="1:26" ht="15.75" customHeight="1">
      <c r="A231" s="9"/>
      <c r="B231" s="9"/>
      <c r="C231" s="9"/>
      <c r="D231" s="9"/>
      <c r="E231" s="9"/>
      <c r="N231" s="9"/>
      <c r="O231" s="9"/>
      <c r="P231" s="9"/>
      <c r="Q231" s="9"/>
      <c r="R231" s="9"/>
      <c r="S231" s="9"/>
      <c r="T231" s="9"/>
      <c r="U231" s="9"/>
      <c r="V231" s="9"/>
      <c r="W231" s="9"/>
      <c r="X231" s="9"/>
      <c r="Y231" s="9"/>
      <c r="Z231" s="9"/>
    </row>
    <row r="232" spans="1:26" ht="15.75" customHeight="1">
      <c r="A232" s="9"/>
      <c r="B232" s="9"/>
      <c r="C232" s="9"/>
      <c r="D232" s="9"/>
      <c r="E232" s="9"/>
      <c r="N232" s="9"/>
      <c r="O232" s="9"/>
      <c r="P232" s="9"/>
      <c r="Q232" s="9"/>
      <c r="R232" s="9"/>
      <c r="S232" s="9"/>
      <c r="T232" s="9"/>
      <c r="U232" s="9"/>
      <c r="V232" s="9"/>
      <c r="W232" s="9"/>
      <c r="X232" s="9"/>
      <c r="Y232" s="9"/>
      <c r="Z232" s="9"/>
    </row>
    <row r="233" spans="1:26" ht="15.75" customHeight="1">
      <c r="A233" s="9"/>
      <c r="B233" s="9"/>
      <c r="C233" s="9"/>
      <c r="D233" s="9"/>
      <c r="E233" s="9"/>
      <c r="N233" s="9"/>
      <c r="O233" s="9"/>
      <c r="P233" s="9"/>
      <c r="Q233" s="9"/>
      <c r="R233" s="9"/>
      <c r="S233" s="9"/>
      <c r="T233" s="9"/>
      <c r="U233" s="9"/>
      <c r="V233" s="9"/>
      <c r="W233" s="9"/>
      <c r="X233" s="9"/>
      <c r="Y233" s="9"/>
      <c r="Z233" s="9"/>
    </row>
    <row r="234" spans="1:26" ht="15.75" customHeight="1">
      <c r="A234" s="9"/>
      <c r="B234" s="9"/>
      <c r="C234" s="9"/>
      <c r="D234" s="9"/>
      <c r="E234" s="9"/>
      <c r="N234" s="9"/>
      <c r="O234" s="9"/>
      <c r="P234" s="9"/>
      <c r="Q234" s="9"/>
      <c r="R234" s="9"/>
      <c r="S234" s="9"/>
      <c r="T234" s="9"/>
      <c r="U234" s="9"/>
      <c r="V234" s="9"/>
      <c r="W234" s="9"/>
      <c r="X234" s="9"/>
      <c r="Y234" s="9"/>
      <c r="Z234" s="9"/>
    </row>
    <row r="235" spans="1:26" ht="15.75" customHeight="1">
      <c r="A235" s="9"/>
      <c r="B235" s="9"/>
      <c r="C235" s="9"/>
      <c r="D235" s="9"/>
      <c r="E235" s="9"/>
      <c r="N235" s="9"/>
      <c r="O235" s="9"/>
      <c r="P235" s="9"/>
      <c r="Q235" s="9"/>
      <c r="R235" s="9"/>
      <c r="S235" s="9"/>
      <c r="T235" s="9"/>
      <c r="U235" s="9"/>
      <c r="V235" s="9"/>
      <c r="W235" s="9"/>
      <c r="X235" s="9"/>
      <c r="Y235" s="9"/>
      <c r="Z235" s="9"/>
    </row>
    <row r="236" spans="1:26" ht="15.75" customHeight="1">
      <c r="A236" s="9"/>
      <c r="B236" s="9"/>
      <c r="C236" s="9"/>
      <c r="D236" s="9"/>
      <c r="E236" s="9"/>
      <c r="N236" s="9"/>
      <c r="O236" s="9"/>
      <c r="P236" s="9"/>
      <c r="Q236" s="9"/>
      <c r="R236" s="9"/>
      <c r="S236" s="9"/>
      <c r="T236" s="9"/>
      <c r="U236" s="9"/>
      <c r="V236" s="9"/>
      <c r="W236" s="9"/>
      <c r="X236" s="9"/>
      <c r="Y236" s="9"/>
      <c r="Z236" s="9"/>
    </row>
    <row r="237" spans="1:26" ht="15.75" customHeight="1">
      <c r="A237" s="9"/>
      <c r="B237" s="9"/>
      <c r="C237" s="9"/>
      <c r="D237" s="9"/>
      <c r="E237" s="9"/>
      <c r="N237" s="9"/>
      <c r="O237" s="9"/>
      <c r="P237" s="9"/>
      <c r="Q237" s="9"/>
      <c r="R237" s="9"/>
      <c r="S237" s="9"/>
      <c r="T237" s="9"/>
      <c r="U237" s="9"/>
      <c r="V237" s="9"/>
      <c r="W237" s="9"/>
      <c r="X237" s="9"/>
      <c r="Y237" s="9"/>
      <c r="Z237" s="9"/>
    </row>
    <row r="238" spans="1:26" ht="15.75" customHeight="1">
      <c r="A238" s="9"/>
      <c r="B238" s="9"/>
      <c r="C238" s="9"/>
      <c r="D238" s="9"/>
      <c r="E238" s="9"/>
      <c r="N238" s="9"/>
      <c r="O238" s="9"/>
      <c r="P238" s="9"/>
      <c r="Q238" s="9"/>
      <c r="R238" s="9"/>
      <c r="S238" s="9"/>
      <c r="T238" s="9"/>
      <c r="U238" s="9"/>
      <c r="V238" s="9"/>
      <c r="W238" s="9"/>
      <c r="X238" s="9"/>
      <c r="Y238" s="9"/>
      <c r="Z238" s="9"/>
    </row>
    <row r="239" spans="1:26" ht="15.75" customHeight="1">
      <c r="A239" s="9"/>
      <c r="B239" s="9"/>
      <c r="C239" s="9"/>
      <c r="D239" s="9"/>
      <c r="E239" s="9"/>
      <c r="N239" s="9"/>
      <c r="O239" s="9"/>
      <c r="P239" s="9"/>
      <c r="Q239" s="9"/>
      <c r="R239" s="9"/>
      <c r="S239" s="9"/>
      <c r="T239" s="9"/>
      <c r="U239" s="9"/>
      <c r="V239" s="9"/>
      <c r="W239" s="9"/>
      <c r="X239" s="9"/>
      <c r="Y239" s="9"/>
      <c r="Z239" s="9"/>
    </row>
    <row r="240" spans="1:26" ht="15.75" customHeight="1">
      <c r="A240" s="9"/>
      <c r="B240" s="9"/>
      <c r="C240" s="9"/>
      <c r="D240" s="9"/>
      <c r="E240" s="9"/>
      <c r="N240" s="9"/>
      <c r="O240" s="9"/>
      <c r="P240" s="9"/>
      <c r="Q240" s="9"/>
      <c r="R240" s="9"/>
      <c r="S240" s="9"/>
      <c r="T240" s="9"/>
      <c r="U240" s="9"/>
      <c r="V240" s="9"/>
      <c r="W240" s="9"/>
      <c r="X240" s="9"/>
      <c r="Y240" s="9"/>
      <c r="Z240" s="9"/>
    </row>
    <row r="241" spans="1:26" ht="15.75" customHeight="1">
      <c r="A241" s="9"/>
      <c r="B241" s="9"/>
      <c r="C241" s="9"/>
      <c r="D241" s="9"/>
      <c r="E241" s="9"/>
      <c r="N241" s="9"/>
      <c r="O241" s="9"/>
      <c r="P241" s="9"/>
      <c r="Q241" s="9"/>
      <c r="R241" s="9"/>
      <c r="S241" s="9"/>
      <c r="T241" s="9"/>
      <c r="U241" s="9"/>
      <c r="V241" s="9"/>
      <c r="W241" s="9"/>
      <c r="X241" s="9"/>
      <c r="Y241" s="9"/>
      <c r="Z241" s="9"/>
    </row>
    <row r="242" spans="1:26" ht="15.75" customHeight="1">
      <c r="A242" s="9"/>
      <c r="B242" s="9"/>
      <c r="C242" s="9"/>
      <c r="D242" s="9"/>
      <c r="E242" s="9"/>
      <c r="N242" s="9"/>
      <c r="O242" s="9"/>
      <c r="P242" s="9"/>
      <c r="Q242" s="9"/>
      <c r="R242" s="9"/>
      <c r="S242" s="9"/>
      <c r="T242" s="9"/>
      <c r="U242" s="9"/>
      <c r="V242" s="9"/>
      <c r="W242" s="9"/>
      <c r="X242" s="9"/>
      <c r="Y242" s="9"/>
      <c r="Z242" s="9"/>
    </row>
    <row r="243" spans="1:26" ht="15.75" customHeight="1">
      <c r="A243" s="9"/>
      <c r="B243" s="9"/>
      <c r="C243" s="9"/>
      <c r="D243" s="9"/>
      <c r="E243" s="9"/>
      <c r="N243" s="9"/>
      <c r="O243" s="9"/>
      <c r="P243" s="9"/>
      <c r="Q243" s="9"/>
      <c r="R243" s="9"/>
      <c r="S243" s="9"/>
      <c r="T243" s="9"/>
      <c r="U243" s="9"/>
      <c r="V243" s="9"/>
      <c r="W243" s="9"/>
      <c r="X243" s="9"/>
      <c r="Y243" s="9"/>
      <c r="Z243" s="9"/>
    </row>
    <row r="244" spans="1:26" ht="15.75" customHeight="1">
      <c r="A244" s="9"/>
      <c r="B244" s="9"/>
      <c r="C244" s="9"/>
      <c r="D244" s="9"/>
      <c r="E244" s="9"/>
      <c r="N244" s="9"/>
      <c r="O244" s="9"/>
      <c r="P244" s="9"/>
      <c r="Q244" s="9"/>
      <c r="R244" s="9"/>
      <c r="S244" s="9"/>
      <c r="T244" s="9"/>
      <c r="U244" s="9"/>
      <c r="V244" s="9"/>
      <c r="W244" s="9"/>
      <c r="X244" s="9"/>
      <c r="Y244" s="9"/>
      <c r="Z244" s="9"/>
    </row>
    <row r="245" spans="1:26" ht="15.75" customHeight="1">
      <c r="A245" s="9"/>
      <c r="B245" s="9"/>
      <c r="C245" s="9"/>
      <c r="D245" s="9"/>
      <c r="E245" s="9"/>
      <c r="N245" s="9"/>
      <c r="O245" s="9"/>
      <c r="P245" s="9"/>
      <c r="Q245" s="9"/>
      <c r="R245" s="9"/>
      <c r="S245" s="9"/>
      <c r="T245" s="9"/>
      <c r="U245" s="9"/>
      <c r="V245" s="9"/>
      <c r="W245" s="9"/>
      <c r="X245" s="9"/>
      <c r="Y245" s="9"/>
      <c r="Z245" s="9"/>
    </row>
    <row r="246" spans="1:26" ht="15.75" customHeight="1">
      <c r="A246" s="9"/>
      <c r="B246" s="9"/>
      <c r="C246" s="9"/>
      <c r="D246" s="9"/>
      <c r="E246" s="9"/>
      <c r="N246" s="9"/>
      <c r="O246" s="9"/>
      <c r="P246" s="9"/>
      <c r="Q246" s="9"/>
      <c r="R246" s="9"/>
      <c r="S246" s="9"/>
      <c r="T246" s="9"/>
      <c r="U246" s="9"/>
      <c r="V246" s="9"/>
      <c r="W246" s="9"/>
      <c r="X246" s="9"/>
      <c r="Y246" s="9"/>
      <c r="Z246" s="9"/>
    </row>
    <row r="247" spans="1:26" ht="15.75" customHeight="1">
      <c r="A247" s="9"/>
      <c r="B247" s="9"/>
      <c r="C247" s="9"/>
      <c r="D247" s="9"/>
      <c r="E247" s="9"/>
      <c r="N247" s="9"/>
      <c r="O247" s="9"/>
      <c r="P247" s="9"/>
      <c r="Q247" s="9"/>
      <c r="R247" s="9"/>
      <c r="S247" s="9"/>
      <c r="T247" s="9"/>
      <c r="U247" s="9"/>
      <c r="V247" s="9"/>
      <c r="W247" s="9"/>
      <c r="X247" s="9"/>
      <c r="Y247" s="9"/>
      <c r="Z247" s="9"/>
    </row>
    <row r="248" spans="1:26" ht="15.75" customHeight="1">
      <c r="A248" s="9"/>
      <c r="B248" s="9"/>
      <c r="C248" s="9"/>
      <c r="D248" s="9"/>
      <c r="E248" s="9"/>
      <c r="N248" s="9"/>
      <c r="O248" s="9"/>
      <c r="P248" s="9"/>
      <c r="Q248" s="9"/>
      <c r="R248" s="9"/>
      <c r="S248" s="9"/>
      <c r="T248" s="9"/>
      <c r="U248" s="9"/>
      <c r="V248" s="9"/>
      <c r="W248" s="9"/>
      <c r="X248" s="9"/>
      <c r="Y248" s="9"/>
      <c r="Z248" s="9"/>
    </row>
    <row r="249" spans="1:26" ht="15.75" customHeight="1">
      <c r="A249" s="9"/>
      <c r="B249" s="9"/>
      <c r="C249" s="9"/>
      <c r="D249" s="9"/>
      <c r="E249" s="9"/>
      <c r="N249" s="9"/>
      <c r="O249" s="9"/>
      <c r="P249" s="9"/>
      <c r="Q249" s="9"/>
      <c r="R249" s="9"/>
      <c r="S249" s="9"/>
      <c r="T249" s="9"/>
      <c r="U249" s="9"/>
      <c r="V249" s="9"/>
      <c r="W249" s="9"/>
      <c r="X249" s="9"/>
      <c r="Y249" s="9"/>
      <c r="Z249" s="9"/>
    </row>
    <row r="250" spans="1:26" ht="15.75" customHeight="1">
      <c r="A250" s="9"/>
      <c r="B250" s="9"/>
      <c r="C250" s="9"/>
      <c r="D250" s="9"/>
      <c r="E250" s="9"/>
      <c r="N250" s="9"/>
      <c r="O250" s="9"/>
      <c r="P250" s="9"/>
      <c r="Q250" s="9"/>
      <c r="R250" s="9"/>
      <c r="S250" s="9"/>
      <c r="T250" s="9"/>
      <c r="U250" s="9"/>
      <c r="V250" s="9"/>
      <c r="W250" s="9"/>
      <c r="X250" s="9"/>
      <c r="Y250" s="9"/>
      <c r="Z250" s="9"/>
    </row>
    <row r="251" spans="1:26" ht="15.75" customHeight="1">
      <c r="A251" s="9"/>
      <c r="B251" s="9"/>
      <c r="C251" s="9"/>
      <c r="D251" s="9"/>
      <c r="E251" s="9"/>
      <c r="N251" s="9"/>
      <c r="O251" s="9"/>
      <c r="P251" s="9"/>
      <c r="Q251" s="9"/>
      <c r="R251" s="9"/>
      <c r="S251" s="9"/>
      <c r="T251" s="9"/>
      <c r="U251" s="9"/>
      <c r="V251" s="9"/>
      <c r="W251" s="9"/>
      <c r="X251" s="9"/>
      <c r="Y251" s="9"/>
      <c r="Z251" s="9"/>
    </row>
    <row r="252" spans="1:26" ht="15.75" customHeight="1">
      <c r="A252" s="9"/>
      <c r="B252" s="9"/>
      <c r="C252" s="9"/>
      <c r="D252" s="9"/>
      <c r="E252" s="9"/>
      <c r="N252" s="9"/>
      <c r="O252" s="9"/>
      <c r="P252" s="9"/>
      <c r="Q252" s="9"/>
      <c r="R252" s="9"/>
      <c r="S252" s="9"/>
      <c r="T252" s="9"/>
      <c r="U252" s="9"/>
      <c r="V252" s="9"/>
      <c r="W252" s="9"/>
      <c r="X252" s="9"/>
      <c r="Y252" s="9"/>
      <c r="Z252" s="9"/>
    </row>
    <row r="253" spans="1:26" ht="15.75" customHeight="1">
      <c r="A253" s="9"/>
      <c r="B253" s="9"/>
      <c r="C253" s="9"/>
      <c r="D253" s="9"/>
      <c r="E253" s="9"/>
      <c r="N253" s="9"/>
      <c r="O253" s="9"/>
      <c r="P253" s="9"/>
      <c r="Q253" s="9"/>
      <c r="R253" s="9"/>
      <c r="S253" s="9"/>
      <c r="T253" s="9"/>
      <c r="U253" s="9"/>
      <c r="V253" s="9"/>
      <c r="W253" s="9"/>
      <c r="X253" s="9"/>
      <c r="Y253" s="9"/>
      <c r="Z253" s="9"/>
    </row>
    <row r="254" spans="1:26" ht="15.75" customHeight="1">
      <c r="A254" s="9"/>
      <c r="B254" s="9"/>
      <c r="C254" s="9"/>
      <c r="D254" s="9"/>
      <c r="E254" s="9"/>
      <c r="N254" s="9"/>
      <c r="O254" s="9"/>
      <c r="P254" s="9"/>
      <c r="Q254" s="9"/>
      <c r="R254" s="9"/>
      <c r="S254" s="9"/>
      <c r="T254" s="9"/>
      <c r="U254" s="9"/>
      <c r="V254" s="9"/>
      <c r="W254" s="9"/>
      <c r="X254" s="9"/>
      <c r="Y254" s="9"/>
      <c r="Z254" s="9"/>
    </row>
    <row r="255" spans="1:26" ht="15.75" customHeight="1">
      <c r="A255" s="9"/>
      <c r="B255" s="9"/>
      <c r="C255" s="9"/>
      <c r="D255" s="9"/>
      <c r="E255" s="9"/>
      <c r="N255" s="9"/>
      <c r="O255" s="9"/>
      <c r="P255" s="9"/>
      <c r="Q255" s="9"/>
      <c r="R255" s="9"/>
      <c r="S255" s="9"/>
      <c r="T255" s="9"/>
      <c r="U255" s="9"/>
      <c r="V255" s="9"/>
      <c r="W255" s="9"/>
      <c r="X255" s="9"/>
      <c r="Y255" s="9"/>
      <c r="Z255" s="9"/>
    </row>
    <row r="256" spans="1:26" ht="15.75" customHeight="1">
      <c r="A256" s="9"/>
      <c r="B256" s="9"/>
      <c r="C256" s="9"/>
      <c r="D256" s="9"/>
      <c r="E256" s="9"/>
      <c r="N256" s="9"/>
      <c r="O256" s="9"/>
      <c r="P256" s="9"/>
      <c r="Q256" s="9"/>
      <c r="R256" s="9"/>
      <c r="S256" s="9"/>
      <c r="T256" s="9"/>
      <c r="U256" s="9"/>
      <c r="V256" s="9"/>
      <c r="W256" s="9"/>
      <c r="X256" s="9"/>
      <c r="Y256" s="9"/>
      <c r="Z256" s="9"/>
    </row>
    <row r="257" spans="1:26" ht="15.75" customHeight="1">
      <c r="A257" s="9"/>
      <c r="B257" s="9"/>
      <c r="C257" s="9"/>
      <c r="D257" s="9"/>
      <c r="E257" s="9"/>
      <c r="N257" s="9"/>
      <c r="O257" s="9"/>
      <c r="P257" s="9"/>
      <c r="Q257" s="9"/>
      <c r="R257" s="9"/>
      <c r="S257" s="9"/>
      <c r="T257" s="9"/>
      <c r="U257" s="9"/>
      <c r="V257" s="9"/>
      <c r="W257" s="9"/>
      <c r="X257" s="9"/>
      <c r="Y257" s="9"/>
      <c r="Z257" s="9"/>
    </row>
    <row r="258" spans="1:26" ht="15.75" customHeight="1">
      <c r="A258" s="9"/>
      <c r="B258" s="9"/>
      <c r="C258" s="9"/>
      <c r="D258" s="9"/>
      <c r="E258" s="9"/>
      <c r="N258" s="9"/>
      <c r="O258" s="9"/>
      <c r="P258" s="9"/>
      <c r="Q258" s="9"/>
      <c r="R258" s="9"/>
      <c r="S258" s="9"/>
      <c r="T258" s="9"/>
      <c r="U258" s="9"/>
      <c r="V258" s="9"/>
      <c r="W258" s="9"/>
      <c r="X258" s="9"/>
      <c r="Y258" s="9"/>
      <c r="Z258" s="9"/>
    </row>
    <row r="259" spans="1:26" ht="15.75" customHeight="1">
      <c r="A259" s="9"/>
      <c r="B259" s="9"/>
      <c r="C259" s="9"/>
      <c r="D259" s="9"/>
      <c r="E259" s="9"/>
      <c r="N259" s="9"/>
      <c r="O259" s="9"/>
      <c r="P259" s="9"/>
      <c r="Q259" s="9"/>
      <c r="R259" s="9"/>
      <c r="S259" s="9"/>
      <c r="T259" s="9"/>
      <c r="U259" s="9"/>
      <c r="V259" s="9"/>
      <c r="W259" s="9"/>
      <c r="X259" s="9"/>
      <c r="Y259" s="9"/>
      <c r="Z259" s="9"/>
    </row>
    <row r="260" spans="1:26" ht="15.75" customHeight="1">
      <c r="A260" s="9"/>
      <c r="B260" s="9"/>
      <c r="C260" s="9"/>
      <c r="D260" s="9"/>
      <c r="E260" s="9"/>
      <c r="N260" s="9"/>
      <c r="O260" s="9"/>
      <c r="P260" s="9"/>
      <c r="Q260" s="9"/>
      <c r="R260" s="9"/>
      <c r="S260" s="9"/>
      <c r="T260" s="9"/>
      <c r="U260" s="9"/>
      <c r="V260" s="9"/>
      <c r="W260" s="9"/>
      <c r="X260" s="9"/>
      <c r="Y260" s="9"/>
      <c r="Z260" s="9"/>
    </row>
    <row r="261" spans="1:26" ht="15.75" customHeight="1">
      <c r="A261" s="9"/>
      <c r="B261" s="9"/>
      <c r="C261" s="9"/>
      <c r="D261" s="9"/>
      <c r="E261" s="9"/>
      <c r="N261" s="9"/>
      <c r="O261" s="9"/>
      <c r="P261" s="9"/>
      <c r="Q261" s="9"/>
      <c r="R261" s="9"/>
      <c r="S261" s="9"/>
      <c r="T261" s="9"/>
      <c r="U261" s="9"/>
      <c r="V261" s="9"/>
      <c r="W261" s="9"/>
      <c r="X261" s="9"/>
      <c r="Y261" s="9"/>
      <c r="Z261" s="9"/>
    </row>
    <row r="262" spans="1:26" ht="15.75" customHeight="1">
      <c r="A262" s="9"/>
      <c r="B262" s="9"/>
      <c r="C262" s="9"/>
      <c r="D262" s="9"/>
      <c r="E262" s="9"/>
      <c r="N262" s="9"/>
      <c r="O262" s="9"/>
      <c r="P262" s="9"/>
      <c r="Q262" s="9"/>
      <c r="R262" s="9"/>
      <c r="S262" s="9"/>
      <c r="T262" s="9"/>
      <c r="U262" s="9"/>
      <c r="V262" s="9"/>
      <c r="W262" s="9"/>
      <c r="X262" s="9"/>
      <c r="Y262" s="9"/>
      <c r="Z262" s="9"/>
    </row>
    <row r="263" spans="1:26" ht="15.75" customHeight="1">
      <c r="A263" s="9"/>
      <c r="B263" s="9"/>
      <c r="C263" s="9"/>
      <c r="D263" s="9"/>
      <c r="E263" s="9"/>
      <c r="N263" s="9"/>
      <c r="O263" s="9"/>
      <c r="P263" s="9"/>
      <c r="Q263" s="9"/>
      <c r="R263" s="9"/>
      <c r="S263" s="9"/>
      <c r="T263" s="9"/>
      <c r="U263" s="9"/>
      <c r="V263" s="9"/>
      <c r="W263" s="9"/>
      <c r="X263" s="9"/>
      <c r="Y263" s="9"/>
      <c r="Z263" s="9"/>
    </row>
    <row r="264" spans="1:26" ht="15.75" customHeight="1">
      <c r="A264" s="9"/>
      <c r="B264" s="9"/>
      <c r="C264" s="9"/>
      <c r="D264" s="9"/>
      <c r="E264" s="9"/>
      <c r="N264" s="9"/>
      <c r="O264" s="9"/>
      <c r="P264" s="9"/>
      <c r="Q264" s="9"/>
      <c r="R264" s="9"/>
      <c r="S264" s="9"/>
      <c r="T264" s="9"/>
      <c r="U264" s="9"/>
      <c r="V264" s="9"/>
      <c r="W264" s="9"/>
      <c r="X264" s="9"/>
      <c r="Y264" s="9"/>
      <c r="Z264" s="9"/>
    </row>
    <row r="265" spans="1:26" ht="15.75" customHeight="1">
      <c r="A265" s="9"/>
      <c r="B265" s="9"/>
      <c r="C265" s="9"/>
      <c r="D265" s="9"/>
      <c r="E265" s="9"/>
      <c r="N265" s="9"/>
      <c r="O265" s="9"/>
      <c r="P265" s="9"/>
      <c r="Q265" s="9"/>
      <c r="R265" s="9"/>
      <c r="S265" s="9"/>
      <c r="T265" s="9"/>
      <c r="U265" s="9"/>
      <c r="V265" s="9"/>
      <c r="W265" s="9"/>
      <c r="X265" s="9"/>
      <c r="Y265" s="9"/>
      <c r="Z265" s="9"/>
    </row>
    <row r="266" spans="1:26" ht="15.75" customHeight="1">
      <c r="A266" s="9"/>
      <c r="B266" s="9"/>
      <c r="C266" s="9"/>
      <c r="D266" s="9"/>
      <c r="E266" s="9"/>
      <c r="N266" s="9"/>
      <c r="O266" s="9"/>
      <c r="P266" s="9"/>
      <c r="Q266" s="9"/>
      <c r="R266" s="9"/>
      <c r="S266" s="9"/>
      <c r="T266" s="9"/>
      <c r="U266" s="9"/>
      <c r="V266" s="9"/>
      <c r="W266" s="9"/>
      <c r="X266" s="9"/>
      <c r="Y266" s="9"/>
      <c r="Z266" s="9"/>
    </row>
    <row r="267" spans="1:26" ht="15.75" customHeight="1">
      <c r="A267" s="9"/>
      <c r="B267" s="9"/>
      <c r="C267" s="9"/>
      <c r="D267" s="9"/>
      <c r="E267" s="9"/>
      <c r="N267" s="9"/>
      <c r="O267" s="9"/>
      <c r="P267" s="9"/>
      <c r="Q267" s="9"/>
      <c r="R267" s="9"/>
      <c r="S267" s="9"/>
      <c r="T267" s="9"/>
      <c r="U267" s="9"/>
      <c r="V267" s="9"/>
      <c r="W267" s="9"/>
      <c r="X267" s="9"/>
      <c r="Y267" s="9"/>
      <c r="Z267" s="9"/>
    </row>
    <row r="268" spans="1:26" ht="15.75" customHeight="1">
      <c r="A268" s="9"/>
      <c r="B268" s="9"/>
      <c r="C268" s="9"/>
      <c r="D268" s="9"/>
      <c r="E268" s="9"/>
      <c r="N268" s="9"/>
      <c r="O268" s="9"/>
      <c r="P268" s="9"/>
      <c r="Q268" s="9"/>
      <c r="R268" s="9"/>
      <c r="S268" s="9"/>
      <c r="T268" s="9"/>
      <c r="U268" s="9"/>
      <c r="V268" s="9"/>
      <c r="W268" s="9"/>
      <c r="X268" s="9"/>
      <c r="Y268" s="9"/>
      <c r="Z268" s="9"/>
    </row>
    <row r="269" spans="1:26" ht="15.75" customHeight="1">
      <c r="A269" s="9"/>
      <c r="B269" s="9"/>
      <c r="C269" s="9"/>
      <c r="D269" s="9"/>
      <c r="E269" s="9"/>
      <c r="N269" s="9"/>
      <c r="O269" s="9"/>
      <c r="P269" s="9"/>
      <c r="Q269" s="9"/>
      <c r="R269" s="9"/>
      <c r="S269" s="9"/>
      <c r="T269" s="9"/>
      <c r="U269" s="9"/>
      <c r="V269" s="9"/>
      <c r="W269" s="9"/>
      <c r="X269" s="9"/>
      <c r="Y269" s="9"/>
      <c r="Z269" s="9"/>
    </row>
    <row r="270" spans="1:26" ht="15.75" customHeight="1">
      <c r="A270" s="9"/>
      <c r="B270" s="9"/>
      <c r="C270" s="9"/>
      <c r="D270" s="9"/>
      <c r="E270" s="9"/>
      <c r="N270" s="9"/>
      <c r="O270" s="9"/>
      <c r="P270" s="9"/>
      <c r="Q270" s="9"/>
      <c r="R270" s="9"/>
      <c r="S270" s="9"/>
      <c r="T270" s="9"/>
      <c r="U270" s="9"/>
      <c r="V270" s="9"/>
      <c r="W270" s="9"/>
      <c r="X270" s="9"/>
      <c r="Y270" s="9"/>
      <c r="Z270" s="9"/>
    </row>
    <row r="271" spans="1:26" ht="15.75" customHeight="1">
      <c r="A271" s="9"/>
      <c r="B271" s="9"/>
      <c r="C271" s="9"/>
      <c r="D271" s="9"/>
      <c r="E271" s="9"/>
      <c r="N271" s="9"/>
      <c r="O271" s="9"/>
      <c r="P271" s="9"/>
      <c r="Q271" s="9"/>
      <c r="R271" s="9"/>
      <c r="S271" s="9"/>
      <c r="T271" s="9"/>
      <c r="U271" s="9"/>
      <c r="V271" s="9"/>
      <c r="W271" s="9"/>
      <c r="X271" s="9"/>
      <c r="Y271" s="9"/>
      <c r="Z271" s="9"/>
    </row>
    <row r="272" spans="1:26" ht="15.75" customHeight="1">
      <c r="A272" s="9"/>
      <c r="B272" s="9"/>
      <c r="C272" s="9"/>
      <c r="D272" s="9"/>
      <c r="E272" s="9"/>
      <c r="N272" s="9"/>
      <c r="O272" s="9"/>
      <c r="P272" s="9"/>
      <c r="Q272" s="9"/>
      <c r="R272" s="9"/>
      <c r="S272" s="9"/>
      <c r="T272" s="9"/>
      <c r="U272" s="9"/>
      <c r="V272" s="9"/>
      <c r="W272" s="9"/>
      <c r="X272" s="9"/>
      <c r="Y272" s="9"/>
      <c r="Z272" s="9"/>
    </row>
    <row r="273" spans="1:26" ht="15.75" customHeight="1">
      <c r="A273" s="9"/>
      <c r="B273" s="9"/>
      <c r="C273" s="9"/>
      <c r="D273" s="9"/>
      <c r="E273" s="9"/>
      <c r="N273" s="9"/>
      <c r="O273" s="9"/>
      <c r="P273" s="9"/>
      <c r="Q273" s="9"/>
      <c r="R273" s="9"/>
      <c r="S273" s="9"/>
      <c r="T273" s="9"/>
      <c r="U273" s="9"/>
      <c r="V273" s="9"/>
      <c r="W273" s="9"/>
      <c r="X273" s="9"/>
      <c r="Y273" s="9"/>
      <c r="Z273" s="9"/>
    </row>
    <row r="274" spans="1:26" ht="15.75" customHeight="1">
      <c r="A274" s="9"/>
      <c r="B274" s="9"/>
      <c r="C274" s="9"/>
      <c r="D274" s="9"/>
      <c r="E274" s="9"/>
      <c r="N274" s="9"/>
      <c r="O274" s="9"/>
      <c r="P274" s="9"/>
      <c r="Q274" s="9"/>
      <c r="R274" s="9"/>
      <c r="S274" s="9"/>
      <c r="T274" s="9"/>
      <c r="U274" s="9"/>
      <c r="V274" s="9"/>
      <c r="W274" s="9"/>
      <c r="X274" s="9"/>
      <c r="Y274" s="9"/>
      <c r="Z274" s="9"/>
    </row>
    <row r="275" spans="1:26" ht="15.75" customHeight="1">
      <c r="A275" s="9"/>
      <c r="B275" s="9"/>
      <c r="C275" s="9"/>
      <c r="D275" s="9"/>
      <c r="E275" s="9"/>
      <c r="N275" s="9"/>
      <c r="O275" s="9"/>
      <c r="P275" s="9"/>
      <c r="Q275" s="9"/>
      <c r="R275" s="9"/>
      <c r="S275" s="9"/>
      <c r="T275" s="9"/>
      <c r="U275" s="9"/>
      <c r="V275" s="9"/>
      <c r="W275" s="9"/>
      <c r="X275" s="9"/>
      <c r="Y275" s="9"/>
      <c r="Z275" s="9"/>
    </row>
    <row r="276" spans="1:26" ht="15.75" customHeight="1">
      <c r="A276" s="9"/>
      <c r="B276" s="9"/>
      <c r="C276" s="9"/>
      <c r="D276" s="9"/>
      <c r="E276" s="9"/>
      <c r="N276" s="9"/>
      <c r="O276" s="9"/>
      <c r="P276" s="9"/>
      <c r="Q276" s="9"/>
      <c r="R276" s="9"/>
      <c r="S276" s="9"/>
      <c r="T276" s="9"/>
      <c r="U276" s="9"/>
      <c r="V276" s="9"/>
      <c r="W276" s="9"/>
      <c r="X276" s="9"/>
      <c r="Y276" s="9"/>
      <c r="Z276" s="9"/>
    </row>
    <row r="277" spans="1:26" ht="15.75" customHeight="1">
      <c r="A277" s="9"/>
      <c r="B277" s="9"/>
      <c r="C277" s="9"/>
      <c r="D277" s="9"/>
      <c r="E277" s="9"/>
      <c r="N277" s="9"/>
      <c r="O277" s="9"/>
      <c r="P277" s="9"/>
      <c r="Q277" s="9"/>
      <c r="R277" s="9"/>
      <c r="S277" s="9"/>
      <c r="T277" s="9"/>
      <c r="U277" s="9"/>
      <c r="V277" s="9"/>
      <c r="W277" s="9"/>
      <c r="X277" s="9"/>
      <c r="Y277" s="9"/>
      <c r="Z277" s="9"/>
    </row>
    <row r="278" spans="1:26" ht="15.75" customHeight="1">
      <c r="A278" s="9"/>
      <c r="B278" s="9"/>
      <c r="C278" s="9"/>
      <c r="D278" s="9"/>
      <c r="E278" s="9"/>
      <c r="N278" s="9"/>
      <c r="O278" s="9"/>
      <c r="P278" s="9"/>
      <c r="Q278" s="9"/>
      <c r="R278" s="9"/>
      <c r="S278" s="9"/>
      <c r="T278" s="9"/>
      <c r="U278" s="9"/>
      <c r="V278" s="9"/>
      <c r="W278" s="9"/>
      <c r="X278" s="9"/>
      <c r="Y278" s="9"/>
      <c r="Z278" s="9"/>
    </row>
    <row r="279" spans="1:26" ht="15.75" customHeight="1">
      <c r="A279" s="9"/>
      <c r="B279" s="9"/>
      <c r="C279" s="9"/>
      <c r="D279" s="9"/>
      <c r="E279" s="9"/>
      <c r="N279" s="9"/>
      <c r="O279" s="9"/>
      <c r="P279" s="9"/>
      <c r="Q279" s="9"/>
      <c r="R279" s="9"/>
      <c r="S279" s="9"/>
      <c r="T279" s="9"/>
      <c r="U279" s="9"/>
      <c r="V279" s="9"/>
      <c r="W279" s="9"/>
      <c r="X279" s="9"/>
      <c r="Y279" s="9"/>
      <c r="Z279" s="9"/>
    </row>
    <row r="280" spans="1:26" ht="15.75" customHeight="1">
      <c r="A280" s="9"/>
      <c r="B280" s="9"/>
      <c r="C280" s="9"/>
      <c r="D280" s="9"/>
      <c r="E280" s="9"/>
      <c r="N280" s="9"/>
      <c r="O280" s="9"/>
      <c r="P280" s="9"/>
      <c r="Q280" s="9"/>
      <c r="R280" s="9"/>
      <c r="S280" s="9"/>
      <c r="T280" s="9"/>
      <c r="U280" s="9"/>
      <c r="V280" s="9"/>
      <c r="W280" s="9"/>
      <c r="X280" s="9"/>
      <c r="Y280" s="9"/>
      <c r="Z280" s="9"/>
    </row>
    <row r="281" spans="1:26" ht="15.75" customHeight="1">
      <c r="A281" s="9"/>
      <c r="B281" s="9"/>
      <c r="C281" s="9"/>
      <c r="D281" s="9"/>
      <c r="E281" s="9"/>
      <c r="N281" s="9"/>
      <c r="O281" s="9"/>
      <c r="P281" s="9"/>
      <c r="Q281" s="9"/>
      <c r="R281" s="9"/>
      <c r="S281" s="9"/>
      <c r="T281" s="9"/>
      <c r="U281" s="9"/>
      <c r="V281" s="9"/>
      <c r="W281" s="9"/>
      <c r="X281" s="9"/>
      <c r="Y281" s="9"/>
      <c r="Z281" s="9"/>
    </row>
    <row r="282" spans="1:26" ht="15.75" customHeight="1">
      <c r="A282" s="9"/>
      <c r="B282" s="9"/>
      <c r="C282" s="9"/>
      <c r="D282" s="9"/>
      <c r="E282" s="9"/>
      <c r="N282" s="9"/>
      <c r="O282" s="9"/>
      <c r="P282" s="9"/>
      <c r="Q282" s="9"/>
      <c r="R282" s="9"/>
      <c r="S282" s="9"/>
      <c r="T282" s="9"/>
      <c r="U282" s="9"/>
      <c r="V282" s="9"/>
      <c r="W282" s="9"/>
      <c r="X282" s="9"/>
      <c r="Y282" s="9"/>
      <c r="Z282" s="9"/>
    </row>
    <row r="283" spans="1:26" ht="15.75" customHeight="1">
      <c r="A283" s="9"/>
      <c r="B283" s="9"/>
      <c r="C283" s="9"/>
      <c r="D283" s="9"/>
      <c r="E283" s="9"/>
      <c r="N283" s="9"/>
      <c r="O283" s="9"/>
      <c r="P283" s="9"/>
      <c r="Q283" s="9"/>
      <c r="R283" s="9"/>
      <c r="S283" s="9"/>
      <c r="T283" s="9"/>
      <c r="U283" s="9"/>
      <c r="V283" s="9"/>
      <c r="W283" s="9"/>
      <c r="X283" s="9"/>
      <c r="Y283" s="9"/>
      <c r="Z283" s="9"/>
    </row>
    <row r="284" spans="1:26" ht="15.75" customHeight="1">
      <c r="A284" s="9"/>
      <c r="B284" s="9"/>
      <c r="C284" s="9"/>
      <c r="D284" s="9"/>
      <c r="E284" s="9"/>
      <c r="N284" s="9"/>
      <c r="O284" s="9"/>
      <c r="P284" s="9"/>
      <c r="Q284" s="9"/>
      <c r="R284" s="9"/>
      <c r="S284" s="9"/>
      <c r="T284" s="9"/>
      <c r="U284" s="9"/>
      <c r="V284" s="9"/>
      <c r="W284" s="9"/>
      <c r="X284" s="9"/>
      <c r="Y284" s="9"/>
      <c r="Z284" s="9"/>
    </row>
    <row r="285" spans="1:26" ht="15.75" customHeight="1">
      <c r="A285" s="9"/>
      <c r="B285" s="9"/>
      <c r="C285" s="9"/>
      <c r="D285" s="9"/>
      <c r="E285" s="9"/>
      <c r="N285" s="9"/>
      <c r="O285" s="9"/>
      <c r="P285" s="9"/>
      <c r="Q285" s="9"/>
      <c r="R285" s="9"/>
      <c r="S285" s="9"/>
      <c r="T285" s="9"/>
      <c r="U285" s="9"/>
      <c r="V285" s="9"/>
      <c r="W285" s="9"/>
      <c r="X285" s="9"/>
      <c r="Y285" s="9"/>
      <c r="Z285" s="9"/>
    </row>
    <row r="286" spans="1:26" ht="15.75" customHeight="1">
      <c r="A286" s="9"/>
      <c r="B286" s="9"/>
      <c r="C286" s="9"/>
      <c r="D286" s="9"/>
      <c r="E286" s="9"/>
      <c r="N286" s="9"/>
      <c r="O286" s="9"/>
      <c r="P286" s="9"/>
      <c r="Q286" s="9"/>
      <c r="R286" s="9"/>
      <c r="S286" s="9"/>
      <c r="T286" s="9"/>
      <c r="U286" s="9"/>
      <c r="V286" s="9"/>
      <c r="W286" s="9"/>
      <c r="X286" s="9"/>
      <c r="Y286" s="9"/>
      <c r="Z286" s="9"/>
    </row>
    <row r="287" spans="1:26" ht="15.75" customHeight="1">
      <c r="A287" s="9"/>
      <c r="B287" s="9"/>
      <c r="C287" s="9"/>
      <c r="D287" s="9"/>
      <c r="E287" s="9"/>
      <c r="N287" s="9"/>
      <c r="O287" s="9"/>
      <c r="P287" s="9"/>
      <c r="Q287" s="9"/>
      <c r="R287" s="9"/>
      <c r="S287" s="9"/>
      <c r="T287" s="9"/>
      <c r="U287" s="9"/>
      <c r="V287" s="9"/>
      <c r="W287" s="9"/>
      <c r="X287" s="9"/>
      <c r="Y287" s="9"/>
      <c r="Z287" s="9"/>
    </row>
    <row r="288" spans="1:26" ht="15.75" customHeight="1">
      <c r="A288" s="9"/>
      <c r="B288" s="9"/>
      <c r="C288" s="9"/>
      <c r="D288" s="9"/>
      <c r="E288" s="9"/>
      <c r="N288" s="9"/>
      <c r="O288" s="9"/>
      <c r="P288" s="9"/>
      <c r="Q288" s="9"/>
      <c r="R288" s="9"/>
      <c r="S288" s="9"/>
      <c r="T288" s="9"/>
      <c r="U288" s="9"/>
      <c r="V288" s="9"/>
      <c r="W288" s="9"/>
      <c r="X288" s="9"/>
      <c r="Y288" s="9"/>
      <c r="Z288" s="9"/>
    </row>
    <row r="289" spans="1:26" ht="15.75" customHeight="1">
      <c r="A289" s="9"/>
      <c r="B289" s="9"/>
      <c r="C289" s="9"/>
      <c r="D289" s="9"/>
      <c r="E289" s="9"/>
      <c r="N289" s="9"/>
      <c r="O289" s="9"/>
      <c r="P289" s="9"/>
      <c r="Q289" s="9"/>
      <c r="R289" s="9"/>
      <c r="S289" s="9"/>
      <c r="T289" s="9"/>
      <c r="U289" s="9"/>
      <c r="V289" s="9"/>
      <c r="W289" s="9"/>
      <c r="X289" s="9"/>
      <c r="Y289" s="9"/>
      <c r="Z289" s="9"/>
    </row>
    <row r="290" spans="1:26" ht="15.75" customHeight="1">
      <c r="A290" s="9"/>
      <c r="B290" s="9"/>
      <c r="C290" s="9"/>
      <c r="D290" s="9"/>
      <c r="E290" s="9"/>
      <c r="N290" s="9"/>
      <c r="O290" s="9"/>
      <c r="P290" s="9"/>
      <c r="Q290" s="9"/>
      <c r="R290" s="9"/>
      <c r="S290" s="9"/>
      <c r="T290" s="9"/>
      <c r="U290" s="9"/>
      <c r="V290" s="9"/>
      <c r="W290" s="9"/>
      <c r="X290" s="9"/>
      <c r="Y290" s="9"/>
      <c r="Z290" s="9"/>
    </row>
    <row r="291" spans="1:26" ht="15.75" customHeight="1">
      <c r="A291" s="9"/>
      <c r="B291" s="9"/>
      <c r="C291" s="9"/>
      <c r="D291" s="9"/>
      <c r="E291" s="9"/>
      <c r="N291" s="9"/>
      <c r="O291" s="9"/>
      <c r="P291" s="9"/>
      <c r="Q291" s="9"/>
      <c r="R291" s="9"/>
      <c r="S291" s="9"/>
      <c r="T291" s="9"/>
      <c r="U291" s="9"/>
      <c r="V291" s="9"/>
      <c r="W291" s="9"/>
      <c r="X291" s="9"/>
      <c r="Y291" s="9"/>
      <c r="Z291" s="9"/>
    </row>
    <row r="292" spans="1:26" ht="15.75" customHeight="1">
      <c r="A292" s="9"/>
      <c r="B292" s="9"/>
      <c r="C292" s="9"/>
      <c r="D292" s="9"/>
      <c r="E292" s="9"/>
      <c r="N292" s="9"/>
      <c r="O292" s="9"/>
      <c r="P292" s="9"/>
      <c r="Q292" s="9"/>
      <c r="R292" s="9"/>
      <c r="S292" s="9"/>
      <c r="T292" s="9"/>
      <c r="U292" s="9"/>
      <c r="V292" s="9"/>
      <c r="W292" s="9"/>
      <c r="X292" s="9"/>
      <c r="Y292" s="9"/>
      <c r="Z292" s="9"/>
    </row>
    <row r="293" spans="1:26" ht="15.75" customHeight="1">
      <c r="A293" s="9"/>
      <c r="B293" s="9"/>
      <c r="C293" s="9"/>
      <c r="D293" s="9"/>
      <c r="E293" s="9"/>
      <c r="N293" s="9"/>
      <c r="O293" s="9"/>
      <c r="P293" s="9"/>
      <c r="Q293" s="9"/>
      <c r="R293" s="9"/>
      <c r="S293" s="9"/>
      <c r="T293" s="9"/>
      <c r="U293" s="9"/>
      <c r="V293" s="9"/>
      <c r="W293" s="9"/>
      <c r="X293" s="9"/>
      <c r="Y293" s="9"/>
      <c r="Z293" s="9"/>
    </row>
    <row r="294" spans="1:26" ht="15.75" customHeight="1">
      <c r="A294" s="9"/>
      <c r="B294" s="9"/>
      <c r="C294" s="9"/>
      <c r="D294" s="9"/>
      <c r="E294" s="9"/>
      <c r="N294" s="9"/>
      <c r="O294" s="9"/>
      <c r="P294" s="9"/>
      <c r="Q294" s="9"/>
      <c r="R294" s="9"/>
      <c r="S294" s="9"/>
      <c r="T294" s="9"/>
      <c r="U294" s="9"/>
      <c r="V294" s="9"/>
      <c r="W294" s="9"/>
      <c r="X294" s="9"/>
      <c r="Y294" s="9"/>
      <c r="Z294" s="9"/>
    </row>
    <row r="295" spans="1:26" ht="15.75" customHeight="1">
      <c r="A295" s="9"/>
      <c r="B295" s="9"/>
      <c r="C295" s="9"/>
      <c r="D295" s="9"/>
      <c r="E295" s="9"/>
      <c r="N295" s="9"/>
      <c r="O295" s="9"/>
      <c r="P295" s="9"/>
      <c r="Q295" s="9"/>
      <c r="R295" s="9"/>
      <c r="S295" s="9"/>
      <c r="T295" s="9"/>
      <c r="U295" s="9"/>
      <c r="V295" s="9"/>
      <c r="W295" s="9"/>
      <c r="X295" s="9"/>
      <c r="Y295" s="9"/>
      <c r="Z295" s="9"/>
    </row>
    <row r="296" spans="1:26" ht="15.75" customHeight="1">
      <c r="A296" s="9"/>
      <c r="B296" s="9"/>
      <c r="C296" s="9"/>
      <c r="D296" s="9"/>
      <c r="E296" s="9"/>
      <c r="N296" s="9"/>
      <c r="O296" s="9"/>
      <c r="P296" s="9"/>
      <c r="Q296" s="9"/>
      <c r="R296" s="9"/>
      <c r="S296" s="9"/>
      <c r="T296" s="9"/>
      <c r="U296" s="9"/>
      <c r="V296" s="9"/>
      <c r="W296" s="9"/>
      <c r="X296" s="9"/>
      <c r="Y296" s="9"/>
      <c r="Z296" s="9"/>
    </row>
    <row r="297" spans="1:26" ht="15.75" customHeight="1">
      <c r="A297" s="9"/>
      <c r="B297" s="9"/>
      <c r="C297" s="9"/>
      <c r="D297" s="9"/>
      <c r="E297" s="9"/>
      <c r="N297" s="9"/>
      <c r="O297" s="9"/>
      <c r="P297" s="9"/>
      <c r="Q297" s="9"/>
      <c r="R297" s="9"/>
      <c r="S297" s="9"/>
      <c r="T297" s="9"/>
      <c r="U297" s="9"/>
      <c r="V297" s="9"/>
      <c r="W297" s="9"/>
      <c r="X297" s="9"/>
      <c r="Y297" s="9"/>
      <c r="Z297" s="9"/>
    </row>
    <row r="298" spans="1:26" ht="15.75" customHeight="1">
      <c r="A298" s="9"/>
      <c r="B298" s="9"/>
      <c r="C298" s="9"/>
      <c r="D298" s="9"/>
      <c r="E298" s="9"/>
      <c r="N298" s="9"/>
      <c r="O298" s="9"/>
      <c r="P298" s="9"/>
      <c r="Q298" s="9"/>
      <c r="R298" s="9"/>
      <c r="S298" s="9"/>
      <c r="T298" s="9"/>
      <c r="U298" s="9"/>
      <c r="V298" s="9"/>
      <c r="W298" s="9"/>
      <c r="X298" s="9"/>
      <c r="Y298" s="9"/>
      <c r="Z298" s="9"/>
    </row>
    <row r="299" spans="1:26" ht="15.75" customHeight="1">
      <c r="A299" s="9"/>
      <c r="B299" s="9"/>
      <c r="C299" s="9"/>
      <c r="D299" s="9"/>
      <c r="E299" s="9"/>
      <c r="N299" s="9"/>
      <c r="O299" s="9"/>
      <c r="P299" s="9"/>
      <c r="Q299" s="9"/>
      <c r="R299" s="9"/>
      <c r="S299" s="9"/>
      <c r="T299" s="9"/>
      <c r="U299" s="9"/>
      <c r="V299" s="9"/>
      <c r="W299" s="9"/>
      <c r="X299" s="9"/>
      <c r="Y299" s="9"/>
      <c r="Z299" s="9"/>
    </row>
    <row r="300" spans="1:26" ht="15.75" customHeight="1">
      <c r="A300" s="9"/>
      <c r="B300" s="9"/>
      <c r="C300" s="9"/>
      <c r="D300" s="9"/>
      <c r="E300" s="9"/>
      <c r="N300" s="9"/>
      <c r="O300" s="9"/>
      <c r="P300" s="9"/>
      <c r="Q300" s="9"/>
      <c r="R300" s="9"/>
      <c r="S300" s="9"/>
      <c r="T300" s="9"/>
      <c r="U300" s="9"/>
      <c r="V300" s="9"/>
      <c r="W300" s="9"/>
      <c r="X300" s="9"/>
      <c r="Y300" s="9"/>
      <c r="Z300" s="9"/>
    </row>
    <row r="301" spans="1:26" ht="15.75" customHeight="1">
      <c r="A301" s="9"/>
      <c r="B301" s="9"/>
      <c r="C301" s="9"/>
      <c r="D301" s="9"/>
      <c r="E301" s="9"/>
      <c r="N301" s="9"/>
      <c r="O301" s="9"/>
      <c r="P301" s="9"/>
      <c r="Q301" s="9"/>
      <c r="R301" s="9"/>
      <c r="S301" s="9"/>
      <c r="T301" s="9"/>
      <c r="U301" s="9"/>
      <c r="V301" s="9"/>
      <c r="W301" s="9"/>
      <c r="X301" s="9"/>
      <c r="Y301" s="9"/>
      <c r="Z301" s="9"/>
    </row>
    <row r="302" spans="1:26" ht="15.75" customHeight="1">
      <c r="A302" s="9"/>
      <c r="B302" s="9"/>
      <c r="C302" s="9"/>
      <c r="D302" s="9"/>
      <c r="E302" s="9"/>
      <c r="N302" s="9"/>
      <c r="O302" s="9"/>
      <c r="P302" s="9"/>
      <c r="Q302" s="9"/>
      <c r="R302" s="9"/>
      <c r="S302" s="9"/>
      <c r="T302" s="9"/>
      <c r="U302" s="9"/>
      <c r="V302" s="9"/>
      <c r="W302" s="9"/>
      <c r="X302" s="9"/>
      <c r="Y302" s="9"/>
      <c r="Z302" s="9"/>
    </row>
    <row r="303" spans="1:26" ht="15.75" customHeight="1">
      <c r="A303" s="9"/>
      <c r="B303" s="9"/>
      <c r="C303" s="9"/>
      <c r="D303" s="9"/>
      <c r="E303" s="9"/>
      <c r="N303" s="9"/>
      <c r="O303" s="9"/>
      <c r="P303" s="9"/>
      <c r="Q303" s="9"/>
      <c r="R303" s="9"/>
      <c r="S303" s="9"/>
      <c r="T303" s="9"/>
      <c r="U303" s="9"/>
      <c r="V303" s="9"/>
      <c r="W303" s="9"/>
      <c r="X303" s="9"/>
      <c r="Y303" s="9"/>
      <c r="Z303" s="9"/>
    </row>
    <row r="304" spans="1:26" ht="15.75" customHeight="1">
      <c r="A304" s="9"/>
      <c r="B304" s="9"/>
      <c r="C304" s="9"/>
      <c r="D304" s="9"/>
      <c r="E304" s="9"/>
      <c r="N304" s="9"/>
      <c r="O304" s="9"/>
      <c r="P304" s="9"/>
      <c r="Q304" s="9"/>
      <c r="R304" s="9"/>
      <c r="S304" s="9"/>
      <c r="T304" s="9"/>
      <c r="U304" s="9"/>
      <c r="V304" s="9"/>
      <c r="W304" s="9"/>
      <c r="X304" s="9"/>
      <c r="Y304" s="9"/>
      <c r="Z304" s="9"/>
    </row>
    <row r="305" spans="1:26" ht="15.75" customHeight="1">
      <c r="A305" s="9"/>
      <c r="B305" s="9"/>
      <c r="C305" s="9"/>
      <c r="D305" s="9"/>
      <c r="E305" s="9"/>
      <c r="N305" s="9"/>
      <c r="O305" s="9"/>
      <c r="P305" s="9"/>
      <c r="Q305" s="9"/>
      <c r="R305" s="9"/>
      <c r="S305" s="9"/>
      <c r="T305" s="9"/>
      <c r="U305" s="9"/>
      <c r="V305" s="9"/>
      <c r="W305" s="9"/>
      <c r="X305" s="9"/>
      <c r="Y305" s="9"/>
      <c r="Z305" s="9"/>
    </row>
    <row r="306" spans="1:26" ht="15.75" customHeight="1">
      <c r="A306" s="9"/>
      <c r="B306" s="9"/>
      <c r="C306" s="9"/>
      <c r="D306" s="9"/>
      <c r="E306" s="9"/>
      <c r="N306" s="9"/>
      <c r="O306" s="9"/>
      <c r="P306" s="9"/>
      <c r="Q306" s="9"/>
      <c r="R306" s="9"/>
      <c r="S306" s="9"/>
      <c r="T306" s="9"/>
      <c r="U306" s="9"/>
      <c r="V306" s="9"/>
      <c r="W306" s="9"/>
      <c r="X306" s="9"/>
      <c r="Y306" s="9"/>
      <c r="Z306" s="9"/>
    </row>
    <row r="307" spans="1:26" ht="15.75" customHeight="1">
      <c r="A307" s="9"/>
      <c r="B307" s="9"/>
      <c r="C307" s="9"/>
      <c r="D307" s="9"/>
      <c r="E307" s="9"/>
      <c r="N307" s="9"/>
      <c r="O307" s="9"/>
      <c r="P307" s="9"/>
      <c r="Q307" s="9"/>
      <c r="R307" s="9"/>
      <c r="S307" s="9"/>
      <c r="T307" s="9"/>
      <c r="U307" s="9"/>
      <c r="V307" s="9"/>
      <c r="W307" s="9"/>
      <c r="X307" s="9"/>
      <c r="Y307" s="9"/>
      <c r="Z307" s="9"/>
    </row>
    <row r="308" spans="1:26" ht="15.75" customHeight="1">
      <c r="A308" s="9"/>
      <c r="B308" s="9"/>
      <c r="C308" s="9"/>
      <c r="D308" s="9"/>
      <c r="E308" s="9"/>
      <c r="N308" s="9"/>
      <c r="O308" s="9"/>
      <c r="P308" s="9"/>
      <c r="Q308" s="9"/>
      <c r="R308" s="9"/>
      <c r="S308" s="9"/>
      <c r="T308" s="9"/>
      <c r="U308" s="9"/>
      <c r="V308" s="9"/>
      <c r="W308" s="9"/>
      <c r="X308" s="9"/>
      <c r="Y308" s="9"/>
      <c r="Z308" s="9"/>
    </row>
    <row r="309" spans="1:26" ht="15.75" customHeight="1">
      <c r="A309" s="9"/>
      <c r="B309" s="9"/>
      <c r="C309" s="9"/>
      <c r="D309" s="9"/>
      <c r="E309" s="9"/>
      <c r="N309" s="9"/>
      <c r="O309" s="9"/>
      <c r="P309" s="9"/>
      <c r="Q309" s="9"/>
      <c r="R309" s="9"/>
      <c r="S309" s="9"/>
      <c r="T309" s="9"/>
      <c r="U309" s="9"/>
      <c r="V309" s="9"/>
      <c r="W309" s="9"/>
      <c r="X309" s="9"/>
      <c r="Y309" s="9"/>
      <c r="Z309" s="9"/>
    </row>
    <row r="310" spans="1:26" ht="15.75" customHeight="1">
      <c r="A310" s="9"/>
      <c r="B310" s="9"/>
      <c r="C310" s="9"/>
      <c r="D310" s="9"/>
      <c r="E310" s="9"/>
      <c r="N310" s="9"/>
      <c r="O310" s="9"/>
      <c r="P310" s="9"/>
      <c r="Q310" s="9"/>
      <c r="R310" s="9"/>
      <c r="S310" s="9"/>
      <c r="T310" s="9"/>
      <c r="U310" s="9"/>
      <c r="V310" s="9"/>
      <c r="W310" s="9"/>
      <c r="X310" s="9"/>
      <c r="Y310" s="9"/>
      <c r="Z310" s="9"/>
    </row>
    <row r="311" spans="1:26" ht="15.75" customHeight="1">
      <c r="A311" s="9"/>
      <c r="B311" s="9"/>
      <c r="C311" s="9"/>
      <c r="D311" s="9"/>
      <c r="E311" s="9"/>
      <c r="N311" s="9"/>
      <c r="O311" s="9"/>
      <c r="P311" s="9"/>
      <c r="Q311" s="9"/>
      <c r="R311" s="9"/>
      <c r="S311" s="9"/>
      <c r="T311" s="9"/>
      <c r="U311" s="9"/>
      <c r="V311" s="9"/>
      <c r="W311" s="9"/>
      <c r="X311" s="9"/>
      <c r="Y311" s="9"/>
      <c r="Z311" s="9"/>
    </row>
    <row r="312" spans="1:26" ht="15.75" customHeight="1">
      <c r="A312" s="9"/>
      <c r="B312" s="9"/>
      <c r="C312" s="9"/>
      <c r="D312" s="9"/>
      <c r="E312" s="9"/>
      <c r="N312" s="9"/>
      <c r="O312" s="9"/>
      <c r="P312" s="9"/>
      <c r="Q312" s="9"/>
      <c r="R312" s="9"/>
      <c r="S312" s="9"/>
      <c r="T312" s="9"/>
      <c r="U312" s="9"/>
      <c r="V312" s="9"/>
      <c r="W312" s="9"/>
      <c r="X312" s="9"/>
      <c r="Y312" s="9"/>
      <c r="Z312" s="9"/>
    </row>
    <row r="313" spans="1:26" ht="15.75" customHeight="1">
      <c r="A313" s="9"/>
      <c r="B313" s="9"/>
      <c r="C313" s="9"/>
      <c r="D313" s="9"/>
      <c r="E313" s="9"/>
      <c r="N313" s="9"/>
      <c r="O313" s="9"/>
      <c r="P313" s="9"/>
      <c r="Q313" s="9"/>
      <c r="R313" s="9"/>
      <c r="S313" s="9"/>
      <c r="T313" s="9"/>
      <c r="U313" s="9"/>
      <c r="V313" s="9"/>
      <c r="W313" s="9"/>
      <c r="X313" s="9"/>
      <c r="Y313" s="9"/>
      <c r="Z313" s="9"/>
    </row>
    <row r="314" spans="1:26" ht="15.75" customHeight="1">
      <c r="A314" s="9"/>
      <c r="B314" s="9"/>
      <c r="C314" s="9"/>
      <c r="D314" s="9"/>
      <c r="E314" s="9"/>
      <c r="N314" s="9"/>
      <c r="O314" s="9"/>
      <c r="P314" s="9"/>
      <c r="Q314" s="9"/>
      <c r="R314" s="9"/>
      <c r="S314" s="9"/>
      <c r="T314" s="9"/>
      <c r="U314" s="9"/>
      <c r="V314" s="9"/>
      <c r="W314" s="9"/>
      <c r="X314" s="9"/>
      <c r="Y314" s="9"/>
      <c r="Z314" s="9"/>
    </row>
    <row r="315" spans="1:26" ht="15.75" customHeight="1">
      <c r="A315" s="9"/>
      <c r="B315" s="9"/>
      <c r="C315" s="9"/>
      <c r="D315" s="9"/>
      <c r="E315" s="9"/>
      <c r="N315" s="9"/>
      <c r="O315" s="9"/>
      <c r="P315" s="9"/>
      <c r="Q315" s="9"/>
      <c r="R315" s="9"/>
      <c r="S315" s="9"/>
      <c r="T315" s="9"/>
      <c r="U315" s="9"/>
      <c r="V315" s="9"/>
      <c r="W315" s="9"/>
      <c r="X315" s="9"/>
      <c r="Y315" s="9"/>
      <c r="Z315" s="9"/>
    </row>
    <row r="316" spans="1:26" ht="15.75" customHeight="1">
      <c r="A316" s="9"/>
      <c r="B316" s="9"/>
      <c r="C316" s="9"/>
      <c r="D316" s="9"/>
      <c r="E316" s="9"/>
      <c r="N316" s="9"/>
      <c r="O316" s="9"/>
      <c r="P316" s="9"/>
      <c r="Q316" s="9"/>
      <c r="R316" s="9"/>
      <c r="S316" s="9"/>
      <c r="T316" s="9"/>
      <c r="U316" s="9"/>
      <c r="V316" s="9"/>
      <c r="W316" s="9"/>
      <c r="X316" s="9"/>
      <c r="Y316" s="9"/>
      <c r="Z316" s="9"/>
    </row>
    <row r="317" spans="1:26" ht="15.75" customHeight="1">
      <c r="A317" s="9"/>
      <c r="B317" s="9"/>
      <c r="C317" s="9"/>
      <c r="D317" s="9"/>
      <c r="E317" s="9"/>
      <c r="N317" s="9"/>
      <c r="O317" s="9"/>
      <c r="P317" s="9"/>
      <c r="Q317" s="9"/>
      <c r="R317" s="9"/>
      <c r="S317" s="9"/>
      <c r="T317" s="9"/>
      <c r="U317" s="9"/>
      <c r="V317" s="9"/>
      <c r="W317" s="9"/>
      <c r="X317" s="9"/>
      <c r="Y317" s="9"/>
      <c r="Z317" s="9"/>
    </row>
    <row r="318" spans="1:26" ht="15.75" customHeight="1">
      <c r="A318" s="9"/>
      <c r="B318" s="9"/>
      <c r="C318" s="9"/>
      <c r="D318" s="9"/>
      <c r="E318" s="9"/>
      <c r="N318" s="9"/>
      <c r="O318" s="9"/>
      <c r="P318" s="9"/>
      <c r="Q318" s="9"/>
      <c r="R318" s="9"/>
      <c r="S318" s="9"/>
      <c r="T318" s="9"/>
      <c r="U318" s="9"/>
      <c r="V318" s="9"/>
      <c r="W318" s="9"/>
      <c r="X318" s="9"/>
      <c r="Y318" s="9"/>
      <c r="Z318" s="9"/>
    </row>
    <row r="319" spans="1:26" ht="15.75" customHeight="1">
      <c r="A319" s="9"/>
      <c r="B319" s="9"/>
      <c r="C319" s="9"/>
      <c r="D319" s="9"/>
      <c r="E319" s="9"/>
      <c r="N319" s="9"/>
      <c r="O319" s="9"/>
      <c r="P319" s="9"/>
      <c r="Q319" s="9"/>
      <c r="R319" s="9"/>
      <c r="S319" s="9"/>
      <c r="T319" s="9"/>
      <c r="U319" s="9"/>
      <c r="V319" s="9"/>
      <c r="W319" s="9"/>
      <c r="X319" s="9"/>
      <c r="Y319" s="9"/>
      <c r="Z319" s="9"/>
    </row>
    <row r="320" spans="1:26" ht="15.75" customHeight="1">
      <c r="A320" s="9"/>
      <c r="B320" s="9"/>
      <c r="C320" s="9"/>
      <c r="D320" s="9"/>
      <c r="E320" s="9"/>
      <c r="N320" s="9"/>
      <c r="O320" s="9"/>
      <c r="P320" s="9"/>
      <c r="Q320" s="9"/>
      <c r="R320" s="9"/>
      <c r="S320" s="9"/>
      <c r="T320" s="9"/>
      <c r="U320" s="9"/>
      <c r="V320" s="9"/>
      <c r="W320" s="9"/>
      <c r="X320" s="9"/>
      <c r="Y320" s="9"/>
      <c r="Z320" s="9"/>
    </row>
    <row r="321" spans="1:26" ht="15.75" customHeight="1">
      <c r="A321" s="9"/>
      <c r="B321" s="9"/>
      <c r="C321" s="9"/>
      <c r="D321" s="9"/>
      <c r="E321" s="9"/>
      <c r="N321" s="9"/>
      <c r="O321" s="9"/>
      <c r="P321" s="9"/>
      <c r="Q321" s="9"/>
      <c r="R321" s="9"/>
      <c r="S321" s="9"/>
      <c r="T321" s="9"/>
      <c r="U321" s="9"/>
      <c r="V321" s="9"/>
      <c r="W321" s="9"/>
      <c r="X321" s="9"/>
      <c r="Y321" s="9"/>
      <c r="Z321" s="9"/>
    </row>
    <row r="322" spans="1:26" ht="15.75" customHeight="1">
      <c r="A322" s="9"/>
      <c r="B322" s="9"/>
      <c r="C322" s="9"/>
      <c r="D322" s="9"/>
      <c r="E322" s="9"/>
      <c r="N322" s="9"/>
      <c r="O322" s="9"/>
      <c r="P322" s="9"/>
      <c r="Q322" s="9"/>
      <c r="R322" s="9"/>
      <c r="S322" s="9"/>
      <c r="T322" s="9"/>
      <c r="U322" s="9"/>
      <c r="V322" s="9"/>
      <c r="W322" s="9"/>
      <c r="X322" s="9"/>
      <c r="Y322" s="9"/>
      <c r="Z322" s="9"/>
    </row>
    <row r="323" spans="1:26" ht="15.75" customHeight="1">
      <c r="A323" s="9"/>
      <c r="B323" s="9"/>
      <c r="C323" s="9"/>
      <c r="D323" s="9"/>
      <c r="E323" s="9"/>
      <c r="N323" s="9"/>
      <c r="O323" s="9"/>
      <c r="P323" s="9"/>
      <c r="Q323" s="9"/>
      <c r="R323" s="9"/>
      <c r="S323" s="9"/>
      <c r="T323" s="9"/>
      <c r="U323" s="9"/>
      <c r="V323" s="9"/>
      <c r="W323" s="9"/>
      <c r="X323" s="9"/>
      <c r="Y323" s="9"/>
      <c r="Z323" s="9"/>
    </row>
    <row r="324" spans="1:26" ht="15.75" customHeight="1">
      <c r="A324" s="9"/>
      <c r="B324" s="9"/>
      <c r="C324" s="9"/>
      <c r="D324" s="9"/>
      <c r="E324" s="9"/>
      <c r="N324" s="9"/>
      <c r="O324" s="9"/>
      <c r="P324" s="9"/>
      <c r="Q324" s="9"/>
      <c r="R324" s="9"/>
      <c r="S324" s="9"/>
      <c r="T324" s="9"/>
      <c r="U324" s="9"/>
      <c r="V324" s="9"/>
      <c r="W324" s="9"/>
      <c r="X324" s="9"/>
      <c r="Y324" s="9"/>
      <c r="Z324" s="9"/>
    </row>
    <row r="325" spans="1:26" ht="15.75" customHeight="1">
      <c r="A325" s="9"/>
      <c r="B325" s="9"/>
      <c r="C325" s="9"/>
      <c r="D325" s="9"/>
      <c r="E325" s="9"/>
      <c r="N325" s="9"/>
      <c r="O325" s="9"/>
      <c r="P325" s="9"/>
      <c r="Q325" s="9"/>
      <c r="R325" s="9"/>
      <c r="S325" s="9"/>
      <c r="T325" s="9"/>
      <c r="U325" s="9"/>
      <c r="V325" s="9"/>
      <c r="W325" s="9"/>
      <c r="X325" s="9"/>
      <c r="Y325" s="9"/>
      <c r="Z325" s="9"/>
    </row>
    <row r="326" spans="1:26" ht="15.75" customHeight="1">
      <c r="A326" s="9"/>
      <c r="B326" s="9"/>
      <c r="C326" s="9"/>
      <c r="D326" s="9"/>
      <c r="E326" s="9"/>
      <c r="N326" s="9"/>
      <c r="O326" s="9"/>
      <c r="P326" s="9"/>
      <c r="Q326" s="9"/>
      <c r="R326" s="9"/>
      <c r="S326" s="9"/>
      <c r="T326" s="9"/>
      <c r="U326" s="9"/>
      <c r="V326" s="9"/>
      <c r="W326" s="9"/>
      <c r="X326" s="9"/>
      <c r="Y326" s="9"/>
      <c r="Z326" s="9"/>
    </row>
    <row r="327" spans="1:26" ht="15.75" customHeight="1">
      <c r="A327" s="9"/>
      <c r="B327" s="9"/>
      <c r="C327" s="9"/>
      <c r="D327" s="9"/>
      <c r="E327" s="9"/>
      <c r="N327" s="9"/>
      <c r="O327" s="9"/>
      <c r="P327" s="9"/>
      <c r="Q327" s="9"/>
      <c r="R327" s="9"/>
      <c r="S327" s="9"/>
      <c r="T327" s="9"/>
      <c r="U327" s="9"/>
      <c r="V327" s="9"/>
      <c r="W327" s="9"/>
      <c r="X327" s="9"/>
      <c r="Y327" s="9"/>
      <c r="Z327" s="9"/>
    </row>
    <row r="328" spans="1:26" ht="15.75" customHeight="1">
      <c r="A328" s="9"/>
      <c r="B328" s="9"/>
      <c r="C328" s="9"/>
      <c r="D328" s="9"/>
      <c r="E328" s="9"/>
      <c r="N328" s="9"/>
      <c r="O328" s="9"/>
      <c r="P328" s="9"/>
      <c r="Q328" s="9"/>
      <c r="R328" s="9"/>
      <c r="S328" s="9"/>
      <c r="T328" s="9"/>
      <c r="U328" s="9"/>
      <c r="V328" s="9"/>
      <c r="W328" s="9"/>
      <c r="X328" s="9"/>
      <c r="Y328" s="9"/>
      <c r="Z328" s="9"/>
    </row>
    <row r="329" spans="1:26" ht="15.75" customHeight="1">
      <c r="A329" s="9"/>
      <c r="B329" s="9"/>
      <c r="C329" s="9"/>
      <c r="D329" s="9"/>
      <c r="E329" s="9"/>
      <c r="N329" s="9"/>
      <c r="O329" s="9"/>
      <c r="P329" s="9"/>
      <c r="Q329" s="9"/>
      <c r="R329" s="9"/>
      <c r="S329" s="9"/>
      <c r="T329" s="9"/>
      <c r="U329" s="9"/>
      <c r="V329" s="9"/>
      <c r="W329" s="9"/>
      <c r="X329" s="9"/>
      <c r="Y329" s="9"/>
      <c r="Z329" s="9"/>
    </row>
    <row r="330" spans="1:26" ht="15.75" customHeight="1">
      <c r="A330" s="9"/>
      <c r="B330" s="9"/>
      <c r="C330" s="9"/>
      <c r="D330" s="9"/>
      <c r="E330" s="9"/>
      <c r="N330" s="9"/>
      <c r="O330" s="9"/>
      <c r="P330" s="9"/>
      <c r="Q330" s="9"/>
      <c r="R330" s="9"/>
      <c r="S330" s="9"/>
      <c r="T330" s="9"/>
      <c r="U330" s="9"/>
      <c r="V330" s="9"/>
      <c r="W330" s="9"/>
      <c r="X330" s="9"/>
      <c r="Y330" s="9"/>
      <c r="Z330" s="9"/>
    </row>
    <row r="331" spans="1:26" ht="15.75" customHeight="1">
      <c r="A331" s="9"/>
      <c r="B331" s="9"/>
      <c r="C331" s="9"/>
      <c r="D331" s="9"/>
      <c r="E331" s="9"/>
      <c r="N331" s="9"/>
      <c r="O331" s="9"/>
      <c r="P331" s="9"/>
      <c r="Q331" s="9"/>
      <c r="R331" s="9"/>
      <c r="S331" s="9"/>
      <c r="T331" s="9"/>
      <c r="U331" s="9"/>
      <c r="V331" s="9"/>
      <c r="W331" s="9"/>
      <c r="X331" s="9"/>
      <c r="Y331" s="9"/>
      <c r="Z331" s="9"/>
    </row>
    <row r="332" spans="1:26" ht="15.75" customHeight="1">
      <c r="A332" s="9"/>
      <c r="B332" s="9"/>
      <c r="C332" s="9"/>
      <c r="D332" s="9"/>
      <c r="E332" s="9"/>
      <c r="N332" s="9"/>
      <c r="O332" s="9"/>
      <c r="P332" s="9"/>
      <c r="Q332" s="9"/>
      <c r="R332" s="9"/>
      <c r="S332" s="9"/>
      <c r="T332" s="9"/>
      <c r="U332" s="9"/>
      <c r="V332" s="9"/>
      <c r="W332" s="9"/>
      <c r="X332" s="9"/>
      <c r="Y332" s="9"/>
      <c r="Z332" s="9"/>
    </row>
    <row r="333" spans="1:26" ht="15.75" customHeight="1">
      <c r="A333" s="9"/>
      <c r="B333" s="9"/>
      <c r="C333" s="9"/>
      <c r="D333" s="9"/>
      <c r="E333" s="9"/>
      <c r="N333" s="9"/>
      <c r="O333" s="9"/>
      <c r="P333" s="9"/>
      <c r="Q333" s="9"/>
      <c r="R333" s="9"/>
      <c r="S333" s="9"/>
      <c r="T333" s="9"/>
      <c r="U333" s="9"/>
      <c r="V333" s="9"/>
      <c r="W333" s="9"/>
      <c r="X333" s="9"/>
      <c r="Y333" s="9"/>
      <c r="Z333" s="9"/>
    </row>
    <row r="334" spans="1:26" ht="15.75" customHeight="1">
      <c r="A334" s="9"/>
      <c r="B334" s="9"/>
      <c r="C334" s="9"/>
      <c r="D334" s="9"/>
      <c r="E334" s="9"/>
      <c r="N334" s="9"/>
      <c r="O334" s="9"/>
      <c r="P334" s="9"/>
      <c r="Q334" s="9"/>
      <c r="R334" s="9"/>
      <c r="S334" s="9"/>
      <c r="T334" s="9"/>
      <c r="U334" s="9"/>
      <c r="V334" s="9"/>
      <c r="W334" s="9"/>
      <c r="X334" s="9"/>
      <c r="Y334" s="9"/>
      <c r="Z334" s="9"/>
    </row>
    <row r="335" spans="1:26" ht="15.75" customHeight="1">
      <c r="A335" s="9"/>
      <c r="B335" s="9"/>
      <c r="C335" s="9"/>
      <c r="D335" s="9"/>
      <c r="E335" s="9"/>
      <c r="N335" s="9"/>
      <c r="O335" s="9"/>
      <c r="P335" s="9"/>
      <c r="Q335" s="9"/>
      <c r="R335" s="9"/>
      <c r="S335" s="9"/>
      <c r="T335" s="9"/>
      <c r="U335" s="9"/>
      <c r="V335" s="9"/>
      <c r="W335" s="9"/>
      <c r="X335" s="9"/>
      <c r="Y335" s="9"/>
      <c r="Z335" s="9"/>
    </row>
    <row r="336" spans="1:26" ht="15.75" customHeight="1">
      <c r="A336" s="9"/>
      <c r="B336" s="9"/>
      <c r="C336" s="9"/>
      <c r="D336" s="9"/>
      <c r="E336" s="9"/>
      <c r="N336" s="9"/>
      <c r="O336" s="9"/>
      <c r="P336" s="9"/>
      <c r="Q336" s="9"/>
      <c r="R336" s="9"/>
      <c r="S336" s="9"/>
      <c r="T336" s="9"/>
      <c r="U336" s="9"/>
      <c r="V336" s="9"/>
      <c r="W336" s="9"/>
      <c r="X336" s="9"/>
      <c r="Y336" s="9"/>
      <c r="Z336" s="9"/>
    </row>
    <row r="337" spans="1:26" ht="15.75" customHeight="1">
      <c r="A337" s="9"/>
      <c r="B337" s="9"/>
      <c r="C337" s="9"/>
      <c r="D337" s="9"/>
      <c r="E337" s="9"/>
      <c r="N337" s="9"/>
      <c r="O337" s="9"/>
      <c r="P337" s="9"/>
      <c r="Q337" s="9"/>
      <c r="R337" s="9"/>
      <c r="S337" s="9"/>
      <c r="T337" s="9"/>
      <c r="U337" s="9"/>
      <c r="V337" s="9"/>
      <c r="W337" s="9"/>
      <c r="X337" s="9"/>
      <c r="Y337" s="9"/>
      <c r="Z337" s="9"/>
    </row>
    <row r="338" spans="1:26" ht="15.75" customHeight="1">
      <c r="A338" s="9"/>
      <c r="B338" s="9"/>
      <c r="C338" s="9"/>
      <c r="D338" s="9"/>
      <c r="E338" s="9"/>
      <c r="N338" s="9"/>
      <c r="O338" s="9"/>
      <c r="P338" s="9"/>
      <c r="Q338" s="9"/>
      <c r="R338" s="9"/>
      <c r="S338" s="9"/>
      <c r="T338" s="9"/>
      <c r="U338" s="9"/>
      <c r="V338" s="9"/>
      <c r="W338" s="9"/>
      <c r="X338" s="9"/>
      <c r="Y338" s="9"/>
      <c r="Z338" s="9"/>
    </row>
    <row r="339" spans="1:26" ht="15.75" customHeight="1">
      <c r="A339" s="9"/>
      <c r="B339" s="9"/>
      <c r="C339" s="9"/>
      <c r="D339" s="9"/>
      <c r="E339" s="9"/>
      <c r="N339" s="9"/>
      <c r="O339" s="9"/>
      <c r="P339" s="9"/>
      <c r="Q339" s="9"/>
      <c r="R339" s="9"/>
      <c r="S339" s="9"/>
      <c r="T339" s="9"/>
      <c r="U339" s="9"/>
      <c r="V339" s="9"/>
      <c r="W339" s="9"/>
      <c r="X339" s="9"/>
      <c r="Y339" s="9"/>
      <c r="Z339" s="9"/>
    </row>
    <row r="340" spans="1:26" ht="15.75" customHeight="1">
      <c r="A340" s="9"/>
      <c r="B340" s="9"/>
      <c r="C340" s="9"/>
      <c r="D340" s="9"/>
      <c r="E340" s="9"/>
      <c r="N340" s="9"/>
      <c r="O340" s="9"/>
      <c r="P340" s="9"/>
      <c r="Q340" s="9"/>
      <c r="R340" s="9"/>
      <c r="S340" s="9"/>
      <c r="T340" s="9"/>
      <c r="U340" s="9"/>
      <c r="V340" s="9"/>
      <c r="W340" s="9"/>
      <c r="X340" s="9"/>
      <c r="Y340" s="9"/>
      <c r="Z340" s="9"/>
    </row>
    <row r="341" spans="1:26" ht="15.75" customHeight="1">
      <c r="A341" s="9"/>
      <c r="B341" s="9"/>
      <c r="C341" s="9"/>
      <c r="D341" s="9"/>
      <c r="E341" s="9"/>
      <c r="N341" s="9"/>
      <c r="O341" s="9"/>
      <c r="P341" s="9"/>
      <c r="Q341" s="9"/>
      <c r="R341" s="9"/>
      <c r="S341" s="9"/>
      <c r="T341" s="9"/>
      <c r="U341" s="9"/>
      <c r="V341" s="9"/>
      <c r="W341" s="9"/>
      <c r="X341" s="9"/>
      <c r="Y341" s="9"/>
      <c r="Z341" s="9"/>
    </row>
    <row r="342" spans="1:26" ht="15.75" customHeight="1">
      <c r="A342" s="9"/>
      <c r="B342" s="9"/>
      <c r="C342" s="9"/>
      <c r="D342" s="9"/>
      <c r="E342" s="9"/>
      <c r="N342" s="9"/>
      <c r="O342" s="9"/>
      <c r="P342" s="9"/>
      <c r="Q342" s="9"/>
      <c r="R342" s="9"/>
      <c r="S342" s="9"/>
      <c r="T342" s="9"/>
      <c r="U342" s="9"/>
      <c r="V342" s="9"/>
      <c r="W342" s="9"/>
      <c r="X342" s="9"/>
      <c r="Y342" s="9"/>
      <c r="Z342" s="9"/>
    </row>
    <row r="343" spans="1:26" ht="15.75" customHeight="1">
      <c r="A343" s="9"/>
      <c r="B343" s="9"/>
      <c r="C343" s="9"/>
      <c r="D343" s="9"/>
      <c r="E343" s="9"/>
      <c r="N343" s="9"/>
      <c r="O343" s="9"/>
      <c r="P343" s="9"/>
      <c r="Q343" s="9"/>
      <c r="R343" s="9"/>
      <c r="S343" s="9"/>
      <c r="T343" s="9"/>
      <c r="U343" s="9"/>
      <c r="V343" s="9"/>
      <c r="W343" s="9"/>
      <c r="X343" s="9"/>
      <c r="Y343" s="9"/>
      <c r="Z343" s="9"/>
    </row>
    <row r="344" spans="1:26" ht="15.75" customHeight="1">
      <c r="A344" s="9"/>
      <c r="B344" s="9"/>
      <c r="C344" s="9"/>
      <c r="D344" s="9"/>
      <c r="E344" s="9"/>
      <c r="N344" s="9"/>
      <c r="O344" s="9"/>
      <c r="P344" s="9"/>
      <c r="Q344" s="9"/>
      <c r="R344" s="9"/>
      <c r="S344" s="9"/>
      <c r="T344" s="9"/>
      <c r="U344" s="9"/>
      <c r="V344" s="9"/>
      <c r="W344" s="9"/>
      <c r="X344" s="9"/>
      <c r="Y344" s="9"/>
      <c r="Z344" s="9"/>
    </row>
    <row r="345" spans="1:26" ht="15.75" customHeight="1">
      <c r="A345" s="9"/>
      <c r="B345" s="9"/>
      <c r="C345" s="9"/>
      <c r="D345" s="9"/>
      <c r="E345" s="9"/>
      <c r="N345" s="9"/>
      <c r="O345" s="9"/>
      <c r="P345" s="9"/>
      <c r="Q345" s="9"/>
      <c r="R345" s="9"/>
      <c r="S345" s="9"/>
      <c r="T345" s="9"/>
      <c r="U345" s="9"/>
      <c r="V345" s="9"/>
      <c r="W345" s="9"/>
      <c r="X345" s="9"/>
      <c r="Y345" s="9"/>
      <c r="Z345" s="9"/>
    </row>
    <row r="346" spans="1:26" ht="15.75" customHeight="1">
      <c r="A346" s="9"/>
      <c r="B346" s="9"/>
      <c r="C346" s="9"/>
      <c r="D346" s="9"/>
      <c r="E346" s="9"/>
      <c r="N346" s="9"/>
      <c r="O346" s="9"/>
      <c r="P346" s="9"/>
      <c r="Q346" s="9"/>
      <c r="R346" s="9"/>
      <c r="S346" s="9"/>
      <c r="T346" s="9"/>
      <c r="U346" s="9"/>
      <c r="V346" s="9"/>
      <c r="W346" s="9"/>
      <c r="X346" s="9"/>
      <c r="Y346" s="9"/>
      <c r="Z346" s="9"/>
    </row>
    <row r="347" spans="1:26" ht="15.75" customHeight="1">
      <c r="A347" s="9"/>
      <c r="B347" s="9"/>
      <c r="C347" s="9"/>
      <c r="D347" s="9"/>
      <c r="E347" s="9"/>
      <c r="N347" s="9"/>
      <c r="O347" s="9"/>
      <c r="P347" s="9"/>
      <c r="Q347" s="9"/>
      <c r="R347" s="9"/>
      <c r="S347" s="9"/>
      <c r="T347" s="9"/>
      <c r="U347" s="9"/>
      <c r="V347" s="9"/>
      <c r="W347" s="9"/>
      <c r="X347" s="9"/>
      <c r="Y347" s="9"/>
      <c r="Z347" s="9"/>
    </row>
    <row r="348" spans="1:26" ht="15.75" customHeight="1">
      <c r="A348" s="9"/>
      <c r="B348" s="9"/>
      <c r="C348" s="9"/>
      <c r="D348" s="9"/>
      <c r="E348" s="9"/>
      <c r="N348" s="9"/>
      <c r="O348" s="9"/>
      <c r="P348" s="9"/>
      <c r="Q348" s="9"/>
      <c r="R348" s="9"/>
      <c r="S348" s="9"/>
      <c r="T348" s="9"/>
      <c r="U348" s="9"/>
      <c r="V348" s="9"/>
      <c r="W348" s="9"/>
      <c r="X348" s="9"/>
      <c r="Y348" s="9"/>
      <c r="Z348" s="9"/>
    </row>
    <row r="349" spans="1:26" ht="15.75" customHeight="1">
      <c r="A349" s="9"/>
      <c r="B349" s="9"/>
      <c r="C349" s="9"/>
      <c r="D349" s="9"/>
      <c r="E349" s="9"/>
      <c r="N349" s="9"/>
      <c r="O349" s="9"/>
      <c r="P349" s="9"/>
      <c r="Q349" s="9"/>
      <c r="R349" s="9"/>
      <c r="S349" s="9"/>
      <c r="T349" s="9"/>
      <c r="U349" s="9"/>
      <c r="V349" s="9"/>
      <c r="W349" s="9"/>
      <c r="X349" s="9"/>
      <c r="Y349" s="9"/>
      <c r="Z349" s="9"/>
    </row>
    <row r="350" spans="1:26" ht="15.75" customHeight="1">
      <c r="A350" s="9"/>
      <c r="B350" s="9"/>
      <c r="C350" s="9"/>
      <c r="D350" s="9"/>
      <c r="E350" s="9"/>
      <c r="N350" s="9"/>
      <c r="O350" s="9"/>
      <c r="P350" s="9"/>
      <c r="Q350" s="9"/>
      <c r="R350" s="9"/>
      <c r="S350" s="9"/>
      <c r="T350" s="9"/>
      <c r="U350" s="9"/>
      <c r="V350" s="9"/>
      <c r="W350" s="9"/>
      <c r="X350" s="9"/>
      <c r="Y350" s="9"/>
      <c r="Z350" s="9"/>
    </row>
    <row r="351" spans="1:26" ht="15.75" customHeight="1">
      <c r="A351" s="9"/>
      <c r="B351" s="9"/>
      <c r="C351" s="9"/>
      <c r="D351" s="9"/>
      <c r="E351" s="9"/>
      <c r="N351" s="9"/>
      <c r="O351" s="9"/>
      <c r="P351" s="9"/>
      <c r="Q351" s="9"/>
      <c r="R351" s="9"/>
      <c r="S351" s="9"/>
      <c r="T351" s="9"/>
      <c r="U351" s="9"/>
      <c r="V351" s="9"/>
      <c r="W351" s="9"/>
      <c r="X351" s="9"/>
      <c r="Y351" s="9"/>
      <c r="Z351" s="9"/>
    </row>
    <row r="352" spans="1:26" ht="15.75" customHeight="1">
      <c r="A352" s="9"/>
      <c r="B352" s="9"/>
      <c r="C352" s="9"/>
      <c r="D352" s="9"/>
      <c r="E352" s="9"/>
      <c r="N352" s="9"/>
      <c r="O352" s="9"/>
      <c r="P352" s="9"/>
      <c r="Q352" s="9"/>
      <c r="R352" s="9"/>
      <c r="S352" s="9"/>
      <c r="T352" s="9"/>
      <c r="U352" s="9"/>
      <c r="V352" s="9"/>
      <c r="W352" s="9"/>
      <c r="X352" s="9"/>
      <c r="Y352" s="9"/>
      <c r="Z352" s="9"/>
    </row>
    <row r="353" spans="1:26" ht="15.75" customHeight="1">
      <c r="A353" s="9"/>
      <c r="B353" s="9"/>
      <c r="C353" s="9"/>
      <c r="D353" s="9"/>
      <c r="E353" s="9"/>
      <c r="N353" s="9"/>
      <c r="O353" s="9"/>
      <c r="P353" s="9"/>
      <c r="Q353" s="9"/>
      <c r="R353" s="9"/>
      <c r="S353" s="9"/>
      <c r="T353" s="9"/>
      <c r="U353" s="9"/>
      <c r="V353" s="9"/>
      <c r="W353" s="9"/>
      <c r="X353" s="9"/>
      <c r="Y353" s="9"/>
      <c r="Z353" s="9"/>
    </row>
    <row r="354" spans="1:26" ht="15.75" customHeight="1">
      <c r="A354" s="9"/>
      <c r="B354" s="9"/>
      <c r="C354" s="9"/>
      <c r="D354" s="9"/>
      <c r="E354" s="9"/>
      <c r="N354" s="9"/>
      <c r="O354" s="9"/>
      <c r="P354" s="9"/>
      <c r="Q354" s="9"/>
      <c r="R354" s="9"/>
      <c r="S354" s="9"/>
      <c r="T354" s="9"/>
      <c r="U354" s="9"/>
      <c r="V354" s="9"/>
      <c r="W354" s="9"/>
      <c r="X354" s="9"/>
      <c r="Y354" s="9"/>
      <c r="Z354" s="9"/>
    </row>
    <row r="355" spans="1:26" ht="15.75" customHeight="1">
      <c r="A355" s="9"/>
      <c r="B355" s="9"/>
      <c r="C355" s="9"/>
      <c r="D355" s="9"/>
      <c r="E355" s="9"/>
      <c r="N355" s="9"/>
      <c r="O355" s="9"/>
      <c r="P355" s="9"/>
      <c r="Q355" s="9"/>
      <c r="R355" s="9"/>
      <c r="S355" s="9"/>
      <c r="T355" s="9"/>
      <c r="U355" s="9"/>
      <c r="V355" s="9"/>
      <c r="W355" s="9"/>
      <c r="X355" s="9"/>
      <c r="Y355" s="9"/>
      <c r="Z355" s="9"/>
    </row>
    <row r="356" spans="1:26" ht="15.75" customHeight="1">
      <c r="A356" s="9"/>
      <c r="B356" s="9"/>
      <c r="C356" s="9"/>
      <c r="D356" s="9"/>
      <c r="E356" s="9"/>
      <c r="N356" s="9"/>
      <c r="O356" s="9"/>
      <c r="P356" s="9"/>
      <c r="Q356" s="9"/>
      <c r="R356" s="9"/>
      <c r="S356" s="9"/>
      <c r="T356" s="9"/>
      <c r="U356" s="9"/>
      <c r="V356" s="9"/>
      <c r="W356" s="9"/>
      <c r="X356" s="9"/>
      <c r="Y356" s="9"/>
      <c r="Z356" s="9"/>
    </row>
    <row r="357" spans="1:26" ht="15.75" customHeight="1">
      <c r="A357" s="9"/>
      <c r="B357" s="9"/>
      <c r="C357" s="9"/>
      <c r="D357" s="9"/>
      <c r="E357" s="9"/>
      <c r="N357" s="9"/>
      <c r="O357" s="9"/>
      <c r="P357" s="9"/>
      <c r="Q357" s="9"/>
      <c r="R357" s="9"/>
      <c r="S357" s="9"/>
      <c r="T357" s="9"/>
      <c r="U357" s="9"/>
      <c r="V357" s="9"/>
      <c r="W357" s="9"/>
      <c r="X357" s="9"/>
      <c r="Y357" s="9"/>
      <c r="Z357" s="9"/>
    </row>
    <row r="358" spans="1:26" ht="15.75" customHeight="1">
      <c r="A358" s="9"/>
      <c r="B358" s="9"/>
      <c r="C358" s="9"/>
      <c r="D358" s="9"/>
      <c r="E358" s="9"/>
      <c r="N358" s="9"/>
      <c r="O358" s="9"/>
      <c r="P358" s="9"/>
      <c r="Q358" s="9"/>
      <c r="R358" s="9"/>
      <c r="S358" s="9"/>
      <c r="T358" s="9"/>
      <c r="U358" s="9"/>
      <c r="V358" s="9"/>
      <c r="W358" s="9"/>
      <c r="X358" s="9"/>
      <c r="Y358" s="9"/>
      <c r="Z358" s="9"/>
    </row>
    <row r="359" spans="1:26" ht="15.75" customHeight="1">
      <c r="A359" s="9"/>
      <c r="B359" s="9"/>
      <c r="C359" s="9"/>
      <c r="D359" s="9"/>
      <c r="E359" s="9"/>
      <c r="N359" s="9"/>
      <c r="O359" s="9"/>
      <c r="P359" s="9"/>
      <c r="Q359" s="9"/>
      <c r="R359" s="9"/>
      <c r="S359" s="9"/>
      <c r="T359" s="9"/>
      <c r="U359" s="9"/>
      <c r="V359" s="9"/>
      <c r="W359" s="9"/>
      <c r="X359" s="9"/>
      <c r="Y359" s="9"/>
      <c r="Z359" s="9"/>
    </row>
    <row r="360" spans="1:26" ht="15.75" customHeight="1">
      <c r="A360" s="9"/>
      <c r="B360" s="9"/>
      <c r="C360" s="9"/>
      <c r="D360" s="9"/>
      <c r="E360" s="9"/>
      <c r="N360" s="9"/>
      <c r="O360" s="9"/>
      <c r="P360" s="9"/>
      <c r="Q360" s="9"/>
      <c r="R360" s="9"/>
      <c r="S360" s="9"/>
      <c r="T360" s="9"/>
      <c r="U360" s="9"/>
      <c r="V360" s="9"/>
      <c r="W360" s="9"/>
      <c r="X360" s="9"/>
      <c r="Y360" s="9"/>
      <c r="Z360" s="9"/>
    </row>
    <row r="361" spans="1:26" ht="15.75" customHeight="1">
      <c r="A361" s="9"/>
      <c r="B361" s="9"/>
      <c r="C361" s="9"/>
      <c r="D361" s="9"/>
      <c r="E361" s="9"/>
      <c r="N361" s="9"/>
      <c r="O361" s="9"/>
      <c r="P361" s="9"/>
      <c r="Q361" s="9"/>
      <c r="R361" s="9"/>
      <c r="S361" s="9"/>
      <c r="T361" s="9"/>
      <c r="U361" s="9"/>
      <c r="V361" s="9"/>
      <c r="W361" s="9"/>
      <c r="X361" s="9"/>
      <c r="Y361" s="9"/>
      <c r="Z361" s="9"/>
    </row>
    <row r="362" spans="1:26" ht="15.75" customHeight="1">
      <c r="A362" s="9"/>
      <c r="B362" s="9"/>
      <c r="C362" s="9"/>
      <c r="D362" s="9"/>
      <c r="E362" s="9"/>
      <c r="N362" s="9"/>
      <c r="O362" s="9"/>
      <c r="P362" s="9"/>
      <c r="Q362" s="9"/>
      <c r="R362" s="9"/>
      <c r="S362" s="9"/>
      <c r="T362" s="9"/>
      <c r="U362" s="9"/>
      <c r="V362" s="9"/>
      <c r="W362" s="9"/>
      <c r="X362" s="9"/>
      <c r="Y362" s="9"/>
      <c r="Z362" s="9"/>
    </row>
    <row r="363" spans="1:26" ht="15.75" customHeight="1">
      <c r="A363" s="9"/>
      <c r="B363" s="9"/>
      <c r="C363" s="9"/>
      <c r="D363" s="9"/>
      <c r="E363" s="9"/>
      <c r="N363" s="9"/>
      <c r="O363" s="9"/>
      <c r="P363" s="9"/>
      <c r="Q363" s="9"/>
      <c r="R363" s="9"/>
      <c r="S363" s="9"/>
      <c r="T363" s="9"/>
      <c r="U363" s="9"/>
      <c r="V363" s="9"/>
      <c r="W363" s="9"/>
      <c r="X363" s="9"/>
      <c r="Y363" s="9"/>
      <c r="Z363" s="9"/>
    </row>
    <row r="364" spans="1:26" ht="15.75" customHeight="1">
      <c r="A364" s="9"/>
      <c r="B364" s="9"/>
      <c r="C364" s="9"/>
      <c r="D364" s="9"/>
      <c r="E364" s="9"/>
      <c r="N364" s="9"/>
      <c r="O364" s="9"/>
      <c r="P364" s="9"/>
      <c r="Q364" s="9"/>
      <c r="R364" s="9"/>
      <c r="S364" s="9"/>
      <c r="T364" s="9"/>
      <c r="U364" s="9"/>
      <c r="V364" s="9"/>
      <c r="W364" s="9"/>
      <c r="X364" s="9"/>
      <c r="Y364" s="9"/>
      <c r="Z364" s="9"/>
    </row>
    <row r="365" spans="1:26" ht="15.75" customHeight="1">
      <c r="A365" s="9"/>
      <c r="B365" s="9"/>
      <c r="C365" s="9"/>
      <c r="D365" s="9"/>
      <c r="E365" s="9"/>
      <c r="N365" s="9"/>
      <c r="O365" s="9"/>
      <c r="P365" s="9"/>
      <c r="Q365" s="9"/>
      <c r="R365" s="9"/>
      <c r="S365" s="9"/>
      <c r="T365" s="9"/>
      <c r="U365" s="9"/>
      <c r="V365" s="9"/>
      <c r="W365" s="9"/>
      <c r="X365" s="9"/>
      <c r="Y365" s="9"/>
      <c r="Z365" s="9"/>
    </row>
    <row r="366" spans="1:26" ht="15.75" customHeight="1">
      <c r="A366" s="9"/>
      <c r="B366" s="9"/>
      <c r="C366" s="9"/>
      <c r="D366" s="9"/>
      <c r="E366" s="9"/>
      <c r="N366" s="9"/>
      <c r="O366" s="9"/>
      <c r="P366" s="9"/>
      <c r="Q366" s="9"/>
      <c r="R366" s="9"/>
      <c r="S366" s="9"/>
      <c r="T366" s="9"/>
      <c r="U366" s="9"/>
      <c r="V366" s="9"/>
      <c r="W366" s="9"/>
      <c r="X366" s="9"/>
      <c r="Y366" s="9"/>
      <c r="Z366" s="9"/>
    </row>
    <row r="367" spans="1:26" ht="15.75" customHeight="1">
      <c r="A367" s="9"/>
      <c r="B367" s="9"/>
      <c r="C367" s="9"/>
      <c r="D367" s="9"/>
      <c r="E367" s="9"/>
      <c r="N367" s="9"/>
      <c r="O367" s="9"/>
      <c r="P367" s="9"/>
      <c r="Q367" s="9"/>
      <c r="R367" s="9"/>
      <c r="S367" s="9"/>
      <c r="T367" s="9"/>
      <c r="U367" s="9"/>
      <c r="V367" s="9"/>
      <c r="W367" s="9"/>
      <c r="X367" s="9"/>
      <c r="Y367" s="9"/>
      <c r="Z367" s="9"/>
    </row>
    <row r="368" spans="1:26" ht="15.75" customHeight="1">
      <c r="A368" s="9"/>
      <c r="B368" s="9"/>
      <c r="C368" s="9"/>
      <c r="D368" s="9"/>
      <c r="E368" s="9"/>
      <c r="N368" s="9"/>
      <c r="O368" s="9"/>
      <c r="P368" s="9"/>
      <c r="Q368" s="9"/>
      <c r="R368" s="9"/>
      <c r="S368" s="9"/>
      <c r="T368" s="9"/>
      <c r="U368" s="9"/>
      <c r="V368" s="9"/>
      <c r="W368" s="9"/>
      <c r="X368" s="9"/>
      <c r="Y368" s="9"/>
      <c r="Z368" s="9"/>
    </row>
    <row r="369" spans="1:26" ht="15.75" customHeight="1">
      <c r="A369" s="9"/>
      <c r="B369" s="9"/>
      <c r="C369" s="9"/>
      <c r="D369" s="9"/>
      <c r="E369" s="9"/>
      <c r="N369" s="9"/>
      <c r="O369" s="9"/>
      <c r="P369" s="9"/>
      <c r="Q369" s="9"/>
      <c r="R369" s="9"/>
      <c r="S369" s="9"/>
      <c r="T369" s="9"/>
      <c r="U369" s="9"/>
      <c r="V369" s="9"/>
      <c r="W369" s="9"/>
      <c r="X369" s="9"/>
      <c r="Y369" s="9"/>
      <c r="Z369" s="9"/>
    </row>
    <row r="370" spans="1:26" ht="15.75" customHeight="1">
      <c r="A370" s="9"/>
      <c r="B370" s="9"/>
      <c r="C370" s="9"/>
      <c r="D370" s="9"/>
      <c r="E370" s="9"/>
      <c r="N370" s="9"/>
      <c r="O370" s="9"/>
      <c r="P370" s="9"/>
      <c r="Q370" s="9"/>
      <c r="R370" s="9"/>
      <c r="S370" s="9"/>
      <c r="T370" s="9"/>
      <c r="U370" s="9"/>
      <c r="V370" s="9"/>
      <c r="W370" s="9"/>
      <c r="X370" s="9"/>
      <c r="Y370" s="9"/>
      <c r="Z370" s="9"/>
    </row>
    <row r="371" spans="1:26" ht="15.75" customHeight="1">
      <c r="A371" s="9"/>
      <c r="B371" s="9"/>
      <c r="C371" s="9"/>
      <c r="D371" s="9"/>
      <c r="E371" s="9"/>
      <c r="N371" s="9"/>
      <c r="O371" s="9"/>
      <c r="P371" s="9"/>
      <c r="Q371" s="9"/>
      <c r="R371" s="9"/>
      <c r="S371" s="9"/>
      <c r="T371" s="9"/>
      <c r="U371" s="9"/>
      <c r="V371" s="9"/>
      <c r="W371" s="9"/>
      <c r="X371" s="9"/>
      <c r="Y371" s="9"/>
      <c r="Z371" s="9"/>
    </row>
    <row r="372" spans="1:26" ht="15.75" customHeight="1">
      <c r="A372" s="9"/>
      <c r="B372" s="9"/>
      <c r="C372" s="9"/>
      <c r="D372" s="9"/>
      <c r="E372" s="9"/>
      <c r="N372" s="9"/>
      <c r="O372" s="9"/>
      <c r="P372" s="9"/>
      <c r="Q372" s="9"/>
      <c r="R372" s="9"/>
      <c r="S372" s="9"/>
      <c r="T372" s="9"/>
      <c r="U372" s="9"/>
      <c r="V372" s="9"/>
      <c r="W372" s="9"/>
      <c r="X372" s="9"/>
      <c r="Y372" s="9"/>
      <c r="Z372" s="9"/>
    </row>
    <row r="373" spans="1:26" ht="15.75" customHeight="1">
      <c r="A373" s="9"/>
      <c r="B373" s="9"/>
      <c r="C373" s="9"/>
      <c r="D373" s="9"/>
      <c r="E373" s="9"/>
      <c r="N373" s="9"/>
      <c r="O373" s="9"/>
      <c r="P373" s="9"/>
      <c r="Q373" s="9"/>
      <c r="R373" s="9"/>
      <c r="S373" s="9"/>
      <c r="T373" s="9"/>
      <c r="U373" s="9"/>
      <c r="V373" s="9"/>
      <c r="W373" s="9"/>
      <c r="X373" s="9"/>
      <c r="Y373" s="9"/>
      <c r="Z373" s="9"/>
    </row>
    <row r="374" spans="1:26" ht="15.75" customHeight="1">
      <c r="A374" s="9"/>
      <c r="B374" s="9"/>
      <c r="C374" s="9"/>
      <c r="D374" s="9"/>
      <c r="E374" s="9"/>
      <c r="N374" s="9"/>
      <c r="O374" s="9"/>
      <c r="P374" s="9"/>
      <c r="Q374" s="9"/>
      <c r="R374" s="9"/>
      <c r="S374" s="9"/>
      <c r="T374" s="9"/>
      <c r="U374" s="9"/>
      <c r="V374" s="9"/>
      <c r="W374" s="9"/>
      <c r="X374" s="9"/>
      <c r="Y374" s="9"/>
      <c r="Z374" s="9"/>
    </row>
    <row r="375" spans="1:26" ht="15.75" customHeight="1">
      <c r="A375" s="9"/>
      <c r="B375" s="9"/>
      <c r="C375" s="9"/>
      <c r="D375" s="9"/>
      <c r="E375" s="9"/>
      <c r="N375" s="9"/>
      <c r="O375" s="9"/>
      <c r="P375" s="9"/>
      <c r="Q375" s="9"/>
      <c r="R375" s="9"/>
      <c r="S375" s="9"/>
      <c r="T375" s="9"/>
      <c r="U375" s="9"/>
      <c r="V375" s="9"/>
      <c r="W375" s="9"/>
      <c r="X375" s="9"/>
      <c r="Y375" s="9"/>
      <c r="Z375" s="9"/>
    </row>
    <row r="376" spans="1:26" ht="15.75" customHeight="1">
      <c r="A376" s="9"/>
      <c r="B376" s="9"/>
      <c r="C376" s="9"/>
      <c r="D376" s="9"/>
      <c r="E376" s="9"/>
      <c r="N376" s="9"/>
      <c r="O376" s="9"/>
      <c r="P376" s="9"/>
      <c r="Q376" s="9"/>
      <c r="R376" s="9"/>
      <c r="S376" s="9"/>
      <c r="T376" s="9"/>
      <c r="U376" s="9"/>
      <c r="V376" s="9"/>
      <c r="W376" s="9"/>
      <c r="X376" s="9"/>
      <c r="Y376" s="9"/>
      <c r="Z376" s="9"/>
    </row>
    <row r="377" spans="1:26" ht="15.75" customHeight="1">
      <c r="A377" s="9"/>
      <c r="B377" s="9"/>
      <c r="C377" s="9"/>
      <c r="D377" s="9"/>
      <c r="E377" s="9"/>
      <c r="N377" s="9"/>
      <c r="O377" s="9"/>
      <c r="P377" s="9"/>
      <c r="Q377" s="9"/>
      <c r="R377" s="9"/>
      <c r="S377" s="9"/>
      <c r="T377" s="9"/>
      <c r="U377" s="9"/>
      <c r="V377" s="9"/>
      <c r="W377" s="9"/>
      <c r="X377" s="9"/>
      <c r="Y377" s="9"/>
      <c r="Z377" s="9"/>
    </row>
    <row r="378" spans="1:26" ht="15.75" customHeight="1">
      <c r="A378" s="9"/>
      <c r="B378" s="9"/>
      <c r="C378" s="9"/>
      <c r="D378" s="9"/>
      <c r="E378" s="9"/>
      <c r="N378" s="9"/>
      <c r="O378" s="9"/>
      <c r="P378" s="9"/>
      <c r="Q378" s="9"/>
      <c r="R378" s="9"/>
      <c r="S378" s="9"/>
      <c r="T378" s="9"/>
      <c r="U378" s="9"/>
      <c r="V378" s="9"/>
      <c r="W378" s="9"/>
      <c r="X378" s="9"/>
      <c r="Y378" s="9"/>
      <c r="Z378" s="9"/>
    </row>
    <row r="379" spans="1:26" ht="15.75" customHeight="1">
      <c r="A379" s="9"/>
      <c r="B379" s="9"/>
      <c r="C379" s="9"/>
      <c r="D379" s="9"/>
      <c r="E379" s="9"/>
      <c r="N379" s="9"/>
      <c r="O379" s="9"/>
      <c r="P379" s="9"/>
      <c r="Q379" s="9"/>
      <c r="R379" s="9"/>
      <c r="S379" s="9"/>
      <c r="T379" s="9"/>
      <c r="U379" s="9"/>
      <c r="V379" s="9"/>
      <c r="W379" s="9"/>
      <c r="X379" s="9"/>
      <c r="Y379" s="9"/>
      <c r="Z379" s="9"/>
    </row>
    <row r="380" spans="1:26" ht="15.75" customHeight="1">
      <c r="A380" s="9"/>
      <c r="B380" s="9"/>
      <c r="C380" s="9"/>
      <c r="D380" s="9"/>
      <c r="E380" s="9"/>
      <c r="N380" s="9"/>
      <c r="O380" s="9"/>
      <c r="P380" s="9"/>
      <c r="Q380" s="9"/>
      <c r="R380" s="9"/>
      <c r="S380" s="9"/>
      <c r="T380" s="9"/>
      <c r="U380" s="9"/>
      <c r="V380" s="9"/>
      <c r="W380" s="9"/>
      <c r="X380" s="9"/>
      <c r="Y380" s="9"/>
      <c r="Z380" s="9"/>
    </row>
    <row r="381" spans="1:26" ht="15.75" customHeight="1">
      <c r="A381" s="9"/>
      <c r="B381" s="9"/>
      <c r="C381" s="9"/>
      <c r="D381" s="9"/>
      <c r="E381" s="9"/>
      <c r="N381" s="9"/>
      <c r="O381" s="9"/>
      <c r="P381" s="9"/>
      <c r="Q381" s="9"/>
      <c r="R381" s="9"/>
      <c r="S381" s="9"/>
      <c r="T381" s="9"/>
      <c r="U381" s="9"/>
      <c r="V381" s="9"/>
      <c r="W381" s="9"/>
      <c r="X381" s="9"/>
      <c r="Y381" s="9"/>
      <c r="Z381" s="9"/>
    </row>
    <row r="382" spans="1:26" ht="15.75" customHeight="1">
      <c r="A382" s="9"/>
      <c r="B382" s="9"/>
      <c r="C382" s="9"/>
      <c r="D382" s="9"/>
      <c r="E382" s="9"/>
      <c r="N382" s="9"/>
      <c r="O382" s="9"/>
      <c r="P382" s="9"/>
      <c r="Q382" s="9"/>
      <c r="R382" s="9"/>
      <c r="S382" s="9"/>
      <c r="T382" s="9"/>
      <c r="U382" s="9"/>
      <c r="V382" s="9"/>
      <c r="W382" s="9"/>
      <c r="X382" s="9"/>
      <c r="Y382" s="9"/>
      <c r="Z382" s="9"/>
    </row>
    <row r="383" spans="1:26" ht="15.75" customHeight="1">
      <c r="A383" s="9"/>
      <c r="B383" s="9"/>
      <c r="C383" s="9"/>
      <c r="D383" s="9"/>
      <c r="E383" s="9"/>
      <c r="N383" s="9"/>
      <c r="O383" s="9"/>
      <c r="P383" s="9"/>
      <c r="Q383" s="9"/>
      <c r="R383" s="9"/>
      <c r="S383" s="9"/>
      <c r="T383" s="9"/>
      <c r="U383" s="9"/>
      <c r="V383" s="9"/>
      <c r="W383" s="9"/>
      <c r="X383" s="9"/>
      <c r="Y383" s="9"/>
      <c r="Z383" s="9"/>
    </row>
    <row r="384" spans="1:26" ht="15.75" customHeight="1">
      <c r="A384" s="9"/>
      <c r="B384" s="9"/>
      <c r="C384" s="9"/>
      <c r="D384" s="9"/>
      <c r="E384" s="9"/>
      <c r="N384" s="9"/>
      <c r="O384" s="9"/>
      <c r="P384" s="9"/>
      <c r="Q384" s="9"/>
      <c r="R384" s="9"/>
      <c r="S384" s="9"/>
      <c r="T384" s="9"/>
      <c r="U384" s="9"/>
      <c r="V384" s="9"/>
      <c r="W384" s="9"/>
      <c r="X384" s="9"/>
      <c r="Y384" s="9"/>
      <c r="Z384" s="9"/>
    </row>
    <row r="385" spans="1:26" ht="15.75" customHeight="1">
      <c r="A385" s="9"/>
      <c r="B385" s="9"/>
      <c r="C385" s="9"/>
      <c r="D385" s="9"/>
      <c r="E385" s="9"/>
      <c r="N385" s="9"/>
      <c r="O385" s="9"/>
      <c r="P385" s="9"/>
      <c r="Q385" s="9"/>
      <c r="R385" s="9"/>
      <c r="S385" s="9"/>
      <c r="T385" s="9"/>
      <c r="U385" s="9"/>
      <c r="V385" s="9"/>
      <c r="W385" s="9"/>
      <c r="X385" s="9"/>
      <c r="Y385" s="9"/>
      <c r="Z385" s="9"/>
    </row>
    <row r="386" spans="1:26" ht="15.75" customHeight="1">
      <c r="A386" s="9"/>
      <c r="B386" s="9"/>
      <c r="C386" s="9"/>
      <c r="D386" s="9"/>
      <c r="E386" s="9"/>
      <c r="N386" s="9"/>
      <c r="O386" s="9"/>
      <c r="P386" s="9"/>
      <c r="Q386" s="9"/>
      <c r="R386" s="9"/>
      <c r="S386" s="9"/>
      <c r="T386" s="9"/>
      <c r="U386" s="9"/>
      <c r="V386" s="9"/>
      <c r="W386" s="9"/>
      <c r="X386" s="9"/>
      <c r="Y386" s="9"/>
      <c r="Z386" s="9"/>
    </row>
    <row r="387" spans="1:26" ht="15.75" customHeight="1">
      <c r="A387" s="9"/>
      <c r="B387" s="9"/>
      <c r="C387" s="9"/>
      <c r="D387" s="9"/>
      <c r="E387" s="9"/>
      <c r="N387" s="9"/>
      <c r="O387" s="9"/>
      <c r="P387" s="9"/>
      <c r="Q387" s="9"/>
      <c r="R387" s="9"/>
      <c r="S387" s="9"/>
      <c r="T387" s="9"/>
      <c r="U387" s="9"/>
      <c r="V387" s="9"/>
      <c r="W387" s="9"/>
      <c r="X387" s="9"/>
      <c r="Y387" s="9"/>
      <c r="Z387" s="9"/>
    </row>
    <row r="388" spans="1:26" ht="15.75" customHeight="1">
      <c r="A388" s="9"/>
      <c r="B388" s="9"/>
      <c r="C388" s="9"/>
      <c r="D388" s="9"/>
      <c r="E388" s="9"/>
      <c r="N388" s="9"/>
      <c r="O388" s="9"/>
      <c r="P388" s="9"/>
      <c r="Q388" s="9"/>
      <c r="R388" s="9"/>
      <c r="S388" s="9"/>
      <c r="T388" s="9"/>
      <c r="U388" s="9"/>
      <c r="V388" s="9"/>
      <c r="W388" s="9"/>
      <c r="X388" s="9"/>
      <c r="Y388" s="9"/>
      <c r="Z388" s="9"/>
    </row>
    <row r="389" spans="1:26" ht="15.75" customHeight="1">
      <c r="A389" s="9"/>
      <c r="B389" s="9"/>
      <c r="C389" s="9"/>
      <c r="D389" s="9"/>
      <c r="E389" s="9"/>
      <c r="N389" s="9"/>
      <c r="O389" s="9"/>
      <c r="P389" s="9"/>
      <c r="Q389" s="9"/>
      <c r="R389" s="9"/>
      <c r="S389" s="9"/>
      <c r="T389" s="9"/>
      <c r="U389" s="9"/>
      <c r="V389" s="9"/>
      <c r="W389" s="9"/>
      <c r="X389" s="9"/>
      <c r="Y389" s="9"/>
      <c r="Z389" s="9"/>
    </row>
    <row r="390" spans="1:26" ht="15.75" customHeight="1">
      <c r="A390" s="9"/>
      <c r="B390" s="9"/>
      <c r="C390" s="9"/>
      <c r="D390" s="9"/>
      <c r="E390" s="9"/>
      <c r="N390" s="9"/>
      <c r="O390" s="9"/>
      <c r="P390" s="9"/>
      <c r="Q390" s="9"/>
      <c r="R390" s="9"/>
      <c r="S390" s="9"/>
      <c r="T390" s="9"/>
      <c r="U390" s="9"/>
      <c r="V390" s="9"/>
      <c r="W390" s="9"/>
      <c r="X390" s="9"/>
      <c r="Y390" s="9"/>
      <c r="Z390" s="9"/>
    </row>
    <row r="391" spans="1:26" ht="15.75" customHeight="1">
      <c r="A391" s="9"/>
      <c r="B391" s="9"/>
      <c r="C391" s="9"/>
      <c r="D391" s="9"/>
      <c r="E391" s="9"/>
      <c r="N391" s="9"/>
      <c r="O391" s="9"/>
      <c r="P391" s="9"/>
      <c r="Q391" s="9"/>
      <c r="R391" s="9"/>
      <c r="S391" s="9"/>
      <c r="T391" s="9"/>
      <c r="U391" s="9"/>
      <c r="V391" s="9"/>
      <c r="W391" s="9"/>
      <c r="X391" s="9"/>
      <c r="Y391" s="9"/>
      <c r="Z391" s="9"/>
    </row>
    <row r="392" spans="1:26" ht="15.75" customHeight="1">
      <c r="A392" s="9"/>
      <c r="B392" s="9"/>
      <c r="C392" s="9"/>
      <c r="D392" s="9"/>
      <c r="E392" s="9"/>
      <c r="N392" s="9"/>
      <c r="O392" s="9"/>
      <c r="P392" s="9"/>
      <c r="Q392" s="9"/>
      <c r="R392" s="9"/>
      <c r="S392" s="9"/>
      <c r="T392" s="9"/>
      <c r="U392" s="9"/>
      <c r="V392" s="9"/>
      <c r="W392" s="9"/>
      <c r="X392" s="9"/>
      <c r="Y392" s="9"/>
      <c r="Z392" s="9"/>
    </row>
    <row r="393" spans="1:26" ht="15.75" customHeight="1">
      <c r="A393" s="9"/>
      <c r="B393" s="9"/>
      <c r="C393" s="9"/>
      <c r="D393" s="9"/>
      <c r="E393" s="9"/>
      <c r="N393" s="9"/>
      <c r="O393" s="9"/>
      <c r="P393" s="9"/>
      <c r="Q393" s="9"/>
      <c r="R393" s="9"/>
      <c r="S393" s="9"/>
      <c r="T393" s="9"/>
      <c r="U393" s="9"/>
      <c r="V393" s="9"/>
      <c r="W393" s="9"/>
      <c r="X393" s="9"/>
      <c r="Y393" s="9"/>
      <c r="Z393" s="9"/>
    </row>
    <row r="394" spans="1:26" ht="15.75" customHeight="1">
      <c r="A394" s="9"/>
      <c r="B394" s="9"/>
      <c r="C394" s="9"/>
      <c r="D394" s="9"/>
      <c r="E394" s="9"/>
      <c r="N394" s="9"/>
      <c r="O394" s="9"/>
      <c r="P394" s="9"/>
      <c r="Q394" s="9"/>
      <c r="R394" s="9"/>
      <c r="S394" s="9"/>
      <c r="T394" s="9"/>
      <c r="U394" s="9"/>
      <c r="V394" s="9"/>
      <c r="W394" s="9"/>
      <c r="X394" s="9"/>
      <c r="Y394" s="9"/>
      <c r="Z394" s="9"/>
    </row>
    <row r="395" spans="1:26" ht="15.75" customHeight="1">
      <c r="A395" s="9"/>
      <c r="B395" s="9"/>
      <c r="C395" s="9"/>
      <c r="D395" s="9"/>
      <c r="E395" s="9"/>
      <c r="N395" s="9"/>
      <c r="O395" s="9"/>
      <c r="P395" s="9"/>
      <c r="Q395" s="9"/>
      <c r="R395" s="9"/>
      <c r="S395" s="9"/>
      <c r="T395" s="9"/>
      <c r="U395" s="9"/>
      <c r="V395" s="9"/>
      <c r="W395" s="9"/>
      <c r="X395" s="9"/>
      <c r="Y395" s="9"/>
      <c r="Z395" s="9"/>
    </row>
    <row r="396" spans="1:26" ht="15.75" customHeight="1">
      <c r="A396" s="9"/>
      <c r="B396" s="9"/>
      <c r="C396" s="9"/>
      <c r="D396" s="9"/>
      <c r="E396" s="9"/>
      <c r="N396" s="9"/>
      <c r="O396" s="9"/>
      <c r="P396" s="9"/>
      <c r="Q396" s="9"/>
      <c r="R396" s="9"/>
      <c r="S396" s="9"/>
      <c r="T396" s="9"/>
      <c r="U396" s="9"/>
      <c r="V396" s="9"/>
      <c r="W396" s="9"/>
      <c r="X396" s="9"/>
      <c r="Y396" s="9"/>
      <c r="Z396" s="9"/>
    </row>
    <row r="397" spans="1:26" ht="15.75" customHeight="1">
      <c r="A397" s="9"/>
      <c r="B397" s="9"/>
      <c r="C397" s="9"/>
      <c r="D397" s="9"/>
      <c r="E397" s="9"/>
      <c r="N397" s="9"/>
      <c r="O397" s="9"/>
      <c r="P397" s="9"/>
      <c r="Q397" s="9"/>
      <c r="R397" s="9"/>
      <c r="S397" s="9"/>
      <c r="T397" s="9"/>
      <c r="U397" s="9"/>
      <c r="V397" s="9"/>
      <c r="W397" s="9"/>
      <c r="X397" s="9"/>
      <c r="Y397" s="9"/>
      <c r="Z397" s="9"/>
    </row>
    <row r="398" spans="1:26" ht="15.75" customHeight="1">
      <c r="A398" s="9"/>
      <c r="B398" s="9"/>
      <c r="C398" s="9"/>
      <c r="D398" s="9"/>
      <c r="E398" s="9"/>
      <c r="N398" s="9"/>
      <c r="O398" s="9"/>
      <c r="P398" s="9"/>
      <c r="Q398" s="9"/>
      <c r="R398" s="9"/>
      <c r="S398" s="9"/>
      <c r="T398" s="9"/>
      <c r="U398" s="9"/>
      <c r="V398" s="9"/>
      <c r="W398" s="9"/>
      <c r="X398" s="9"/>
      <c r="Y398" s="9"/>
      <c r="Z398" s="9"/>
    </row>
    <row r="399" spans="1:26" ht="15.75" customHeight="1">
      <c r="A399" s="9"/>
      <c r="B399" s="9"/>
      <c r="C399" s="9"/>
      <c r="D399" s="9"/>
      <c r="E399" s="9"/>
      <c r="N399" s="9"/>
      <c r="O399" s="9"/>
      <c r="P399" s="9"/>
      <c r="Q399" s="9"/>
      <c r="R399" s="9"/>
      <c r="S399" s="9"/>
      <c r="T399" s="9"/>
      <c r="U399" s="9"/>
      <c r="V399" s="9"/>
      <c r="W399" s="9"/>
      <c r="X399" s="9"/>
      <c r="Y399" s="9"/>
      <c r="Z399" s="9"/>
    </row>
    <row r="400" spans="1:26" ht="15.75" customHeight="1">
      <c r="A400" s="9"/>
      <c r="B400" s="9"/>
      <c r="C400" s="9"/>
      <c r="D400" s="9"/>
      <c r="E400" s="9"/>
      <c r="N400" s="9"/>
      <c r="O400" s="9"/>
      <c r="P400" s="9"/>
      <c r="Q400" s="9"/>
      <c r="R400" s="9"/>
      <c r="S400" s="9"/>
      <c r="T400" s="9"/>
      <c r="U400" s="9"/>
      <c r="V400" s="9"/>
      <c r="W400" s="9"/>
      <c r="X400" s="9"/>
      <c r="Y400" s="9"/>
      <c r="Z400" s="9"/>
    </row>
    <row r="401" spans="1:26" ht="15.75" customHeight="1">
      <c r="A401" s="9"/>
      <c r="B401" s="9"/>
      <c r="C401" s="9"/>
      <c r="D401" s="9"/>
      <c r="E401" s="9"/>
      <c r="N401" s="9"/>
      <c r="O401" s="9"/>
      <c r="P401" s="9"/>
      <c r="Q401" s="9"/>
      <c r="R401" s="9"/>
      <c r="S401" s="9"/>
      <c r="T401" s="9"/>
      <c r="U401" s="9"/>
      <c r="V401" s="9"/>
      <c r="W401" s="9"/>
      <c r="X401" s="9"/>
      <c r="Y401" s="9"/>
      <c r="Z401" s="9"/>
    </row>
    <row r="402" spans="1:26" ht="15.75" customHeight="1">
      <c r="A402" s="9"/>
      <c r="B402" s="9"/>
      <c r="C402" s="9"/>
      <c r="D402" s="9"/>
      <c r="E402" s="9"/>
      <c r="N402" s="9"/>
      <c r="O402" s="9"/>
      <c r="P402" s="9"/>
      <c r="Q402" s="9"/>
      <c r="R402" s="9"/>
      <c r="S402" s="9"/>
      <c r="T402" s="9"/>
      <c r="U402" s="9"/>
      <c r="V402" s="9"/>
      <c r="W402" s="9"/>
      <c r="X402" s="9"/>
      <c r="Y402" s="9"/>
      <c r="Z402" s="9"/>
    </row>
    <row r="403" spans="1:26" ht="15.75" customHeight="1">
      <c r="A403" s="9"/>
      <c r="B403" s="9"/>
      <c r="C403" s="9"/>
      <c r="D403" s="9"/>
      <c r="E403" s="9"/>
      <c r="N403" s="9"/>
      <c r="O403" s="9"/>
      <c r="P403" s="9"/>
      <c r="Q403" s="9"/>
      <c r="R403" s="9"/>
      <c r="S403" s="9"/>
      <c r="T403" s="9"/>
      <c r="U403" s="9"/>
      <c r="V403" s="9"/>
      <c r="W403" s="9"/>
      <c r="X403" s="9"/>
      <c r="Y403" s="9"/>
      <c r="Z403" s="9"/>
    </row>
    <row r="404" spans="1:26" ht="15.75" customHeight="1">
      <c r="A404" s="9"/>
      <c r="B404" s="9"/>
      <c r="C404" s="9"/>
      <c r="D404" s="9"/>
      <c r="E404" s="9"/>
      <c r="N404" s="9"/>
      <c r="O404" s="9"/>
      <c r="P404" s="9"/>
      <c r="Q404" s="9"/>
      <c r="R404" s="9"/>
      <c r="S404" s="9"/>
      <c r="T404" s="9"/>
      <c r="U404" s="9"/>
      <c r="V404" s="9"/>
      <c r="W404" s="9"/>
      <c r="X404" s="9"/>
      <c r="Y404" s="9"/>
      <c r="Z404" s="9"/>
    </row>
    <row r="405" spans="1:26" ht="15.75" customHeight="1">
      <c r="A405" s="9"/>
      <c r="B405" s="9"/>
      <c r="C405" s="9"/>
      <c r="D405" s="9"/>
      <c r="E405" s="9"/>
      <c r="N405" s="9"/>
      <c r="O405" s="9"/>
      <c r="P405" s="9"/>
      <c r="Q405" s="9"/>
      <c r="R405" s="9"/>
      <c r="S405" s="9"/>
      <c r="T405" s="9"/>
      <c r="U405" s="9"/>
      <c r="V405" s="9"/>
      <c r="W405" s="9"/>
      <c r="X405" s="9"/>
      <c r="Y405" s="9"/>
      <c r="Z405" s="9"/>
    </row>
    <row r="406" spans="1:26" ht="15.75" customHeight="1">
      <c r="A406" s="9"/>
      <c r="B406" s="9"/>
      <c r="C406" s="9"/>
      <c r="D406" s="9"/>
      <c r="E406" s="9"/>
      <c r="N406" s="9"/>
      <c r="O406" s="9"/>
      <c r="P406" s="9"/>
      <c r="Q406" s="9"/>
      <c r="R406" s="9"/>
      <c r="S406" s="9"/>
      <c r="T406" s="9"/>
      <c r="U406" s="9"/>
      <c r="V406" s="9"/>
      <c r="W406" s="9"/>
      <c r="X406" s="9"/>
      <c r="Y406" s="9"/>
      <c r="Z406" s="9"/>
    </row>
    <row r="407" spans="1:26" ht="15.75" customHeight="1">
      <c r="A407" s="9"/>
      <c r="B407" s="9"/>
      <c r="C407" s="9"/>
      <c r="D407" s="9"/>
      <c r="E407" s="9"/>
      <c r="N407" s="9"/>
      <c r="O407" s="9"/>
      <c r="P407" s="9"/>
      <c r="Q407" s="9"/>
      <c r="R407" s="9"/>
      <c r="S407" s="9"/>
      <c r="T407" s="9"/>
      <c r="U407" s="9"/>
      <c r="V407" s="9"/>
      <c r="W407" s="9"/>
      <c r="X407" s="9"/>
      <c r="Y407" s="9"/>
      <c r="Z407" s="9"/>
    </row>
    <row r="408" spans="1:26" ht="15.75" customHeight="1">
      <c r="A408" s="9"/>
      <c r="B408" s="9"/>
      <c r="C408" s="9"/>
      <c r="D408" s="9"/>
      <c r="E408" s="9"/>
      <c r="N408" s="9"/>
      <c r="O408" s="9"/>
      <c r="P408" s="9"/>
      <c r="Q408" s="9"/>
      <c r="R408" s="9"/>
      <c r="S408" s="9"/>
      <c r="T408" s="9"/>
      <c r="U408" s="9"/>
      <c r="V408" s="9"/>
      <c r="W408" s="9"/>
      <c r="X408" s="9"/>
      <c r="Y408" s="9"/>
      <c r="Z408" s="9"/>
    </row>
    <row r="409" spans="1:26" ht="15.75" customHeight="1">
      <c r="A409" s="9"/>
      <c r="B409" s="9"/>
      <c r="C409" s="9"/>
      <c r="D409" s="9"/>
      <c r="E409" s="9"/>
      <c r="N409" s="9"/>
      <c r="O409" s="9"/>
      <c r="P409" s="9"/>
      <c r="Q409" s="9"/>
      <c r="R409" s="9"/>
      <c r="S409" s="9"/>
      <c r="T409" s="9"/>
      <c r="U409" s="9"/>
      <c r="V409" s="9"/>
      <c r="W409" s="9"/>
      <c r="X409" s="9"/>
      <c r="Y409" s="9"/>
      <c r="Z409" s="9"/>
    </row>
    <row r="410" spans="1:26" ht="15.75" customHeight="1">
      <c r="A410" s="9"/>
      <c r="B410" s="9"/>
      <c r="C410" s="9"/>
      <c r="D410" s="9"/>
      <c r="E410" s="9"/>
      <c r="N410" s="9"/>
      <c r="O410" s="9"/>
      <c r="P410" s="9"/>
      <c r="Q410" s="9"/>
      <c r="R410" s="9"/>
      <c r="S410" s="9"/>
      <c r="T410" s="9"/>
      <c r="U410" s="9"/>
      <c r="V410" s="9"/>
      <c r="W410" s="9"/>
      <c r="X410" s="9"/>
      <c r="Y410" s="9"/>
      <c r="Z410" s="9"/>
    </row>
    <row r="411" spans="1:26" ht="15.75" customHeight="1">
      <c r="A411" s="9"/>
      <c r="B411" s="9"/>
      <c r="C411" s="9"/>
      <c r="D411" s="9"/>
      <c r="E411" s="9"/>
      <c r="N411" s="9"/>
      <c r="O411" s="9"/>
      <c r="P411" s="9"/>
      <c r="Q411" s="9"/>
      <c r="R411" s="9"/>
      <c r="S411" s="9"/>
      <c r="T411" s="9"/>
      <c r="U411" s="9"/>
      <c r="V411" s="9"/>
      <c r="W411" s="9"/>
      <c r="X411" s="9"/>
      <c r="Y411" s="9"/>
      <c r="Z411" s="9"/>
    </row>
    <row r="412" spans="1:26" ht="15.75" customHeight="1">
      <c r="A412" s="9"/>
      <c r="B412" s="9"/>
      <c r="C412" s="9"/>
      <c r="D412" s="9"/>
      <c r="E412" s="9"/>
      <c r="N412" s="9"/>
      <c r="O412" s="9"/>
      <c r="P412" s="9"/>
      <c r="Q412" s="9"/>
      <c r="R412" s="9"/>
      <c r="S412" s="9"/>
      <c r="T412" s="9"/>
      <c r="U412" s="9"/>
      <c r="V412" s="9"/>
      <c r="W412" s="9"/>
      <c r="X412" s="9"/>
      <c r="Y412" s="9"/>
      <c r="Z412" s="9"/>
    </row>
    <row r="413" spans="1:26" ht="15.75" customHeight="1">
      <c r="A413" s="9"/>
      <c r="B413" s="9"/>
      <c r="C413" s="9"/>
      <c r="D413" s="9"/>
      <c r="E413" s="9"/>
      <c r="N413" s="9"/>
      <c r="O413" s="9"/>
      <c r="P413" s="9"/>
      <c r="Q413" s="9"/>
      <c r="R413" s="9"/>
      <c r="S413" s="9"/>
      <c r="T413" s="9"/>
      <c r="U413" s="9"/>
      <c r="V413" s="9"/>
      <c r="W413" s="9"/>
      <c r="X413" s="9"/>
      <c r="Y413" s="9"/>
      <c r="Z413" s="9"/>
    </row>
    <row r="414" spans="1:26" ht="15.75" customHeight="1">
      <c r="A414" s="9"/>
      <c r="B414" s="9"/>
      <c r="C414" s="9"/>
      <c r="D414" s="9"/>
      <c r="E414" s="9"/>
      <c r="N414" s="9"/>
      <c r="O414" s="9"/>
      <c r="P414" s="9"/>
      <c r="Q414" s="9"/>
      <c r="R414" s="9"/>
      <c r="S414" s="9"/>
      <c r="T414" s="9"/>
      <c r="U414" s="9"/>
      <c r="V414" s="9"/>
      <c r="W414" s="9"/>
      <c r="X414" s="9"/>
      <c r="Y414" s="9"/>
      <c r="Z414" s="9"/>
    </row>
    <row r="415" spans="1:26" ht="15.75" customHeight="1">
      <c r="A415" s="9"/>
      <c r="B415" s="9"/>
      <c r="C415" s="9"/>
      <c r="D415" s="9"/>
      <c r="E415" s="9"/>
      <c r="N415" s="9"/>
      <c r="O415" s="9"/>
      <c r="P415" s="9"/>
      <c r="Q415" s="9"/>
      <c r="R415" s="9"/>
      <c r="S415" s="9"/>
      <c r="T415" s="9"/>
      <c r="U415" s="9"/>
      <c r="V415" s="9"/>
      <c r="W415" s="9"/>
      <c r="X415" s="9"/>
      <c r="Y415" s="9"/>
      <c r="Z415" s="9"/>
    </row>
    <row r="416" spans="1:26" ht="15.75" customHeight="1">
      <c r="A416" s="9"/>
      <c r="B416" s="9"/>
      <c r="C416" s="9"/>
      <c r="D416" s="9"/>
      <c r="E416" s="9"/>
      <c r="N416" s="9"/>
      <c r="O416" s="9"/>
      <c r="P416" s="9"/>
      <c r="Q416" s="9"/>
      <c r="R416" s="9"/>
      <c r="S416" s="9"/>
      <c r="T416" s="9"/>
      <c r="U416" s="9"/>
      <c r="V416" s="9"/>
      <c r="W416" s="9"/>
      <c r="X416" s="9"/>
      <c r="Y416" s="9"/>
      <c r="Z416" s="9"/>
    </row>
    <row r="417" spans="1:26" ht="15.75" customHeight="1">
      <c r="A417" s="9"/>
      <c r="B417" s="9"/>
      <c r="C417" s="9"/>
      <c r="D417" s="9"/>
      <c r="E417" s="9"/>
      <c r="N417" s="9"/>
      <c r="O417" s="9"/>
      <c r="P417" s="9"/>
      <c r="Q417" s="9"/>
      <c r="R417" s="9"/>
      <c r="S417" s="9"/>
      <c r="T417" s="9"/>
      <c r="U417" s="9"/>
      <c r="V417" s="9"/>
      <c r="W417" s="9"/>
      <c r="X417" s="9"/>
      <c r="Y417" s="9"/>
      <c r="Z417" s="9"/>
    </row>
    <row r="418" spans="1:26" ht="15.75" customHeight="1">
      <c r="A418" s="9"/>
      <c r="B418" s="9"/>
      <c r="C418" s="9"/>
      <c r="D418" s="9"/>
      <c r="E418" s="9"/>
      <c r="N418" s="9"/>
      <c r="O418" s="9"/>
      <c r="P418" s="9"/>
      <c r="Q418" s="9"/>
      <c r="R418" s="9"/>
      <c r="S418" s="9"/>
      <c r="T418" s="9"/>
      <c r="U418" s="9"/>
      <c r="V418" s="9"/>
      <c r="W418" s="9"/>
      <c r="X418" s="9"/>
      <c r="Y418" s="9"/>
      <c r="Z418" s="9"/>
    </row>
    <row r="419" spans="1:26" ht="15.75" customHeight="1">
      <c r="A419" s="9"/>
      <c r="B419" s="9"/>
      <c r="C419" s="9"/>
      <c r="D419" s="9"/>
      <c r="E419" s="9"/>
      <c r="N419" s="9"/>
      <c r="O419" s="9"/>
      <c r="P419" s="9"/>
      <c r="Q419" s="9"/>
      <c r="R419" s="9"/>
      <c r="S419" s="9"/>
      <c r="T419" s="9"/>
      <c r="U419" s="9"/>
      <c r="V419" s="9"/>
      <c r="W419" s="9"/>
      <c r="X419" s="9"/>
      <c r="Y419" s="9"/>
      <c r="Z419" s="9"/>
    </row>
    <row r="420" spans="1:26" ht="15.75" customHeight="1">
      <c r="A420" s="9"/>
      <c r="B420" s="9"/>
      <c r="C420" s="9"/>
      <c r="D420" s="9"/>
      <c r="E420" s="9"/>
      <c r="N420" s="9"/>
      <c r="O420" s="9"/>
      <c r="P420" s="9"/>
      <c r="Q420" s="9"/>
      <c r="R420" s="9"/>
      <c r="S420" s="9"/>
      <c r="T420" s="9"/>
      <c r="U420" s="9"/>
      <c r="V420" s="9"/>
      <c r="W420" s="9"/>
      <c r="X420" s="9"/>
      <c r="Y420" s="9"/>
      <c r="Z420" s="9"/>
    </row>
    <row r="421" spans="1:26" ht="15.75" customHeight="1">
      <c r="A421" s="9"/>
      <c r="B421" s="9"/>
      <c r="C421" s="9"/>
      <c r="D421" s="9"/>
      <c r="E421" s="9"/>
      <c r="N421" s="9"/>
      <c r="O421" s="9"/>
      <c r="P421" s="9"/>
      <c r="Q421" s="9"/>
      <c r="R421" s="9"/>
      <c r="S421" s="9"/>
      <c r="T421" s="9"/>
      <c r="U421" s="9"/>
      <c r="V421" s="9"/>
      <c r="W421" s="9"/>
      <c r="X421" s="9"/>
      <c r="Y421" s="9"/>
      <c r="Z421" s="9"/>
    </row>
    <row r="422" spans="1:26" ht="15.75" customHeight="1">
      <c r="A422" s="9"/>
      <c r="B422" s="9"/>
      <c r="C422" s="9"/>
      <c r="D422" s="9"/>
      <c r="E422" s="9"/>
      <c r="N422" s="9"/>
      <c r="O422" s="9"/>
      <c r="P422" s="9"/>
      <c r="Q422" s="9"/>
      <c r="R422" s="9"/>
      <c r="S422" s="9"/>
      <c r="T422" s="9"/>
      <c r="U422" s="9"/>
      <c r="V422" s="9"/>
      <c r="W422" s="9"/>
      <c r="X422" s="9"/>
      <c r="Y422" s="9"/>
      <c r="Z422" s="9"/>
    </row>
    <row r="423" spans="1:26" ht="15.75" customHeight="1">
      <c r="A423" s="9"/>
      <c r="B423" s="9"/>
      <c r="C423" s="9"/>
      <c r="D423" s="9"/>
      <c r="E423" s="9"/>
      <c r="N423" s="9"/>
      <c r="O423" s="9"/>
      <c r="P423" s="9"/>
      <c r="Q423" s="9"/>
      <c r="R423" s="9"/>
      <c r="S423" s="9"/>
      <c r="T423" s="9"/>
      <c r="U423" s="9"/>
      <c r="V423" s="9"/>
      <c r="W423" s="9"/>
      <c r="X423" s="9"/>
      <c r="Y423" s="9"/>
      <c r="Z423" s="9"/>
    </row>
    <row r="424" spans="1:26" ht="15.75" customHeight="1">
      <c r="A424" s="9"/>
      <c r="B424" s="9"/>
      <c r="C424" s="9"/>
      <c r="D424" s="9"/>
      <c r="E424" s="9"/>
      <c r="N424" s="9"/>
      <c r="O424" s="9"/>
      <c r="P424" s="9"/>
      <c r="Q424" s="9"/>
      <c r="R424" s="9"/>
      <c r="S424" s="9"/>
      <c r="T424" s="9"/>
      <c r="U424" s="9"/>
      <c r="V424" s="9"/>
      <c r="W424" s="9"/>
      <c r="X424" s="9"/>
      <c r="Y424" s="9"/>
      <c r="Z424" s="9"/>
    </row>
    <row r="425" spans="1:26" ht="15.75" customHeight="1">
      <c r="A425" s="9"/>
      <c r="B425" s="9"/>
      <c r="C425" s="9"/>
      <c r="D425" s="9"/>
      <c r="E425" s="9"/>
      <c r="N425" s="9"/>
      <c r="O425" s="9"/>
      <c r="P425" s="9"/>
      <c r="Q425" s="9"/>
      <c r="R425" s="9"/>
      <c r="S425" s="9"/>
      <c r="T425" s="9"/>
      <c r="U425" s="9"/>
      <c r="V425" s="9"/>
      <c r="W425" s="9"/>
      <c r="X425" s="9"/>
      <c r="Y425" s="9"/>
      <c r="Z425" s="9"/>
    </row>
    <row r="426" spans="1:26" ht="15.75" customHeight="1">
      <c r="A426" s="9"/>
      <c r="B426" s="9"/>
      <c r="C426" s="9"/>
      <c r="D426" s="9"/>
      <c r="E426" s="9"/>
      <c r="N426" s="9"/>
      <c r="O426" s="9"/>
      <c r="P426" s="9"/>
      <c r="Q426" s="9"/>
      <c r="R426" s="9"/>
      <c r="S426" s="9"/>
      <c r="T426" s="9"/>
      <c r="U426" s="9"/>
      <c r="V426" s="9"/>
      <c r="W426" s="9"/>
      <c r="X426" s="9"/>
      <c r="Y426" s="9"/>
      <c r="Z426" s="9"/>
    </row>
    <row r="427" spans="1:26" ht="15.75" customHeight="1">
      <c r="A427" s="9"/>
      <c r="B427" s="9"/>
      <c r="C427" s="9"/>
      <c r="D427" s="9"/>
      <c r="E427" s="9"/>
      <c r="N427" s="9"/>
      <c r="O427" s="9"/>
      <c r="P427" s="9"/>
      <c r="Q427" s="9"/>
      <c r="R427" s="9"/>
      <c r="S427" s="9"/>
      <c r="T427" s="9"/>
      <c r="U427" s="9"/>
      <c r="V427" s="9"/>
      <c r="W427" s="9"/>
      <c r="X427" s="9"/>
      <c r="Y427" s="9"/>
      <c r="Z427" s="9"/>
    </row>
    <row r="428" spans="1:26" ht="15.75" customHeight="1">
      <c r="A428" s="9"/>
      <c r="B428" s="9"/>
      <c r="C428" s="9"/>
      <c r="D428" s="9"/>
      <c r="E428" s="9"/>
      <c r="N428" s="9"/>
      <c r="O428" s="9"/>
      <c r="P428" s="9"/>
      <c r="Q428" s="9"/>
      <c r="R428" s="9"/>
      <c r="S428" s="9"/>
      <c r="T428" s="9"/>
      <c r="U428" s="9"/>
      <c r="V428" s="9"/>
      <c r="W428" s="9"/>
      <c r="X428" s="9"/>
      <c r="Y428" s="9"/>
      <c r="Z428" s="9"/>
    </row>
    <row r="429" spans="1:26" ht="15.75" customHeight="1">
      <c r="A429" s="9"/>
      <c r="B429" s="9"/>
      <c r="C429" s="9"/>
      <c r="D429" s="9"/>
      <c r="E429" s="9"/>
      <c r="N429" s="9"/>
      <c r="O429" s="9"/>
      <c r="P429" s="9"/>
      <c r="Q429" s="9"/>
      <c r="R429" s="9"/>
      <c r="S429" s="9"/>
      <c r="T429" s="9"/>
      <c r="U429" s="9"/>
      <c r="V429" s="9"/>
      <c r="W429" s="9"/>
      <c r="X429" s="9"/>
      <c r="Y429" s="9"/>
      <c r="Z429" s="9"/>
    </row>
    <row r="430" spans="1:26" ht="15.75" customHeight="1">
      <c r="A430" s="9"/>
      <c r="B430" s="9"/>
      <c r="C430" s="9"/>
      <c r="D430" s="9"/>
      <c r="E430" s="9"/>
      <c r="N430" s="9"/>
      <c r="O430" s="9"/>
      <c r="P430" s="9"/>
      <c r="Q430" s="9"/>
      <c r="R430" s="9"/>
      <c r="S430" s="9"/>
      <c r="T430" s="9"/>
      <c r="U430" s="9"/>
      <c r="V430" s="9"/>
      <c r="W430" s="9"/>
      <c r="X430" s="9"/>
      <c r="Y430" s="9"/>
      <c r="Z430" s="9"/>
    </row>
    <row r="431" spans="1:26" ht="15.75" customHeight="1">
      <c r="A431" s="9"/>
      <c r="B431" s="9"/>
      <c r="C431" s="9"/>
      <c r="D431" s="9"/>
      <c r="E431" s="9"/>
      <c r="N431" s="9"/>
      <c r="O431" s="9"/>
      <c r="P431" s="9"/>
      <c r="Q431" s="9"/>
      <c r="R431" s="9"/>
      <c r="S431" s="9"/>
      <c r="T431" s="9"/>
      <c r="U431" s="9"/>
      <c r="V431" s="9"/>
      <c r="W431" s="9"/>
      <c r="X431" s="9"/>
      <c r="Y431" s="9"/>
      <c r="Z431" s="9"/>
    </row>
    <row r="432" spans="1:26" ht="15.75" customHeight="1">
      <c r="A432" s="9"/>
      <c r="B432" s="9"/>
      <c r="C432" s="9"/>
      <c r="D432" s="9"/>
      <c r="E432" s="9"/>
      <c r="N432" s="9"/>
      <c r="O432" s="9"/>
      <c r="P432" s="9"/>
      <c r="Q432" s="9"/>
      <c r="R432" s="9"/>
      <c r="S432" s="9"/>
      <c r="T432" s="9"/>
      <c r="U432" s="9"/>
      <c r="V432" s="9"/>
      <c r="W432" s="9"/>
      <c r="X432" s="9"/>
      <c r="Y432" s="9"/>
      <c r="Z432" s="9"/>
    </row>
    <row r="433" spans="1:26" ht="15.75" customHeight="1">
      <c r="A433" s="9"/>
      <c r="B433" s="9"/>
      <c r="C433" s="9"/>
      <c r="D433" s="9"/>
      <c r="E433" s="9"/>
      <c r="N433" s="9"/>
      <c r="O433" s="9"/>
      <c r="P433" s="9"/>
      <c r="Q433" s="9"/>
      <c r="R433" s="9"/>
      <c r="S433" s="9"/>
      <c r="T433" s="9"/>
      <c r="U433" s="9"/>
      <c r="V433" s="9"/>
      <c r="W433" s="9"/>
      <c r="X433" s="9"/>
      <c r="Y433" s="9"/>
      <c r="Z433" s="9"/>
    </row>
    <row r="434" spans="1:26" ht="15.75" customHeight="1">
      <c r="A434" s="9"/>
      <c r="B434" s="9"/>
      <c r="C434" s="9"/>
      <c r="D434" s="9"/>
      <c r="E434" s="9"/>
      <c r="N434" s="9"/>
      <c r="O434" s="9"/>
      <c r="P434" s="9"/>
      <c r="Q434" s="9"/>
      <c r="R434" s="9"/>
      <c r="S434" s="9"/>
      <c r="T434" s="9"/>
      <c r="U434" s="9"/>
      <c r="V434" s="9"/>
      <c r="W434" s="9"/>
      <c r="X434" s="9"/>
      <c r="Y434" s="9"/>
      <c r="Z434" s="9"/>
    </row>
    <row r="435" spans="1:26" ht="15.75" customHeight="1">
      <c r="A435" s="9"/>
      <c r="B435" s="9"/>
      <c r="C435" s="9"/>
      <c r="D435" s="9"/>
      <c r="E435" s="9"/>
      <c r="N435" s="9"/>
      <c r="O435" s="9"/>
      <c r="P435" s="9"/>
      <c r="Q435" s="9"/>
      <c r="R435" s="9"/>
      <c r="S435" s="9"/>
      <c r="T435" s="9"/>
      <c r="U435" s="9"/>
      <c r="V435" s="9"/>
      <c r="W435" s="9"/>
      <c r="X435" s="9"/>
      <c r="Y435" s="9"/>
      <c r="Z435" s="9"/>
    </row>
    <row r="436" spans="1:26" ht="15.75" customHeight="1">
      <c r="A436" s="9"/>
      <c r="B436" s="9"/>
      <c r="C436" s="9"/>
      <c r="D436" s="9"/>
      <c r="E436" s="9"/>
      <c r="N436" s="9"/>
      <c r="O436" s="9"/>
      <c r="P436" s="9"/>
      <c r="Q436" s="9"/>
      <c r="R436" s="9"/>
      <c r="S436" s="9"/>
      <c r="T436" s="9"/>
      <c r="U436" s="9"/>
      <c r="V436" s="9"/>
      <c r="W436" s="9"/>
      <c r="X436" s="9"/>
      <c r="Y436" s="9"/>
      <c r="Z436" s="9"/>
    </row>
    <row r="437" spans="1:26" ht="15.75" customHeight="1">
      <c r="A437" s="9"/>
      <c r="B437" s="9"/>
      <c r="C437" s="9"/>
      <c r="D437" s="9"/>
      <c r="E437" s="9"/>
      <c r="N437" s="9"/>
      <c r="O437" s="9"/>
      <c r="P437" s="9"/>
      <c r="Q437" s="9"/>
      <c r="R437" s="9"/>
      <c r="S437" s="9"/>
      <c r="T437" s="9"/>
      <c r="U437" s="9"/>
      <c r="V437" s="9"/>
      <c r="W437" s="9"/>
      <c r="X437" s="9"/>
      <c r="Y437" s="9"/>
      <c r="Z437" s="9"/>
    </row>
    <row r="438" spans="1:26" ht="15.75" customHeight="1">
      <c r="A438" s="9"/>
      <c r="B438" s="9"/>
      <c r="C438" s="9"/>
      <c r="D438" s="9"/>
      <c r="E438" s="9"/>
      <c r="N438" s="9"/>
      <c r="O438" s="9"/>
      <c r="P438" s="9"/>
      <c r="Q438" s="9"/>
      <c r="R438" s="9"/>
      <c r="S438" s="9"/>
      <c r="T438" s="9"/>
      <c r="U438" s="9"/>
      <c r="V438" s="9"/>
      <c r="W438" s="9"/>
      <c r="X438" s="9"/>
      <c r="Y438" s="9"/>
      <c r="Z438" s="9"/>
    </row>
    <row r="439" spans="1:26" ht="15.75" customHeight="1">
      <c r="A439" s="9"/>
      <c r="B439" s="9"/>
      <c r="C439" s="9"/>
      <c r="D439" s="9"/>
      <c r="E439" s="9"/>
      <c r="N439" s="9"/>
      <c r="O439" s="9"/>
      <c r="P439" s="9"/>
      <c r="Q439" s="9"/>
      <c r="R439" s="9"/>
      <c r="S439" s="9"/>
      <c r="T439" s="9"/>
      <c r="U439" s="9"/>
      <c r="V439" s="9"/>
      <c r="W439" s="9"/>
      <c r="X439" s="9"/>
      <c r="Y439" s="9"/>
      <c r="Z439" s="9"/>
    </row>
    <row r="440" spans="1:26" ht="15.75" customHeight="1">
      <c r="A440" s="9"/>
      <c r="B440" s="9"/>
      <c r="C440" s="9"/>
      <c r="D440" s="9"/>
      <c r="E440" s="9"/>
      <c r="N440" s="9"/>
      <c r="O440" s="9"/>
      <c r="P440" s="9"/>
      <c r="Q440" s="9"/>
      <c r="R440" s="9"/>
      <c r="S440" s="9"/>
      <c r="T440" s="9"/>
      <c r="U440" s="9"/>
      <c r="V440" s="9"/>
      <c r="W440" s="9"/>
      <c r="X440" s="9"/>
      <c r="Y440" s="9"/>
      <c r="Z440" s="9"/>
    </row>
    <row r="441" spans="1:26" ht="15.75" customHeight="1">
      <c r="A441" s="9"/>
      <c r="B441" s="9"/>
      <c r="C441" s="9"/>
      <c r="D441" s="9"/>
      <c r="E441" s="9"/>
      <c r="N441" s="9"/>
      <c r="O441" s="9"/>
      <c r="P441" s="9"/>
      <c r="Q441" s="9"/>
      <c r="R441" s="9"/>
      <c r="S441" s="9"/>
      <c r="T441" s="9"/>
      <c r="U441" s="9"/>
      <c r="V441" s="9"/>
      <c r="W441" s="9"/>
      <c r="X441" s="9"/>
      <c r="Y441" s="9"/>
      <c r="Z441" s="9"/>
    </row>
    <row r="442" spans="1:26" ht="15.75" customHeight="1">
      <c r="A442" s="9"/>
      <c r="B442" s="9"/>
      <c r="C442" s="9"/>
      <c r="D442" s="9"/>
      <c r="E442" s="9"/>
      <c r="N442" s="9"/>
      <c r="O442" s="9"/>
      <c r="P442" s="9"/>
      <c r="Q442" s="9"/>
      <c r="R442" s="9"/>
      <c r="S442" s="9"/>
      <c r="T442" s="9"/>
      <c r="U442" s="9"/>
      <c r="V442" s="9"/>
      <c r="W442" s="9"/>
      <c r="X442" s="9"/>
      <c r="Y442" s="9"/>
      <c r="Z442" s="9"/>
    </row>
    <row r="443" spans="1:26" ht="15.75" customHeight="1">
      <c r="A443" s="9"/>
      <c r="B443" s="9"/>
      <c r="C443" s="9"/>
      <c r="D443" s="9"/>
      <c r="E443" s="9"/>
      <c r="N443" s="9"/>
      <c r="O443" s="9"/>
      <c r="P443" s="9"/>
      <c r="Q443" s="9"/>
      <c r="R443" s="9"/>
      <c r="S443" s="9"/>
      <c r="T443" s="9"/>
      <c r="U443" s="9"/>
      <c r="V443" s="9"/>
      <c r="W443" s="9"/>
      <c r="X443" s="9"/>
      <c r="Y443" s="9"/>
      <c r="Z443" s="9"/>
    </row>
    <row r="444" spans="1:26" ht="15.75" customHeight="1">
      <c r="A444" s="9"/>
      <c r="B444" s="9"/>
      <c r="C444" s="9"/>
      <c r="D444" s="9"/>
      <c r="E444" s="9"/>
      <c r="N444" s="9"/>
      <c r="O444" s="9"/>
      <c r="P444" s="9"/>
      <c r="Q444" s="9"/>
      <c r="R444" s="9"/>
      <c r="S444" s="9"/>
      <c r="T444" s="9"/>
      <c r="U444" s="9"/>
      <c r="V444" s="9"/>
      <c r="W444" s="9"/>
      <c r="X444" s="9"/>
      <c r="Y444" s="9"/>
      <c r="Z444" s="9"/>
    </row>
    <row r="445" spans="1:26" ht="15.75" customHeight="1">
      <c r="A445" s="9"/>
      <c r="B445" s="9"/>
      <c r="C445" s="9"/>
      <c r="D445" s="9"/>
      <c r="E445" s="9"/>
      <c r="N445" s="9"/>
      <c r="O445" s="9"/>
      <c r="P445" s="9"/>
      <c r="Q445" s="9"/>
      <c r="R445" s="9"/>
      <c r="S445" s="9"/>
      <c r="T445" s="9"/>
      <c r="U445" s="9"/>
      <c r="V445" s="9"/>
      <c r="W445" s="9"/>
      <c r="X445" s="9"/>
      <c r="Y445" s="9"/>
      <c r="Z445" s="9"/>
    </row>
    <row r="446" spans="1:26" ht="15.75" customHeight="1">
      <c r="A446" s="9"/>
      <c r="B446" s="9"/>
      <c r="C446" s="9"/>
      <c r="D446" s="9"/>
      <c r="E446" s="9"/>
      <c r="N446" s="9"/>
      <c r="O446" s="9"/>
      <c r="P446" s="9"/>
      <c r="Q446" s="9"/>
      <c r="R446" s="9"/>
      <c r="S446" s="9"/>
      <c r="T446" s="9"/>
      <c r="U446" s="9"/>
      <c r="V446" s="9"/>
      <c r="W446" s="9"/>
      <c r="X446" s="9"/>
      <c r="Y446" s="9"/>
      <c r="Z446" s="9"/>
    </row>
    <row r="447" spans="1:26" ht="15.75" customHeight="1">
      <c r="A447" s="9"/>
      <c r="B447" s="9"/>
      <c r="C447" s="9"/>
      <c r="D447" s="9"/>
      <c r="E447" s="9"/>
      <c r="N447" s="9"/>
      <c r="O447" s="9"/>
      <c r="P447" s="9"/>
      <c r="Q447" s="9"/>
      <c r="R447" s="9"/>
      <c r="S447" s="9"/>
      <c r="T447" s="9"/>
      <c r="U447" s="9"/>
      <c r="V447" s="9"/>
      <c r="W447" s="9"/>
      <c r="X447" s="9"/>
      <c r="Y447" s="9"/>
      <c r="Z447" s="9"/>
    </row>
    <row r="448" spans="1:26" ht="15.75" customHeight="1">
      <c r="A448" s="9"/>
      <c r="B448" s="9"/>
      <c r="C448" s="9"/>
      <c r="D448" s="9"/>
      <c r="E448" s="9"/>
      <c r="N448" s="9"/>
      <c r="O448" s="9"/>
      <c r="P448" s="9"/>
      <c r="Q448" s="9"/>
      <c r="R448" s="9"/>
      <c r="S448" s="9"/>
      <c r="T448" s="9"/>
      <c r="U448" s="9"/>
      <c r="V448" s="9"/>
      <c r="W448" s="9"/>
      <c r="X448" s="9"/>
      <c r="Y448" s="9"/>
      <c r="Z448" s="9"/>
    </row>
    <row r="449" spans="1:26" ht="15.75" customHeight="1">
      <c r="A449" s="9"/>
      <c r="B449" s="9"/>
      <c r="C449" s="9"/>
      <c r="D449" s="9"/>
      <c r="E449" s="9"/>
      <c r="N449" s="9"/>
      <c r="O449" s="9"/>
      <c r="P449" s="9"/>
      <c r="Q449" s="9"/>
      <c r="R449" s="9"/>
      <c r="S449" s="9"/>
      <c r="T449" s="9"/>
      <c r="U449" s="9"/>
      <c r="V449" s="9"/>
      <c r="W449" s="9"/>
      <c r="X449" s="9"/>
      <c r="Y449" s="9"/>
      <c r="Z449" s="9"/>
    </row>
    <row r="450" spans="1:26" ht="15.75" customHeight="1">
      <c r="A450" s="9"/>
      <c r="B450" s="9"/>
      <c r="C450" s="9"/>
      <c r="D450" s="9"/>
      <c r="E450" s="9"/>
      <c r="N450" s="9"/>
      <c r="O450" s="9"/>
      <c r="P450" s="9"/>
      <c r="Q450" s="9"/>
      <c r="R450" s="9"/>
      <c r="S450" s="9"/>
      <c r="T450" s="9"/>
      <c r="U450" s="9"/>
      <c r="V450" s="9"/>
      <c r="W450" s="9"/>
      <c r="X450" s="9"/>
      <c r="Y450" s="9"/>
      <c r="Z450" s="9"/>
    </row>
    <row r="451" spans="1:26" ht="15.75" customHeight="1">
      <c r="A451" s="9"/>
      <c r="B451" s="9"/>
      <c r="C451" s="9"/>
      <c r="D451" s="9"/>
      <c r="E451" s="9"/>
      <c r="N451" s="9"/>
      <c r="O451" s="9"/>
      <c r="P451" s="9"/>
      <c r="Q451" s="9"/>
      <c r="R451" s="9"/>
      <c r="S451" s="9"/>
      <c r="T451" s="9"/>
      <c r="U451" s="9"/>
      <c r="V451" s="9"/>
      <c r="W451" s="9"/>
      <c r="X451" s="9"/>
      <c r="Y451" s="9"/>
      <c r="Z451" s="9"/>
    </row>
    <row r="452" spans="1:26" ht="15.75" customHeight="1">
      <c r="A452" s="9"/>
      <c r="B452" s="9"/>
      <c r="C452" s="9"/>
      <c r="D452" s="9"/>
      <c r="E452" s="9"/>
      <c r="N452" s="9"/>
      <c r="O452" s="9"/>
      <c r="P452" s="9"/>
      <c r="Q452" s="9"/>
      <c r="R452" s="9"/>
      <c r="S452" s="9"/>
      <c r="T452" s="9"/>
      <c r="U452" s="9"/>
      <c r="V452" s="9"/>
      <c r="W452" s="9"/>
      <c r="X452" s="9"/>
      <c r="Y452" s="9"/>
      <c r="Z452" s="9"/>
    </row>
    <row r="453" spans="1:26" ht="15.75" customHeight="1">
      <c r="A453" s="9"/>
      <c r="B453" s="9"/>
      <c r="C453" s="9"/>
      <c r="D453" s="9"/>
      <c r="E453" s="9"/>
      <c r="N453" s="9"/>
      <c r="O453" s="9"/>
      <c r="P453" s="9"/>
      <c r="Q453" s="9"/>
      <c r="R453" s="9"/>
      <c r="S453" s="9"/>
      <c r="T453" s="9"/>
      <c r="U453" s="9"/>
      <c r="V453" s="9"/>
      <c r="W453" s="9"/>
      <c r="X453" s="9"/>
      <c r="Y453" s="9"/>
      <c r="Z453" s="9"/>
    </row>
    <row r="454" spans="1:26" ht="15.75" customHeight="1">
      <c r="A454" s="9"/>
      <c r="B454" s="9"/>
      <c r="C454" s="9"/>
      <c r="D454" s="9"/>
      <c r="E454" s="9"/>
      <c r="N454" s="9"/>
      <c r="O454" s="9"/>
      <c r="P454" s="9"/>
      <c r="Q454" s="9"/>
      <c r="R454" s="9"/>
      <c r="S454" s="9"/>
      <c r="T454" s="9"/>
      <c r="U454" s="9"/>
      <c r="V454" s="9"/>
      <c r="W454" s="9"/>
      <c r="X454" s="9"/>
      <c r="Y454" s="9"/>
      <c r="Z454" s="9"/>
    </row>
    <row r="455" spans="1:26" ht="15.75" customHeight="1">
      <c r="A455" s="9"/>
      <c r="B455" s="9"/>
      <c r="C455" s="9"/>
      <c r="D455" s="9"/>
      <c r="E455" s="9"/>
      <c r="N455" s="9"/>
      <c r="O455" s="9"/>
      <c r="P455" s="9"/>
      <c r="Q455" s="9"/>
      <c r="R455" s="9"/>
      <c r="S455" s="9"/>
      <c r="T455" s="9"/>
      <c r="U455" s="9"/>
      <c r="V455" s="9"/>
      <c r="W455" s="9"/>
      <c r="X455" s="9"/>
      <c r="Y455" s="9"/>
      <c r="Z455" s="9"/>
    </row>
    <row r="456" spans="1:26" ht="15.75" customHeight="1">
      <c r="A456" s="9"/>
      <c r="B456" s="9"/>
      <c r="C456" s="9"/>
      <c r="D456" s="9"/>
      <c r="E456" s="9"/>
      <c r="N456" s="9"/>
      <c r="O456" s="9"/>
      <c r="P456" s="9"/>
      <c r="Q456" s="9"/>
      <c r="R456" s="9"/>
      <c r="S456" s="9"/>
      <c r="T456" s="9"/>
      <c r="U456" s="9"/>
      <c r="V456" s="9"/>
      <c r="W456" s="9"/>
      <c r="X456" s="9"/>
      <c r="Y456" s="9"/>
      <c r="Z456" s="9"/>
    </row>
    <row r="457" spans="1:26" ht="15.75" customHeight="1">
      <c r="A457" s="9"/>
      <c r="B457" s="9"/>
      <c r="C457" s="9"/>
      <c r="D457" s="9"/>
      <c r="E457" s="9"/>
      <c r="N457" s="9"/>
      <c r="O457" s="9"/>
      <c r="P457" s="9"/>
      <c r="Q457" s="9"/>
      <c r="R457" s="9"/>
      <c r="S457" s="9"/>
      <c r="T457" s="9"/>
      <c r="U457" s="9"/>
      <c r="V457" s="9"/>
      <c r="W457" s="9"/>
      <c r="X457" s="9"/>
      <c r="Y457" s="9"/>
      <c r="Z457" s="9"/>
    </row>
    <row r="458" spans="1:26" ht="15.75" customHeight="1">
      <c r="A458" s="9"/>
      <c r="B458" s="9"/>
      <c r="C458" s="9"/>
      <c r="D458" s="9"/>
      <c r="E458" s="9"/>
      <c r="N458" s="9"/>
      <c r="O458" s="9"/>
      <c r="P458" s="9"/>
      <c r="Q458" s="9"/>
      <c r="R458" s="9"/>
      <c r="S458" s="9"/>
      <c r="T458" s="9"/>
      <c r="U458" s="9"/>
      <c r="V458" s="9"/>
      <c r="W458" s="9"/>
      <c r="X458" s="9"/>
      <c r="Y458" s="9"/>
      <c r="Z458" s="9"/>
    </row>
    <row r="459" spans="1:26" ht="15.75" customHeight="1">
      <c r="A459" s="9"/>
      <c r="B459" s="9"/>
      <c r="C459" s="9"/>
      <c r="D459" s="9"/>
      <c r="E459" s="9"/>
      <c r="N459" s="9"/>
      <c r="O459" s="9"/>
      <c r="P459" s="9"/>
      <c r="Q459" s="9"/>
      <c r="R459" s="9"/>
      <c r="S459" s="9"/>
      <c r="T459" s="9"/>
      <c r="U459" s="9"/>
      <c r="V459" s="9"/>
      <c r="W459" s="9"/>
      <c r="X459" s="9"/>
      <c r="Y459" s="9"/>
      <c r="Z459" s="9"/>
    </row>
    <row r="460" spans="1:26" ht="15.75" customHeight="1">
      <c r="A460" s="9"/>
      <c r="B460" s="9"/>
      <c r="C460" s="9"/>
      <c r="D460" s="9"/>
      <c r="E460" s="9"/>
      <c r="N460" s="9"/>
      <c r="O460" s="9"/>
      <c r="P460" s="9"/>
      <c r="Q460" s="9"/>
      <c r="R460" s="9"/>
      <c r="S460" s="9"/>
      <c r="T460" s="9"/>
      <c r="U460" s="9"/>
      <c r="V460" s="9"/>
      <c r="W460" s="9"/>
      <c r="X460" s="9"/>
      <c r="Y460" s="9"/>
      <c r="Z460" s="9"/>
    </row>
    <row r="461" spans="1:26" ht="15.75" customHeight="1">
      <c r="A461" s="9"/>
      <c r="B461" s="9"/>
      <c r="C461" s="9"/>
      <c r="D461" s="9"/>
      <c r="E461" s="9"/>
      <c r="N461" s="9"/>
      <c r="O461" s="9"/>
      <c r="P461" s="9"/>
      <c r="Q461" s="9"/>
      <c r="R461" s="9"/>
      <c r="S461" s="9"/>
      <c r="T461" s="9"/>
      <c r="U461" s="9"/>
      <c r="V461" s="9"/>
      <c r="W461" s="9"/>
      <c r="X461" s="9"/>
      <c r="Y461" s="9"/>
      <c r="Z461" s="9"/>
    </row>
    <row r="462" spans="1:26" ht="15.75" customHeight="1">
      <c r="A462" s="9"/>
      <c r="B462" s="9"/>
      <c r="C462" s="9"/>
      <c r="D462" s="9"/>
      <c r="E462" s="9"/>
      <c r="N462" s="9"/>
      <c r="O462" s="9"/>
      <c r="P462" s="9"/>
      <c r="Q462" s="9"/>
      <c r="R462" s="9"/>
      <c r="S462" s="9"/>
      <c r="T462" s="9"/>
      <c r="U462" s="9"/>
      <c r="V462" s="9"/>
      <c r="W462" s="9"/>
      <c r="X462" s="9"/>
      <c r="Y462" s="9"/>
      <c r="Z462" s="9"/>
    </row>
    <row r="463" spans="1:26" ht="15.75" customHeight="1">
      <c r="A463" s="9"/>
      <c r="B463" s="9"/>
      <c r="C463" s="9"/>
      <c r="D463" s="9"/>
      <c r="E463" s="9"/>
      <c r="N463" s="9"/>
      <c r="O463" s="9"/>
      <c r="P463" s="9"/>
      <c r="Q463" s="9"/>
      <c r="R463" s="9"/>
      <c r="S463" s="9"/>
      <c r="T463" s="9"/>
      <c r="U463" s="9"/>
      <c r="V463" s="9"/>
      <c r="W463" s="9"/>
      <c r="X463" s="9"/>
      <c r="Y463" s="9"/>
      <c r="Z463" s="9"/>
    </row>
    <row r="464" spans="1:26" ht="15.75" customHeight="1">
      <c r="A464" s="9"/>
      <c r="B464" s="9"/>
      <c r="C464" s="9"/>
      <c r="D464" s="9"/>
      <c r="E464" s="9"/>
      <c r="N464" s="9"/>
      <c r="O464" s="9"/>
      <c r="P464" s="9"/>
      <c r="Q464" s="9"/>
      <c r="R464" s="9"/>
      <c r="S464" s="9"/>
      <c r="T464" s="9"/>
      <c r="U464" s="9"/>
      <c r="V464" s="9"/>
      <c r="W464" s="9"/>
      <c r="X464" s="9"/>
      <c r="Y464" s="9"/>
      <c r="Z464" s="9"/>
    </row>
    <row r="465" spans="1:26" ht="15.75" customHeight="1">
      <c r="A465" s="9"/>
      <c r="B465" s="9"/>
      <c r="C465" s="9"/>
      <c r="D465" s="9"/>
      <c r="E465" s="9"/>
      <c r="N465" s="9"/>
      <c r="O465" s="9"/>
      <c r="P465" s="9"/>
      <c r="Q465" s="9"/>
      <c r="R465" s="9"/>
      <c r="S465" s="9"/>
      <c r="T465" s="9"/>
      <c r="U465" s="9"/>
      <c r="V465" s="9"/>
      <c r="W465" s="9"/>
      <c r="X465" s="9"/>
      <c r="Y465" s="9"/>
      <c r="Z465" s="9"/>
    </row>
    <row r="466" spans="1:26" ht="15.75" customHeight="1">
      <c r="A466" s="9"/>
      <c r="B466" s="9"/>
      <c r="C466" s="9"/>
      <c r="D466" s="9"/>
      <c r="E466" s="9"/>
      <c r="N466" s="9"/>
      <c r="O466" s="9"/>
      <c r="P466" s="9"/>
      <c r="Q466" s="9"/>
      <c r="R466" s="9"/>
      <c r="S466" s="9"/>
      <c r="T466" s="9"/>
      <c r="U466" s="9"/>
      <c r="V466" s="9"/>
      <c r="W466" s="9"/>
      <c r="X466" s="9"/>
      <c r="Y466" s="9"/>
      <c r="Z466" s="9"/>
    </row>
    <row r="467" spans="1:26" ht="15.75" customHeight="1">
      <c r="A467" s="9"/>
      <c r="B467" s="9"/>
      <c r="C467" s="9"/>
      <c r="D467" s="9"/>
      <c r="E467" s="9"/>
      <c r="N467" s="9"/>
      <c r="O467" s="9"/>
      <c r="P467" s="9"/>
      <c r="Q467" s="9"/>
      <c r="R467" s="9"/>
      <c r="S467" s="9"/>
      <c r="T467" s="9"/>
      <c r="U467" s="9"/>
      <c r="V467" s="9"/>
      <c r="W467" s="9"/>
      <c r="X467" s="9"/>
      <c r="Y467" s="9"/>
      <c r="Z467" s="9"/>
    </row>
    <row r="468" spans="1:26" ht="15.75" customHeight="1">
      <c r="A468" s="9"/>
      <c r="B468" s="9"/>
      <c r="C468" s="9"/>
      <c r="D468" s="9"/>
      <c r="E468" s="9"/>
      <c r="N468" s="9"/>
      <c r="O468" s="9"/>
      <c r="P468" s="9"/>
      <c r="Q468" s="9"/>
      <c r="R468" s="9"/>
      <c r="S468" s="9"/>
      <c r="T468" s="9"/>
      <c r="U468" s="9"/>
      <c r="V468" s="9"/>
      <c r="W468" s="9"/>
      <c r="X468" s="9"/>
      <c r="Y468" s="9"/>
      <c r="Z468" s="9"/>
    </row>
    <row r="469" spans="1:26" ht="15.75" customHeight="1">
      <c r="A469" s="9"/>
      <c r="B469" s="9"/>
      <c r="C469" s="9"/>
      <c r="D469" s="9"/>
      <c r="E469" s="9"/>
      <c r="N469" s="9"/>
      <c r="O469" s="9"/>
      <c r="P469" s="9"/>
      <c r="Q469" s="9"/>
      <c r="R469" s="9"/>
      <c r="S469" s="9"/>
      <c r="T469" s="9"/>
      <c r="U469" s="9"/>
      <c r="V469" s="9"/>
      <c r="W469" s="9"/>
      <c r="X469" s="9"/>
      <c r="Y469" s="9"/>
      <c r="Z469" s="9"/>
    </row>
    <row r="470" spans="1:26" ht="15.75" customHeight="1">
      <c r="A470" s="9"/>
      <c r="B470" s="9"/>
      <c r="C470" s="9"/>
      <c r="D470" s="9"/>
      <c r="E470" s="9"/>
      <c r="N470" s="9"/>
      <c r="O470" s="9"/>
      <c r="P470" s="9"/>
      <c r="Q470" s="9"/>
      <c r="R470" s="9"/>
      <c r="S470" s="9"/>
      <c r="T470" s="9"/>
      <c r="U470" s="9"/>
      <c r="V470" s="9"/>
      <c r="W470" s="9"/>
      <c r="X470" s="9"/>
      <c r="Y470" s="9"/>
      <c r="Z470" s="9"/>
    </row>
    <row r="471" spans="1:26" ht="15.75" customHeight="1">
      <c r="A471" s="9"/>
      <c r="B471" s="9"/>
      <c r="C471" s="9"/>
      <c r="D471" s="9"/>
      <c r="E471" s="9"/>
      <c r="N471" s="9"/>
      <c r="O471" s="9"/>
      <c r="P471" s="9"/>
      <c r="Q471" s="9"/>
      <c r="R471" s="9"/>
      <c r="S471" s="9"/>
      <c r="T471" s="9"/>
      <c r="U471" s="9"/>
      <c r="V471" s="9"/>
      <c r="W471" s="9"/>
      <c r="X471" s="9"/>
      <c r="Y471" s="9"/>
      <c r="Z471" s="9"/>
    </row>
    <row r="472" spans="1:26" ht="15.75" customHeight="1">
      <c r="A472" s="9"/>
      <c r="B472" s="9"/>
      <c r="C472" s="9"/>
      <c r="D472" s="9"/>
      <c r="E472" s="9"/>
      <c r="N472" s="9"/>
      <c r="O472" s="9"/>
      <c r="P472" s="9"/>
      <c r="Q472" s="9"/>
      <c r="R472" s="9"/>
      <c r="S472" s="9"/>
      <c r="T472" s="9"/>
      <c r="U472" s="9"/>
      <c r="V472" s="9"/>
      <c r="W472" s="9"/>
      <c r="X472" s="9"/>
      <c r="Y472" s="9"/>
      <c r="Z472" s="9"/>
    </row>
    <row r="473" spans="1:26" ht="15.75" customHeight="1">
      <c r="A473" s="9"/>
      <c r="B473" s="9"/>
      <c r="C473" s="9"/>
      <c r="D473" s="9"/>
      <c r="E473" s="9"/>
      <c r="N473" s="9"/>
      <c r="O473" s="9"/>
      <c r="P473" s="9"/>
      <c r="Q473" s="9"/>
      <c r="R473" s="9"/>
      <c r="S473" s="9"/>
      <c r="T473" s="9"/>
      <c r="U473" s="9"/>
      <c r="V473" s="9"/>
      <c r="W473" s="9"/>
      <c r="X473" s="9"/>
      <c r="Y473" s="9"/>
      <c r="Z473" s="9"/>
    </row>
    <row r="474" spans="1:26" ht="15.75" customHeight="1">
      <c r="A474" s="9"/>
      <c r="B474" s="9"/>
      <c r="C474" s="9"/>
      <c r="D474" s="9"/>
      <c r="E474" s="9"/>
      <c r="N474" s="9"/>
      <c r="O474" s="9"/>
      <c r="P474" s="9"/>
      <c r="Q474" s="9"/>
      <c r="R474" s="9"/>
      <c r="S474" s="9"/>
      <c r="T474" s="9"/>
      <c r="U474" s="9"/>
      <c r="V474" s="9"/>
      <c r="W474" s="9"/>
      <c r="X474" s="9"/>
      <c r="Y474" s="9"/>
      <c r="Z474" s="9"/>
    </row>
    <row r="475" spans="1:26" ht="15.75" customHeight="1">
      <c r="A475" s="9"/>
      <c r="B475" s="9"/>
      <c r="C475" s="9"/>
      <c r="D475" s="9"/>
      <c r="E475" s="9"/>
      <c r="N475" s="9"/>
      <c r="O475" s="9"/>
      <c r="P475" s="9"/>
      <c r="Q475" s="9"/>
      <c r="R475" s="9"/>
      <c r="S475" s="9"/>
      <c r="T475" s="9"/>
      <c r="U475" s="9"/>
      <c r="V475" s="9"/>
      <c r="W475" s="9"/>
      <c r="X475" s="9"/>
      <c r="Y475" s="9"/>
      <c r="Z475" s="9"/>
    </row>
    <row r="476" spans="1:26" ht="15.75" customHeight="1">
      <c r="A476" s="9"/>
      <c r="B476" s="9"/>
      <c r="C476" s="9"/>
      <c r="D476" s="9"/>
      <c r="E476" s="9"/>
      <c r="N476" s="9"/>
      <c r="O476" s="9"/>
      <c r="P476" s="9"/>
      <c r="Q476" s="9"/>
      <c r="R476" s="9"/>
      <c r="S476" s="9"/>
      <c r="T476" s="9"/>
      <c r="U476" s="9"/>
      <c r="V476" s="9"/>
      <c r="W476" s="9"/>
      <c r="X476" s="9"/>
      <c r="Y476" s="9"/>
      <c r="Z476" s="9"/>
    </row>
    <row r="477" spans="1:26" ht="15.75" customHeight="1">
      <c r="A477" s="9"/>
      <c r="B477" s="9"/>
      <c r="C477" s="9"/>
      <c r="D477" s="9"/>
      <c r="E477" s="9"/>
      <c r="N477" s="9"/>
      <c r="O477" s="9"/>
      <c r="P477" s="9"/>
      <c r="Q477" s="9"/>
      <c r="R477" s="9"/>
      <c r="S477" s="9"/>
      <c r="T477" s="9"/>
      <c r="U477" s="9"/>
      <c r="V477" s="9"/>
      <c r="W477" s="9"/>
      <c r="X477" s="9"/>
      <c r="Y477" s="9"/>
      <c r="Z477" s="9"/>
    </row>
    <row r="478" spans="1:26" ht="15.75" customHeight="1">
      <c r="A478" s="9"/>
      <c r="B478" s="9"/>
      <c r="C478" s="9"/>
      <c r="D478" s="9"/>
      <c r="E478" s="9"/>
      <c r="N478" s="9"/>
      <c r="O478" s="9"/>
      <c r="P478" s="9"/>
      <c r="Q478" s="9"/>
      <c r="R478" s="9"/>
      <c r="S478" s="9"/>
      <c r="T478" s="9"/>
      <c r="U478" s="9"/>
      <c r="V478" s="9"/>
      <c r="W478" s="9"/>
      <c r="X478" s="9"/>
      <c r="Y478" s="9"/>
      <c r="Z478" s="9"/>
    </row>
    <row r="479" spans="1:26" ht="15.75" customHeight="1">
      <c r="A479" s="9"/>
      <c r="B479" s="9"/>
      <c r="C479" s="9"/>
      <c r="D479" s="9"/>
      <c r="E479" s="9"/>
      <c r="N479" s="9"/>
      <c r="O479" s="9"/>
      <c r="P479" s="9"/>
      <c r="Q479" s="9"/>
      <c r="R479" s="9"/>
      <c r="S479" s="9"/>
      <c r="T479" s="9"/>
      <c r="U479" s="9"/>
      <c r="V479" s="9"/>
      <c r="W479" s="9"/>
      <c r="X479" s="9"/>
      <c r="Y479" s="9"/>
      <c r="Z479" s="9"/>
    </row>
    <row r="480" spans="1:26" ht="15.75" customHeight="1">
      <c r="A480" s="9"/>
      <c r="B480" s="9"/>
      <c r="C480" s="9"/>
      <c r="D480" s="9"/>
      <c r="E480" s="9"/>
      <c r="N480" s="9"/>
      <c r="O480" s="9"/>
      <c r="P480" s="9"/>
      <c r="Q480" s="9"/>
      <c r="R480" s="9"/>
      <c r="S480" s="9"/>
      <c r="T480" s="9"/>
      <c r="U480" s="9"/>
      <c r="V480" s="9"/>
      <c r="W480" s="9"/>
      <c r="X480" s="9"/>
      <c r="Y480" s="9"/>
      <c r="Z480" s="9"/>
    </row>
    <row r="481" spans="1:26" ht="15.75" customHeight="1">
      <c r="A481" s="9"/>
      <c r="B481" s="9"/>
      <c r="C481" s="9"/>
      <c r="D481" s="9"/>
      <c r="E481" s="9"/>
      <c r="N481" s="9"/>
      <c r="O481" s="9"/>
      <c r="P481" s="9"/>
      <c r="Q481" s="9"/>
      <c r="R481" s="9"/>
      <c r="S481" s="9"/>
      <c r="T481" s="9"/>
      <c r="U481" s="9"/>
      <c r="V481" s="9"/>
      <c r="W481" s="9"/>
      <c r="X481" s="9"/>
      <c r="Y481" s="9"/>
      <c r="Z481" s="9"/>
    </row>
    <row r="482" spans="1:26" ht="15.75" customHeight="1">
      <c r="A482" s="9"/>
      <c r="B482" s="9"/>
      <c r="C482" s="9"/>
      <c r="D482" s="9"/>
      <c r="E482" s="9"/>
      <c r="N482" s="9"/>
      <c r="O482" s="9"/>
      <c r="P482" s="9"/>
      <c r="Q482" s="9"/>
      <c r="R482" s="9"/>
      <c r="S482" s="9"/>
      <c r="T482" s="9"/>
      <c r="U482" s="9"/>
      <c r="V482" s="9"/>
      <c r="W482" s="9"/>
      <c r="X482" s="9"/>
      <c r="Y482" s="9"/>
      <c r="Z482" s="9"/>
    </row>
    <row r="483" spans="1:26" ht="15.75" customHeight="1">
      <c r="A483" s="9"/>
      <c r="B483" s="9"/>
      <c r="C483" s="9"/>
      <c r="D483" s="9"/>
      <c r="E483" s="9"/>
      <c r="N483" s="9"/>
      <c r="O483" s="9"/>
      <c r="P483" s="9"/>
      <c r="Q483" s="9"/>
      <c r="R483" s="9"/>
      <c r="S483" s="9"/>
      <c r="T483" s="9"/>
      <c r="U483" s="9"/>
      <c r="V483" s="9"/>
      <c r="W483" s="9"/>
      <c r="X483" s="9"/>
      <c r="Y483" s="9"/>
      <c r="Z483" s="9"/>
    </row>
    <row r="484" spans="1:26" ht="15.75" customHeight="1">
      <c r="A484" s="9"/>
      <c r="B484" s="9"/>
      <c r="C484" s="9"/>
      <c r="D484" s="9"/>
      <c r="E484" s="9"/>
      <c r="N484" s="9"/>
      <c r="O484" s="9"/>
      <c r="P484" s="9"/>
      <c r="Q484" s="9"/>
      <c r="R484" s="9"/>
      <c r="S484" s="9"/>
      <c r="T484" s="9"/>
      <c r="U484" s="9"/>
      <c r="V484" s="9"/>
      <c r="W484" s="9"/>
      <c r="X484" s="9"/>
      <c r="Y484" s="9"/>
      <c r="Z484" s="9"/>
    </row>
    <row r="485" spans="1:26" ht="15.75" customHeight="1">
      <c r="A485" s="9"/>
      <c r="B485" s="9"/>
      <c r="C485" s="9"/>
      <c r="D485" s="9"/>
      <c r="E485" s="9"/>
      <c r="N485" s="9"/>
      <c r="O485" s="9"/>
      <c r="P485" s="9"/>
      <c r="Q485" s="9"/>
      <c r="R485" s="9"/>
      <c r="S485" s="9"/>
      <c r="T485" s="9"/>
      <c r="U485" s="9"/>
      <c r="V485" s="9"/>
      <c r="W485" s="9"/>
      <c r="X485" s="9"/>
      <c r="Y485" s="9"/>
      <c r="Z485" s="9"/>
    </row>
    <row r="486" spans="1:26" ht="15.75" customHeight="1">
      <c r="A486" s="9"/>
      <c r="B486" s="9"/>
      <c r="C486" s="9"/>
      <c r="D486" s="9"/>
      <c r="E486" s="9"/>
      <c r="N486" s="9"/>
      <c r="O486" s="9"/>
      <c r="P486" s="9"/>
      <c r="Q486" s="9"/>
      <c r="R486" s="9"/>
      <c r="S486" s="9"/>
      <c r="T486" s="9"/>
      <c r="U486" s="9"/>
      <c r="V486" s="9"/>
      <c r="W486" s="9"/>
      <c r="X486" s="9"/>
      <c r="Y486" s="9"/>
      <c r="Z486" s="9"/>
    </row>
    <row r="487" spans="1:26" ht="15.75" customHeight="1">
      <c r="A487" s="9"/>
      <c r="B487" s="9"/>
      <c r="C487" s="9"/>
      <c r="D487" s="9"/>
      <c r="E487" s="9"/>
      <c r="N487" s="9"/>
      <c r="O487" s="9"/>
      <c r="P487" s="9"/>
      <c r="Q487" s="9"/>
      <c r="R487" s="9"/>
      <c r="S487" s="9"/>
      <c r="T487" s="9"/>
      <c r="U487" s="9"/>
      <c r="V487" s="9"/>
      <c r="W487" s="9"/>
      <c r="X487" s="9"/>
      <c r="Y487" s="9"/>
      <c r="Z487" s="9"/>
    </row>
    <row r="488" spans="1:26" ht="15.75" customHeight="1">
      <c r="A488" s="9"/>
      <c r="B488" s="9"/>
      <c r="C488" s="9"/>
      <c r="D488" s="9"/>
      <c r="E488" s="9"/>
      <c r="N488" s="9"/>
      <c r="O488" s="9"/>
      <c r="P488" s="9"/>
      <c r="Q488" s="9"/>
      <c r="R488" s="9"/>
      <c r="S488" s="9"/>
      <c r="T488" s="9"/>
      <c r="U488" s="9"/>
      <c r="V488" s="9"/>
      <c r="W488" s="9"/>
      <c r="X488" s="9"/>
      <c r="Y488" s="9"/>
      <c r="Z488" s="9"/>
    </row>
    <row r="489" spans="1:26" ht="15.75" customHeight="1">
      <c r="A489" s="9"/>
      <c r="B489" s="9"/>
      <c r="C489" s="9"/>
      <c r="D489" s="9"/>
      <c r="E489" s="9"/>
      <c r="N489" s="9"/>
      <c r="O489" s="9"/>
      <c r="P489" s="9"/>
      <c r="Q489" s="9"/>
      <c r="R489" s="9"/>
      <c r="S489" s="9"/>
      <c r="T489" s="9"/>
      <c r="U489" s="9"/>
      <c r="V489" s="9"/>
      <c r="W489" s="9"/>
      <c r="X489" s="9"/>
      <c r="Y489" s="9"/>
      <c r="Z489" s="9"/>
    </row>
    <row r="490" spans="1:26" ht="15.75" customHeight="1">
      <c r="A490" s="9"/>
      <c r="B490" s="9"/>
      <c r="C490" s="9"/>
      <c r="D490" s="9"/>
      <c r="E490" s="9"/>
      <c r="N490" s="9"/>
      <c r="O490" s="9"/>
      <c r="P490" s="9"/>
      <c r="Q490" s="9"/>
      <c r="R490" s="9"/>
      <c r="S490" s="9"/>
      <c r="T490" s="9"/>
      <c r="U490" s="9"/>
      <c r="V490" s="9"/>
      <c r="W490" s="9"/>
      <c r="X490" s="9"/>
      <c r="Y490" s="9"/>
      <c r="Z490" s="9"/>
    </row>
    <row r="491" spans="1:26" ht="15.75" customHeight="1">
      <c r="A491" s="9"/>
      <c r="B491" s="9"/>
      <c r="C491" s="9"/>
      <c r="D491" s="9"/>
      <c r="E491" s="9"/>
      <c r="N491" s="9"/>
      <c r="O491" s="9"/>
      <c r="P491" s="9"/>
      <c r="Q491" s="9"/>
      <c r="R491" s="9"/>
      <c r="S491" s="9"/>
      <c r="T491" s="9"/>
      <c r="U491" s="9"/>
      <c r="V491" s="9"/>
      <c r="W491" s="9"/>
      <c r="X491" s="9"/>
      <c r="Y491" s="9"/>
      <c r="Z491" s="9"/>
    </row>
    <row r="492" spans="1:26" ht="15.75" customHeight="1">
      <c r="A492" s="9"/>
      <c r="B492" s="9"/>
      <c r="C492" s="9"/>
      <c r="D492" s="9"/>
      <c r="E492" s="9"/>
      <c r="N492" s="9"/>
      <c r="O492" s="9"/>
      <c r="P492" s="9"/>
      <c r="Q492" s="9"/>
      <c r="R492" s="9"/>
      <c r="S492" s="9"/>
      <c r="T492" s="9"/>
      <c r="U492" s="9"/>
      <c r="V492" s="9"/>
      <c r="W492" s="9"/>
      <c r="X492" s="9"/>
      <c r="Y492" s="9"/>
      <c r="Z492" s="9"/>
    </row>
    <row r="493" spans="1:26" ht="15.75" customHeight="1">
      <c r="A493" s="9"/>
      <c r="B493" s="9"/>
      <c r="C493" s="9"/>
      <c r="D493" s="9"/>
      <c r="E493" s="9"/>
      <c r="N493" s="9"/>
      <c r="O493" s="9"/>
      <c r="P493" s="9"/>
      <c r="Q493" s="9"/>
      <c r="R493" s="9"/>
      <c r="S493" s="9"/>
      <c r="T493" s="9"/>
      <c r="U493" s="9"/>
      <c r="V493" s="9"/>
      <c r="W493" s="9"/>
      <c r="X493" s="9"/>
      <c r="Y493" s="9"/>
      <c r="Z493" s="9"/>
    </row>
    <row r="494" spans="1:26" ht="15.75" customHeight="1">
      <c r="A494" s="9"/>
      <c r="B494" s="9"/>
      <c r="C494" s="9"/>
      <c r="D494" s="9"/>
      <c r="E494" s="9"/>
      <c r="N494" s="9"/>
      <c r="O494" s="9"/>
      <c r="P494" s="9"/>
      <c r="Q494" s="9"/>
      <c r="R494" s="9"/>
      <c r="S494" s="9"/>
      <c r="T494" s="9"/>
      <c r="U494" s="9"/>
      <c r="V494" s="9"/>
      <c r="W494" s="9"/>
      <c r="X494" s="9"/>
      <c r="Y494" s="9"/>
      <c r="Z494" s="9"/>
    </row>
    <row r="495" spans="1:26" ht="15.75" customHeight="1">
      <c r="A495" s="9"/>
      <c r="B495" s="9"/>
      <c r="C495" s="9"/>
      <c r="D495" s="9"/>
      <c r="E495" s="9"/>
      <c r="N495" s="9"/>
      <c r="O495" s="9"/>
      <c r="P495" s="9"/>
      <c r="Q495" s="9"/>
      <c r="R495" s="9"/>
      <c r="S495" s="9"/>
      <c r="T495" s="9"/>
      <c r="U495" s="9"/>
      <c r="V495" s="9"/>
      <c r="W495" s="9"/>
      <c r="X495" s="9"/>
      <c r="Y495" s="9"/>
      <c r="Z495" s="9"/>
    </row>
    <row r="496" spans="1:26" ht="15.75" customHeight="1">
      <c r="A496" s="9"/>
      <c r="B496" s="9"/>
      <c r="C496" s="9"/>
      <c r="D496" s="9"/>
      <c r="E496" s="9"/>
      <c r="N496" s="9"/>
      <c r="O496" s="9"/>
      <c r="P496" s="9"/>
      <c r="Q496" s="9"/>
      <c r="R496" s="9"/>
      <c r="S496" s="9"/>
      <c r="T496" s="9"/>
      <c r="U496" s="9"/>
      <c r="V496" s="9"/>
      <c r="W496" s="9"/>
      <c r="X496" s="9"/>
      <c r="Y496" s="9"/>
      <c r="Z496" s="9"/>
    </row>
    <row r="497" spans="1:26" ht="15.75" customHeight="1">
      <c r="A497" s="9"/>
      <c r="B497" s="9"/>
      <c r="C497" s="9"/>
      <c r="D497" s="9"/>
      <c r="E497" s="9"/>
      <c r="N497" s="9"/>
      <c r="O497" s="9"/>
      <c r="P497" s="9"/>
      <c r="Q497" s="9"/>
      <c r="R497" s="9"/>
      <c r="S497" s="9"/>
      <c r="T497" s="9"/>
      <c r="U497" s="9"/>
      <c r="V497" s="9"/>
      <c r="W497" s="9"/>
      <c r="X497" s="9"/>
      <c r="Y497" s="9"/>
      <c r="Z497" s="9"/>
    </row>
    <row r="498" spans="1:26" ht="15.75" customHeight="1">
      <c r="A498" s="9"/>
      <c r="B498" s="9"/>
      <c r="C498" s="9"/>
      <c r="D498" s="9"/>
      <c r="E498" s="9"/>
      <c r="N498" s="9"/>
      <c r="O498" s="9"/>
      <c r="P498" s="9"/>
      <c r="Q498" s="9"/>
      <c r="R498" s="9"/>
      <c r="S498" s="9"/>
      <c r="T498" s="9"/>
      <c r="U498" s="9"/>
      <c r="V498" s="9"/>
      <c r="W498" s="9"/>
      <c r="X498" s="9"/>
      <c r="Y498" s="9"/>
      <c r="Z498" s="9"/>
    </row>
    <row r="499" spans="1:26" ht="15.75" customHeight="1">
      <c r="A499" s="9"/>
      <c r="B499" s="9"/>
      <c r="C499" s="9"/>
      <c r="D499" s="9"/>
      <c r="E499" s="9"/>
      <c r="N499" s="9"/>
      <c r="O499" s="9"/>
      <c r="P499" s="9"/>
      <c r="Q499" s="9"/>
      <c r="R499" s="9"/>
      <c r="S499" s="9"/>
      <c r="T499" s="9"/>
      <c r="U499" s="9"/>
      <c r="V499" s="9"/>
      <c r="W499" s="9"/>
      <c r="X499" s="9"/>
      <c r="Y499" s="9"/>
      <c r="Z499" s="9"/>
    </row>
    <row r="500" spans="1:26" ht="15.75" customHeight="1">
      <c r="A500" s="9"/>
      <c r="B500" s="9"/>
      <c r="C500" s="9"/>
      <c r="D500" s="9"/>
      <c r="E500" s="9"/>
      <c r="N500" s="9"/>
      <c r="O500" s="9"/>
      <c r="P500" s="9"/>
      <c r="Q500" s="9"/>
      <c r="R500" s="9"/>
      <c r="S500" s="9"/>
      <c r="T500" s="9"/>
      <c r="U500" s="9"/>
      <c r="V500" s="9"/>
      <c r="W500" s="9"/>
      <c r="X500" s="9"/>
      <c r="Y500" s="9"/>
      <c r="Z500" s="9"/>
    </row>
    <row r="501" spans="1:26" ht="15.75" customHeight="1">
      <c r="A501" s="9"/>
      <c r="B501" s="9"/>
      <c r="C501" s="9"/>
      <c r="D501" s="9"/>
      <c r="E501" s="9"/>
      <c r="N501" s="9"/>
      <c r="O501" s="9"/>
      <c r="P501" s="9"/>
      <c r="Q501" s="9"/>
      <c r="R501" s="9"/>
      <c r="S501" s="9"/>
      <c r="T501" s="9"/>
      <c r="U501" s="9"/>
      <c r="V501" s="9"/>
      <c r="W501" s="9"/>
      <c r="X501" s="9"/>
      <c r="Y501" s="9"/>
      <c r="Z501" s="9"/>
    </row>
    <row r="502" spans="1:26" ht="15.75" customHeight="1">
      <c r="A502" s="9"/>
      <c r="B502" s="9"/>
      <c r="C502" s="9"/>
      <c r="D502" s="9"/>
      <c r="E502" s="9"/>
      <c r="N502" s="9"/>
      <c r="O502" s="9"/>
      <c r="P502" s="9"/>
      <c r="Q502" s="9"/>
      <c r="R502" s="9"/>
      <c r="S502" s="9"/>
      <c r="T502" s="9"/>
      <c r="U502" s="9"/>
      <c r="V502" s="9"/>
      <c r="W502" s="9"/>
      <c r="X502" s="9"/>
      <c r="Y502" s="9"/>
      <c r="Z502" s="9"/>
    </row>
    <row r="503" spans="1:26" ht="15.75" customHeight="1">
      <c r="A503" s="9"/>
      <c r="B503" s="9"/>
      <c r="C503" s="9"/>
      <c r="D503" s="9"/>
      <c r="E503" s="9"/>
      <c r="N503" s="9"/>
      <c r="O503" s="9"/>
      <c r="P503" s="9"/>
      <c r="Q503" s="9"/>
      <c r="R503" s="9"/>
      <c r="S503" s="9"/>
      <c r="T503" s="9"/>
      <c r="U503" s="9"/>
      <c r="V503" s="9"/>
      <c r="W503" s="9"/>
      <c r="X503" s="9"/>
      <c r="Y503" s="9"/>
      <c r="Z503" s="9"/>
    </row>
    <row r="504" spans="1:26" ht="15.75" customHeight="1">
      <c r="A504" s="9"/>
      <c r="B504" s="9"/>
      <c r="C504" s="9"/>
      <c r="D504" s="9"/>
      <c r="E504" s="9"/>
      <c r="N504" s="9"/>
      <c r="O504" s="9"/>
      <c r="P504" s="9"/>
      <c r="Q504" s="9"/>
      <c r="R504" s="9"/>
      <c r="S504" s="9"/>
      <c r="T504" s="9"/>
      <c r="U504" s="9"/>
      <c r="V504" s="9"/>
      <c r="W504" s="9"/>
      <c r="X504" s="9"/>
      <c r="Y504" s="9"/>
      <c r="Z504" s="9"/>
    </row>
    <row r="505" spans="1:26" ht="15.75" customHeight="1">
      <c r="A505" s="9"/>
      <c r="B505" s="9"/>
      <c r="C505" s="9"/>
      <c r="D505" s="9"/>
      <c r="E505" s="9"/>
      <c r="N505" s="9"/>
      <c r="O505" s="9"/>
      <c r="P505" s="9"/>
      <c r="Q505" s="9"/>
      <c r="R505" s="9"/>
      <c r="S505" s="9"/>
      <c r="T505" s="9"/>
      <c r="U505" s="9"/>
      <c r="V505" s="9"/>
      <c r="W505" s="9"/>
      <c r="X505" s="9"/>
      <c r="Y505" s="9"/>
      <c r="Z505" s="9"/>
    </row>
    <row r="506" spans="1:26" ht="15.75" customHeight="1">
      <c r="A506" s="9"/>
      <c r="B506" s="9"/>
      <c r="C506" s="9"/>
      <c r="D506" s="9"/>
      <c r="E506" s="9"/>
      <c r="N506" s="9"/>
      <c r="O506" s="9"/>
      <c r="P506" s="9"/>
      <c r="Q506" s="9"/>
      <c r="R506" s="9"/>
      <c r="S506" s="9"/>
      <c r="T506" s="9"/>
      <c r="U506" s="9"/>
      <c r="V506" s="9"/>
      <c r="W506" s="9"/>
      <c r="X506" s="9"/>
      <c r="Y506" s="9"/>
      <c r="Z506" s="9"/>
    </row>
    <row r="507" spans="1:26" ht="15.75" customHeight="1">
      <c r="A507" s="9"/>
      <c r="B507" s="9"/>
      <c r="C507" s="9"/>
      <c r="D507" s="9"/>
      <c r="E507" s="9"/>
      <c r="N507" s="9"/>
      <c r="O507" s="9"/>
      <c r="P507" s="9"/>
      <c r="Q507" s="9"/>
      <c r="R507" s="9"/>
      <c r="S507" s="9"/>
      <c r="T507" s="9"/>
      <c r="U507" s="9"/>
      <c r="V507" s="9"/>
      <c r="W507" s="9"/>
      <c r="X507" s="9"/>
      <c r="Y507" s="9"/>
      <c r="Z507" s="9"/>
    </row>
    <row r="508" spans="1:26" ht="15.75" customHeight="1">
      <c r="A508" s="9"/>
      <c r="B508" s="9"/>
      <c r="C508" s="9"/>
      <c r="D508" s="9"/>
      <c r="E508" s="9"/>
      <c r="N508" s="9"/>
      <c r="O508" s="9"/>
      <c r="P508" s="9"/>
      <c r="Q508" s="9"/>
      <c r="R508" s="9"/>
      <c r="S508" s="9"/>
      <c r="T508" s="9"/>
      <c r="U508" s="9"/>
      <c r="V508" s="9"/>
      <c r="W508" s="9"/>
      <c r="X508" s="9"/>
      <c r="Y508" s="9"/>
      <c r="Z508" s="9"/>
    </row>
    <row r="509" spans="1:26" ht="15.75" customHeight="1">
      <c r="A509" s="9"/>
      <c r="B509" s="9"/>
      <c r="C509" s="9"/>
      <c r="D509" s="9"/>
      <c r="E509" s="9"/>
      <c r="N509" s="9"/>
      <c r="O509" s="9"/>
      <c r="P509" s="9"/>
      <c r="Q509" s="9"/>
      <c r="R509" s="9"/>
      <c r="S509" s="9"/>
      <c r="T509" s="9"/>
      <c r="U509" s="9"/>
      <c r="V509" s="9"/>
      <c r="W509" s="9"/>
      <c r="X509" s="9"/>
      <c r="Y509" s="9"/>
      <c r="Z509" s="9"/>
    </row>
    <row r="510" spans="1:26" ht="15.75" customHeight="1">
      <c r="A510" s="9"/>
      <c r="B510" s="9"/>
      <c r="C510" s="9"/>
      <c r="D510" s="9"/>
      <c r="E510" s="9"/>
      <c r="N510" s="9"/>
      <c r="O510" s="9"/>
      <c r="P510" s="9"/>
      <c r="Q510" s="9"/>
      <c r="R510" s="9"/>
      <c r="S510" s="9"/>
      <c r="T510" s="9"/>
      <c r="U510" s="9"/>
      <c r="V510" s="9"/>
      <c r="W510" s="9"/>
      <c r="X510" s="9"/>
      <c r="Y510" s="9"/>
      <c r="Z510" s="9"/>
    </row>
    <row r="511" spans="1:26" ht="15.75" customHeight="1">
      <c r="A511" s="9"/>
      <c r="B511" s="9"/>
      <c r="C511" s="9"/>
      <c r="D511" s="9"/>
      <c r="E511" s="9"/>
      <c r="N511" s="9"/>
      <c r="O511" s="9"/>
      <c r="P511" s="9"/>
      <c r="Q511" s="9"/>
      <c r="R511" s="9"/>
      <c r="S511" s="9"/>
      <c r="T511" s="9"/>
      <c r="U511" s="9"/>
      <c r="V511" s="9"/>
      <c r="W511" s="9"/>
      <c r="X511" s="9"/>
      <c r="Y511" s="9"/>
      <c r="Z511" s="9"/>
    </row>
    <row r="512" spans="1:26" ht="15.75" customHeight="1">
      <c r="A512" s="9"/>
      <c r="B512" s="9"/>
      <c r="C512" s="9"/>
      <c r="D512" s="9"/>
      <c r="E512" s="9"/>
      <c r="N512" s="9"/>
      <c r="O512" s="9"/>
      <c r="P512" s="9"/>
      <c r="Q512" s="9"/>
      <c r="R512" s="9"/>
      <c r="S512" s="9"/>
      <c r="T512" s="9"/>
      <c r="U512" s="9"/>
      <c r="V512" s="9"/>
      <c r="W512" s="9"/>
      <c r="X512" s="9"/>
      <c r="Y512" s="9"/>
      <c r="Z512" s="9"/>
    </row>
    <row r="513" spans="1:26" ht="15.75" customHeight="1">
      <c r="A513" s="9"/>
      <c r="B513" s="9"/>
      <c r="C513" s="9"/>
      <c r="D513" s="9"/>
      <c r="E513" s="9"/>
      <c r="N513" s="9"/>
      <c r="O513" s="9"/>
      <c r="P513" s="9"/>
      <c r="Q513" s="9"/>
      <c r="R513" s="9"/>
      <c r="S513" s="9"/>
      <c r="T513" s="9"/>
      <c r="U513" s="9"/>
      <c r="V513" s="9"/>
      <c r="W513" s="9"/>
      <c r="X513" s="9"/>
      <c r="Y513" s="9"/>
      <c r="Z513" s="9"/>
    </row>
    <row r="514" spans="1:26" ht="15.75" customHeight="1">
      <c r="A514" s="9"/>
      <c r="B514" s="9"/>
      <c r="C514" s="9"/>
      <c r="D514" s="9"/>
      <c r="E514" s="9"/>
      <c r="N514" s="9"/>
      <c r="O514" s="9"/>
      <c r="P514" s="9"/>
      <c r="Q514" s="9"/>
      <c r="R514" s="9"/>
      <c r="S514" s="9"/>
      <c r="T514" s="9"/>
      <c r="U514" s="9"/>
      <c r="V514" s="9"/>
      <c r="W514" s="9"/>
      <c r="X514" s="9"/>
      <c r="Y514" s="9"/>
      <c r="Z514" s="9"/>
    </row>
    <row r="515" spans="1:26" ht="15.75" customHeight="1">
      <c r="A515" s="9"/>
      <c r="B515" s="9"/>
      <c r="C515" s="9"/>
      <c r="D515" s="9"/>
      <c r="E515" s="9"/>
      <c r="N515" s="9"/>
      <c r="O515" s="9"/>
      <c r="P515" s="9"/>
      <c r="Q515" s="9"/>
      <c r="R515" s="9"/>
      <c r="S515" s="9"/>
      <c r="T515" s="9"/>
      <c r="U515" s="9"/>
      <c r="V515" s="9"/>
      <c r="W515" s="9"/>
      <c r="X515" s="9"/>
      <c r="Y515" s="9"/>
      <c r="Z515" s="9"/>
    </row>
    <row r="516" spans="1:26" ht="15.75" customHeight="1">
      <c r="A516" s="9"/>
      <c r="B516" s="9"/>
      <c r="C516" s="9"/>
      <c r="D516" s="9"/>
      <c r="E516" s="9"/>
      <c r="N516" s="9"/>
      <c r="O516" s="9"/>
      <c r="P516" s="9"/>
      <c r="Q516" s="9"/>
      <c r="R516" s="9"/>
      <c r="S516" s="9"/>
      <c r="T516" s="9"/>
      <c r="U516" s="9"/>
      <c r="V516" s="9"/>
      <c r="W516" s="9"/>
      <c r="X516" s="9"/>
      <c r="Y516" s="9"/>
      <c r="Z516" s="9"/>
    </row>
    <row r="517" spans="1:26" ht="15.75" customHeight="1">
      <c r="A517" s="9"/>
      <c r="B517" s="9"/>
      <c r="C517" s="9"/>
      <c r="D517" s="9"/>
      <c r="E517" s="9"/>
      <c r="N517" s="9"/>
      <c r="O517" s="9"/>
      <c r="P517" s="9"/>
      <c r="Q517" s="9"/>
      <c r="R517" s="9"/>
      <c r="S517" s="9"/>
      <c r="T517" s="9"/>
      <c r="U517" s="9"/>
      <c r="V517" s="9"/>
      <c r="W517" s="9"/>
      <c r="X517" s="9"/>
      <c r="Y517" s="9"/>
      <c r="Z517" s="9"/>
    </row>
    <row r="518" spans="1:26" ht="15.75" customHeight="1">
      <c r="A518" s="9"/>
      <c r="B518" s="9"/>
      <c r="C518" s="9"/>
      <c r="D518" s="9"/>
      <c r="E518" s="9"/>
      <c r="N518" s="9"/>
      <c r="O518" s="9"/>
      <c r="P518" s="9"/>
      <c r="Q518" s="9"/>
      <c r="R518" s="9"/>
      <c r="S518" s="9"/>
      <c r="T518" s="9"/>
      <c r="U518" s="9"/>
      <c r="V518" s="9"/>
      <c r="W518" s="9"/>
      <c r="X518" s="9"/>
      <c r="Y518" s="9"/>
      <c r="Z518" s="9"/>
    </row>
    <row r="519" spans="1:26" ht="15.75" customHeight="1">
      <c r="A519" s="9"/>
      <c r="B519" s="9"/>
      <c r="C519" s="9"/>
      <c r="D519" s="9"/>
      <c r="E519" s="9"/>
      <c r="N519" s="9"/>
      <c r="O519" s="9"/>
      <c r="P519" s="9"/>
      <c r="Q519" s="9"/>
      <c r="R519" s="9"/>
      <c r="S519" s="9"/>
      <c r="T519" s="9"/>
      <c r="U519" s="9"/>
      <c r="V519" s="9"/>
      <c r="W519" s="9"/>
      <c r="X519" s="9"/>
      <c r="Y519" s="9"/>
      <c r="Z519" s="9"/>
    </row>
    <row r="520" spans="1:26" ht="15.75" customHeight="1">
      <c r="A520" s="9"/>
      <c r="B520" s="9"/>
      <c r="C520" s="9"/>
      <c r="D520" s="9"/>
      <c r="E520" s="9"/>
      <c r="N520" s="9"/>
      <c r="O520" s="9"/>
      <c r="P520" s="9"/>
      <c r="Q520" s="9"/>
      <c r="R520" s="9"/>
      <c r="S520" s="9"/>
      <c r="T520" s="9"/>
      <c r="U520" s="9"/>
      <c r="V520" s="9"/>
      <c r="W520" s="9"/>
      <c r="X520" s="9"/>
      <c r="Y520" s="9"/>
      <c r="Z520" s="9"/>
    </row>
    <row r="521" spans="1:26" ht="15.75" customHeight="1">
      <c r="A521" s="9"/>
      <c r="B521" s="9"/>
      <c r="C521" s="9"/>
      <c r="D521" s="9"/>
      <c r="E521" s="9"/>
      <c r="N521" s="9"/>
      <c r="O521" s="9"/>
      <c r="P521" s="9"/>
      <c r="Q521" s="9"/>
      <c r="R521" s="9"/>
      <c r="S521" s="9"/>
      <c r="T521" s="9"/>
      <c r="U521" s="9"/>
      <c r="V521" s="9"/>
      <c r="W521" s="9"/>
      <c r="X521" s="9"/>
      <c r="Y521" s="9"/>
      <c r="Z521" s="9"/>
    </row>
    <row r="522" spans="1:26" ht="15.75" customHeight="1">
      <c r="A522" s="9"/>
      <c r="B522" s="9"/>
      <c r="C522" s="9"/>
      <c r="D522" s="9"/>
      <c r="E522" s="9"/>
      <c r="N522" s="9"/>
      <c r="O522" s="9"/>
      <c r="P522" s="9"/>
      <c r="Q522" s="9"/>
      <c r="R522" s="9"/>
      <c r="S522" s="9"/>
      <c r="T522" s="9"/>
      <c r="U522" s="9"/>
      <c r="V522" s="9"/>
      <c r="W522" s="9"/>
      <c r="X522" s="9"/>
      <c r="Y522" s="9"/>
      <c r="Z522" s="9"/>
    </row>
    <row r="523" spans="1:26" ht="15.75" customHeight="1">
      <c r="A523" s="9"/>
      <c r="B523" s="9"/>
      <c r="C523" s="9"/>
      <c r="D523" s="9"/>
      <c r="E523" s="9"/>
      <c r="N523" s="9"/>
      <c r="O523" s="9"/>
      <c r="P523" s="9"/>
      <c r="Q523" s="9"/>
      <c r="R523" s="9"/>
      <c r="S523" s="9"/>
      <c r="T523" s="9"/>
      <c r="U523" s="9"/>
      <c r="V523" s="9"/>
      <c r="W523" s="9"/>
      <c r="X523" s="9"/>
      <c r="Y523" s="9"/>
      <c r="Z523" s="9"/>
    </row>
    <row r="524" spans="1:26" ht="15.75" customHeight="1">
      <c r="A524" s="9"/>
      <c r="B524" s="9"/>
      <c r="C524" s="9"/>
      <c r="D524" s="9"/>
      <c r="E524" s="9"/>
      <c r="N524" s="9"/>
      <c r="O524" s="9"/>
      <c r="P524" s="9"/>
      <c r="Q524" s="9"/>
      <c r="R524" s="9"/>
      <c r="S524" s="9"/>
      <c r="T524" s="9"/>
      <c r="U524" s="9"/>
      <c r="V524" s="9"/>
      <c r="W524" s="9"/>
      <c r="X524" s="9"/>
      <c r="Y524" s="9"/>
      <c r="Z524" s="9"/>
    </row>
    <row r="525" spans="1:26" ht="15.75" customHeight="1">
      <c r="A525" s="9"/>
      <c r="B525" s="9"/>
      <c r="C525" s="9"/>
      <c r="D525" s="9"/>
      <c r="E525" s="9"/>
      <c r="N525" s="9"/>
      <c r="O525" s="9"/>
      <c r="P525" s="9"/>
      <c r="Q525" s="9"/>
      <c r="R525" s="9"/>
      <c r="S525" s="9"/>
      <c r="T525" s="9"/>
      <c r="U525" s="9"/>
      <c r="V525" s="9"/>
      <c r="W525" s="9"/>
      <c r="X525" s="9"/>
      <c r="Y525" s="9"/>
      <c r="Z525" s="9"/>
    </row>
    <row r="526" spans="1:26" ht="15.75" customHeight="1">
      <c r="A526" s="9"/>
      <c r="B526" s="9"/>
      <c r="C526" s="9"/>
      <c r="D526" s="9"/>
      <c r="E526" s="9"/>
      <c r="N526" s="9"/>
      <c r="O526" s="9"/>
      <c r="P526" s="9"/>
      <c r="Q526" s="9"/>
      <c r="R526" s="9"/>
      <c r="S526" s="9"/>
      <c r="T526" s="9"/>
      <c r="U526" s="9"/>
      <c r="V526" s="9"/>
      <c r="W526" s="9"/>
      <c r="X526" s="9"/>
      <c r="Y526" s="9"/>
      <c r="Z526" s="9"/>
    </row>
    <row r="527" spans="1:26" ht="15.75" customHeight="1">
      <c r="A527" s="9"/>
      <c r="B527" s="9"/>
      <c r="C527" s="9"/>
      <c r="D527" s="9"/>
      <c r="E527" s="9"/>
      <c r="N527" s="9"/>
      <c r="O527" s="9"/>
      <c r="P527" s="9"/>
      <c r="Q527" s="9"/>
      <c r="R527" s="9"/>
      <c r="S527" s="9"/>
      <c r="T527" s="9"/>
      <c r="U527" s="9"/>
      <c r="V527" s="9"/>
      <c r="W527" s="9"/>
      <c r="X527" s="9"/>
      <c r="Y527" s="9"/>
      <c r="Z527" s="9"/>
    </row>
    <row r="528" spans="1:26" ht="15.75" customHeight="1">
      <c r="A528" s="9"/>
      <c r="B528" s="9"/>
      <c r="C528" s="9"/>
      <c r="D528" s="9"/>
      <c r="E528" s="9"/>
      <c r="N528" s="9"/>
      <c r="O528" s="9"/>
      <c r="P528" s="9"/>
      <c r="Q528" s="9"/>
      <c r="R528" s="9"/>
      <c r="S528" s="9"/>
      <c r="T528" s="9"/>
      <c r="U528" s="9"/>
      <c r="V528" s="9"/>
      <c r="W528" s="9"/>
      <c r="X528" s="9"/>
      <c r="Y528" s="9"/>
      <c r="Z528" s="9"/>
    </row>
    <row r="529" spans="1:26" ht="15.75" customHeight="1">
      <c r="A529" s="9"/>
      <c r="B529" s="9"/>
      <c r="C529" s="9"/>
      <c r="D529" s="9"/>
      <c r="E529" s="9"/>
      <c r="N529" s="9"/>
      <c r="O529" s="9"/>
      <c r="P529" s="9"/>
      <c r="Q529" s="9"/>
      <c r="R529" s="9"/>
      <c r="S529" s="9"/>
      <c r="T529" s="9"/>
      <c r="U529" s="9"/>
      <c r="V529" s="9"/>
      <c r="W529" s="9"/>
      <c r="X529" s="9"/>
      <c r="Y529" s="9"/>
      <c r="Z529" s="9"/>
    </row>
    <row r="530" spans="1:26" ht="15.75" customHeight="1">
      <c r="A530" s="9"/>
      <c r="B530" s="9"/>
      <c r="C530" s="9"/>
      <c r="D530" s="9"/>
      <c r="E530" s="9"/>
      <c r="N530" s="9"/>
      <c r="O530" s="9"/>
      <c r="P530" s="9"/>
      <c r="Q530" s="9"/>
      <c r="R530" s="9"/>
      <c r="S530" s="9"/>
      <c r="T530" s="9"/>
      <c r="U530" s="9"/>
      <c r="V530" s="9"/>
      <c r="W530" s="9"/>
      <c r="X530" s="9"/>
      <c r="Y530" s="9"/>
      <c r="Z530" s="9"/>
    </row>
    <row r="531" spans="1:26" ht="15.75" customHeight="1">
      <c r="A531" s="9"/>
      <c r="B531" s="9"/>
      <c r="C531" s="9"/>
      <c r="D531" s="9"/>
      <c r="E531" s="9"/>
      <c r="N531" s="9"/>
      <c r="O531" s="9"/>
      <c r="P531" s="9"/>
      <c r="Q531" s="9"/>
      <c r="R531" s="9"/>
      <c r="S531" s="9"/>
      <c r="T531" s="9"/>
      <c r="U531" s="9"/>
      <c r="V531" s="9"/>
      <c r="W531" s="9"/>
      <c r="X531" s="9"/>
      <c r="Y531" s="9"/>
      <c r="Z531" s="9"/>
    </row>
    <row r="532" spans="1:26" ht="15.75" customHeight="1">
      <c r="A532" s="9"/>
      <c r="B532" s="9"/>
      <c r="C532" s="9"/>
      <c r="D532" s="9"/>
      <c r="E532" s="9"/>
      <c r="N532" s="9"/>
      <c r="O532" s="9"/>
      <c r="P532" s="9"/>
      <c r="Q532" s="9"/>
      <c r="R532" s="9"/>
      <c r="S532" s="9"/>
      <c r="T532" s="9"/>
      <c r="U532" s="9"/>
      <c r="V532" s="9"/>
      <c r="W532" s="9"/>
      <c r="X532" s="9"/>
      <c r="Y532" s="9"/>
      <c r="Z532" s="9"/>
    </row>
    <row r="533" spans="1:26" ht="15.75" customHeight="1">
      <c r="A533" s="9"/>
      <c r="B533" s="9"/>
      <c r="C533" s="9"/>
      <c r="D533" s="9"/>
      <c r="E533" s="9"/>
      <c r="N533" s="9"/>
      <c r="O533" s="9"/>
      <c r="P533" s="9"/>
      <c r="Q533" s="9"/>
      <c r="R533" s="9"/>
      <c r="S533" s="9"/>
      <c r="T533" s="9"/>
      <c r="U533" s="9"/>
      <c r="V533" s="9"/>
      <c r="W533" s="9"/>
      <c r="X533" s="9"/>
      <c r="Y533" s="9"/>
      <c r="Z533" s="9"/>
    </row>
    <row r="534" spans="1:26" ht="15.75" customHeight="1">
      <c r="A534" s="9"/>
      <c r="B534" s="9"/>
      <c r="C534" s="9"/>
      <c r="D534" s="9"/>
      <c r="E534" s="9"/>
      <c r="N534" s="9"/>
      <c r="O534" s="9"/>
      <c r="P534" s="9"/>
      <c r="Q534" s="9"/>
      <c r="R534" s="9"/>
      <c r="S534" s="9"/>
      <c r="T534" s="9"/>
      <c r="U534" s="9"/>
      <c r="V534" s="9"/>
      <c r="W534" s="9"/>
      <c r="X534" s="9"/>
      <c r="Y534" s="9"/>
      <c r="Z534" s="9"/>
    </row>
    <row r="535" spans="1:26" ht="15.75" customHeight="1">
      <c r="A535" s="9"/>
      <c r="B535" s="9"/>
      <c r="C535" s="9"/>
      <c r="D535" s="9"/>
      <c r="E535" s="9"/>
      <c r="N535" s="9"/>
      <c r="O535" s="9"/>
      <c r="P535" s="9"/>
      <c r="Q535" s="9"/>
      <c r="R535" s="9"/>
      <c r="S535" s="9"/>
      <c r="T535" s="9"/>
      <c r="U535" s="9"/>
      <c r="V535" s="9"/>
      <c r="W535" s="9"/>
      <c r="X535" s="9"/>
      <c r="Y535" s="9"/>
      <c r="Z535" s="9"/>
    </row>
    <row r="536" spans="1:26" ht="15.75" customHeight="1">
      <c r="A536" s="9"/>
      <c r="B536" s="9"/>
      <c r="C536" s="9"/>
      <c r="D536" s="9"/>
      <c r="E536" s="9"/>
      <c r="N536" s="9"/>
      <c r="O536" s="9"/>
      <c r="P536" s="9"/>
      <c r="Q536" s="9"/>
      <c r="R536" s="9"/>
      <c r="S536" s="9"/>
      <c r="T536" s="9"/>
      <c r="U536" s="9"/>
      <c r="V536" s="9"/>
      <c r="W536" s="9"/>
      <c r="X536" s="9"/>
      <c r="Y536" s="9"/>
      <c r="Z536" s="9"/>
    </row>
    <row r="537" spans="1:26" ht="15.75" customHeight="1">
      <c r="A537" s="9"/>
      <c r="B537" s="9"/>
      <c r="C537" s="9"/>
      <c r="D537" s="9"/>
      <c r="E537" s="9"/>
      <c r="N537" s="9"/>
      <c r="O537" s="9"/>
      <c r="P537" s="9"/>
      <c r="Q537" s="9"/>
      <c r="R537" s="9"/>
      <c r="S537" s="9"/>
      <c r="T537" s="9"/>
      <c r="U537" s="9"/>
      <c r="V537" s="9"/>
      <c r="W537" s="9"/>
      <c r="X537" s="9"/>
      <c r="Y537" s="9"/>
      <c r="Z537" s="9"/>
    </row>
    <row r="538" spans="1:26" ht="15.75" customHeight="1">
      <c r="A538" s="9"/>
      <c r="B538" s="9"/>
      <c r="C538" s="9"/>
      <c r="D538" s="9"/>
      <c r="E538" s="9"/>
      <c r="N538" s="9"/>
      <c r="O538" s="9"/>
      <c r="P538" s="9"/>
      <c r="Q538" s="9"/>
      <c r="R538" s="9"/>
      <c r="S538" s="9"/>
      <c r="T538" s="9"/>
      <c r="U538" s="9"/>
      <c r="V538" s="9"/>
      <c r="W538" s="9"/>
      <c r="X538" s="9"/>
      <c r="Y538" s="9"/>
      <c r="Z538" s="9"/>
    </row>
    <row r="539" spans="1:26" ht="15.75" customHeight="1">
      <c r="A539" s="9"/>
      <c r="B539" s="9"/>
      <c r="C539" s="9"/>
      <c r="D539" s="9"/>
      <c r="E539" s="9"/>
      <c r="N539" s="9"/>
      <c r="O539" s="9"/>
      <c r="P539" s="9"/>
      <c r="Q539" s="9"/>
      <c r="R539" s="9"/>
      <c r="S539" s="9"/>
      <c r="T539" s="9"/>
      <c r="U539" s="9"/>
      <c r="V539" s="9"/>
      <c r="W539" s="9"/>
      <c r="X539" s="9"/>
      <c r="Y539" s="9"/>
      <c r="Z539" s="9"/>
    </row>
    <row r="540" spans="1:26" ht="15.75" customHeight="1">
      <c r="A540" s="9"/>
      <c r="B540" s="9"/>
      <c r="C540" s="9"/>
      <c r="D540" s="9"/>
      <c r="E540" s="9"/>
      <c r="N540" s="9"/>
      <c r="O540" s="9"/>
      <c r="P540" s="9"/>
      <c r="Q540" s="9"/>
      <c r="R540" s="9"/>
      <c r="S540" s="9"/>
      <c r="T540" s="9"/>
      <c r="U540" s="9"/>
      <c r="V540" s="9"/>
      <c r="W540" s="9"/>
      <c r="X540" s="9"/>
      <c r="Y540" s="9"/>
      <c r="Z540" s="9"/>
    </row>
    <row r="541" spans="1:26" ht="15.75" customHeight="1">
      <c r="A541" s="9"/>
      <c r="B541" s="9"/>
      <c r="C541" s="9"/>
      <c r="D541" s="9"/>
      <c r="E541" s="9"/>
      <c r="N541" s="9"/>
      <c r="O541" s="9"/>
      <c r="P541" s="9"/>
      <c r="Q541" s="9"/>
      <c r="R541" s="9"/>
      <c r="S541" s="9"/>
      <c r="T541" s="9"/>
      <c r="U541" s="9"/>
      <c r="V541" s="9"/>
      <c r="W541" s="9"/>
      <c r="X541" s="9"/>
      <c r="Y541" s="9"/>
      <c r="Z541" s="9"/>
    </row>
    <row r="542" spans="1:26" ht="15.75" customHeight="1">
      <c r="A542" s="9"/>
      <c r="B542" s="9"/>
      <c r="C542" s="9"/>
      <c r="D542" s="9"/>
      <c r="E542" s="9"/>
      <c r="N542" s="9"/>
      <c r="O542" s="9"/>
      <c r="P542" s="9"/>
      <c r="Q542" s="9"/>
      <c r="R542" s="9"/>
      <c r="S542" s="9"/>
      <c r="T542" s="9"/>
      <c r="U542" s="9"/>
      <c r="V542" s="9"/>
      <c r="W542" s="9"/>
      <c r="X542" s="9"/>
      <c r="Y542" s="9"/>
      <c r="Z542" s="9"/>
    </row>
    <row r="543" spans="1:26" ht="15.75" customHeight="1">
      <c r="A543" s="9"/>
      <c r="B543" s="9"/>
      <c r="C543" s="9"/>
      <c r="D543" s="9"/>
      <c r="E543" s="9"/>
      <c r="N543" s="9"/>
      <c r="O543" s="9"/>
      <c r="P543" s="9"/>
      <c r="Q543" s="9"/>
      <c r="R543" s="9"/>
      <c r="S543" s="9"/>
      <c r="T543" s="9"/>
      <c r="U543" s="9"/>
      <c r="V543" s="9"/>
      <c r="W543" s="9"/>
      <c r="X543" s="9"/>
      <c r="Y543" s="9"/>
      <c r="Z543" s="9"/>
    </row>
    <row r="544" spans="1:26" ht="15.75" customHeight="1">
      <c r="A544" s="9"/>
      <c r="B544" s="9"/>
      <c r="C544" s="9"/>
      <c r="D544" s="9"/>
      <c r="E544" s="9"/>
      <c r="N544" s="9"/>
      <c r="O544" s="9"/>
      <c r="P544" s="9"/>
      <c r="Q544" s="9"/>
      <c r="R544" s="9"/>
      <c r="S544" s="9"/>
      <c r="T544" s="9"/>
      <c r="U544" s="9"/>
      <c r="V544" s="9"/>
      <c r="W544" s="9"/>
      <c r="X544" s="9"/>
      <c r="Y544" s="9"/>
      <c r="Z544" s="9"/>
    </row>
    <row r="545" spans="1:26" ht="15.75" customHeight="1">
      <c r="A545" s="9"/>
      <c r="B545" s="9"/>
      <c r="C545" s="9"/>
      <c r="D545" s="9"/>
      <c r="E545" s="9"/>
      <c r="N545" s="9"/>
      <c r="O545" s="9"/>
      <c r="P545" s="9"/>
      <c r="Q545" s="9"/>
      <c r="R545" s="9"/>
      <c r="S545" s="9"/>
      <c r="T545" s="9"/>
      <c r="U545" s="9"/>
      <c r="V545" s="9"/>
      <c r="W545" s="9"/>
      <c r="X545" s="9"/>
      <c r="Y545" s="9"/>
      <c r="Z545" s="9"/>
    </row>
    <row r="546" spans="1:26" ht="15.75" customHeight="1">
      <c r="A546" s="9"/>
      <c r="B546" s="9"/>
      <c r="C546" s="9"/>
      <c r="D546" s="9"/>
      <c r="E546" s="9"/>
      <c r="N546" s="9"/>
      <c r="O546" s="9"/>
      <c r="P546" s="9"/>
      <c r="Q546" s="9"/>
      <c r="R546" s="9"/>
      <c r="S546" s="9"/>
      <c r="T546" s="9"/>
      <c r="U546" s="9"/>
      <c r="V546" s="9"/>
      <c r="W546" s="9"/>
      <c r="X546" s="9"/>
      <c r="Y546" s="9"/>
      <c r="Z546" s="9"/>
    </row>
    <row r="547" spans="1:26" ht="15.75" customHeight="1">
      <c r="A547" s="9"/>
      <c r="B547" s="9"/>
      <c r="C547" s="9"/>
      <c r="D547" s="9"/>
      <c r="E547" s="9"/>
      <c r="N547" s="9"/>
      <c r="O547" s="9"/>
      <c r="P547" s="9"/>
      <c r="Q547" s="9"/>
      <c r="R547" s="9"/>
      <c r="S547" s="9"/>
      <c r="T547" s="9"/>
      <c r="U547" s="9"/>
      <c r="V547" s="9"/>
      <c r="W547" s="9"/>
      <c r="X547" s="9"/>
      <c r="Y547" s="9"/>
      <c r="Z547" s="9"/>
    </row>
    <row r="548" spans="1:26" ht="15.75" customHeight="1">
      <c r="A548" s="9"/>
      <c r="B548" s="9"/>
      <c r="C548" s="9"/>
      <c r="D548" s="9"/>
      <c r="E548" s="9"/>
      <c r="N548" s="9"/>
      <c r="O548" s="9"/>
      <c r="P548" s="9"/>
      <c r="Q548" s="9"/>
      <c r="R548" s="9"/>
      <c r="S548" s="9"/>
      <c r="T548" s="9"/>
      <c r="U548" s="9"/>
      <c r="V548" s="9"/>
      <c r="W548" s="9"/>
      <c r="X548" s="9"/>
      <c r="Y548" s="9"/>
      <c r="Z548" s="9"/>
    </row>
    <row r="549" spans="1:26" ht="15.75" customHeight="1">
      <c r="A549" s="9"/>
      <c r="B549" s="9"/>
      <c r="C549" s="9"/>
      <c r="D549" s="9"/>
      <c r="E549" s="9"/>
      <c r="N549" s="9"/>
      <c r="O549" s="9"/>
      <c r="P549" s="9"/>
      <c r="Q549" s="9"/>
      <c r="R549" s="9"/>
      <c r="S549" s="9"/>
      <c r="T549" s="9"/>
      <c r="U549" s="9"/>
      <c r="V549" s="9"/>
      <c r="W549" s="9"/>
      <c r="X549" s="9"/>
      <c r="Y549" s="9"/>
      <c r="Z549" s="9"/>
    </row>
    <row r="550" spans="1:26" ht="15.75" customHeight="1">
      <c r="A550" s="9"/>
      <c r="B550" s="9"/>
      <c r="C550" s="9"/>
      <c r="D550" s="9"/>
      <c r="E550" s="9"/>
      <c r="N550" s="9"/>
      <c r="O550" s="9"/>
      <c r="P550" s="9"/>
      <c r="Q550" s="9"/>
      <c r="R550" s="9"/>
      <c r="S550" s="9"/>
      <c r="T550" s="9"/>
      <c r="U550" s="9"/>
      <c r="V550" s="9"/>
      <c r="W550" s="9"/>
      <c r="X550" s="9"/>
      <c r="Y550" s="9"/>
      <c r="Z550" s="9"/>
    </row>
    <row r="551" spans="1:26" ht="15.75" customHeight="1">
      <c r="A551" s="9"/>
      <c r="B551" s="9"/>
      <c r="C551" s="9"/>
      <c r="D551" s="9"/>
      <c r="E551" s="9"/>
      <c r="N551" s="9"/>
      <c r="O551" s="9"/>
      <c r="P551" s="9"/>
      <c r="Q551" s="9"/>
      <c r="R551" s="9"/>
      <c r="S551" s="9"/>
      <c r="T551" s="9"/>
      <c r="U551" s="9"/>
      <c r="V551" s="9"/>
      <c r="W551" s="9"/>
      <c r="X551" s="9"/>
      <c r="Y551" s="9"/>
      <c r="Z551" s="9"/>
    </row>
    <row r="552" spans="1:26" ht="15.75" customHeight="1">
      <c r="A552" s="9"/>
      <c r="B552" s="9"/>
      <c r="C552" s="9"/>
      <c r="D552" s="9"/>
      <c r="E552" s="9"/>
      <c r="N552" s="9"/>
      <c r="O552" s="9"/>
      <c r="P552" s="9"/>
      <c r="Q552" s="9"/>
      <c r="R552" s="9"/>
      <c r="S552" s="9"/>
      <c r="T552" s="9"/>
      <c r="U552" s="9"/>
      <c r="V552" s="9"/>
      <c r="W552" s="9"/>
      <c r="X552" s="9"/>
      <c r="Y552" s="9"/>
      <c r="Z552" s="9"/>
    </row>
    <row r="553" spans="1:26" ht="15.75" customHeight="1">
      <c r="A553" s="9"/>
      <c r="B553" s="9"/>
      <c r="C553" s="9"/>
      <c r="D553" s="9"/>
      <c r="E553" s="9"/>
      <c r="N553" s="9"/>
      <c r="O553" s="9"/>
      <c r="P553" s="9"/>
      <c r="Q553" s="9"/>
      <c r="R553" s="9"/>
      <c r="S553" s="9"/>
      <c r="T553" s="9"/>
      <c r="U553" s="9"/>
      <c r="V553" s="9"/>
      <c r="W553" s="9"/>
      <c r="X553" s="9"/>
      <c r="Y553" s="9"/>
      <c r="Z553" s="9"/>
    </row>
    <row r="554" spans="1:26" ht="15.75" customHeight="1">
      <c r="A554" s="9"/>
      <c r="B554" s="9"/>
      <c r="C554" s="9"/>
      <c r="D554" s="9"/>
      <c r="E554" s="9"/>
      <c r="N554" s="9"/>
      <c r="O554" s="9"/>
      <c r="P554" s="9"/>
      <c r="Q554" s="9"/>
      <c r="R554" s="9"/>
      <c r="S554" s="9"/>
      <c r="T554" s="9"/>
      <c r="U554" s="9"/>
      <c r="V554" s="9"/>
      <c r="W554" s="9"/>
      <c r="X554" s="9"/>
      <c r="Y554" s="9"/>
      <c r="Z554" s="9"/>
    </row>
    <row r="555" spans="1:26" ht="15.75" customHeight="1">
      <c r="A555" s="9"/>
      <c r="B555" s="9"/>
      <c r="C555" s="9"/>
      <c r="D555" s="9"/>
      <c r="E555" s="9"/>
      <c r="N555" s="9"/>
      <c r="O555" s="9"/>
      <c r="P555" s="9"/>
      <c r="Q555" s="9"/>
      <c r="R555" s="9"/>
      <c r="S555" s="9"/>
      <c r="T555" s="9"/>
      <c r="U555" s="9"/>
      <c r="V555" s="9"/>
      <c r="W555" s="9"/>
      <c r="X555" s="9"/>
      <c r="Y555" s="9"/>
      <c r="Z555" s="9"/>
    </row>
    <row r="556" spans="1:26" ht="15.75" customHeight="1">
      <c r="A556" s="9"/>
      <c r="B556" s="9"/>
      <c r="C556" s="9"/>
      <c r="D556" s="9"/>
      <c r="E556" s="9"/>
      <c r="N556" s="9"/>
      <c r="O556" s="9"/>
      <c r="P556" s="9"/>
      <c r="Q556" s="9"/>
      <c r="R556" s="9"/>
      <c r="S556" s="9"/>
      <c r="T556" s="9"/>
      <c r="U556" s="9"/>
      <c r="V556" s="9"/>
      <c r="W556" s="9"/>
      <c r="X556" s="9"/>
      <c r="Y556" s="9"/>
      <c r="Z556" s="9"/>
    </row>
    <row r="557" spans="1:26" ht="15.75" customHeight="1">
      <c r="A557" s="9"/>
      <c r="B557" s="9"/>
      <c r="C557" s="9"/>
      <c r="D557" s="9"/>
      <c r="E557" s="9"/>
      <c r="N557" s="9"/>
      <c r="O557" s="9"/>
      <c r="P557" s="9"/>
      <c r="Q557" s="9"/>
      <c r="R557" s="9"/>
      <c r="S557" s="9"/>
      <c r="T557" s="9"/>
      <c r="U557" s="9"/>
      <c r="V557" s="9"/>
      <c r="W557" s="9"/>
      <c r="X557" s="9"/>
      <c r="Y557" s="9"/>
      <c r="Z557" s="9"/>
    </row>
    <row r="558" spans="1:26" ht="15.75" customHeight="1">
      <c r="A558" s="9"/>
      <c r="B558" s="9"/>
      <c r="C558" s="9"/>
      <c r="D558" s="9"/>
      <c r="E558" s="9"/>
      <c r="N558" s="9"/>
      <c r="O558" s="9"/>
      <c r="P558" s="9"/>
      <c r="Q558" s="9"/>
      <c r="R558" s="9"/>
      <c r="S558" s="9"/>
      <c r="T558" s="9"/>
      <c r="U558" s="9"/>
      <c r="V558" s="9"/>
      <c r="W558" s="9"/>
      <c r="X558" s="9"/>
      <c r="Y558" s="9"/>
      <c r="Z558" s="9"/>
    </row>
    <row r="559" spans="1:26" ht="15.75" customHeight="1">
      <c r="A559" s="9"/>
      <c r="B559" s="9"/>
      <c r="C559" s="9"/>
      <c r="D559" s="9"/>
      <c r="E559" s="9"/>
      <c r="N559" s="9"/>
      <c r="O559" s="9"/>
      <c r="P559" s="9"/>
      <c r="Q559" s="9"/>
      <c r="R559" s="9"/>
      <c r="S559" s="9"/>
      <c r="T559" s="9"/>
      <c r="U559" s="9"/>
      <c r="V559" s="9"/>
      <c r="W559" s="9"/>
      <c r="X559" s="9"/>
      <c r="Y559" s="9"/>
      <c r="Z559" s="9"/>
    </row>
    <row r="560" spans="1:26" ht="15.75" customHeight="1">
      <c r="A560" s="9"/>
      <c r="B560" s="9"/>
      <c r="C560" s="9"/>
      <c r="D560" s="9"/>
      <c r="E560" s="9"/>
      <c r="N560" s="9"/>
      <c r="O560" s="9"/>
      <c r="P560" s="9"/>
      <c r="Q560" s="9"/>
      <c r="R560" s="9"/>
      <c r="S560" s="9"/>
      <c r="T560" s="9"/>
      <c r="U560" s="9"/>
      <c r="V560" s="9"/>
      <c r="W560" s="9"/>
      <c r="X560" s="9"/>
      <c r="Y560" s="9"/>
      <c r="Z560" s="9"/>
    </row>
    <row r="561" spans="1:26" ht="15.75" customHeight="1">
      <c r="A561" s="9"/>
      <c r="B561" s="9"/>
      <c r="C561" s="9"/>
      <c r="D561" s="9"/>
      <c r="E561" s="9"/>
      <c r="N561" s="9"/>
      <c r="O561" s="9"/>
      <c r="P561" s="9"/>
      <c r="Q561" s="9"/>
      <c r="R561" s="9"/>
      <c r="S561" s="9"/>
      <c r="T561" s="9"/>
      <c r="U561" s="9"/>
      <c r="V561" s="9"/>
      <c r="W561" s="9"/>
      <c r="X561" s="9"/>
      <c r="Y561" s="9"/>
      <c r="Z561" s="9"/>
    </row>
    <row r="562" spans="1:26" ht="15.75" customHeight="1">
      <c r="A562" s="9"/>
      <c r="B562" s="9"/>
      <c r="C562" s="9"/>
      <c r="D562" s="9"/>
      <c r="E562" s="9"/>
      <c r="N562" s="9"/>
      <c r="O562" s="9"/>
      <c r="P562" s="9"/>
      <c r="Q562" s="9"/>
      <c r="R562" s="9"/>
      <c r="S562" s="9"/>
      <c r="T562" s="9"/>
      <c r="U562" s="9"/>
      <c r="V562" s="9"/>
      <c r="W562" s="9"/>
      <c r="X562" s="9"/>
      <c r="Y562" s="9"/>
      <c r="Z562" s="9"/>
    </row>
    <row r="563" spans="1:26" ht="15.75" customHeight="1">
      <c r="A563" s="9"/>
      <c r="B563" s="9"/>
      <c r="C563" s="9"/>
      <c r="D563" s="9"/>
      <c r="E563" s="9"/>
      <c r="N563" s="9"/>
      <c r="O563" s="9"/>
      <c r="P563" s="9"/>
      <c r="Q563" s="9"/>
      <c r="R563" s="9"/>
      <c r="S563" s="9"/>
      <c r="T563" s="9"/>
      <c r="U563" s="9"/>
      <c r="V563" s="9"/>
      <c r="W563" s="9"/>
      <c r="X563" s="9"/>
      <c r="Y563" s="9"/>
      <c r="Z563" s="9"/>
    </row>
    <row r="564" spans="1:26" ht="15.75" customHeight="1">
      <c r="A564" s="9"/>
      <c r="B564" s="9"/>
      <c r="C564" s="9"/>
      <c r="D564" s="9"/>
      <c r="E564" s="9"/>
      <c r="N564" s="9"/>
      <c r="O564" s="9"/>
      <c r="P564" s="9"/>
      <c r="Q564" s="9"/>
      <c r="R564" s="9"/>
      <c r="S564" s="9"/>
      <c r="T564" s="9"/>
      <c r="U564" s="9"/>
      <c r="V564" s="9"/>
      <c r="W564" s="9"/>
      <c r="X564" s="9"/>
      <c r="Y564" s="9"/>
      <c r="Z564" s="9"/>
    </row>
    <row r="565" spans="1:26" ht="15.75" customHeight="1">
      <c r="A565" s="9"/>
      <c r="B565" s="9"/>
      <c r="C565" s="9"/>
      <c r="D565" s="9"/>
      <c r="E565" s="9"/>
      <c r="N565" s="9"/>
      <c r="O565" s="9"/>
      <c r="P565" s="9"/>
      <c r="Q565" s="9"/>
      <c r="R565" s="9"/>
      <c r="S565" s="9"/>
      <c r="T565" s="9"/>
      <c r="U565" s="9"/>
      <c r="V565" s="9"/>
      <c r="W565" s="9"/>
      <c r="X565" s="9"/>
      <c r="Y565" s="9"/>
      <c r="Z565" s="9"/>
    </row>
    <row r="566" spans="1:26" ht="15.75" customHeight="1">
      <c r="A566" s="9"/>
      <c r="B566" s="9"/>
      <c r="C566" s="9"/>
      <c r="D566" s="9"/>
      <c r="E566" s="9"/>
      <c r="N566" s="9"/>
      <c r="O566" s="9"/>
      <c r="P566" s="9"/>
      <c r="Q566" s="9"/>
      <c r="R566" s="9"/>
      <c r="S566" s="9"/>
      <c r="T566" s="9"/>
      <c r="U566" s="9"/>
      <c r="V566" s="9"/>
      <c r="W566" s="9"/>
      <c r="X566" s="9"/>
      <c r="Y566" s="9"/>
      <c r="Z566" s="9"/>
    </row>
    <row r="567" spans="1:26" ht="15.75" customHeight="1">
      <c r="A567" s="9"/>
      <c r="B567" s="9"/>
      <c r="C567" s="9"/>
      <c r="D567" s="9"/>
      <c r="E567" s="9"/>
      <c r="N567" s="9"/>
      <c r="O567" s="9"/>
      <c r="P567" s="9"/>
      <c r="Q567" s="9"/>
      <c r="R567" s="9"/>
      <c r="S567" s="9"/>
      <c r="T567" s="9"/>
      <c r="U567" s="9"/>
      <c r="V567" s="9"/>
      <c r="W567" s="9"/>
      <c r="X567" s="9"/>
      <c r="Y567" s="9"/>
      <c r="Z567" s="9"/>
    </row>
    <row r="568" spans="1:26" ht="15.75" customHeight="1">
      <c r="A568" s="9"/>
      <c r="B568" s="9"/>
      <c r="C568" s="9"/>
      <c r="D568" s="9"/>
      <c r="E568" s="9"/>
      <c r="N568" s="9"/>
      <c r="O568" s="9"/>
      <c r="P568" s="9"/>
      <c r="Q568" s="9"/>
      <c r="R568" s="9"/>
      <c r="S568" s="9"/>
      <c r="T568" s="9"/>
      <c r="U568" s="9"/>
      <c r="V568" s="9"/>
      <c r="W568" s="9"/>
      <c r="X568" s="9"/>
      <c r="Y568" s="9"/>
      <c r="Z568" s="9"/>
    </row>
    <row r="569" spans="1:26" ht="15.75" customHeight="1">
      <c r="A569" s="9"/>
      <c r="B569" s="9"/>
      <c r="C569" s="9"/>
      <c r="D569" s="9"/>
      <c r="E569" s="9"/>
      <c r="N569" s="9"/>
      <c r="O569" s="9"/>
      <c r="P569" s="9"/>
      <c r="Q569" s="9"/>
      <c r="R569" s="9"/>
      <c r="S569" s="9"/>
      <c r="T569" s="9"/>
      <c r="U569" s="9"/>
      <c r="V569" s="9"/>
      <c r="W569" s="9"/>
      <c r="X569" s="9"/>
      <c r="Y569" s="9"/>
      <c r="Z569" s="9"/>
    </row>
    <row r="570" spans="1:26" ht="15.75" customHeight="1">
      <c r="A570" s="9"/>
      <c r="B570" s="9"/>
      <c r="C570" s="9"/>
      <c r="D570" s="9"/>
      <c r="E570" s="9"/>
      <c r="N570" s="9"/>
      <c r="O570" s="9"/>
      <c r="P570" s="9"/>
      <c r="Q570" s="9"/>
      <c r="R570" s="9"/>
      <c r="S570" s="9"/>
      <c r="T570" s="9"/>
      <c r="U570" s="9"/>
      <c r="V570" s="9"/>
      <c r="W570" s="9"/>
      <c r="X570" s="9"/>
      <c r="Y570" s="9"/>
      <c r="Z570" s="9"/>
    </row>
    <row r="571" spans="1:26" ht="15.75" customHeight="1">
      <c r="A571" s="9"/>
      <c r="B571" s="9"/>
      <c r="C571" s="9"/>
      <c r="D571" s="9"/>
      <c r="E571" s="9"/>
      <c r="N571" s="9"/>
      <c r="O571" s="9"/>
      <c r="P571" s="9"/>
      <c r="Q571" s="9"/>
      <c r="R571" s="9"/>
      <c r="S571" s="9"/>
      <c r="T571" s="9"/>
      <c r="U571" s="9"/>
      <c r="V571" s="9"/>
      <c r="W571" s="9"/>
      <c r="X571" s="9"/>
      <c r="Y571" s="9"/>
      <c r="Z571" s="9"/>
    </row>
    <row r="572" spans="1:26" ht="15.75" customHeight="1">
      <c r="A572" s="9"/>
      <c r="B572" s="9"/>
      <c r="C572" s="9"/>
      <c r="D572" s="9"/>
      <c r="E572" s="9"/>
      <c r="N572" s="9"/>
      <c r="O572" s="9"/>
      <c r="P572" s="9"/>
      <c r="Q572" s="9"/>
      <c r="R572" s="9"/>
      <c r="S572" s="9"/>
      <c r="T572" s="9"/>
      <c r="U572" s="9"/>
      <c r="V572" s="9"/>
      <c r="W572" s="9"/>
      <c r="X572" s="9"/>
      <c r="Y572" s="9"/>
      <c r="Z572" s="9"/>
    </row>
    <row r="573" spans="1:26" ht="15.75" customHeight="1">
      <c r="A573" s="9"/>
      <c r="B573" s="9"/>
      <c r="C573" s="9"/>
      <c r="D573" s="9"/>
      <c r="E573" s="9"/>
      <c r="N573" s="9"/>
      <c r="O573" s="9"/>
      <c r="P573" s="9"/>
      <c r="Q573" s="9"/>
      <c r="R573" s="9"/>
      <c r="S573" s="9"/>
      <c r="T573" s="9"/>
      <c r="U573" s="9"/>
      <c r="V573" s="9"/>
      <c r="W573" s="9"/>
      <c r="X573" s="9"/>
      <c r="Y573" s="9"/>
      <c r="Z573" s="9"/>
    </row>
    <row r="574" spans="1:26" ht="15.75" customHeight="1">
      <c r="A574" s="9"/>
      <c r="B574" s="9"/>
      <c r="C574" s="9"/>
      <c r="D574" s="9"/>
      <c r="E574" s="9"/>
      <c r="N574" s="9"/>
      <c r="O574" s="9"/>
      <c r="P574" s="9"/>
      <c r="Q574" s="9"/>
      <c r="R574" s="9"/>
      <c r="S574" s="9"/>
      <c r="T574" s="9"/>
      <c r="U574" s="9"/>
      <c r="V574" s="9"/>
      <c r="W574" s="9"/>
      <c r="X574" s="9"/>
      <c r="Y574" s="9"/>
      <c r="Z574" s="9"/>
    </row>
    <row r="575" spans="1:26" ht="15.75" customHeight="1">
      <c r="A575" s="9"/>
      <c r="B575" s="9"/>
      <c r="C575" s="9"/>
      <c r="D575" s="9"/>
      <c r="E575" s="9"/>
      <c r="N575" s="9"/>
      <c r="O575" s="9"/>
      <c r="P575" s="9"/>
      <c r="Q575" s="9"/>
      <c r="R575" s="9"/>
      <c r="S575" s="9"/>
      <c r="T575" s="9"/>
      <c r="U575" s="9"/>
      <c r="V575" s="9"/>
      <c r="W575" s="9"/>
      <c r="X575" s="9"/>
      <c r="Y575" s="9"/>
      <c r="Z575" s="9"/>
    </row>
    <row r="576" spans="1:26" ht="15.75" customHeight="1">
      <c r="A576" s="9"/>
      <c r="B576" s="9"/>
      <c r="C576" s="9"/>
      <c r="D576" s="9"/>
      <c r="E576" s="9"/>
      <c r="N576" s="9"/>
      <c r="O576" s="9"/>
      <c r="P576" s="9"/>
      <c r="Q576" s="9"/>
      <c r="R576" s="9"/>
      <c r="S576" s="9"/>
      <c r="T576" s="9"/>
      <c r="U576" s="9"/>
      <c r="V576" s="9"/>
      <c r="W576" s="9"/>
      <c r="X576" s="9"/>
      <c r="Y576" s="9"/>
      <c r="Z576" s="9"/>
    </row>
    <row r="577" spans="1:26" ht="15.75" customHeight="1">
      <c r="A577" s="9"/>
      <c r="B577" s="9"/>
      <c r="C577" s="9"/>
      <c r="D577" s="9"/>
      <c r="E577" s="9"/>
      <c r="N577" s="9"/>
      <c r="O577" s="9"/>
      <c r="P577" s="9"/>
      <c r="Q577" s="9"/>
      <c r="R577" s="9"/>
      <c r="S577" s="9"/>
      <c r="T577" s="9"/>
      <c r="U577" s="9"/>
      <c r="V577" s="9"/>
      <c r="W577" s="9"/>
      <c r="X577" s="9"/>
      <c r="Y577" s="9"/>
      <c r="Z577" s="9"/>
    </row>
    <row r="578" spans="1:26" ht="15.75" customHeight="1">
      <c r="A578" s="9"/>
      <c r="B578" s="9"/>
      <c r="C578" s="9"/>
      <c r="D578" s="9"/>
      <c r="E578" s="9"/>
      <c r="N578" s="9"/>
      <c r="O578" s="9"/>
      <c r="P578" s="9"/>
      <c r="Q578" s="9"/>
      <c r="R578" s="9"/>
      <c r="S578" s="9"/>
      <c r="T578" s="9"/>
      <c r="U578" s="9"/>
      <c r="V578" s="9"/>
      <c r="W578" s="9"/>
      <c r="X578" s="9"/>
      <c r="Y578" s="9"/>
      <c r="Z578" s="9"/>
    </row>
    <row r="579" spans="1:26" ht="15.75" customHeight="1">
      <c r="A579" s="9"/>
      <c r="B579" s="9"/>
      <c r="C579" s="9"/>
      <c r="D579" s="9"/>
      <c r="E579" s="9"/>
      <c r="N579" s="9"/>
      <c r="O579" s="9"/>
      <c r="P579" s="9"/>
      <c r="Q579" s="9"/>
      <c r="R579" s="9"/>
      <c r="S579" s="9"/>
      <c r="T579" s="9"/>
      <c r="U579" s="9"/>
      <c r="V579" s="9"/>
      <c r="W579" s="9"/>
      <c r="X579" s="9"/>
      <c r="Y579" s="9"/>
      <c r="Z579" s="9"/>
    </row>
    <row r="580" spans="1:26" ht="15.75" customHeight="1">
      <c r="A580" s="9"/>
      <c r="B580" s="9"/>
      <c r="C580" s="9"/>
      <c r="D580" s="9"/>
      <c r="E580" s="9"/>
      <c r="N580" s="9"/>
      <c r="O580" s="9"/>
      <c r="P580" s="9"/>
      <c r="Q580" s="9"/>
      <c r="R580" s="9"/>
      <c r="S580" s="9"/>
      <c r="T580" s="9"/>
      <c r="U580" s="9"/>
      <c r="V580" s="9"/>
      <c r="W580" s="9"/>
      <c r="X580" s="9"/>
      <c r="Y580" s="9"/>
      <c r="Z580" s="9"/>
    </row>
    <row r="581" spans="1:26" ht="15.75" customHeight="1">
      <c r="A581" s="9"/>
      <c r="B581" s="9"/>
      <c r="C581" s="9"/>
      <c r="D581" s="9"/>
      <c r="E581" s="9"/>
      <c r="N581" s="9"/>
      <c r="O581" s="9"/>
      <c r="P581" s="9"/>
      <c r="Q581" s="9"/>
      <c r="R581" s="9"/>
      <c r="S581" s="9"/>
      <c r="T581" s="9"/>
      <c r="U581" s="9"/>
      <c r="V581" s="9"/>
      <c r="W581" s="9"/>
      <c r="X581" s="9"/>
      <c r="Y581" s="9"/>
      <c r="Z581" s="9"/>
    </row>
    <row r="582" spans="1:26" ht="15.75" customHeight="1">
      <c r="A582" s="9"/>
      <c r="B582" s="9"/>
      <c r="C582" s="9"/>
      <c r="D582" s="9"/>
      <c r="E582" s="9"/>
      <c r="N582" s="9"/>
      <c r="O582" s="9"/>
      <c r="P582" s="9"/>
      <c r="Q582" s="9"/>
      <c r="R582" s="9"/>
      <c r="S582" s="9"/>
      <c r="T582" s="9"/>
      <c r="U582" s="9"/>
      <c r="V582" s="9"/>
      <c r="W582" s="9"/>
      <c r="X582" s="9"/>
      <c r="Y582" s="9"/>
      <c r="Z582" s="9"/>
    </row>
    <row r="583" spans="1:26" ht="15.75" customHeight="1">
      <c r="A583" s="9"/>
      <c r="B583" s="9"/>
      <c r="C583" s="9"/>
      <c r="D583" s="9"/>
      <c r="E583" s="9"/>
      <c r="N583" s="9"/>
      <c r="O583" s="9"/>
      <c r="P583" s="9"/>
      <c r="Q583" s="9"/>
      <c r="R583" s="9"/>
      <c r="S583" s="9"/>
      <c r="T583" s="9"/>
      <c r="U583" s="9"/>
      <c r="V583" s="9"/>
      <c r="W583" s="9"/>
      <c r="X583" s="9"/>
      <c r="Y583" s="9"/>
      <c r="Z583" s="9"/>
    </row>
    <row r="584" spans="1:26" ht="15.75" customHeight="1">
      <c r="A584" s="9"/>
      <c r="B584" s="9"/>
      <c r="C584" s="9"/>
      <c r="D584" s="9"/>
      <c r="E584" s="9"/>
      <c r="N584" s="9"/>
      <c r="O584" s="9"/>
      <c r="P584" s="9"/>
      <c r="Q584" s="9"/>
      <c r="R584" s="9"/>
      <c r="S584" s="9"/>
      <c r="T584" s="9"/>
      <c r="U584" s="9"/>
      <c r="V584" s="9"/>
      <c r="W584" s="9"/>
      <c r="X584" s="9"/>
      <c r="Y584" s="9"/>
      <c r="Z584" s="9"/>
    </row>
    <row r="585" spans="1:26" ht="15.75" customHeight="1">
      <c r="A585" s="9"/>
      <c r="B585" s="9"/>
      <c r="C585" s="9"/>
      <c r="D585" s="9"/>
      <c r="E585" s="9"/>
      <c r="N585" s="9"/>
      <c r="O585" s="9"/>
      <c r="P585" s="9"/>
      <c r="Q585" s="9"/>
      <c r="R585" s="9"/>
      <c r="S585" s="9"/>
      <c r="T585" s="9"/>
      <c r="U585" s="9"/>
      <c r="V585" s="9"/>
      <c r="W585" s="9"/>
      <c r="X585" s="9"/>
      <c r="Y585" s="9"/>
      <c r="Z585" s="9"/>
    </row>
    <row r="586" spans="1:26" ht="15.75" customHeight="1">
      <c r="A586" s="9"/>
      <c r="B586" s="9"/>
      <c r="C586" s="9"/>
      <c r="D586" s="9"/>
      <c r="E586" s="9"/>
      <c r="N586" s="9"/>
      <c r="O586" s="9"/>
      <c r="P586" s="9"/>
      <c r="Q586" s="9"/>
      <c r="R586" s="9"/>
      <c r="S586" s="9"/>
      <c r="T586" s="9"/>
      <c r="U586" s="9"/>
      <c r="V586" s="9"/>
      <c r="W586" s="9"/>
      <c r="X586" s="9"/>
      <c r="Y586" s="9"/>
      <c r="Z586" s="9"/>
    </row>
    <row r="587" spans="1:26" ht="15.75" customHeight="1">
      <c r="A587" s="9"/>
      <c r="B587" s="9"/>
      <c r="C587" s="9"/>
      <c r="D587" s="9"/>
      <c r="E587" s="9"/>
      <c r="N587" s="9"/>
      <c r="O587" s="9"/>
      <c r="P587" s="9"/>
      <c r="Q587" s="9"/>
      <c r="R587" s="9"/>
      <c r="S587" s="9"/>
      <c r="T587" s="9"/>
      <c r="U587" s="9"/>
      <c r="V587" s="9"/>
      <c r="W587" s="9"/>
      <c r="X587" s="9"/>
      <c r="Y587" s="9"/>
      <c r="Z587" s="9"/>
    </row>
    <row r="588" spans="1:26" ht="15.75" customHeight="1">
      <c r="A588" s="9"/>
      <c r="B588" s="9"/>
      <c r="C588" s="9"/>
      <c r="D588" s="9"/>
      <c r="E588" s="9"/>
      <c r="N588" s="9"/>
      <c r="O588" s="9"/>
      <c r="P588" s="9"/>
      <c r="Q588" s="9"/>
      <c r="R588" s="9"/>
      <c r="S588" s="9"/>
      <c r="T588" s="9"/>
      <c r="U588" s="9"/>
      <c r="V588" s="9"/>
      <c r="W588" s="9"/>
      <c r="X588" s="9"/>
      <c r="Y588" s="9"/>
      <c r="Z588" s="9"/>
    </row>
    <row r="589" spans="1:26" ht="15.75" customHeight="1">
      <c r="A589" s="9"/>
      <c r="B589" s="9"/>
      <c r="C589" s="9"/>
      <c r="D589" s="9"/>
      <c r="E589" s="9"/>
      <c r="N589" s="9"/>
      <c r="O589" s="9"/>
      <c r="P589" s="9"/>
      <c r="Q589" s="9"/>
      <c r="R589" s="9"/>
      <c r="S589" s="9"/>
      <c r="T589" s="9"/>
      <c r="U589" s="9"/>
      <c r="V589" s="9"/>
      <c r="W589" s="9"/>
      <c r="X589" s="9"/>
      <c r="Y589" s="9"/>
      <c r="Z589" s="9"/>
    </row>
    <row r="590" spans="1:26" ht="15.75" customHeight="1">
      <c r="A590" s="9"/>
      <c r="B590" s="9"/>
      <c r="C590" s="9"/>
      <c r="D590" s="9"/>
      <c r="E590" s="9"/>
      <c r="N590" s="9"/>
      <c r="O590" s="9"/>
      <c r="P590" s="9"/>
      <c r="Q590" s="9"/>
      <c r="R590" s="9"/>
      <c r="S590" s="9"/>
      <c r="T590" s="9"/>
      <c r="U590" s="9"/>
      <c r="V590" s="9"/>
      <c r="W590" s="9"/>
      <c r="X590" s="9"/>
      <c r="Y590" s="9"/>
      <c r="Z590" s="9"/>
    </row>
    <row r="591" spans="1:26" ht="15.75" customHeight="1">
      <c r="A591" s="9"/>
      <c r="B591" s="9"/>
      <c r="C591" s="9"/>
      <c r="D591" s="9"/>
      <c r="E591" s="9"/>
      <c r="N591" s="9"/>
      <c r="O591" s="9"/>
      <c r="P591" s="9"/>
      <c r="Q591" s="9"/>
      <c r="R591" s="9"/>
      <c r="S591" s="9"/>
      <c r="T591" s="9"/>
      <c r="U591" s="9"/>
      <c r="V591" s="9"/>
      <c r="W591" s="9"/>
      <c r="X591" s="9"/>
      <c r="Y591" s="9"/>
      <c r="Z591" s="9"/>
    </row>
    <row r="592" spans="1:26" ht="15.75" customHeight="1">
      <c r="A592" s="9"/>
      <c r="B592" s="9"/>
      <c r="C592" s="9"/>
      <c r="D592" s="9"/>
      <c r="E592" s="9"/>
      <c r="N592" s="9"/>
      <c r="O592" s="9"/>
      <c r="P592" s="9"/>
      <c r="Q592" s="9"/>
      <c r="R592" s="9"/>
      <c r="S592" s="9"/>
      <c r="T592" s="9"/>
      <c r="U592" s="9"/>
      <c r="V592" s="9"/>
      <c r="W592" s="9"/>
      <c r="X592" s="9"/>
      <c r="Y592" s="9"/>
      <c r="Z592" s="9"/>
    </row>
    <row r="593" spans="1:26" ht="15.75" customHeight="1">
      <c r="A593" s="9"/>
      <c r="B593" s="9"/>
      <c r="C593" s="9"/>
      <c r="D593" s="9"/>
      <c r="E593" s="9"/>
      <c r="N593" s="9"/>
      <c r="O593" s="9"/>
      <c r="P593" s="9"/>
      <c r="Q593" s="9"/>
      <c r="R593" s="9"/>
      <c r="S593" s="9"/>
      <c r="T593" s="9"/>
      <c r="U593" s="9"/>
      <c r="V593" s="9"/>
      <c r="W593" s="9"/>
      <c r="X593" s="9"/>
      <c r="Y593" s="9"/>
      <c r="Z593" s="9"/>
    </row>
    <row r="594" spans="1:26" ht="15.75" customHeight="1">
      <c r="A594" s="9"/>
      <c r="B594" s="9"/>
      <c r="C594" s="9"/>
      <c r="D594" s="9"/>
      <c r="E594" s="9"/>
      <c r="N594" s="9"/>
      <c r="O594" s="9"/>
      <c r="P594" s="9"/>
      <c r="Q594" s="9"/>
      <c r="R594" s="9"/>
      <c r="S594" s="9"/>
      <c r="T594" s="9"/>
      <c r="U594" s="9"/>
      <c r="V594" s="9"/>
      <c r="W594" s="9"/>
      <c r="X594" s="9"/>
      <c r="Y594" s="9"/>
      <c r="Z594" s="9"/>
    </row>
    <row r="595" spans="1:26" ht="15.75" customHeight="1">
      <c r="A595" s="9"/>
      <c r="B595" s="9"/>
      <c r="C595" s="9"/>
      <c r="D595" s="9"/>
      <c r="E595" s="9"/>
      <c r="N595" s="9"/>
      <c r="O595" s="9"/>
      <c r="P595" s="9"/>
      <c r="Q595" s="9"/>
      <c r="R595" s="9"/>
      <c r="S595" s="9"/>
      <c r="T595" s="9"/>
      <c r="U595" s="9"/>
      <c r="V595" s="9"/>
      <c r="W595" s="9"/>
      <c r="X595" s="9"/>
      <c r="Y595" s="9"/>
      <c r="Z595" s="9"/>
    </row>
    <row r="596" spans="1:26" ht="15.75" customHeight="1">
      <c r="A596" s="9"/>
      <c r="B596" s="9"/>
      <c r="C596" s="9"/>
      <c r="D596" s="9"/>
      <c r="E596" s="9"/>
      <c r="N596" s="9"/>
      <c r="O596" s="9"/>
      <c r="P596" s="9"/>
      <c r="Q596" s="9"/>
      <c r="R596" s="9"/>
      <c r="S596" s="9"/>
      <c r="T596" s="9"/>
      <c r="U596" s="9"/>
      <c r="V596" s="9"/>
      <c r="W596" s="9"/>
      <c r="X596" s="9"/>
      <c r="Y596" s="9"/>
      <c r="Z596" s="9"/>
    </row>
    <row r="597" spans="1:26" ht="15.75" customHeight="1">
      <c r="A597" s="9"/>
      <c r="B597" s="9"/>
      <c r="C597" s="9"/>
      <c r="D597" s="9"/>
      <c r="E597" s="9"/>
      <c r="N597" s="9"/>
      <c r="O597" s="9"/>
      <c r="P597" s="9"/>
      <c r="Q597" s="9"/>
      <c r="R597" s="9"/>
      <c r="S597" s="9"/>
      <c r="T597" s="9"/>
      <c r="U597" s="9"/>
      <c r="V597" s="9"/>
      <c r="W597" s="9"/>
      <c r="X597" s="9"/>
      <c r="Y597" s="9"/>
      <c r="Z597" s="9"/>
    </row>
    <row r="598" spans="1:26" ht="15.75" customHeight="1">
      <c r="A598" s="9"/>
      <c r="B598" s="9"/>
      <c r="C598" s="9"/>
      <c r="D598" s="9"/>
      <c r="E598" s="9"/>
      <c r="N598" s="9"/>
      <c r="O598" s="9"/>
      <c r="P598" s="9"/>
      <c r="Q598" s="9"/>
      <c r="R598" s="9"/>
      <c r="S598" s="9"/>
      <c r="T598" s="9"/>
      <c r="U598" s="9"/>
      <c r="V598" s="9"/>
      <c r="W598" s="9"/>
      <c r="X598" s="9"/>
      <c r="Y598" s="9"/>
      <c r="Z598" s="9"/>
    </row>
    <row r="599" spans="1:26" ht="15.75" customHeight="1">
      <c r="A599" s="9"/>
      <c r="B599" s="9"/>
      <c r="C599" s="9"/>
      <c r="D599" s="9"/>
      <c r="E599" s="9"/>
      <c r="N599" s="9"/>
      <c r="O599" s="9"/>
      <c r="P599" s="9"/>
      <c r="Q599" s="9"/>
      <c r="R599" s="9"/>
      <c r="S599" s="9"/>
      <c r="T599" s="9"/>
      <c r="U599" s="9"/>
      <c r="V599" s="9"/>
      <c r="W599" s="9"/>
      <c r="X599" s="9"/>
      <c r="Y599" s="9"/>
      <c r="Z599" s="9"/>
    </row>
    <row r="600" spans="1:26" ht="15.75" customHeight="1">
      <c r="A600" s="9"/>
      <c r="B600" s="9"/>
      <c r="C600" s="9"/>
      <c r="D600" s="9"/>
      <c r="E600" s="9"/>
      <c r="N600" s="9"/>
      <c r="O600" s="9"/>
      <c r="P600" s="9"/>
      <c r="Q600" s="9"/>
      <c r="R600" s="9"/>
      <c r="S600" s="9"/>
      <c r="T600" s="9"/>
      <c r="U600" s="9"/>
      <c r="V600" s="9"/>
      <c r="W600" s="9"/>
      <c r="X600" s="9"/>
      <c r="Y600" s="9"/>
      <c r="Z600" s="9"/>
    </row>
    <row r="601" spans="1:26" ht="15.75" customHeight="1">
      <c r="A601" s="9"/>
      <c r="B601" s="9"/>
      <c r="C601" s="9"/>
      <c r="D601" s="9"/>
      <c r="E601" s="9"/>
      <c r="N601" s="9"/>
      <c r="O601" s="9"/>
      <c r="P601" s="9"/>
      <c r="Q601" s="9"/>
      <c r="R601" s="9"/>
      <c r="S601" s="9"/>
      <c r="T601" s="9"/>
      <c r="U601" s="9"/>
      <c r="V601" s="9"/>
      <c r="W601" s="9"/>
      <c r="X601" s="9"/>
      <c r="Y601" s="9"/>
      <c r="Z601" s="9"/>
    </row>
    <row r="602" spans="1:26" ht="15.75" customHeight="1">
      <c r="A602" s="9"/>
      <c r="B602" s="9"/>
      <c r="C602" s="9"/>
      <c r="D602" s="9"/>
      <c r="E602" s="9"/>
      <c r="N602" s="9"/>
      <c r="O602" s="9"/>
      <c r="P602" s="9"/>
      <c r="Q602" s="9"/>
      <c r="R602" s="9"/>
      <c r="S602" s="9"/>
      <c r="T602" s="9"/>
      <c r="U602" s="9"/>
      <c r="V602" s="9"/>
      <c r="W602" s="9"/>
      <c r="X602" s="9"/>
      <c r="Y602" s="9"/>
      <c r="Z602" s="9"/>
    </row>
    <row r="603" spans="1:26" ht="15.75" customHeight="1">
      <c r="A603" s="9"/>
      <c r="B603" s="9"/>
      <c r="C603" s="9"/>
      <c r="D603" s="9"/>
      <c r="E603" s="9"/>
      <c r="N603" s="9"/>
      <c r="O603" s="9"/>
      <c r="P603" s="9"/>
      <c r="Q603" s="9"/>
      <c r="R603" s="9"/>
      <c r="S603" s="9"/>
      <c r="T603" s="9"/>
      <c r="U603" s="9"/>
      <c r="V603" s="9"/>
      <c r="W603" s="9"/>
      <c r="X603" s="9"/>
      <c r="Y603" s="9"/>
      <c r="Z603" s="9"/>
    </row>
    <row r="604" spans="1:26" ht="15.75" customHeight="1">
      <c r="A604" s="9"/>
      <c r="B604" s="9"/>
      <c r="C604" s="9"/>
      <c r="D604" s="9"/>
      <c r="E604" s="9"/>
      <c r="N604" s="9"/>
      <c r="O604" s="9"/>
      <c r="P604" s="9"/>
      <c r="Q604" s="9"/>
      <c r="R604" s="9"/>
      <c r="S604" s="9"/>
      <c r="T604" s="9"/>
      <c r="U604" s="9"/>
      <c r="V604" s="9"/>
      <c r="W604" s="9"/>
      <c r="X604" s="9"/>
      <c r="Y604" s="9"/>
      <c r="Z604" s="9"/>
    </row>
    <row r="605" spans="1:26" ht="15.75" customHeight="1">
      <c r="A605" s="9"/>
      <c r="B605" s="9"/>
      <c r="C605" s="9"/>
      <c r="D605" s="9"/>
      <c r="E605" s="9"/>
      <c r="N605" s="9"/>
      <c r="O605" s="9"/>
      <c r="P605" s="9"/>
      <c r="Q605" s="9"/>
      <c r="R605" s="9"/>
      <c r="S605" s="9"/>
      <c r="T605" s="9"/>
      <c r="U605" s="9"/>
      <c r="V605" s="9"/>
      <c r="W605" s="9"/>
      <c r="X605" s="9"/>
      <c r="Y605" s="9"/>
      <c r="Z605" s="9"/>
    </row>
    <row r="606" spans="1:26" ht="15.75" customHeight="1">
      <c r="A606" s="9"/>
      <c r="B606" s="9"/>
      <c r="C606" s="9"/>
      <c r="D606" s="9"/>
      <c r="E606" s="9"/>
      <c r="N606" s="9"/>
      <c r="O606" s="9"/>
      <c r="P606" s="9"/>
      <c r="Q606" s="9"/>
      <c r="R606" s="9"/>
      <c r="S606" s="9"/>
      <c r="T606" s="9"/>
      <c r="U606" s="9"/>
      <c r="V606" s="9"/>
      <c r="W606" s="9"/>
      <c r="X606" s="9"/>
      <c r="Y606" s="9"/>
      <c r="Z606" s="9"/>
    </row>
    <row r="607" spans="1:26" ht="15.75" customHeight="1">
      <c r="A607" s="9"/>
      <c r="B607" s="9"/>
      <c r="C607" s="9"/>
      <c r="D607" s="9"/>
      <c r="E607" s="9"/>
      <c r="N607" s="9"/>
      <c r="O607" s="9"/>
      <c r="P607" s="9"/>
      <c r="Q607" s="9"/>
      <c r="R607" s="9"/>
      <c r="S607" s="9"/>
      <c r="T607" s="9"/>
      <c r="U607" s="9"/>
      <c r="V607" s="9"/>
      <c r="W607" s="9"/>
      <c r="X607" s="9"/>
      <c r="Y607" s="9"/>
      <c r="Z607" s="9"/>
    </row>
    <row r="608" spans="1:26" ht="15.75" customHeight="1">
      <c r="A608" s="9"/>
      <c r="B608" s="9"/>
      <c r="C608" s="9"/>
      <c r="D608" s="9"/>
      <c r="E608" s="9"/>
      <c r="N608" s="9"/>
      <c r="O608" s="9"/>
      <c r="P608" s="9"/>
      <c r="Q608" s="9"/>
      <c r="R608" s="9"/>
      <c r="S608" s="9"/>
      <c r="T608" s="9"/>
      <c r="U608" s="9"/>
      <c r="V608" s="9"/>
      <c r="W608" s="9"/>
      <c r="X608" s="9"/>
      <c r="Y608" s="9"/>
      <c r="Z608" s="9"/>
    </row>
    <row r="609" spans="1:26" ht="15.75" customHeight="1">
      <c r="A609" s="9"/>
      <c r="B609" s="9"/>
      <c r="C609" s="9"/>
      <c r="D609" s="9"/>
      <c r="E609" s="9"/>
      <c r="N609" s="9"/>
      <c r="O609" s="9"/>
      <c r="P609" s="9"/>
      <c r="Q609" s="9"/>
      <c r="R609" s="9"/>
      <c r="S609" s="9"/>
      <c r="T609" s="9"/>
      <c r="U609" s="9"/>
      <c r="V609" s="9"/>
      <c r="W609" s="9"/>
      <c r="X609" s="9"/>
      <c r="Y609" s="9"/>
      <c r="Z609" s="9"/>
    </row>
    <row r="610" spans="1:26" ht="15.75" customHeight="1">
      <c r="A610" s="9"/>
      <c r="B610" s="9"/>
      <c r="C610" s="9"/>
      <c r="D610" s="9"/>
      <c r="E610" s="9"/>
      <c r="N610" s="9"/>
      <c r="O610" s="9"/>
      <c r="P610" s="9"/>
      <c r="Q610" s="9"/>
      <c r="R610" s="9"/>
      <c r="S610" s="9"/>
      <c r="T610" s="9"/>
      <c r="U610" s="9"/>
      <c r="V610" s="9"/>
      <c r="W610" s="9"/>
      <c r="X610" s="9"/>
      <c r="Y610" s="9"/>
      <c r="Z610" s="9"/>
    </row>
    <row r="611" spans="1:26" ht="15.75" customHeight="1">
      <c r="A611" s="9"/>
      <c r="B611" s="9"/>
      <c r="C611" s="9"/>
      <c r="D611" s="9"/>
      <c r="E611" s="9"/>
      <c r="N611" s="9"/>
      <c r="O611" s="9"/>
      <c r="P611" s="9"/>
      <c r="Q611" s="9"/>
      <c r="R611" s="9"/>
      <c r="S611" s="9"/>
      <c r="T611" s="9"/>
      <c r="U611" s="9"/>
      <c r="V611" s="9"/>
      <c r="W611" s="9"/>
      <c r="X611" s="9"/>
      <c r="Y611" s="9"/>
      <c r="Z611" s="9"/>
    </row>
    <row r="612" spans="1:26" ht="15.75" customHeight="1">
      <c r="A612" s="9"/>
      <c r="B612" s="9"/>
      <c r="C612" s="9"/>
      <c r="D612" s="9"/>
      <c r="E612" s="9"/>
      <c r="N612" s="9"/>
      <c r="O612" s="9"/>
      <c r="P612" s="9"/>
      <c r="Q612" s="9"/>
      <c r="R612" s="9"/>
      <c r="S612" s="9"/>
      <c r="T612" s="9"/>
      <c r="U612" s="9"/>
      <c r="V612" s="9"/>
      <c r="W612" s="9"/>
      <c r="X612" s="9"/>
      <c r="Y612" s="9"/>
      <c r="Z612" s="9"/>
    </row>
    <row r="613" spans="1:26" ht="15.75" customHeight="1">
      <c r="A613" s="9"/>
      <c r="B613" s="9"/>
      <c r="C613" s="9"/>
      <c r="D613" s="9"/>
      <c r="E613" s="9"/>
      <c r="N613" s="9"/>
      <c r="O613" s="9"/>
      <c r="P613" s="9"/>
      <c r="Q613" s="9"/>
      <c r="R613" s="9"/>
      <c r="S613" s="9"/>
      <c r="T613" s="9"/>
      <c r="U613" s="9"/>
      <c r="V613" s="9"/>
      <c r="W613" s="9"/>
      <c r="X613" s="9"/>
      <c r="Y613" s="9"/>
      <c r="Z613" s="9"/>
    </row>
    <row r="614" spans="1:26" ht="15.75" customHeight="1">
      <c r="A614" s="9"/>
      <c r="B614" s="9"/>
      <c r="C614" s="9"/>
      <c r="D614" s="9"/>
      <c r="E614" s="9"/>
      <c r="N614" s="9"/>
      <c r="O614" s="9"/>
      <c r="P614" s="9"/>
      <c r="Q614" s="9"/>
      <c r="R614" s="9"/>
      <c r="S614" s="9"/>
      <c r="T614" s="9"/>
      <c r="U614" s="9"/>
      <c r="V614" s="9"/>
      <c r="W614" s="9"/>
      <c r="X614" s="9"/>
      <c r="Y614" s="9"/>
      <c r="Z614" s="9"/>
    </row>
    <row r="615" spans="1:26" ht="15.75" customHeight="1">
      <c r="A615" s="9"/>
      <c r="B615" s="9"/>
      <c r="C615" s="9"/>
      <c r="D615" s="9"/>
      <c r="E615" s="9"/>
      <c r="N615" s="9"/>
      <c r="O615" s="9"/>
      <c r="P615" s="9"/>
      <c r="Q615" s="9"/>
      <c r="R615" s="9"/>
      <c r="S615" s="9"/>
      <c r="T615" s="9"/>
      <c r="U615" s="9"/>
      <c r="V615" s="9"/>
      <c r="W615" s="9"/>
      <c r="X615" s="9"/>
      <c r="Y615" s="9"/>
      <c r="Z615" s="9"/>
    </row>
    <row r="616" spans="1:26" ht="15.75" customHeight="1">
      <c r="A616" s="9"/>
      <c r="B616" s="9"/>
      <c r="C616" s="9"/>
      <c r="D616" s="9"/>
      <c r="E616" s="9"/>
      <c r="N616" s="9"/>
      <c r="O616" s="9"/>
      <c r="P616" s="9"/>
      <c r="Q616" s="9"/>
      <c r="R616" s="9"/>
      <c r="S616" s="9"/>
      <c r="T616" s="9"/>
      <c r="U616" s="9"/>
      <c r="V616" s="9"/>
      <c r="W616" s="9"/>
      <c r="X616" s="9"/>
      <c r="Y616" s="9"/>
      <c r="Z616" s="9"/>
    </row>
    <row r="617" spans="1:26" ht="15.75" customHeight="1">
      <c r="A617" s="9"/>
      <c r="B617" s="9"/>
      <c r="C617" s="9"/>
      <c r="D617" s="9"/>
      <c r="E617" s="9"/>
      <c r="N617" s="9"/>
      <c r="O617" s="9"/>
      <c r="P617" s="9"/>
      <c r="Q617" s="9"/>
      <c r="R617" s="9"/>
      <c r="S617" s="9"/>
      <c r="T617" s="9"/>
      <c r="U617" s="9"/>
      <c r="V617" s="9"/>
      <c r="W617" s="9"/>
      <c r="X617" s="9"/>
      <c r="Y617" s="9"/>
      <c r="Z617" s="9"/>
    </row>
    <row r="618" spans="1:26" ht="15.75" customHeight="1">
      <c r="A618" s="9"/>
      <c r="B618" s="9"/>
      <c r="C618" s="9"/>
      <c r="D618" s="9"/>
      <c r="E618" s="9"/>
      <c r="N618" s="9"/>
      <c r="O618" s="9"/>
      <c r="P618" s="9"/>
      <c r="Q618" s="9"/>
      <c r="R618" s="9"/>
      <c r="S618" s="9"/>
      <c r="T618" s="9"/>
      <c r="U618" s="9"/>
      <c r="V618" s="9"/>
      <c r="W618" s="9"/>
      <c r="X618" s="9"/>
      <c r="Y618" s="9"/>
      <c r="Z618" s="9"/>
    </row>
    <row r="619" spans="1:26" ht="15.75" customHeight="1">
      <c r="A619" s="9"/>
      <c r="B619" s="9"/>
      <c r="C619" s="9"/>
      <c r="D619" s="9"/>
      <c r="E619" s="9"/>
      <c r="N619" s="9"/>
      <c r="O619" s="9"/>
      <c r="P619" s="9"/>
      <c r="Q619" s="9"/>
      <c r="R619" s="9"/>
      <c r="S619" s="9"/>
      <c r="T619" s="9"/>
      <c r="U619" s="9"/>
      <c r="V619" s="9"/>
      <c r="W619" s="9"/>
      <c r="X619" s="9"/>
      <c r="Y619" s="9"/>
      <c r="Z619" s="9"/>
    </row>
    <row r="620" spans="1:26" ht="15.75" customHeight="1">
      <c r="A620" s="9"/>
      <c r="B620" s="9"/>
      <c r="C620" s="9"/>
      <c r="D620" s="9"/>
      <c r="E620" s="9"/>
      <c r="N620" s="9"/>
      <c r="O620" s="9"/>
      <c r="P620" s="9"/>
      <c r="Q620" s="9"/>
      <c r="R620" s="9"/>
      <c r="S620" s="9"/>
      <c r="T620" s="9"/>
      <c r="U620" s="9"/>
      <c r="V620" s="9"/>
      <c r="W620" s="9"/>
      <c r="X620" s="9"/>
      <c r="Y620" s="9"/>
      <c r="Z620" s="9"/>
    </row>
    <row r="621" spans="1:26" ht="15.75" customHeight="1">
      <c r="A621" s="9"/>
      <c r="B621" s="9"/>
      <c r="C621" s="9"/>
      <c r="D621" s="9"/>
      <c r="E621" s="9"/>
      <c r="N621" s="9"/>
      <c r="O621" s="9"/>
      <c r="P621" s="9"/>
      <c r="Q621" s="9"/>
      <c r="R621" s="9"/>
      <c r="S621" s="9"/>
      <c r="T621" s="9"/>
      <c r="U621" s="9"/>
      <c r="V621" s="9"/>
      <c r="W621" s="9"/>
      <c r="X621" s="9"/>
      <c r="Y621" s="9"/>
      <c r="Z621" s="9"/>
    </row>
    <row r="622" spans="1:26" ht="15.75" customHeight="1">
      <c r="A622" s="9"/>
      <c r="B622" s="9"/>
      <c r="C622" s="9"/>
      <c r="D622" s="9"/>
      <c r="E622" s="9"/>
      <c r="N622" s="9"/>
      <c r="O622" s="9"/>
      <c r="P622" s="9"/>
      <c r="Q622" s="9"/>
      <c r="R622" s="9"/>
      <c r="S622" s="9"/>
      <c r="T622" s="9"/>
      <c r="U622" s="9"/>
      <c r="V622" s="9"/>
      <c r="W622" s="9"/>
      <c r="X622" s="9"/>
      <c r="Y622" s="9"/>
      <c r="Z622" s="9"/>
    </row>
    <row r="623" spans="1:26" ht="15.75" customHeight="1">
      <c r="A623" s="9"/>
      <c r="B623" s="9"/>
      <c r="C623" s="9"/>
      <c r="D623" s="9"/>
      <c r="E623" s="9"/>
      <c r="N623" s="9"/>
      <c r="O623" s="9"/>
      <c r="P623" s="9"/>
      <c r="Q623" s="9"/>
      <c r="R623" s="9"/>
      <c r="S623" s="9"/>
      <c r="T623" s="9"/>
      <c r="U623" s="9"/>
      <c r="V623" s="9"/>
      <c r="W623" s="9"/>
      <c r="X623" s="9"/>
      <c r="Y623" s="9"/>
      <c r="Z623" s="9"/>
    </row>
    <row r="624" spans="1:26" ht="15.75" customHeight="1">
      <c r="A624" s="9"/>
      <c r="B624" s="9"/>
      <c r="C624" s="9"/>
      <c r="D624" s="9"/>
      <c r="E624" s="9"/>
      <c r="N624" s="9"/>
      <c r="O624" s="9"/>
      <c r="P624" s="9"/>
      <c r="Q624" s="9"/>
      <c r="R624" s="9"/>
      <c r="S624" s="9"/>
      <c r="T624" s="9"/>
      <c r="U624" s="9"/>
      <c r="V624" s="9"/>
      <c r="W624" s="9"/>
      <c r="X624" s="9"/>
      <c r="Y624" s="9"/>
      <c r="Z624" s="9"/>
    </row>
    <row r="625" spans="1:26" ht="15.75" customHeight="1">
      <c r="A625" s="9"/>
      <c r="B625" s="9"/>
      <c r="C625" s="9"/>
      <c r="D625" s="9"/>
      <c r="E625" s="9"/>
      <c r="N625" s="9"/>
      <c r="O625" s="9"/>
      <c r="P625" s="9"/>
      <c r="Q625" s="9"/>
      <c r="R625" s="9"/>
      <c r="S625" s="9"/>
      <c r="T625" s="9"/>
      <c r="U625" s="9"/>
      <c r="V625" s="9"/>
      <c r="W625" s="9"/>
      <c r="X625" s="9"/>
      <c r="Y625" s="9"/>
      <c r="Z625" s="9"/>
    </row>
    <row r="626" spans="1:26" ht="15.75" customHeight="1">
      <c r="A626" s="9"/>
      <c r="B626" s="9"/>
      <c r="C626" s="9"/>
      <c r="D626" s="9"/>
      <c r="E626" s="9"/>
      <c r="N626" s="9"/>
      <c r="O626" s="9"/>
      <c r="P626" s="9"/>
      <c r="Q626" s="9"/>
      <c r="R626" s="9"/>
      <c r="S626" s="9"/>
      <c r="T626" s="9"/>
      <c r="U626" s="9"/>
      <c r="V626" s="9"/>
      <c r="W626" s="9"/>
      <c r="X626" s="9"/>
      <c r="Y626" s="9"/>
      <c r="Z626" s="9"/>
    </row>
    <row r="627" spans="1:26" ht="15.75" customHeight="1">
      <c r="A627" s="9"/>
      <c r="B627" s="9"/>
      <c r="C627" s="9"/>
      <c r="D627" s="9"/>
      <c r="E627" s="9"/>
      <c r="N627" s="9"/>
      <c r="O627" s="9"/>
      <c r="P627" s="9"/>
      <c r="Q627" s="9"/>
      <c r="R627" s="9"/>
      <c r="S627" s="9"/>
      <c r="T627" s="9"/>
      <c r="U627" s="9"/>
      <c r="V627" s="9"/>
      <c r="W627" s="9"/>
      <c r="X627" s="9"/>
      <c r="Y627" s="9"/>
      <c r="Z627" s="9"/>
    </row>
    <row r="628" spans="1:26" ht="15.75" customHeight="1">
      <c r="A628" s="9"/>
      <c r="B628" s="9"/>
      <c r="C628" s="9"/>
      <c r="D628" s="9"/>
      <c r="E628" s="9"/>
      <c r="N628" s="9"/>
      <c r="O628" s="9"/>
      <c r="P628" s="9"/>
      <c r="Q628" s="9"/>
      <c r="R628" s="9"/>
      <c r="S628" s="9"/>
      <c r="T628" s="9"/>
      <c r="U628" s="9"/>
      <c r="V628" s="9"/>
      <c r="W628" s="9"/>
      <c r="X628" s="9"/>
      <c r="Y628" s="9"/>
      <c r="Z628" s="9"/>
    </row>
    <row r="629" spans="1:26" ht="15.75" customHeight="1">
      <c r="A629" s="9"/>
      <c r="B629" s="9"/>
      <c r="C629" s="9"/>
      <c r="D629" s="9"/>
      <c r="E629" s="9"/>
      <c r="N629" s="9"/>
      <c r="O629" s="9"/>
      <c r="P629" s="9"/>
      <c r="Q629" s="9"/>
      <c r="R629" s="9"/>
      <c r="S629" s="9"/>
      <c r="T629" s="9"/>
      <c r="U629" s="9"/>
      <c r="V629" s="9"/>
      <c r="W629" s="9"/>
      <c r="X629" s="9"/>
      <c r="Y629" s="9"/>
      <c r="Z629" s="9"/>
    </row>
    <row r="630" spans="1:26" ht="15.75" customHeight="1">
      <c r="A630" s="9"/>
      <c r="B630" s="9"/>
      <c r="C630" s="9"/>
      <c r="D630" s="9"/>
      <c r="E630" s="9"/>
      <c r="N630" s="9"/>
      <c r="O630" s="9"/>
      <c r="P630" s="9"/>
      <c r="Q630" s="9"/>
      <c r="R630" s="9"/>
      <c r="S630" s="9"/>
      <c r="T630" s="9"/>
      <c r="U630" s="9"/>
      <c r="V630" s="9"/>
      <c r="W630" s="9"/>
      <c r="X630" s="9"/>
      <c r="Y630" s="9"/>
      <c r="Z630" s="9"/>
    </row>
    <row r="631" spans="1:26" ht="15.75" customHeight="1">
      <c r="A631" s="9"/>
      <c r="B631" s="9"/>
      <c r="C631" s="9"/>
      <c r="D631" s="9"/>
      <c r="E631" s="9"/>
      <c r="N631" s="9"/>
      <c r="O631" s="9"/>
      <c r="P631" s="9"/>
      <c r="Q631" s="9"/>
      <c r="R631" s="9"/>
      <c r="S631" s="9"/>
      <c r="T631" s="9"/>
      <c r="U631" s="9"/>
      <c r="V631" s="9"/>
      <c r="W631" s="9"/>
      <c r="X631" s="9"/>
      <c r="Y631" s="9"/>
      <c r="Z631" s="9"/>
    </row>
    <row r="632" spans="1:26" ht="15.75" customHeight="1">
      <c r="A632" s="9"/>
      <c r="B632" s="9"/>
      <c r="C632" s="9"/>
      <c r="D632" s="9"/>
      <c r="E632" s="9"/>
      <c r="N632" s="9"/>
      <c r="O632" s="9"/>
      <c r="P632" s="9"/>
      <c r="Q632" s="9"/>
      <c r="R632" s="9"/>
      <c r="S632" s="9"/>
      <c r="T632" s="9"/>
      <c r="U632" s="9"/>
      <c r="V632" s="9"/>
      <c r="W632" s="9"/>
      <c r="X632" s="9"/>
      <c r="Y632" s="9"/>
      <c r="Z632" s="9"/>
    </row>
    <row r="633" spans="1:26" ht="15.75" customHeight="1">
      <c r="A633" s="9"/>
      <c r="B633" s="9"/>
      <c r="C633" s="9"/>
      <c r="D633" s="9"/>
      <c r="E633" s="9"/>
      <c r="N633" s="9"/>
      <c r="O633" s="9"/>
      <c r="P633" s="9"/>
      <c r="Q633" s="9"/>
      <c r="R633" s="9"/>
      <c r="S633" s="9"/>
      <c r="T633" s="9"/>
      <c r="U633" s="9"/>
      <c r="V633" s="9"/>
      <c r="W633" s="9"/>
      <c r="X633" s="9"/>
      <c r="Y633" s="9"/>
      <c r="Z633" s="9"/>
    </row>
    <row r="634" spans="1:26" ht="15.75" customHeight="1">
      <c r="A634" s="9"/>
      <c r="B634" s="9"/>
      <c r="C634" s="9"/>
      <c r="D634" s="9"/>
      <c r="E634" s="9"/>
      <c r="N634" s="9"/>
      <c r="O634" s="9"/>
      <c r="P634" s="9"/>
      <c r="Q634" s="9"/>
      <c r="R634" s="9"/>
      <c r="S634" s="9"/>
      <c r="T634" s="9"/>
      <c r="U634" s="9"/>
      <c r="V634" s="9"/>
      <c r="W634" s="9"/>
      <c r="X634" s="9"/>
      <c r="Y634" s="9"/>
      <c r="Z634" s="9"/>
    </row>
    <row r="635" spans="1:26" ht="15.75" customHeight="1">
      <c r="A635" s="9"/>
      <c r="B635" s="9"/>
      <c r="C635" s="9"/>
      <c r="D635" s="9"/>
      <c r="E635" s="9"/>
      <c r="N635" s="9"/>
      <c r="O635" s="9"/>
      <c r="P635" s="9"/>
      <c r="Q635" s="9"/>
      <c r="R635" s="9"/>
      <c r="S635" s="9"/>
      <c r="T635" s="9"/>
      <c r="U635" s="9"/>
      <c r="V635" s="9"/>
      <c r="W635" s="9"/>
      <c r="X635" s="9"/>
      <c r="Y635" s="9"/>
      <c r="Z635" s="9"/>
    </row>
    <row r="636" spans="1:26" ht="15.75" customHeight="1">
      <c r="A636" s="9"/>
      <c r="B636" s="9"/>
      <c r="C636" s="9"/>
      <c r="D636" s="9"/>
      <c r="E636" s="9"/>
      <c r="N636" s="9"/>
      <c r="O636" s="9"/>
      <c r="P636" s="9"/>
      <c r="Q636" s="9"/>
      <c r="R636" s="9"/>
      <c r="S636" s="9"/>
      <c r="T636" s="9"/>
      <c r="U636" s="9"/>
      <c r="V636" s="9"/>
      <c r="W636" s="9"/>
      <c r="X636" s="9"/>
      <c r="Y636" s="9"/>
      <c r="Z636" s="9"/>
    </row>
    <row r="637" spans="1:26" ht="15.75" customHeight="1">
      <c r="A637" s="9"/>
      <c r="B637" s="9"/>
      <c r="C637" s="9"/>
      <c r="D637" s="9"/>
      <c r="E637" s="9"/>
      <c r="N637" s="9"/>
      <c r="O637" s="9"/>
      <c r="P637" s="9"/>
      <c r="Q637" s="9"/>
      <c r="R637" s="9"/>
      <c r="S637" s="9"/>
      <c r="T637" s="9"/>
      <c r="U637" s="9"/>
      <c r="V637" s="9"/>
      <c r="W637" s="9"/>
      <c r="X637" s="9"/>
      <c r="Y637" s="9"/>
      <c r="Z637" s="9"/>
    </row>
    <row r="638" spans="1:26" ht="15.75" customHeight="1">
      <c r="A638" s="9"/>
      <c r="B638" s="9"/>
      <c r="C638" s="9"/>
      <c r="D638" s="9"/>
      <c r="E638" s="9"/>
      <c r="N638" s="9"/>
      <c r="O638" s="9"/>
      <c r="P638" s="9"/>
      <c r="Q638" s="9"/>
      <c r="R638" s="9"/>
      <c r="S638" s="9"/>
      <c r="T638" s="9"/>
      <c r="U638" s="9"/>
      <c r="V638" s="9"/>
      <c r="W638" s="9"/>
      <c r="X638" s="9"/>
      <c r="Y638" s="9"/>
      <c r="Z638" s="9"/>
    </row>
    <row r="639" spans="1:26" ht="15.75" customHeight="1">
      <c r="A639" s="9"/>
      <c r="B639" s="9"/>
      <c r="C639" s="9"/>
      <c r="D639" s="9"/>
      <c r="E639" s="9"/>
      <c r="N639" s="9"/>
      <c r="O639" s="9"/>
      <c r="P639" s="9"/>
      <c r="Q639" s="9"/>
      <c r="R639" s="9"/>
      <c r="S639" s="9"/>
      <c r="T639" s="9"/>
      <c r="U639" s="9"/>
      <c r="V639" s="9"/>
      <c r="W639" s="9"/>
      <c r="X639" s="9"/>
      <c r="Y639" s="9"/>
      <c r="Z639" s="9"/>
    </row>
    <row r="640" spans="1:26" ht="15.75" customHeight="1">
      <c r="A640" s="9"/>
      <c r="B640" s="9"/>
      <c r="C640" s="9"/>
      <c r="D640" s="9"/>
      <c r="E640" s="9"/>
      <c r="N640" s="9"/>
      <c r="O640" s="9"/>
      <c r="P640" s="9"/>
      <c r="Q640" s="9"/>
      <c r="R640" s="9"/>
      <c r="S640" s="9"/>
      <c r="T640" s="9"/>
      <c r="U640" s="9"/>
      <c r="V640" s="9"/>
      <c r="W640" s="9"/>
      <c r="X640" s="9"/>
      <c r="Y640" s="9"/>
      <c r="Z640" s="9"/>
    </row>
    <row r="641" spans="1:26" ht="15.75" customHeight="1">
      <c r="A641" s="9"/>
      <c r="B641" s="9"/>
      <c r="C641" s="9"/>
      <c r="D641" s="9"/>
      <c r="E641" s="9"/>
      <c r="N641" s="9"/>
      <c r="O641" s="9"/>
      <c r="P641" s="9"/>
      <c r="Q641" s="9"/>
      <c r="R641" s="9"/>
      <c r="S641" s="9"/>
      <c r="T641" s="9"/>
      <c r="U641" s="9"/>
      <c r="V641" s="9"/>
      <c r="W641" s="9"/>
      <c r="X641" s="9"/>
      <c r="Y641" s="9"/>
      <c r="Z641" s="9"/>
    </row>
    <row r="642" spans="1:26" ht="15.75" customHeight="1">
      <c r="A642" s="9"/>
      <c r="B642" s="9"/>
      <c r="C642" s="9"/>
      <c r="D642" s="9"/>
      <c r="E642" s="9"/>
      <c r="N642" s="9"/>
      <c r="O642" s="9"/>
      <c r="P642" s="9"/>
      <c r="Q642" s="9"/>
      <c r="R642" s="9"/>
      <c r="S642" s="9"/>
      <c r="T642" s="9"/>
      <c r="U642" s="9"/>
      <c r="V642" s="9"/>
      <c r="W642" s="9"/>
      <c r="X642" s="9"/>
      <c r="Y642" s="9"/>
      <c r="Z642" s="9"/>
    </row>
    <row r="643" spans="1:26" ht="15.75" customHeight="1">
      <c r="A643" s="9"/>
      <c r="B643" s="9"/>
      <c r="C643" s="9"/>
      <c r="D643" s="9"/>
      <c r="E643" s="9"/>
      <c r="N643" s="9"/>
      <c r="O643" s="9"/>
      <c r="P643" s="9"/>
      <c r="Q643" s="9"/>
      <c r="R643" s="9"/>
      <c r="S643" s="9"/>
      <c r="T643" s="9"/>
      <c r="U643" s="9"/>
      <c r="V643" s="9"/>
      <c r="W643" s="9"/>
      <c r="X643" s="9"/>
      <c r="Y643" s="9"/>
      <c r="Z643" s="9"/>
    </row>
    <row r="644" spans="1:26" ht="15.75" customHeight="1">
      <c r="A644" s="9"/>
      <c r="B644" s="9"/>
      <c r="C644" s="9"/>
      <c r="D644" s="9"/>
      <c r="E644" s="9"/>
      <c r="N644" s="9"/>
      <c r="O644" s="9"/>
      <c r="P644" s="9"/>
      <c r="Q644" s="9"/>
      <c r="R644" s="9"/>
      <c r="S644" s="9"/>
      <c r="T644" s="9"/>
      <c r="U644" s="9"/>
      <c r="V644" s="9"/>
      <c r="W644" s="9"/>
      <c r="X644" s="9"/>
      <c r="Y644" s="9"/>
      <c r="Z644" s="9"/>
    </row>
    <row r="645" spans="1:26" ht="15.75" customHeight="1">
      <c r="A645" s="9"/>
      <c r="B645" s="9"/>
      <c r="C645" s="9"/>
      <c r="D645" s="9"/>
      <c r="E645" s="9"/>
      <c r="N645" s="9"/>
      <c r="O645" s="9"/>
      <c r="P645" s="9"/>
      <c r="Q645" s="9"/>
      <c r="R645" s="9"/>
      <c r="S645" s="9"/>
      <c r="T645" s="9"/>
      <c r="U645" s="9"/>
      <c r="V645" s="9"/>
      <c r="W645" s="9"/>
      <c r="X645" s="9"/>
      <c r="Y645" s="9"/>
      <c r="Z645" s="9"/>
    </row>
    <row r="646" spans="1:26" ht="15.75" customHeight="1">
      <c r="A646" s="9"/>
      <c r="B646" s="9"/>
      <c r="C646" s="9"/>
      <c r="D646" s="9"/>
      <c r="E646" s="9"/>
      <c r="N646" s="9"/>
      <c r="O646" s="9"/>
      <c r="P646" s="9"/>
      <c r="Q646" s="9"/>
      <c r="R646" s="9"/>
      <c r="S646" s="9"/>
      <c r="T646" s="9"/>
      <c r="U646" s="9"/>
      <c r="V646" s="9"/>
      <c r="W646" s="9"/>
      <c r="X646" s="9"/>
      <c r="Y646" s="9"/>
      <c r="Z646" s="9"/>
    </row>
    <row r="647" spans="1:26" ht="15.75" customHeight="1">
      <c r="A647" s="9"/>
      <c r="B647" s="9"/>
      <c r="C647" s="9"/>
      <c r="D647" s="9"/>
      <c r="E647" s="9"/>
      <c r="N647" s="9"/>
      <c r="O647" s="9"/>
      <c r="P647" s="9"/>
      <c r="Q647" s="9"/>
      <c r="R647" s="9"/>
      <c r="S647" s="9"/>
      <c r="T647" s="9"/>
      <c r="U647" s="9"/>
      <c r="V647" s="9"/>
      <c r="W647" s="9"/>
      <c r="X647" s="9"/>
      <c r="Y647" s="9"/>
      <c r="Z647" s="9"/>
    </row>
    <row r="648" spans="1:26" ht="15.75" customHeight="1">
      <c r="A648" s="9"/>
      <c r="B648" s="9"/>
      <c r="C648" s="9"/>
      <c r="D648" s="9"/>
      <c r="E648" s="9"/>
      <c r="N648" s="9"/>
      <c r="O648" s="9"/>
      <c r="P648" s="9"/>
      <c r="Q648" s="9"/>
      <c r="R648" s="9"/>
      <c r="S648" s="9"/>
      <c r="T648" s="9"/>
      <c r="U648" s="9"/>
      <c r="V648" s="9"/>
      <c r="W648" s="9"/>
      <c r="X648" s="9"/>
      <c r="Y648" s="9"/>
      <c r="Z648" s="9"/>
    </row>
    <row r="649" spans="1:26" ht="15.75" customHeight="1">
      <c r="A649" s="9"/>
      <c r="B649" s="9"/>
      <c r="C649" s="9"/>
      <c r="D649" s="9"/>
      <c r="E649" s="9"/>
      <c r="N649" s="9"/>
      <c r="O649" s="9"/>
      <c r="P649" s="9"/>
      <c r="Q649" s="9"/>
      <c r="R649" s="9"/>
      <c r="S649" s="9"/>
      <c r="T649" s="9"/>
      <c r="U649" s="9"/>
      <c r="V649" s="9"/>
      <c r="W649" s="9"/>
      <c r="X649" s="9"/>
      <c r="Y649" s="9"/>
      <c r="Z649" s="9"/>
    </row>
    <row r="650" spans="1:26" ht="15.75" customHeight="1">
      <c r="A650" s="9"/>
      <c r="B650" s="9"/>
      <c r="C650" s="9"/>
      <c r="D650" s="9"/>
      <c r="E650" s="9"/>
      <c r="N650" s="9"/>
      <c r="O650" s="9"/>
      <c r="P650" s="9"/>
      <c r="Q650" s="9"/>
      <c r="R650" s="9"/>
      <c r="S650" s="9"/>
      <c r="T650" s="9"/>
      <c r="U650" s="9"/>
      <c r="V650" s="9"/>
      <c r="W650" s="9"/>
      <c r="X650" s="9"/>
      <c r="Y650" s="9"/>
      <c r="Z650" s="9"/>
    </row>
    <row r="651" spans="1:26" ht="15.75" customHeight="1">
      <c r="A651" s="9"/>
      <c r="B651" s="9"/>
      <c r="C651" s="9"/>
      <c r="D651" s="9"/>
      <c r="E651" s="9"/>
      <c r="N651" s="9"/>
      <c r="O651" s="9"/>
      <c r="P651" s="9"/>
      <c r="Q651" s="9"/>
      <c r="R651" s="9"/>
      <c r="S651" s="9"/>
      <c r="T651" s="9"/>
      <c r="U651" s="9"/>
      <c r="V651" s="9"/>
      <c r="W651" s="9"/>
      <c r="X651" s="9"/>
      <c r="Y651" s="9"/>
      <c r="Z651" s="9"/>
    </row>
    <row r="652" spans="1:26" ht="15.75" customHeight="1">
      <c r="A652" s="9"/>
      <c r="B652" s="9"/>
      <c r="C652" s="9"/>
      <c r="D652" s="9"/>
      <c r="E652" s="9"/>
      <c r="N652" s="9"/>
      <c r="O652" s="9"/>
      <c r="P652" s="9"/>
      <c r="Q652" s="9"/>
      <c r="R652" s="9"/>
      <c r="S652" s="9"/>
      <c r="T652" s="9"/>
      <c r="U652" s="9"/>
      <c r="V652" s="9"/>
      <c r="W652" s="9"/>
      <c r="X652" s="9"/>
      <c r="Y652" s="9"/>
      <c r="Z652" s="9"/>
    </row>
    <row r="653" spans="1:26" ht="15.75" customHeight="1">
      <c r="A653" s="9"/>
      <c r="B653" s="9"/>
      <c r="C653" s="9"/>
      <c r="D653" s="9"/>
      <c r="E653" s="9"/>
      <c r="N653" s="9"/>
      <c r="O653" s="9"/>
      <c r="P653" s="9"/>
      <c r="Q653" s="9"/>
      <c r="R653" s="9"/>
      <c r="S653" s="9"/>
      <c r="T653" s="9"/>
      <c r="U653" s="9"/>
      <c r="V653" s="9"/>
      <c r="W653" s="9"/>
      <c r="X653" s="9"/>
      <c r="Y653" s="9"/>
      <c r="Z653" s="9"/>
    </row>
    <row r="654" spans="1:26" ht="15.75" customHeight="1">
      <c r="A654" s="9"/>
      <c r="B654" s="9"/>
      <c r="C654" s="9"/>
      <c r="D654" s="9"/>
      <c r="E654" s="9"/>
      <c r="N654" s="9"/>
      <c r="O654" s="9"/>
      <c r="P654" s="9"/>
      <c r="Q654" s="9"/>
      <c r="R654" s="9"/>
      <c r="S654" s="9"/>
      <c r="T654" s="9"/>
      <c r="U654" s="9"/>
      <c r="V654" s="9"/>
      <c r="W654" s="9"/>
      <c r="X654" s="9"/>
      <c r="Y654" s="9"/>
      <c r="Z654" s="9"/>
    </row>
    <row r="655" spans="1:26" ht="15.75" customHeight="1">
      <c r="A655" s="9"/>
      <c r="B655" s="9"/>
      <c r="C655" s="9"/>
      <c r="D655" s="9"/>
      <c r="E655" s="9"/>
      <c r="N655" s="9"/>
      <c r="O655" s="9"/>
      <c r="P655" s="9"/>
      <c r="Q655" s="9"/>
      <c r="R655" s="9"/>
      <c r="S655" s="9"/>
      <c r="T655" s="9"/>
      <c r="U655" s="9"/>
      <c r="V655" s="9"/>
      <c r="W655" s="9"/>
      <c r="X655" s="9"/>
      <c r="Y655" s="9"/>
      <c r="Z655" s="9"/>
    </row>
    <row r="656" spans="1:26" ht="15.75" customHeight="1">
      <c r="A656" s="9"/>
      <c r="B656" s="9"/>
      <c r="C656" s="9"/>
      <c r="D656" s="9"/>
      <c r="E656" s="9"/>
      <c r="N656" s="9"/>
      <c r="O656" s="9"/>
      <c r="P656" s="9"/>
      <c r="Q656" s="9"/>
      <c r="R656" s="9"/>
      <c r="S656" s="9"/>
      <c r="T656" s="9"/>
      <c r="U656" s="9"/>
      <c r="V656" s="9"/>
      <c r="W656" s="9"/>
      <c r="X656" s="9"/>
      <c r="Y656" s="9"/>
      <c r="Z656" s="9"/>
    </row>
    <row r="657" spans="1:26" ht="15.75" customHeight="1">
      <c r="A657" s="9"/>
      <c r="B657" s="9"/>
      <c r="C657" s="9"/>
      <c r="D657" s="9"/>
      <c r="E657" s="9"/>
      <c r="N657" s="9"/>
      <c r="O657" s="9"/>
      <c r="P657" s="9"/>
      <c r="Q657" s="9"/>
      <c r="R657" s="9"/>
      <c r="S657" s="9"/>
      <c r="T657" s="9"/>
      <c r="U657" s="9"/>
      <c r="V657" s="9"/>
      <c r="W657" s="9"/>
      <c r="X657" s="9"/>
      <c r="Y657" s="9"/>
      <c r="Z657" s="9"/>
    </row>
    <row r="658" spans="1:26" ht="15.75" customHeight="1">
      <c r="A658" s="9"/>
      <c r="B658" s="9"/>
      <c r="C658" s="9"/>
      <c r="D658" s="9"/>
      <c r="E658" s="9"/>
      <c r="N658" s="9"/>
      <c r="O658" s="9"/>
      <c r="P658" s="9"/>
      <c r="Q658" s="9"/>
      <c r="R658" s="9"/>
      <c r="S658" s="9"/>
      <c r="T658" s="9"/>
      <c r="U658" s="9"/>
      <c r="V658" s="9"/>
      <c r="W658" s="9"/>
      <c r="X658" s="9"/>
      <c r="Y658" s="9"/>
      <c r="Z658" s="9"/>
    </row>
    <row r="659" spans="1:26" ht="15.75" customHeight="1">
      <c r="A659" s="9"/>
      <c r="B659" s="9"/>
      <c r="C659" s="9"/>
      <c r="D659" s="9"/>
      <c r="E659" s="9"/>
      <c r="N659" s="9"/>
      <c r="O659" s="9"/>
      <c r="P659" s="9"/>
      <c r="Q659" s="9"/>
      <c r="R659" s="9"/>
      <c r="S659" s="9"/>
      <c r="T659" s="9"/>
      <c r="U659" s="9"/>
      <c r="V659" s="9"/>
      <c r="W659" s="9"/>
      <c r="X659" s="9"/>
      <c r="Y659" s="9"/>
      <c r="Z659" s="9"/>
    </row>
    <row r="660" spans="1:26" ht="15.75" customHeight="1">
      <c r="A660" s="9"/>
      <c r="B660" s="9"/>
      <c r="C660" s="9"/>
      <c r="D660" s="9"/>
      <c r="E660" s="9"/>
      <c r="N660" s="9"/>
      <c r="O660" s="9"/>
      <c r="P660" s="9"/>
      <c r="Q660" s="9"/>
      <c r="R660" s="9"/>
      <c r="S660" s="9"/>
      <c r="T660" s="9"/>
      <c r="U660" s="9"/>
      <c r="V660" s="9"/>
      <c r="W660" s="9"/>
      <c r="X660" s="9"/>
      <c r="Y660" s="9"/>
      <c r="Z660" s="9"/>
    </row>
    <row r="661" spans="1:26" ht="15.75" customHeight="1">
      <c r="A661" s="9"/>
      <c r="B661" s="9"/>
      <c r="C661" s="9"/>
      <c r="D661" s="9"/>
      <c r="E661" s="9"/>
      <c r="N661" s="9"/>
      <c r="O661" s="9"/>
      <c r="P661" s="9"/>
      <c r="Q661" s="9"/>
      <c r="R661" s="9"/>
      <c r="S661" s="9"/>
      <c r="T661" s="9"/>
      <c r="U661" s="9"/>
      <c r="V661" s="9"/>
      <c r="W661" s="9"/>
      <c r="X661" s="9"/>
      <c r="Y661" s="9"/>
      <c r="Z661" s="9"/>
    </row>
    <row r="662" spans="1:26" ht="15.75" customHeight="1">
      <c r="A662" s="9"/>
      <c r="B662" s="9"/>
      <c r="C662" s="9"/>
      <c r="D662" s="9"/>
      <c r="E662" s="9"/>
      <c r="N662" s="9"/>
      <c r="O662" s="9"/>
      <c r="P662" s="9"/>
      <c r="Q662" s="9"/>
      <c r="R662" s="9"/>
      <c r="S662" s="9"/>
      <c r="T662" s="9"/>
      <c r="U662" s="9"/>
      <c r="V662" s="9"/>
      <c r="W662" s="9"/>
      <c r="X662" s="9"/>
      <c r="Y662" s="9"/>
      <c r="Z662" s="9"/>
    </row>
    <row r="663" spans="1:26" ht="15.75" customHeight="1">
      <c r="A663" s="9"/>
      <c r="B663" s="9"/>
      <c r="C663" s="9"/>
      <c r="D663" s="9"/>
      <c r="E663" s="9"/>
      <c r="N663" s="9"/>
      <c r="O663" s="9"/>
      <c r="P663" s="9"/>
      <c r="Q663" s="9"/>
      <c r="R663" s="9"/>
      <c r="S663" s="9"/>
      <c r="T663" s="9"/>
      <c r="U663" s="9"/>
      <c r="V663" s="9"/>
      <c r="W663" s="9"/>
      <c r="X663" s="9"/>
      <c r="Y663" s="9"/>
      <c r="Z663" s="9"/>
    </row>
    <row r="664" spans="1:26" ht="15.75" customHeight="1">
      <c r="A664" s="9"/>
      <c r="B664" s="9"/>
      <c r="C664" s="9"/>
      <c r="D664" s="9"/>
      <c r="E664" s="9"/>
      <c r="N664" s="9"/>
      <c r="O664" s="9"/>
      <c r="P664" s="9"/>
      <c r="Q664" s="9"/>
      <c r="R664" s="9"/>
      <c r="S664" s="9"/>
      <c r="T664" s="9"/>
      <c r="U664" s="9"/>
      <c r="V664" s="9"/>
      <c r="W664" s="9"/>
      <c r="X664" s="9"/>
      <c r="Y664" s="9"/>
      <c r="Z664" s="9"/>
    </row>
    <row r="665" spans="1:26" ht="15.75" customHeight="1">
      <c r="A665" s="9"/>
      <c r="B665" s="9"/>
      <c r="C665" s="9"/>
      <c r="D665" s="9"/>
      <c r="E665" s="9"/>
      <c r="N665" s="9"/>
      <c r="O665" s="9"/>
      <c r="P665" s="9"/>
      <c r="Q665" s="9"/>
      <c r="R665" s="9"/>
      <c r="S665" s="9"/>
      <c r="T665" s="9"/>
      <c r="U665" s="9"/>
      <c r="V665" s="9"/>
      <c r="W665" s="9"/>
      <c r="X665" s="9"/>
      <c r="Y665" s="9"/>
      <c r="Z665" s="9"/>
    </row>
    <row r="666" spans="1:26" ht="15.75" customHeight="1">
      <c r="A666" s="9"/>
      <c r="B666" s="9"/>
      <c r="C666" s="9"/>
      <c r="D666" s="9"/>
      <c r="E666" s="9"/>
      <c r="N666" s="9"/>
      <c r="O666" s="9"/>
      <c r="P666" s="9"/>
      <c r="Q666" s="9"/>
      <c r="R666" s="9"/>
      <c r="S666" s="9"/>
      <c r="T666" s="9"/>
      <c r="U666" s="9"/>
      <c r="V666" s="9"/>
      <c r="W666" s="9"/>
      <c r="X666" s="9"/>
      <c r="Y666" s="9"/>
      <c r="Z666" s="9"/>
    </row>
    <row r="667" spans="1:26" ht="15.75" customHeight="1">
      <c r="A667" s="9"/>
      <c r="B667" s="9"/>
      <c r="C667" s="9"/>
      <c r="D667" s="9"/>
      <c r="E667" s="9"/>
      <c r="N667" s="9"/>
      <c r="O667" s="9"/>
      <c r="P667" s="9"/>
      <c r="Q667" s="9"/>
      <c r="R667" s="9"/>
      <c r="S667" s="9"/>
      <c r="T667" s="9"/>
      <c r="U667" s="9"/>
      <c r="V667" s="9"/>
      <c r="W667" s="9"/>
      <c r="X667" s="9"/>
      <c r="Y667" s="9"/>
      <c r="Z667" s="9"/>
    </row>
    <row r="668" spans="1:26" ht="15.75" customHeight="1">
      <c r="A668" s="9"/>
      <c r="B668" s="9"/>
      <c r="C668" s="9"/>
      <c r="D668" s="9"/>
      <c r="E668" s="9"/>
      <c r="N668" s="9"/>
      <c r="O668" s="9"/>
      <c r="P668" s="9"/>
      <c r="Q668" s="9"/>
      <c r="R668" s="9"/>
      <c r="S668" s="9"/>
      <c r="T668" s="9"/>
      <c r="U668" s="9"/>
      <c r="V668" s="9"/>
      <c r="W668" s="9"/>
      <c r="X668" s="9"/>
      <c r="Y668" s="9"/>
      <c r="Z668" s="9"/>
    </row>
    <row r="669" spans="1:26" ht="15.75" customHeight="1">
      <c r="A669" s="9"/>
      <c r="B669" s="9"/>
      <c r="C669" s="9"/>
      <c r="D669" s="9"/>
      <c r="E669" s="9"/>
      <c r="N669" s="9"/>
      <c r="O669" s="9"/>
      <c r="P669" s="9"/>
      <c r="Q669" s="9"/>
      <c r="R669" s="9"/>
      <c r="S669" s="9"/>
      <c r="T669" s="9"/>
      <c r="U669" s="9"/>
      <c r="V669" s="9"/>
      <c r="W669" s="9"/>
      <c r="X669" s="9"/>
      <c r="Y669" s="9"/>
      <c r="Z669" s="9"/>
    </row>
    <row r="670" spans="1:26" ht="15.75" customHeight="1">
      <c r="A670" s="9"/>
      <c r="B670" s="9"/>
      <c r="C670" s="9"/>
      <c r="D670" s="9"/>
      <c r="E670" s="9"/>
      <c r="N670" s="9"/>
      <c r="O670" s="9"/>
      <c r="P670" s="9"/>
      <c r="Q670" s="9"/>
      <c r="R670" s="9"/>
      <c r="S670" s="9"/>
      <c r="T670" s="9"/>
      <c r="U670" s="9"/>
      <c r="V670" s="9"/>
      <c r="W670" s="9"/>
      <c r="X670" s="9"/>
      <c r="Y670" s="9"/>
      <c r="Z670" s="9"/>
    </row>
    <row r="671" spans="1:26" ht="15.75" customHeight="1">
      <c r="A671" s="9"/>
      <c r="B671" s="9"/>
      <c r="C671" s="9"/>
      <c r="D671" s="9"/>
      <c r="E671" s="9"/>
      <c r="N671" s="9"/>
      <c r="O671" s="9"/>
      <c r="P671" s="9"/>
      <c r="Q671" s="9"/>
      <c r="R671" s="9"/>
      <c r="S671" s="9"/>
      <c r="T671" s="9"/>
      <c r="U671" s="9"/>
      <c r="V671" s="9"/>
      <c r="W671" s="9"/>
      <c r="X671" s="9"/>
      <c r="Y671" s="9"/>
      <c r="Z671" s="9"/>
    </row>
    <row r="672" spans="1:26" ht="15.75" customHeight="1">
      <c r="A672" s="9"/>
      <c r="B672" s="9"/>
      <c r="C672" s="9"/>
      <c r="D672" s="9"/>
      <c r="E672" s="9"/>
      <c r="N672" s="9"/>
      <c r="O672" s="9"/>
      <c r="P672" s="9"/>
      <c r="Q672" s="9"/>
      <c r="R672" s="9"/>
      <c r="S672" s="9"/>
      <c r="T672" s="9"/>
      <c r="U672" s="9"/>
      <c r="V672" s="9"/>
      <c r="W672" s="9"/>
      <c r="X672" s="9"/>
      <c r="Y672" s="9"/>
      <c r="Z672" s="9"/>
    </row>
    <row r="673" spans="1:26" ht="15.75" customHeight="1">
      <c r="A673" s="9"/>
      <c r="B673" s="9"/>
      <c r="C673" s="9"/>
      <c r="D673" s="9"/>
      <c r="E673" s="9"/>
      <c r="N673" s="9"/>
      <c r="O673" s="9"/>
      <c r="P673" s="9"/>
      <c r="Q673" s="9"/>
      <c r="R673" s="9"/>
      <c r="S673" s="9"/>
      <c r="T673" s="9"/>
      <c r="U673" s="9"/>
      <c r="V673" s="9"/>
      <c r="W673" s="9"/>
      <c r="X673" s="9"/>
      <c r="Y673" s="9"/>
      <c r="Z673" s="9"/>
    </row>
    <row r="674" spans="1:26" ht="15.75" customHeight="1">
      <c r="A674" s="9"/>
      <c r="B674" s="9"/>
      <c r="C674" s="9"/>
      <c r="D674" s="9"/>
      <c r="E674" s="9"/>
      <c r="N674" s="9"/>
      <c r="O674" s="9"/>
      <c r="P674" s="9"/>
      <c r="Q674" s="9"/>
      <c r="R674" s="9"/>
      <c r="S674" s="9"/>
      <c r="T674" s="9"/>
      <c r="U674" s="9"/>
      <c r="V674" s="9"/>
      <c r="W674" s="9"/>
      <c r="X674" s="9"/>
      <c r="Y674" s="9"/>
      <c r="Z674" s="9"/>
    </row>
    <row r="675" spans="1:26" ht="15.75" customHeight="1">
      <c r="A675" s="9"/>
      <c r="B675" s="9"/>
      <c r="C675" s="9"/>
      <c r="D675" s="9"/>
      <c r="E675" s="9"/>
      <c r="N675" s="9"/>
      <c r="O675" s="9"/>
      <c r="P675" s="9"/>
      <c r="Q675" s="9"/>
      <c r="R675" s="9"/>
      <c r="S675" s="9"/>
      <c r="T675" s="9"/>
      <c r="U675" s="9"/>
      <c r="V675" s="9"/>
      <c r="W675" s="9"/>
      <c r="X675" s="9"/>
      <c r="Y675" s="9"/>
      <c r="Z675" s="9"/>
    </row>
    <row r="676" spans="1:26" ht="15.75" customHeight="1">
      <c r="A676" s="9"/>
      <c r="B676" s="9"/>
      <c r="C676" s="9"/>
      <c r="D676" s="9"/>
      <c r="E676" s="9"/>
      <c r="N676" s="9"/>
      <c r="O676" s="9"/>
      <c r="P676" s="9"/>
      <c r="Q676" s="9"/>
      <c r="R676" s="9"/>
      <c r="S676" s="9"/>
      <c r="T676" s="9"/>
      <c r="U676" s="9"/>
      <c r="V676" s="9"/>
      <c r="W676" s="9"/>
      <c r="X676" s="9"/>
      <c r="Y676" s="9"/>
      <c r="Z676" s="9"/>
    </row>
    <row r="677" spans="1:26" ht="15.75" customHeight="1">
      <c r="A677" s="9"/>
      <c r="B677" s="9"/>
      <c r="C677" s="9"/>
      <c r="D677" s="9"/>
      <c r="E677" s="9"/>
      <c r="N677" s="9"/>
      <c r="O677" s="9"/>
      <c r="P677" s="9"/>
      <c r="Q677" s="9"/>
      <c r="R677" s="9"/>
      <c r="S677" s="9"/>
      <c r="T677" s="9"/>
      <c r="U677" s="9"/>
      <c r="V677" s="9"/>
      <c r="W677" s="9"/>
      <c r="X677" s="9"/>
      <c r="Y677" s="9"/>
      <c r="Z677" s="9"/>
    </row>
    <row r="678" spans="1:26" ht="15.75" customHeight="1">
      <c r="A678" s="9"/>
      <c r="B678" s="9"/>
      <c r="C678" s="9"/>
      <c r="D678" s="9"/>
      <c r="E678" s="9"/>
      <c r="N678" s="9"/>
      <c r="O678" s="9"/>
      <c r="P678" s="9"/>
      <c r="Q678" s="9"/>
      <c r="R678" s="9"/>
      <c r="S678" s="9"/>
      <c r="T678" s="9"/>
      <c r="U678" s="9"/>
      <c r="V678" s="9"/>
      <c r="W678" s="9"/>
      <c r="X678" s="9"/>
      <c r="Y678" s="9"/>
      <c r="Z678" s="9"/>
    </row>
    <row r="679" spans="1:26" ht="15.75" customHeight="1">
      <c r="A679" s="9"/>
      <c r="B679" s="9"/>
      <c r="C679" s="9"/>
      <c r="D679" s="9"/>
      <c r="E679" s="9"/>
      <c r="N679" s="9"/>
      <c r="O679" s="9"/>
      <c r="P679" s="9"/>
      <c r="Q679" s="9"/>
      <c r="R679" s="9"/>
      <c r="S679" s="9"/>
      <c r="T679" s="9"/>
      <c r="U679" s="9"/>
      <c r="V679" s="9"/>
      <c r="W679" s="9"/>
      <c r="X679" s="9"/>
      <c r="Y679" s="9"/>
      <c r="Z679" s="9"/>
    </row>
    <row r="680" spans="1:26" ht="15.75" customHeight="1">
      <c r="A680" s="9"/>
      <c r="B680" s="9"/>
      <c r="C680" s="9"/>
      <c r="D680" s="9"/>
      <c r="E680" s="9"/>
      <c r="N680" s="9"/>
      <c r="O680" s="9"/>
      <c r="P680" s="9"/>
      <c r="Q680" s="9"/>
      <c r="R680" s="9"/>
      <c r="S680" s="9"/>
      <c r="T680" s="9"/>
      <c r="U680" s="9"/>
      <c r="V680" s="9"/>
      <c r="W680" s="9"/>
      <c r="X680" s="9"/>
      <c r="Y680" s="9"/>
      <c r="Z680" s="9"/>
    </row>
    <row r="681" spans="1:26" ht="15.75" customHeight="1">
      <c r="A681" s="9"/>
      <c r="B681" s="9"/>
      <c r="C681" s="9"/>
      <c r="D681" s="9"/>
      <c r="E681" s="9"/>
      <c r="N681" s="9"/>
      <c r="O681" s="9"/>
      <c r="P681" s="9"/>
      <c r="Q681" s="9"/>
      <c r="R681" s="9"/>
      <c r="S681" s="9"/>
      <c r="T681" s="9"/>
      <c r="U681" s="9"/>
      <c r="V681" s="9"/>
      <c r="W681" s="9"/>
      <c r="X681" s="9"/>
      <c r="Y681" s="9"/>
      <c r="Z681" s="9"/>
    </row>
    <row r="682" spans="1:26" ht="15.75" customHeight="1">
      <c r="A682" s="9"/>
      <c r="B682" s="9"/>
      <c r="C682" s="9"/>
      <c r="D682" s="9"/>
      <c r="E682" s="9"/>
      <c r="N682" s="9"/>
      <c r="O682" s="9"/>
      <c r="P682" s="9"/>
      <c r="Q682" s="9"/>
      <c r="R682" s="9"/>
      <c r="S682" s="9"/>
      <c r="T682" s="9"/>
      <c r="U682" s="9"/>
      <c r="V682" s="9"/>
      <c r="W682" s="9"/>
      <c r="X682" s="9"/>
      <c r="Y682" s="9"/>
      <c r="Z682" s="9"/>
    </row>
    <row r="683" spans="1:26" ht="15.75" customHeight="1">
      <c r="A683" s="9"/>
      <c r="B683" s="9"/>
      <c r="C683" s="9"/>
      <c r="D683" s="9"/>
      <c r="E683" s="9"/>
      <c r="N683" s="9"/>
      <c r="O683" s="9"/>
      <c r="P683" s="9"/>
      <c r="Q683" s="9"/>
      <c r="R683" s="9"/>
      <c r="S683" s="9"/>
      <c r="T683" s="9"/>
      <c r="U683" s="9"/>
      <c r="V683" s="9"/>
      <c r="W683" s="9"/>
      <c r="X683" s="9"/>
      <c r="Y683" s="9"/>
      <c r="Z683" s="9"/>
    </row>
    <row r="684" spans="1:26" ht="15.75" customHeight="1">
      <c r="A684" s="9"/>
      <c r="B684" s="9"/>
      <c r="C684" s="9"/>
      <c r="D684" s="9"/>
      <c r="E684" s="9"/>
      <c r="N684" s="9"/>
      <c r="O684" s="9"/>
      <c r="P684" s="9"/>
      <c r="Q684" s="9"/>
      <c r="R684" s="9"/>
      <c r="S684" s="9"/>
      <c r="T684" s="9"/>
      <c r="U684" s="9"/>
      <c r="V684" s="9"/>
      <c r="W684" s="9"/>
      <c r="X684" s="9"/>
      <c r="Y684" s="9"/>
      <c r="Z684" s="9"/>
    </row>
    <row r="685" spans="1:26" ht="15.75" customHeight="1">
      <c r="A685" s="9"/>
      <c r="B685" s="9"/>
      <c r="C685" s="9"/>
      <c r="D685" s="9"/>
      <c r="E685" s="9"/>
      <c r="N685" s="9"/>
      <c r="O685" s="9"/>
      <c r="P685" s="9"/>
      <c r="Q685" s="9"/>
      <c r="R685" s="9"/>
      <c r="S685" s="9"/>
      <c r="T685" s="9"/>
      <c r="U685" s="9"/>
      <c r="V685" s="9"/>
      <c r="W685" s="9"/>
      <c r="X685" s="9"/>
      <c r="Y685" s="9"/>
      <c r="Z685" s="9"/>
    </row>
    <row r="686" spans="1:26" ht="15.75" customHeight="1">
      <c r="A686" s="9"/>
      <c r="B686" s="9"/>
      <c r="C686" s="9"/>
      <c r="D686" s="9"/>
      <c r="E686" s="9"/>
      <c r="N686" s="9"/>
      <c r="O686" s="9"/>
      <c r="P686" s="9"/>
      <c r="Q686" s="9"/>
      <c r="R686" s="9"/>
      <c r="S686" s="9"/>
      <c r="T686" s="9"/>
      <c r="U686" s="9"/>
      <c r="V686" s="9"/>
      <c r="W686" s="9"/>
      <c r="X686" s="9"/>
      <c r="Y686" s="9"/>
      <c r="Z686" s="9"/>
    </row>
    <row r="687" spans="1:26" ht="15.75" customHeight="1">
      <c r="A687" s="9"/>
      <c r="B687" s="9"/>
      <c r="C687" s="9"/>
      <c r="D687" s="9"/>
      <c r="E687" s="9"/>
      <c r="N687" s="9"/>
      <c r="O687" s="9"/>
      <c r="P687" s="9"/>
      <c r="Q687" s="9"/>
      <c r="R687" s="9"/>
      <c r="S687" s="9"/>
      <c r="T687" s="9"/>
      <c r="U687" s="9"/>
      <c r="V687" s="9"/>
      <c r="W687" s="9"/>
      <c r="X687" s="9"/>
      <c r="Y687" s="9"/>
      <c r="Z687" s="9"/>
    </row>
    <row r="688" spans="1:26" ht="15.75" customHeight="1">
      <c r="A688" s="9"/>
      <c r="B688" s="9"/>
      <c r="C688" s="9"/>
      <c r="D688" s="9"/>
      <c r="E688" s="9"/>
      <c r="N688" s="9"/>
      <c r="O688" s="9"/>
      <c r="P688" s="9"/>
      <c r="Q688" s="9"/>
      <c r="R688" s="9"/>
      <c r="S688" s="9"/>
      <c r="T688" s="9"/>
      <c r="U688" s="9"/>
      <c r="V688" s="9"/>
      <c r="W688" s="9"/>
      <c r="X688" s="9"/>
      <c r="Y688" s="9"/>
      <c r="Z688" s="9"/>
    </row>
    <row r="689" spans="1:26" ht="15.75" customHeight="1">
      <c r="A689" s="9"/>
      <c r="B689" s="9"/>
      <c r="C689" s="9"/>
      <c r="D689" s="9"/>
      <c r="E689" s="9"/>
      <c r="N689" s="9"/>
      <c r="O689" s="9"/>
      <c r="P689" s="9"/>
      <c r="Q689" s="9"/>
      <c r="R689" s="9"/>
      <c r="S689" s="9"/>
      <c r="T689" s="9"/>
      <c r="U689" s="9"/>
      <c r="V689" s="9"/>
      <c r="W689" s="9"/>
      <c r="X689" s="9"/>
      <c r="Y689" s="9"/>
      <c r="Z689" s="9"/>
    </row>
    <row r="690" spans="1:26" ht="15.75" customHeight="1">
      <c r="A690" s="9"/>
      <c r="B690" s="9"/>
      <c r="C690" s="9"/>
      <c r="D690" s="9"/>
      <c r="E690" s="9"/>
      <c r="N690" s="9"/>
      <c r="O690" s="9"/>
      <c r="P690" s="9"/>
      <c r="Q690" s="9"/>
      <c r="R690" s="9"/>
      <c r="S690" s="9"/>
      <c r="T690" s="9"/>
      <c r="U690" s="9"/>
      <c r="V690" s="9"/>
      <c r="W690" s="9"/>
      <c r="X690" s="9"/>
      <c r="Y690" s="9"/>
      <c r="Z690" s="9"/>
    </row>
    <row r="691" spans="1:26" ht="15.75" customHeight="1">
      <c r="A691" s="9"/>
      <c r="B691" s="9"/>
      <c r="C691" s="9"/>
      <c r="D691" s="9"/>
      <c r="E691" s="9"/>
      <c r="N691" s="9"/>
      <c r="O691" s="9"/>
      <c r="P691" s="9"/>
      <c r="Q691" s="9"/>
      <c r="R691" s="9"/>
      <c r="S691" s="9"/>
      <c r="T691" s="9"/>
      <c r="U691" s="9"/>
      <c r="V691" s="9"/>
      <c r="W691" s="9"/>
      <c r="X691" s="9"/>
      <c r="Y691" s="9"/>
      <c r="Z691" s="9"/>
    </row>
    <row r="692" spans="1:26" ht="15.75" customHeight="1">
      <c r="A692" s="9"/>
      <c r="B692" s="9"/>
      <c r="C692" s="9"/>
      <c r="D692" s="9"/>
      <c r="E692" s="9"/>
      <c r="N692" s="9"/>
      <c r="O692" s="9"/>
      <c r="P692" s="9"/>
      <c r="Q692" s="9"/>
      <c r="R692" s="9"/>
      <c r="S692" s="9"/>
      <c r="T692" s="9"/>
      <c r="U692" s="9"/>
      <c r="V692" s="9"/>
      <c r="W692" s="9"/>
      <c r="X692" s="9"/>
      <c r="Y692" s="9"/>
      <c r="Z692" s="9"/>
    </row>
    <row r="693" spans="1:26" ht="15.75" customHeight="1">
      <c r="A693" s="9"/>
      <c r="B693" s="9"/>
      <c r="C693" s="9"/>
      <c r="D693" s="9"/>
      <c r="E693" s="9"/>
      <c r="N693" s="9"/>
      <c r="O693" s="9"/>
      <c r="P693" s="9"/>
      <c r="Q693" s="9"/>
      <c r="R693" s="9"/>
      <c r="S693" s="9"/>
      <c r="T693" s="9"/>
      <c r="U693" s="9"/>
      <c r="V693" s="9"/>
      <c r="W693" s="9"/>
      <c r="X693" s="9"/>
      <c r="Y693" s="9"/>
      <c r="Z693" s="9"/>
    </row>
    <row r="694" spans="1:26" ht="15.75" customHeight="1">
      <c r="A694" s="9"/>
      <c r="B694" s="9"/>
      <c r="C694" s="9"/>
      <c r="D694" s="9"/>
      <c r="E694" s="9"/>
      <c r="N694" s="9"/>
      <c r="O694" s="9"/>
      <c r="P694" s="9"/>
      <c r="Q694" s="9"/>
      <c r="R694" s="9"/>
      <c r="S694" s="9"/>
      <c r="T694" s="9"/>
      <c r="U694" s="9"/>
      <c r="V694" s="9"/>
      <c r="W694" s="9"/>
      <c r="X694" s="9"/>
      <c r="Y694" s="9"/>
      <c r="Z694" s="9"/>
    </row>
    <row r="695" spans="1:26" ht="15.75" customHeight="1">
      <c r="A695" s="9"/>
      <c r="B695" s="9"/>
      <c r="C695" s="9"/>
      <c r="D695" s="9"/>
      <c r="E695" s="9"/>
      <c r="N695" s="9"/>
      <c r="O695" s="9"/>
      <c r="P695" s="9"/>
      <c r="Q695" s="9"/>
      <c r="R695" s="9"/>
      <c r="S695" s="9"/>
      <c r="T695" s="9"/>
      <c r="U695" s="9"/>
      <c r="V695" s="9"/>
      <c r="W695" s="9"/>
      <c r="X695" s="9"/>
      <c r="Y695" s="9"/>
      <c r="Z695" s="9"/>
    </row>
    <row r="696" spans="1:26" ht="15.75" customHeight="1">
      <c r="A696" s="9"/>
      <c r="B696" s="9"/>
      <c r="C696" s="9"/>
      <c r="D696" s="9"/>
      <c r="E696" s="9"/>
      <c r="N696" s="9"/>
      <c r="O696" s="9"/>
      <c r="P696" s="9"/>
      <c r="Q696" s="9"/>
      <c r="R696" s="9"/>
      <c r="S696" s="9"/>
      <c r="T696" s="9"/>
      <c r="U696" s="9"/>
      <c r="V696" s="9"/>
      <c r="W696" s="9"/>
      <c r="X696" s="9"/>
      <c r="Y696" s="9"/>
      <c r="Z696" s="9"/>
    </row>
    <row r="697" spans="1:26" ht="15.75" customHeight="1">
      <c r="A697" s="9"/>
      <c r="B697" s="9"/>
      <c r="C697" s="9"/>
      <c r="D697" s="9"/>
      <c r="E697" s="9"/>
      <c r="N697" s="9"/>
      <c r="O697" s="9"/>
      <c r="P697" s="9"/>
      <c r="Q697" s="9"/>
      <c r="R697" s="9"/>
      <c r="S697" s="9"/>
      <c r="T697" s="9"/>
      <c r="U697" s="9"/>
      <c r="V697" s="9"/>
      <c r="W697" s="9"/>
      <c r="X697" s="9"/>
      <c r="Y697" s="9"/>
      <c r="Z697" s="9"/>
    </row>
    <row r="698" spans="1:26" ht="15.75" customHeight="1">
      <c r="A698" s="9"/>
      <c r="B698" s="9"/>
      <c r="C698" s="9"/>
      <c r="D698" s="9"/>
      <c r="E698" s="9"/>
      <c r="N698" s="9"/>
      <c r="O698" s="9"/>
      <c r="P698" s="9"/>
      <c r="Q698" s="9"/>
      <c r="R698" s="9"/>
      <c r="S698" s="9"/>
      <c r="T698" s="9"/>
      <c r="U698" s="9"/>
      <c r="V698" s="9"/>
      <c r="W698" s="9"/>
      <c r="X698" s="9"/>
      <c r="Y698" s="9"/>
      <c r="Z698" s="9"/>
    </row>
    <row r="699" spans="1:26" ht="15.75" customHeight="1">
      <c r="A699" s="9"/>
      <c r="B699" s="9"/>
      <c r="C699" s="9"/>
      <c r="D699" s="9"/>
      <c r="E699" s="9"/>
      <c r="N699" s="9"/>
      <c r="O699" s="9"/>
      <c r="P699" s="9"/>
      <c r="Q699" s="9"/>
      <c r="R699" s="9"/>
      <c r="S699" s="9"/>
      <c r="T699" s="9"/>
      <c r="U699" s="9"/>
      <c r="V699" s="9"/>
      <c r="W699" s="9"/>
      <c r="X699" s="9"/>
      <c r="Y699" s="9"/>
      <c r="Z699" s="9"/>
    </row>
    <row r="700" spans="1:26" ht="15.75" customHeight="1">
      <c r="A700" s="9"/>
      <c r="B700" s="9"/>
      <c r="C700" s="9"/>
      <c r="D700" s="9"/>
      <c r="E700" s="9"/>
      <c r="N700" s="9"/>
      <c r="O700" s="9"/>
      <c r="P700" s="9"/>
      <c r="Q700" s="9"/>
      <c r="R700" s="9"/>
      <c r="S700" s="9"/>
      <c r="T700" s="9"/>
      <c r="U700" s="9"/>
      <c r="V700" s="9"/>
      <c r="W700" s="9"/>
      <c r="X700" s="9"/>
      <c r="Y700" s="9"/>
      <c r="Z700" s="9"/>
    </row>
    <row r="701" spans="1:26" ht="15.75" customHeight="1">
      <c r="A701" s="9"/>
      <c r="B701" s="9"/>
      <c r="C701" s="9"/>
      <c r="D701" s="9"/>
      <c r="E701" s="9"/>
      <c r="N701" s="9"/>
      <c r="O701" s="9"/>
      <c r="P701" s="9"/>
      <c r="Q701" s="9"/>
      <c r="R701" s="9"/>
      <c r="S701" s="9"/>
      <c r="T701" s="9"/>
      <c r="U701" s="9"/>
      <c r="V701" s="9"/>
      <c r="W701" s="9"/>
      <c r="X701" s="9"/>
      <c r="Y701" s="9"/>
      <c r="Z701" s="9"/>
    </row>
    <row r="702" spans="1:26" ht="15.75" customHeight="1">
      <c r="A702" s="9"/>
      <c r="B702" s="9"/>
      <c r="C702" s="9"/>
      <c r="D702" s="9"/>
      <c r="E702" s="9"/>
      <c r="N702" s="9"/>
      <c r="O702" s="9"/>
      <c r="P702" s="9"/>
      <c r="Q702" s="9"/>
      <c r="R702" s="9"/>
      <c r="S702" s="9"/>
      <c r="T702" s="9"/>
      <c r="U702" s="9"/>
      <c r="V702" s="9"/>
      <c r="W702" s="9"/>
      <c r="X702" s="9"/>
      <c r="Y702" s="9"/>
      <c r="Z702" s="9"/>
    </row>
    <row r="703" spans="1:26" ht="15.75" customHeight="1">
      <c r="A703" s="9"/>
      <c r="B703" s="9"/>
      <c r="C703" s="9"/>
      <c r="D703" s="9"/>
      <c r="E703" s="9"/>
      <c r="N703" s="9"/>
      <c r="O703" s="9"/>
      <c r="P703" s="9"/>
      <c r="Q703" s="9"/>
      <c r="R703" s="9"/>
      <c r="S703" s="9"/>
      <c r="T703" s="9"/>
      <c r="U703" s="9"/>
      <c r="V703" s="9"/>
      <c r="W703" s="9"/>
      <c r="X703" s="9"/>
      <c r="Y703" s="9"/>
      <c r="Z703" s="9"/>
    </row>
    <row r="704" spans="1:26" ht="15.75" customHeight="1">
      <c r="A704" s="9"/>
      <c r="B704" s="9"/>
      <c r="C704" s="9"/>
      <c r="D704" s="9"/>
      <c r="E704" s="9"/>
      <c r="N704" s="9"/>
      <c r="O704" s="9"/>
      <c r="P704" s="9"/>
      <c r="Q704" s="9"/>
      <c r="R704" s="9"/>
      <c r="S704" s="9"/>
      <c r="T704" s="9"/>
      <c r="U704" s="9"/>
      <c r="V704" s="9"/>
      <c r="W704" s="9"/>
      <c r="X704" s="9"/>
      <c r="Y704" s="9"/>
      <c r="Z704" s="9"/>
    </row>
    <row r="705" spans="1:26" ht="15.75" customHeight="1">
      <c r="A705" s="9"/>
      <c r="B705" s="9"/>
      <c r="C705" s="9"/>
      <c r="D705" s="9"/>
      <c r="E705" s="9"/>
      <c r="N705" s="9"/>
      <c r="O705" s="9"/>
      <c r="P705" s="9"/>
      <c r="Q705" s="9"/>
      <c r="R705" s="9"/>
      <c r="S705" s="9"/>
      <c r="T705" s="9"/>
      <c r="U705" s="9"/>
      <c r="V705" s="9"/>
      <c r="W705" s="9"/>
      <c r="X705" s="9"/>
      <c r="Y705" s="9"/>
      <c r="Z705" s="9"/>
    </row>
    <row r="706" spans="1:26" ht="15.75" customHeight="1">
      <c r="A706" s="9"/>
      <c r="B706" s="9"/>
      <c r="C706" s="9"/>
      <c r="D706" s="9"/>
      <c r="E706" s="9"/>
      <c r="N706" s="9"/>
      <c r="O706" s="9"/>
      <c r="P706" s="9"/>
      <c r="Q706" s="9"/>
      <c r="R706" s="9"/>
      <c r="S706" s="9"/>
      <c r="T706" s="9"/>
      <c r="U706" s="9"/>
      <c r="V706" s="9"/>
      <c r="W706" s="9"/>
      <c r="X706" s="9"/>
      <c r="Y706" s="9"/>
      <c r="Z706" s="9"/>
    </row>
    <row r="707" spans="1:26" ht="15.75" customHeight="1">
      <c r="A707" s="9"/>
      <c r="B707" s="9"/>
      <c r="C707" s="9"/>
      <c r="D707" s="9"/>
      <c r="E707" s="9"/>
      <c r="N707" s="9"/>
      <c r="O707" s="9"/>
      <c r="P707" s="9"/>
      <c r="Q707" s="9"/>
      <c r="R707" s="9"/>
      <c r="S707" s="9"/>
      <c r="T707" s="9"/>
      <c r="U707" s="9"/>
      <c r="V707" s="9"/>
      <c r="W707" s="9"/>
      <c r="X707" s="9"/>
      <c r="Y707" s="9"/>
      <c r="Z707" s="9"/>
    </row>
    <row r="708" spans="1:26" ht="15.75" customHeight="1">
      <c r="A708" s="9"/>
      <c r="B708" s="9"/>
      <c r="C708" s="9"/>
      <c r="D708" s="9"/>
      <c r="E708" s="9"/>
      <c r="N708" s="9"/>
      <c r="O708" s="9"/>
      <c r="P708" s="9"/>
      <c r="Q708" s="9"/>
      <c r="R708" s="9"/>
      <c r="S708" s="9"/>
      <c r="T708" s="9"/>
      <c r="U708" s="9"/>
      <c r="V708" s="9"/>
      <c r="W708" s="9"/>
      <c r="X708" s="9"/>
      <c r="Y708" s="9"/>
      <c r="Z708" s="9"/>
    </row>
    <row r="709" spans="1:26" ht="15.75" customHeight="1">
      <c r="A709" s="9"/>
      <c r="B709" s="9"/>
      <c r="C709" s="9"/>
      <c r="D709" s="9"/>
      <c r="E709" s="9"/>
      <c r="N709" s="9"/>
      <c r="O709" s="9"/>
      <c r="P709" s="9"/>
      <c r="Q709" s="9"/>
      <c r="R709" s="9"/>
      <c r="S709" s="9"/>
      <c r="T709" s="9"/>
      <c r="U709" s="9"/>
      <c r="V709" s="9"/>
      <c r="W709" s="9"/>
      <c r="X709" s="9"/>
      <c r="Y709" s="9"/>
      <c r="Z709" s="9"/>
    </row>
    <row r="710" spans="1:26" ht="15.75" customHeight="1">
      <c r="A710" s="9"/>
      <c r="B710" s="9"/>
      <c r="C710" s="9"/>
      <c r="D710" s="9"/>
      <c r="E710" s="9"/>
      <c r="N710" s="9"/>
      <c r="O710" s="9"/>
      <c r="P710" s="9"/>
      <c r="Q710" s="9"/>
      <c r="R710" s="9"/>
      <c r="S710" s="9"/>
      <c r="T710" s="9"/>
      <c r="U710" s="9"/>
      <c r="V710" s="9"/>
      <c r="W710" s="9"/>
      <c r="X710" s="9"/>
      <c r="Y710" s="9"/>
      <c r="Z710" s="9"/>
    </row>
    <row r="711" spans="1:26" ht="15.75" customHeight="1">
      <c r="A711" s="9"/>
      <c r="B711" s="9"/>
      <c r="C711" s="9"/>
      <c r="D711" s="9"/>
      <c r="E711" s="9"/>
      <c r="N711" s="9"/>
      <c r="O711" s="9"/>
      <c r="P711" s="9"/>
      <c r="Q711" s="9"/>
      <c r="R711" s="9"/>
      <c r="S711" s="9"/>
      <c r="T711" s="9"/>
      <c r="U711" s="9"/>
      <c r="V711" s="9"/>
      <c r="W711" s="9"/>
      <c r="X711" s="9"/>
      <c r="Y711" s="9"/>
      <c r="Z711" s="9"/>
    </row>
    <row r="712" spans="1:26" ht="15.75" customHeight="1">
      <c r="A712" s="9"/>
      <c r="B712" s="9"/>
      <c r="C712" s="9"/>
      <c r="D712" s="9"/>
      <c r="E712" s="9"/>
      <c r="N712" s="9"/>
      <c r="O712" s="9"/>
      <c r="P712" s="9"/>
      <c r="Q712" s="9"/>
      <c r="R712" s="9"/>
      <c r="S712" s="9"/>
      <c r="T712" s="9"/>
      <c r="U712" s="9"/>
      <c r="V712" s="9"/>
      <c r="W712" s="9"/>
      <c r="X712" s="9"/>
      <c r="Y712" s="9"/>
      <c r="Z712" s="9"/>
    </row>
    <row r="713" spans="1:26" ht="15.75" customHeight="1">
      <c r="A713" s="9"/>
      <c r="B713" s="9"/>
      <c r="C713" s="9"/>
      <c r="D713" s="9"/>
      <c r="E713" s="9"/>
      <c r="N713" s="9"/>
      <c r="O713" s="9"/>
      <c r="P713" s="9"/>
      <c r="Q713" s="9"/>
      <c r="R713" s="9"/>
      <c r="S713" s="9"/>
      <c r="T713" s="9"/>
      <c r="U713" s="9"/>
      <c r="V713" s="9"/>
      <c r="W713" s="9"/>
      <c r="X713" s="9"/>
      <c r="Y713" s="9"/>
      <c r="Z713" s="9"/>
    </row>
    <row r="714" spans="1:26" ht="15.75" customHeight="1">
      <c r="A714" s="9"/>
      <c r="B714" s="9"/>
      <c r="C714" s="9"/>
      <c r="D714" s="9"/>
      <c r="E714" s="9"/>
      <c r="N714" s="9"/>
      <c r="O714" s="9"/>
      <c r="P714" s="9"/>
      <c r="Q714" s="9"/>
      <c r="R714" s="9"/>
      <c r="S714" s="9"/>
      <c r="T714" s="9"/>
      <c r="U714" s="9"/>
      <c r="V714" s="9"/>
      <c r="W714" s="9"/>
      <c r="X714" s="9"/>
      <c r="Y714" s="9"/>
      <c r="Z714" s="9"/>
    </row>
    <row r="715" spans="1:26" ht="15.75" customHeight="1">
      <c r="A715" s="9"/>
      <c r="B715" s="9"/>
      <c r="C715" s="9"/>
      <c r="D715" s="9"/>
      <c r="E715" s="9"/>
      <c r="N715" s="9"/>
      <c r="O715" s="9"/>
      <c r="P715" s="9"/>
      <c r="Q715" s="9"/>
      <c r="R715" s="9"/>
      <c r="S715" s="9"/>
      <c r="T715" s="9"/>
      <c r="U715" s="9"/>
      <c r="V715" s="9"/>
      <c r="W715" s="9"/>
      <c r="X715" s="9"/>
      <c r="Y715" s="9"/>
      <c r="Z715" s="9"/>
    </row>
    <row r="716" spans="1:26" ht="15.75" customHeight="1">
      <c r="A716" s="9"/>
      <c r="B716" s="9"/>
      <c r="C716" s="9"/>
      <c r="D716" s="9"/>
      <c r="E716" s="9"/>
      <c r="N716" s="9"/>
      <c r="O716" s="9"/>
      <c r="P716" s="9"/>
      <c r="Q716" s="9"/>
      <c r="R716" s="9"/>
      <c r="S716" s="9"/>
      <c r="T716" s="9"/>
      <c r="U716" s="9"/>
      <c r="V716" s="9"/>
      <c r="W716" s="9"/>
      <c r="X716" s="9"/>
      <c r="Y716" s="9"/>
      <c r="Z716" s="9"/>
    </row>
    <row r="717" spans="1:26" ht="15.75" customHeight="1">
      <c r="A717" s="9"/>
      <c r="B717" s="9"/>
      <c r="C717" s="9"/>
      <c r="D717" s="9"/>
      <c r="E717" s="9"/>
      <c r="N717" s="9"/>
      <c r="O717" s="9"/>
      <c r="P717" s="9"/>
      <c r="Q717" s="9"/>
      <c r="R717" s="9"/>
      <c r="S717" s="9"/>
      <c r="T717" s="9"/>
      <c r="U717" s="9"/>
      <c r="V717" s="9"/>
      <c r="W717" s="9"/>
      <c r="X717" s="9"/>
      <c r="Y717" s="9"/>
      <c r="Z717" s="9"/>
    </row>
    <row r="718" spans="1:26" ht="15.75" customHeight="1">
      <c r="A718" s="9"/>
      <c r="B718" s="9"/>
      <c r="C718" s="9"/>
      <c r="D718" s="9"/>
      <c r="E718" s="9"/>
      <c r="N718" s="9"/>
      <c r="O718" s="9"/>
      <c r="P718" s="9"/>
      <c r="Q718" s="9"/>
      <c r="R718" s="9"/>
      <c r="S718" s="9"/>
      <c r="T718" s="9"/>
      <c r="U718" s="9"/>
      <c r="V718" s="9"/>
      <c r="W718" s="9"/>
      <c r="X718" s="9"/>
      <c r="Y718" s="9"/>
      <c r="Z718" s="9"/>
    </row>
    <row r="719" spans="1:26" ht="15.75" customHeight="1">
      <c r="A719" s="9"/>
      <c r="B719" s="9"/>
      <c r="C719" s="9"/>
      <c r="D719" s="9"/>
      <c r="E719" s="9"/>
      <c r="N719" s="9"/>
      <c r="O719" s="9"/>
      <c r="P719" s="9"/>
      <c r="Q719" s="9"/>
      <c r="R719" s="9"/>
      <c r="S719" s="9"/>
      <c r="T719" s="9"/>
      <c r="U719" s="9"/>
      <c r="V719" s="9"/>
      <c r="W719" s="9"/>
      <c r="X719" s="9"/>
      <c r="Y719" s="9"/>
      <c r="Z719" s="9"/>
    </row>
    <row r="720" spans="1:26" ht="15.75" customHeight="1">
      <c r="A720" s="9"/>
      <c r="B720" s="9"/>
      <c r="C720" s="9"/>
      <c r="D720" s="9"/>
      <c r="E720" s="9"/>
      <c r="N720" s="9"/>
      <c r="O720" s="9"/>
      <c r="P720" s="9"/>
      <c r="Q720" s="9"/>
      <c r="R720" s="9"/>
      <c r="S720" s="9"/>
      <c r="T720" s="9"/>
      <c r="U720" s="9"/>
      <c r="V720" s="9"/>
      <c r="W720" s="9"/>
      <c r="X720" s="9"/>
      <c r="Y720" s="9"/>
      <c r="Z720" s="9"/>
    </row>
    <row r="721" spans="1:26" ht="15.75" customHeight="1">
      <c r="A721" s="9"/>
      <c r="B721" s="9"/>
      <c r="C721" s="9"/>
      <c r="D721" s="9"/>
      <c r="E721" s="9"/>
      <c r="N721" s="9"/>
      <c r="O721" s="9"/>
      <c r="P721" s="9"/>
      <c r="Q721" s="9"/>
      <c r="R721" s="9"/>
      <c r="S721" s="9"/>
      <c r="T721" s="9"/>
      <c r="U721" s="9"/>
      <c r="V721" s="9"/>
      <c r="W721" s="9"/>
      <c r="X721" s="9"/>
      <c r="Y721" s="9"/>
      <c r="Z721" s="9"/>
    </row>
    <row r="722" spans="1:26" ht="15.75" customHeight="1">
      <c r="A722" s="9"/>
      <c r="B722" s="9"/>
      <c r="C722" s="9"/>
      <c r="D722" s="9"/>
      <c r="E722" s="9"/>
      <c r="N722" s="9"/>
      <c r="O722" s="9"/>
      <c r="P722" s="9"/>
      <c r="Q722" s="9"/>
      <c r="R722" s="9"/>
      <c r="S722" s="9"/>
      <c r="T722" s="9"/>
      <c r="U722" s="9"/>
      <c r="V722" s="9"/>
      <c r="W722" s="9"/>
      <c r="X722" s="9"/>
      <c r="Y722" s="9"/>
      <c r="Z722" s="9"/>
    </row>
    <row r="723" spans="1:26" ht="15.75" customHeight="1">
      <c r="A723" s="9"/>
      <c r="B723" s="9"/>
      <c r="C723" s="9"/>
      <c r="D723" s="9"/>
      <c r="E723" s="9"/>
      <c r="N723" s="9"/>
      <c r="O723" s="9"/>
      <c r="P723" s="9"/>
      <c r="Q723" s="9"/>
      <c r="R723" s="9"/>
      <c r="S723" s="9"/>
      <c r="T723" s="9"/>
      <c r="U723" s="9"/>
      <c r="V723" s="9"/>
      <c r="W723" s="9"/>
      <c r="X723" s="9"/>
      <c r="Y723" s="9"/>
      <c r="Z723" s="9"/>
    </row>
    <row r="724" spans="1:26" ht="15.75" customHeight="1">
      <c r="A724" s="9"/>
      <c r="B724" s="9"/>
      <c r="C724" s="9"/>
      <c r="D724" s="9"/>
      <c r="E724" s="9"/>
      <c r="N724" s="9"/>
      <c r="O724" s="9"/>
      <c r="P724" s="9"/>
      <c r="Q724" s="9"/>
      <c r="R724" s="9"/>
      <c r="S724" s="9"/>
      <c r="T724" s="9"/>
      <c r="U724" s="9"/>
      <c r="V724" s="9"/>
      <c r="W724" s="9"/>
      <c r="X724" s="9"/>
      <c r="Y724" s="9"/>
      <c r="Z724" s="9"/>
    </row>
    <row r="725" spans="1:26" ht="15.75" customHeight="1">
      <c r="A725" s="9"/>
      <c r="B725" s="9"/>
      <c r="C725" s="9"/>
      <c r="D725" s="9"/>
      <c r="E725" s="9"/>
      <c r="N725" s="9"/>
      <c r="O725" s="9"/>
      <c r="P725" s="9"/>
      <c r="Q725" s="9"/>
      <c r="R725" s="9"/>
      <c r="S725" s="9"/>
      <c r="T725" s="9"/>
      <c r="U725" s="9"/>
      <c r="V725" s="9"/>
      <c r="W725" s="9"/>
      <c r="X725" s="9"/>
      <c r="Y725" s="9"/>
      <c r="Z725" s="9"/>
    </row>
    <row r="726" spans="1:26" ht="15.75" customHeight="1">
      <c r="A726" s="9"/>
      <c r="B726" s="9"/>
      <c r="C726" s="9"/>
      <c r="D726" s="9"/>
      <c r="E726" s="9"/>
      <c r="N726" s="9"/>
      <c r="O726" s="9"/>
      <c r="P726" s="9"/>
      <c r="Q726" s="9"/>
      <c r="R726" s="9"/>
      <c r="S726" s="9"/>
      <c r="T726" s="9"/>
      <c r="U726" s="9"/>
      <c r="V726" s="9"/>
      <c r="W726" s="9"/>
      <c r="X726" s="9"/>
      <c r="Y726" s="9"/>
      <c r="Z726" s="9"/>
    </row>
    <row r="727" spans="1:26" ht="15.75" customHeight="1">
      <c r="A727" s="9"/>
      <c r="B727" s="9"/>
      <c r="C727" s="9"/>
      <c r="D727" s="9"/>
      <c r="E727" s="9"/>
      <c r="N727" s="9"/>
      <c r="O727" s="9"/>
      <c r="P727" s="9"/>
      <c r="Q727" s="9"/>
      <c r="R727" s="9"/>
      <c r="S727" s="9"/>
      <c r="T727" s="9"/>
      <c r="U727" s="9"/>
      <c r="V727" s="9"/>
      <c r="W727" s="9"/>
      <c r="X727" s="9"/>
      <c r="Y727" s="9"/>
      <c r="Z727" s="9"/>
    </row>
    <row r="728" spans="1:26" ht="15.75" customHeight="1">
      <c r="A728" s="9"/>
      <c r="B728" s="9"/>
      <c r="C728" s="9"/>
      <c r="D728" s="9"/>
      <c r="E728" s="9"/>
      <c r="N728" s="9"/>
      <c r="O728" s="9"/>
      <c r="P728" s="9"/>
      <c r="Q728" s="9"/>
      <c r="R728" s="9"/>
      <c r="S728" s="9"/>
      <c r="T728" s="9"/>
      <c r="U728" s="9"/>
      <c r="V728" s="9"/>
      <c r="W728" s="9"/>
      <c r="X728" s="9"/>
      <c r="Y728" s="9"/>
      <c r="Z728" s="9"/>
    </row>
    <row r="729" spans="1:26" ht="15.75" customHeight="1">
      <c r="A729" s="9"/>
      <c r="B729" s="9"/>
      <c r="C729" s="9"/>
      <c r="D729" s="9"/>
      <c r="E729" s="9"/>
      <c r="N729" s="9"/>
      <c r="O729" s="9"/>
      <c r="P729" s="9"/>
      <c r="Q729" s="9"/>
      <c r="R729" s="9"/>
      <c r="S729" s="9"/>
      <c r="T729" s="9"/>
      <c r="U729" s="9"/>
      <c r="V729" s="9"/>
      <c r="W729" s="9"/>
      <c r="X729" s="9"/>
      <c r="Y729" s="9"/>
      <c r="Z729" s="9"/>
    </row>
    <row r="730" spans="1:26" ht="15.75" customHeight="1">
      <c r="A730" s="9"/>
      <c r="B730" s="9"/>
      <c r="C730" s="9"/>
      <c r="D730" s="9"/>
      <c r="E730" s="9"/>
      <c r="N730" s="9"/>
      <c r="O730" s="9"/>
      <c r="P730" s="9"/>
      <c r="Q730" s="9"/>
      <c r="R730" s="9"/>
      <c r="S730" s="9"/>
      <c r="T730" s="9"/>
      <c r="U730" s="9"/>
      <c r="V730" s="9"/>
      <c r="W730" s="9"/>
      <c r="X730" s="9"/>
      <c r="Y730" s="9"/>
      <c r="Z730" s="9"/>
    </row>
    <row r="731" spans="1:26" ht="15.75" customHeight="1">
      <c r="A731" s="9"/>
      <c r="B731" s="9"/>
      <c r="C731" s="9"/>
      <c r="D731" s="9"/>
      <c r="E731" s="9"/>
      <c r="N731" s="9"/>
      <c r="O731" s="9"/>
      <c r="P731" s="9"/>
      <c r="Q731" s="9"/>
      <c r="R731" s="9"/>
      <c r="S731" s="9"/>
      <c r="T731" s="9"/>
      <c r="U731" s="9"/>
      <c r="V731" s="9"/>
      <c r="W731" s="9"/>
      <c r="X731" s="9"/>
      <c r="Y731" s="9"/>
      <c r="Z731" s="9"/>
    </row>
    <row r="732" spans="1:26" ht="15.75" customHeight="1">
      <c r="A732" s="9"/>
      <c r="B732" s="9"/>
      <c r="C732" s="9"/>
      <c r="D732" s="9"/>
      <c r="E732" s="9"/>
      <c r="N732" s="9"/>
      <c r="O732" s="9"/>
      <c r="P732" s="9"/>
      <c r="Q732" s="9"/>
      <c r="R732" s="9"/>
      <c r="S732" s="9"/>
      <c r="T732" s="9"/>
      <c r="U732" s="9"/>
      <c r="V732" s="9"/>
      <c r="W732" s="9"/>
      <c r="X732" s="9"/>
      <c r="Y732" s="9"/>
      <c r="Z732" s="9"/>
    </row>
    <row r="733" spans="1:26" ht="15.75" customHeight="1">
      <c r="A733" s="9"/>
      <c r="B733" s="9"/>
      <c r="C733" s="9"/>
      <c r="D733" s="9"/>
      <c r="E733" s="9"/>
      <c r="N733" s="9"/>
      <c r="O733" s="9"/>
      <c r="P733" s="9"/>
      <c r="Q733" s="9"/>
      <c r="R733" s="9"/>
      <c r="S733" s="9"/>
      <c r="T733" s="9"/>
      <c r="U733" s="9"/>
      <c r="V733" s="9"/>
      <c r="W733" s="9"/>
      <c r="X733" s="9"/>
      <c r="Y733" s="9"/>
      <c r="Z733" s="9"/>
    </row>
    <row r="734" spans="1:26" ht="15.75" customHeight="1">
      <c r="A734" s="9"/>
      <c r="B734" s="9"/>
      <c r="C734" s="9"/>
      <c r="D734" s="9"/>
      <c r="E734" s="9"/>
      <c r="N734" s="9"/>
      <c r="O734" s="9"/>
      <c r="P734" s="9"/>
      <c r="Q734" s="9"/>
      <c r="R734" s="9"/>
      <c r="S734" s="9"/>
      <c r="T734" s="9"/>
      <c r="U734" s="9"/>
      <c r="V734" s="9"/>
      <c r="W734" s="9"/>
      <c r="X734" s="9"/>
      <c r="Y734" s="9"/>
      <c r="Z734" s="9"/>
    </row>
    <row r="735" spans="1:26" ht="15.75" customHeight="1">
      <c r="A735" s="9"/>
      <c r="B735" s="9"/>
      <c r="C735" s="9"/>
      <c r="D735" s="9"/>
      <c r="E735" s="9"/>
      <c r="N735" s="9"/>
      <c r="O735" s="9"/>
      <c r="P735" s="9"/>
      <c r="Q735" s="9"/>
      <c r="R735" s="9"/>
      <c r="S735" s="9"/>
      <c r="T735" s="9"/>
      <c r="U735" s="9"/>
      <c r="V735" s="9"/>
      <c r="W735" s="9"/>
      <c r="X735" s="9"/>
      <c r="Y735" s="9"/>
      <c r="Z735" s="9"/>
    </row>
    <row r="736" spans="1:26" ht="15.75" customHeight="1">
      <c r="A736" s="9"/>
      <c r="B736" s="9"/>
      <c r="C736" s="9"/>
      <c r="D736" s="9"/>
      <c r="E736" s="9"/>
      <c r="N736" s="9"/>
      <c r="O736" s="9"/>
      <c r="P736" s="9"/>
      <c r="Q736" s="9"/>
      <c r="R736" s="9"/>
      <c r="S736" s="9"/>
      <c r="T736" s="9"/>
      <c r="U736" s="9"/>
      <c r="V736" s="9"/>
      <c r="W736" s="9"/>
      <c r="X736" s="9"/>
      <c r="Y736" s="9"/>
      <c r="Z736" s="9"/>
    </row>
    <row r="737" spans="1:26" ht="15.75" customHeight="1">
      <c r="A737" s="9"/>
      <c r="B737" s="9"/>
      <c r="C737" s="9"/>
      <c r="D737" s="9"/>
      <c r="E737" s="9"/>
      <c r="N737" s="9"/>
      <c r="O737" s="9"/>
      <c r="P737" s="9"/>
      <c r="Q737" s="9"/>
      <c r="R737" s="9"/>
      <c r="S737" s="9"/>
      <c r="T737" s="9"/>
      <c r="U737" s="9"/>
      <c r="V737" s="9"/>
      <c r="W737" s="9"/>
      <c r="X737" s="9"/>
      <c r="Y737" s="9"/>
      <c r="Z737" s="9"/>
    </row>
    <row r="738" spans="1:26" ht="15.75" customHeight="1">
      <c r="A738" s="9"/>
      <c r="B738" s="9"/>
      <c r="C738" s="9"/>
      <c r="D738" s="9"/>
      <c r="E738" s="9"/>
      <c r="N738" s="9"/>
      <c r="O738" s="9"/>
      <c r="P738" s="9"/>
      <c r="Q738" s="9"/>
      <c r="R738" s="9"/>
      <c r="S738" s="9"/>
      <c r="T738" s="9"/>
      <c r="U738" s="9"/>
      <c r="V738" s="9"/>
      <c r="W738" s="9"/>
      <c r="X738" s="9"/>
      <c r="Y738" s="9"/>
      <c r="Z738" s="9"/>
    </row>
    <row r="739" spans="1:26" ht="15.75" customHeight="1">
      <c r="A739" s="9"/>
      <c r="B739" s="9"/>
      <c r="C739" s="9"/>
      <c r="D739" s="9"/>
      <c r="E739" s="9"/>
      <c r="N739" s="9"/>
      <c r="O739" s="9"/>
      <c r="P739" s="9"/>
      <c r="Q739" s="9"/>
      <c r="R739" s="9"/>
      <c r="S739" s="9"/>
      <c r="T739" s="9"/>
      <c r="U739" s="9"/>
      <c r="V739" s="9"/>
      <c r="W739" s="9"/>
      <c r="X739" s="9"/>
      <c r="Y739" s="9"/>
      <c r="Z739" s="9"/>
    </row>
    <row r="740" spans="1:26" ht="15.75" customHeight="1">
      <c r="A740" s="9"/>
      <c r="B740" s="9"/>
      <c r="C740" s="9"/>
      <c r="D740" s="9"/>
      <c r="E740" s="9"/>
      <c r="N740" s="9"/>
      <c r="O740" s="9"/>
      <c r="P740" s="9"/>
      <c r="Q740" s="9"/>
      <c r="R740" s="9"/>
      <c r="S740" s="9"/>
      <c r="T740" s="9"/>
      <c r="U740" s="9"/>
      <c r="V740" s="9"/>
      <c r="W740" s="9"/>
      <c r="X740" s="9"/>
      <c r="Y740" s="9"/>
      <c r="Z740" s="9"/>
    </row>
    <row r="741" spans="1:26" ht="15.75" customHeight="1">
      <c r="A741" s="9"/>
      <c r="B741" s="9"/>
      <c r="C741" s="9"/>
      <c r="D741" s="9"/>
      <c r="E741" s="9"/>
      <c r="N741" s="9"/>
      <c r="O741" s="9"/>
      <c r="P741" s="9"/>
      <c r="Q741" s="9"/>
      <c r="R741" s="9"/>
      <c r="S741" s="9"/>
      <c r="T741" s="9"/>
      <c r="U741" s="9"/>
      <c r="V741" s="9"/>
      <c r="W741" s="9"/>
      <c r="X741" s="9"/>
      <c r="Y741" s="9"/>
      <c r="Z741" s="9"/>
    </row>
    <row r="742" spans="1:26" ht="15.75" customHeight="1">
      <c r="A742" s="9"/>
      <c r="B742" s="9"/>
      <c r="C742" s="9"/>
      <c r="D742" s="9"/>
      <c r="E742" s="9"/>
      <c r="N742" s="9"/>
      <c r="O742" s="9"/>
      <c r="P742" s="9"/>
      <c r="Q742" s="9"/>
      <c r="R742" s="9"/>
      <c r="S742" s="9"/>
      <c r="T742" s="9"/>
      <c r="U742" s="9"/>
      <c r="V742" s="9"/>
      <c r="W742" s="9"/>
      <c r="X742" s="9"/>
      <c r="Y742" s="9"/>
      <c r="Z742" s="9"/>
    </row>
    <row r="743" spans="1:26" ht="15.75" customHeight="1">
      <c r="A743" s="9"/>
      <c r="B743" s="9"/>
      <c r="C743" s="9"/>
      <c r="D743" s="9"/>
      <c r="E743" s="9"/>
      <c r="N743" s="9"/>
      <c r="O743" s="9"/>
      <c r="P743" s="9"/>
      <c r="Q743" s="9"/>
      <c r="R743" s="9"/>
      <c r="S743" s="9"/>
      <c r="T743" s="9"/>
      <c r="U743" s="9"/>
      <c r="V743" s="9"/>
      <c r="W743" s="9"/>
      <c r="X743" s="9"/>
      <c r="Y743" s="9"/>
      <c r="Z743" s="9"/>
    </row>
    <row r="744" spans="1:26" ht="15.75" customHeight="1">
      <c r="A744" s="9"/>
      <c r="B744" s="9"/>
      <c r="C744" s="9"/>
      <c r="D744" s="9"/>
      <c r="E744" s="9"/>
      <c r="N744" s="9"/>
      <c r="O744" s="9"/>
      <c r="P744" s="9"/>
      <c r="Q744" s="9"/>
      <c r="R744" s="9"/>
      <c r="S744" s="9"/>
      <c r="T744" s="9"/>
      <c r="U744" s="9"/>
      <c r="V744" s="9"/>
      <c r="W744" s="9"/>
      <c r="X744" s="9"/>
      <c r="Y744" s="9"/>
      <c r="Z744" s="9"/>
    </row>
    <row r="745" spans="1:26" ht="15.75" customHeight="1">
      <c r="A745" s="9"/>
      <c r="B745" s="9"/>
      <c r="C745" s="9"/>
      <c r="D745" s="9"/>
      <c r="E745" s="9"/>
      <c r="N745" s="9"/>
      <c r="O745" s="9"/>
      <c r="P745" s="9"/>
      <c r="Q745" s="9"/>
      <c r="R745" s="9"/>
      <c r="S745" s="9"/>
      <c r="T745" s="9"/>
      <c r="U745" s="9"/>
      <c r="V745" s="9"/>
      <c r="W745" s="9"/>
      <c r="X745" s="9"/>
      <c r="Y745" s="9"/>
      <c r="Z745" s="9"/>
    </row>
    <row r="746" spans="1:26" ht="15.75" customHeight="1">
      <c r="A746" s="9"/>
      <c r="B746" s="9"/>
      <c r="C746" s="9"/>
      <c r="D746" s="9"/>
      <c r="E746" s="9"/>
      <c r="N746" s="9"/>
      <c r="O746" s="9"/>
      <c r="P746" s="9"/>
      <c r="Q746" s="9"/>
      <c r="R746" s="9"/>
      <c r="S746" s="9"/>
      <c r="T746" s="9"/>
      <c r="U746" s="9"/>
      <c r="V746" s="9"/>
      <c r="W746" s="9"/>
      <c r="X746" s="9"/>
      <c r="Y746" s="9"/>
      <c r="Z746" s="9"/>
    </row>
    <row r="747" spans="1:26" ht="15.75" customHeight="1">
      <c r="A747" s="9"/>
      <c r="B747" s="9"/>
      <c r="C747" s="9"/>
      <c r="D747" s="9"/>
      <c r="E747" s="9"/>
      <c r="N747" s="9"/>
      <c r="O747" s="9"/>
      <c r="P747" s="9"/>
      <c r="Q747" s="9"/>
      <c r="R747" s="9"/>
      <c r="S747" s="9"/>
      <c r="T747" s="9"/>
      <c r="U747" s="9"/>
      <c r="V747" s="9"/>
      <c r="W747" s="9"/>
      <c r="X747" s="9"/>
      <c r="Y747" s="9"/>
      <c r="Z747" s="9"/>
    </row>
    <row r="748" spans="1:26" ht="15.75" customHeight="1">
      <c r="A748" s="9"/>
      <c r="B748" s="9"/>
      <c r="C748" s="9"/>
      <c r="D748" s="9"/>
      <c r="E748" s="9"/>
      <c r="N748" s="9"/>
      <c r="O748" s="9"/>
      <c r="P748" s="9"/>
      <c r="Q748" s="9"/>
      <c r="R748" s="9"/>
      <c r="S748" s="9"/>
      <c r="T748" s="9"/>
      <c r="U748" s="9"/>
      <c r="V748" s="9"/>
      <c r="W748" s="9"/>
      <c r="X748" s="9"/>
      <c r="Y748" s="9"/>
      <c r="Z748" s="9"/>
    </row>
    <row r="749" spans="1:26" ht="15.75" customHeight="1">
      <c r="A749" s="9"/>
      <c r="B749" s="9"/>
      <c r="C749" s="9"/>
      <c r="D749" s="9"/>
      <c r="E749" s="9"/>
      <c r="N749" s="9"/>
      <c r="O749" s="9"/>
      <c r="P749" s="9"/>
      <c r="Q749" s="9"/>
      <c r="R749" s="9"/>
      <c r="S749" s="9"/>
      <c r="T749" s="9"/>
      <c r="U749" s="9"/>
      <c r="V749" s="9"/>
      <c r="W749" s="9"/>
      <c r="X749" s="9"/>
      <c r="Y749" s="9"/>
      <c r="Z749" s="9"/>
    </row>
    <row r="750" spans="1:26" ht="15.75" customHeight="1">
      <c r="A750" s="9"/>
      <c r="B750" s="9"/>
      <c r="C750" s="9"/>
      <c r="D750" s="9"/>
      <c r="E750" s="9"/>
      <c r="N750" s="9"/>
      <c r="O750" s="9"/>
      <c r="P750" s="9"/>
      <c r="Q750" s="9"/>
      <c r="R750" s="9"/>
      <c r="S750" s="9"/>
      <c r="T750" s="9"/>
      <c r="U750" s="9"/>
      <c r="V750" s="9"/>
      <c r="W750" s="9"/>
      <c r="X750" s="9"/>
      <c r="Y750" s="9"/>
      <c r="Z750" s="9"/>
    </row>
    <row r="751" spans="1:26" ht="15.75" customHeight="1">
      <c r="A751" s="9"/>
      <c r="B751" s="9"/>
      <c r="C751" s="9"/>
      <c r="D751" s="9"/>
      <c r="E751" s="9"/>
      <c r="N751" s="9"/>
      <c r="O751" s="9"/>
      <c r="P751" s="9"/>
      <c r="Q751" s="9"/>
      <c r="R751" s="9"/>
      <c r="S751" s="9"/>
      <c r="T751" s="9"/>
      <c r="U751" s="9"/>
      <c r="V751" s="9"/>
      <c r="W751" s="9"/>
      <c r="X751" s="9"/>
      <c r="Y751" s="9"/>
      <c r="Z751" s="9"/>
    </row>
    <row r="752" spans="1:26" ht="15.75" customHeight="1">
      <c r="A752" s="9"/>
      <c r="B752" s="9"/>
      <c r="C752" s="9"/>
      <c r="D752" s="9"/>
      <c r="E752" s="9"/>
      <c r="N752" s="9"/>
      <c r="O752" s="9"/>
      <c r="P752" s="9"/>
      <c r="Q752" s="9"/>
      <c r="R752" s="9"/>
      <c r="S752" s="9"/>
      <c r="T752" s="9"/>
      <c r="U752" s="9"/>
      <c r="V752" s="9"/>
      <c r="W752" s="9"/>
      <c r="X752" s="9"/>
      <c r="Y752" s="9"/>
      <c r="Z752" s="9"/>
    </row>
    <row r="753" spans="1:26" ht="15.75" customHeight="1">
      <c r="A753" s="9"/>
      <c r="B753" s="9"/>
      <c r="C753" s="9"/>
      <c r="D753" s="9"/>
      <c r="E753" s="9"/>
      <c r="N753" s="9"/>
      <c r="O753" s="9"/>
      <c r="P753" s="9"/>
      <c r="Q753" s="9"/>
      <c r="R753" s="9"/>
      <c r="S753" s="9"/>
      <c r="T753" s="9"/>
      <c r="U753" s="9"/>
      <c r="V753" s="9"/>
      <c r="W753" s="9"/>
      <c r="X753" s="9"/>
      <c r="Y753" s="9"/>
      <c r="Z753" s="9"/>
    </row>
    <row r="754" spans="1:26" ht="15.75" customHeight="1">
      <c r="A754" s="9"/>
      <c r="B754" s="9"/>
      <c r="C754" s="9"/>
      <c r="D754" s="9"/>
      <c r="E754" s="9"/>
      <c r="N754" s="9"/>
      <c r="O754" s="9"/>
      <c r="P754" s="9"/>
      <c r="Q754" s="9"/>
      <c r="R754" s="9"/>
      <c r="S754" s="9"/>
      <c r="T754" s="9"/>
      <c r="U754" s="9"/>
      <c r="V754" s="9"/>
      <c r="W754" s="9"/>
      <c r="X754" s="9"/>
      <c r="Y754" s="9"/>
      <c r="Z754" s="9"/>
    </row>
    <row r="755" spans="1:26" ht="15.75" customHeight="1">
      <c r="A755" s="9"/>
      <c r="B755" s="9"/>
      <c r="C755" s="9"/>
      <c r="D755" s="9"/>
      <c r="E755" s="9"/>
      <c r="N755" s="9"/>
      <c r="O755" s="9"/>
      <c r="P755" s="9"/>
      <c r="Q755" s="9"/>
      <c r="R755" s="9"/>
      <c r="S755" s="9"/>
      <c r="T755" s="9"/>
      <c r="U755" s="9"/>
      <c r="V755" s="9"/>
      <c r="W755" s="9"/>
      <c r="X755" s="9"/>
      <c r="Y755" s="9"/>
      <c r="Z755" s="9"/>
    </row>
    <row r="756" spans="1:26" ht="15.75" customHeight="1">
      <c r="A756" s="9"/>
      <c r="B756" s="9"/>
      <c r="C756" s="9"/>
      <c r="D756" s="9"/>
      <c r="E756" s="9"/>
      <c r="N756" s="9"/>
      <c r="O756" s="9"/>
      <c r="P756" s="9"/>
      <c r="Q756" s="9"/>
      <c r="R756" s="9"/>
      <c r="S756" s="9"/>
      <c r="T756" s="9"/>
      <c r="U756" s="9"/>
      <c r="V756" s="9"/>
      <c r="W756" s="9"/>
      <c r="X756" s="9"/>
      <c r="Y756" s="9"/>
      <c r="Z756" s="9"/>
    </row>
    <row r="757" spans="1:26" ht="15.75" customHeight="1">
      <c r="A757" s="9"/>
      <c r="B757" s="9"/>
      <c r="C757" s="9"/>
      <c r="D757" s="9"/>
      <c r="E757" s="9"/>
      <c r="N757" s="9"/>
      <c r="O757" s="9"/>
      <c r="P757" s="9"/>
      <c r="Q757" s="9"/>
      <c r="R757" s="9"/>
      <c r="S757" s="9"/>
      <c r="T757" s="9"/>
      <c r="U757" s="9"/>
      <c r="V757" s="9"/>
      <c r="W757" s="9"/>
      <c r="X757" s="9"/>
      <c r="Y757" s="9"/>
      <c r="Z757" s="9"/>
    </row>
    <row r="758" spans="1:26" ht="15.75" customHeight="1">
      <c r="A758" s="9"/>
      <c r="B758" s="9"/>
      <c r="C758" s="9"/>
      <c r="D758" s="9"/>
      <c r="E758" s="9"/>
      <c r="N758" s="9"/>
      <c r="O758" s="9"/>
      <c r="P758" s="9"/>
      <c r="Q758" s="9"/>
      <c r="R758" s="9"/>
      <c r="S758" s="9"/>
      <c r="T758" s="9"/>
      <c r="U758" s="9"/>
      <c r="V758" s="9"/>
      <c r="W758" s="9"/>
      <c r="X758" s="9"/>
      <c r="Y758" s="9"/>
      <c r="Z758" s="9"/>
    </row>
    <row r="759" spans="1:26" ht="15.75" customHeight="1">
      <c r="A759" s="9"/>
      <c r="B759" s="9"/>
      <c r="C759" s="9"/>
      <c r="D759" s="9"/>
      <c r="E759" s="9"/>
      <c r="N759" s="9"/>
      <c r="O759" s="9"/>
      <c r="P759" s="9"/>
      <c r="Q759" s="9"/>
      <c r="R759" s="9"/>
      <c r="S759" s="9"/>
      <c r="T759" s="9"/>
      <c r="U759" s="9"/>
      <c r="V759" s="9"/>
      <c r="W759" s="9"/>
      <c r="X759" s="9"/>
      <c r="Y759" s="9"/>
      <c r="Z759" s="9"/>
    </row>
    <row r="760" spans="1:26" ht="15.75" customHeight="1">
      <c r="A760" s="9"/>
      <c r="B760" s="9"/>
      <c r="C760" s="9"/>
      <c r="D760" s="9"/>
      <c r="E760" s="9"/>
      <c r="N760" s="9"/>
      <c r="O760" s="9"/>
      <c r="P760" s="9"/>
      <c r="Q760" s="9"/>
      <c r="R760" s="9"/>
      <c r="S760" s="9"/>
      <c r="T760" s="9"/>
      <c r="U760" s="9"/>
      <c r="V760" s="9"/>
      <c r="W760" s="9"/>
      <c r="X760" s="9"/>
      <c r="Y760" s="9"/>
      <c r="Z760" s="9"/>
    </row>
    <row r="761" spans="1:26" ht="15.75" customHeight="1">
      <c r="A761" s="9"/>
      <c r="B761" s="9"/>
      <c r="C761" s="9"/>
      <c r="D761" s="9"/>
      <c r="E761" s="9"/>
      <c r="N761" s="9"/>
      <c r="O761" s="9"/>
      <c r="P761" s="9"/>
      <c r="Q761" s="9"/>
      <c r="R761" s="9"/>
      <c r="S761" s="9"/>
      <c r="T761" s="9"/>
      <c r="U761" s="9"/>
      <c r="V761" s="9"/>
      <c r="W761" s="9"/>
      <c r="X761" s="9"/>
      <c r="Y761" s="9"/>
      <c r="Z761" s="9"/>
    </row>
    <row r="762" spans="1:26" ht="15.75" customHeight="1">
      <c r="A762" s="9"/>
      <c r="B762" s="9"/>
      <c r="C762" s="9"/>
      <c r="D762" s="9"/>
      <c r="E762" s="9"/>
      <c r="N762" s="9"/>
      <c r="O762" s="9"/>
      <c r="P762" s="9"/>
      <c r="Q762" s="9"/>
      <c r="R762" s="9"/>
      <c r="S762" s="9"/>
      <c r="T762" s="9"/>
      <c r="U762" s="9"/>
      <c r="V762" s="9"/>
      <c r="W762" s="9"/>
      <c r="X762" s="9"/>
      <c r="Y762" s="9"/>
      <c r="Z762" s="9"/>
    </row>
    <row r="763" spans="1:26" ht="15.75" customHeight="1">
      <c r="A763" s="9"/>
      <c r="B763" s="9"/>
      <c r="C763" s="9"/>
      <c r="D763" s="9"/>
      <c r="E763" s="9"/>
      <c r="N763" s="9"/>
      <c r="O763" s="9"/>
      <c r="P763" s="9"/>
      <c r="Q763" s="9"/>
      <c r="R763" s="9"/>
      <c r="S763" s="9"/>
      <c r="T763" s="9"/>
      <c r="U763" s="9"/>
      <c r="V763" s="9"/>
      <c r="W763" s="9"/>
      <c r="X763" s="9"/>
      <c r="Y763" s="9"/>
      <c r="Z763" s="9"/>
    </row>
    <row r="764" spans="1:26" ht="15.75" customHeight="1">
      <c r="A764" s="9"/>
      <c r="B764" s="9"/>
      <c r="C764" s="9"/>
      <c r="D764" s="9"/>
      <c r="E764" s="9"/>
      <c r="N764" s="9"/>
      <c r="O764" s="9"/>
      <c r="P764" s="9"/>
      <c r="Q764" s="9"/>
      <c r="R764" s="9"/>
      <c r="S764" s="9"/>
      <c r="T764" s="9"/>
      <c r="U764" s="9"/>
      <c r="V764" s="9"/>
      <c r="W764" s="9"/>
      <c r="X764" s="9"/>
      <c r="Y764" s="9"/>
      <c r="Z764" s="9"/>
    </row>
    <row r="765" spans="1:26" ht="15.75" customHeight="1">
      <c r="A765" s="9"/>
      <c r="B765" s="9"/>
      <c r="C765" s="9"/>
      <c r="D765" s="9"/>
      <c r="E765" s="9"/>
      <c r="N765" s="9"/>
      <c r="O765" s="9"/>
      <c r="P765" s="9"/>
      <c r="Q765" s="9"/>
      <c r="R765" s="9"/>
      <c r="S765" s="9"/>
      <c r="T765" s="9"/>
      <c r="U765" s="9"/>
      <c r="V765" s="9"/>
      <c r="W765" s="9"/>
      <c r="X765" s="9"/>
      <c r="Y765" s="9"/>
      <c r="Z765" s="9"/>
    </row>
    <row r="766" spans="1:26" ht="15.75" customHeight="1">
      <c r="A766" s="9"/>
      <c r="B766" s="9"/>
      <c r="C766" s="9"/>
      <c r="D766" s="9"/>
      <c r="E766" s="9"/>
      <c r="N766" s="9"/>
      <c r="O766" s="9"/>
      <c r="P766" s="9"/>
      <c r="Q766" s="9"/>
      <c r="R766" s="9"/>
      <c r="S766" s="9"/>
      <c r="T766" s="9"/>
      <c r="U766" s="9"/>
      <c r="V766" s="9"/>
      <c r="W766" s="9"/>
      <c r="X766" s="9"/>
      <c r="Y766" s="9"/>
      <c r="Z766" s="9"/>
    </row>
    <row r="767" spans="1:26" ht="15.75" customHeight="1">
      <c r="A767" s="9"/>
      <c r="B767" s="9"/>
      <c r="C767" s="9"/>
      <c r="D767" s="9"/>
      <c r="E767" s="9"/>
      <c r="N767" s="9"/>
      <c r="O767" s="9"/>
      <c r="P767" s="9"/>
      <c r="Q767" s="9"/>
      <c r="R767" s="9"/>
      <c r="S767" s="9"/>
      <c r="T767" s="9"/>
      <c r="U767" s="9"/>
      <c r="V767" s="9"/>
      <c r="W767" s="9"/>
      <c r="X767" s="9"/>
      <c r="Y767" s="9"/>
      <c r="Z767" s="9"/>
    </row>
    <row r="768" spans="1:26" ht="15.75" customHeight="1">
      <c r="A768" s="9"/>
      <c r="B768" s="9"/>
      <c r="C768" s="9"/>
      <c r="D768" s="9"/>
      <c r="E768" s="9"/>
      <c r="N768" s="9"/>
      <c r="O768" s="9"/>
      <c r="P768" s="9"/>
      <c r="Q768" s="9"/>
      <c r="R768" s="9"/>
      <c r="S768" s="9"/>
      <c r="T768" s="9"/>
      <c r="U768" s="9"/>
      <c r="V768" s="9"/>
      <c r="W768" s="9"/>
      <c r="X768" s="9"/>
      <c r="Y768" s="9"/>
      <c r="Z768" s="9"/>
    </row>
    <row r="769" spans="1:26" ht="15.75" customHeight="1">
      <c r="A769" s="9"/>
      <c r="B769" s="9"/>
      <c r="C769" s="9"/>
      <c r="D769" s="9"/>
      <c r="E769" s="9"/>
      <c r="N769" s="9"/>
      <c r="O769" s="9"/>
      <c r="P769" s="9"/>
      <c r="Q769" s="9"/>
      <c r="R769" s="9"/>
      <c r="S769" s="9"/>
      <c r="T769" s="9"/>
      <c r="U769" s="9"/>
      <c r="V769" s="9"/>
      <c r="W769" s="9"/>
      <c r="X769" s="9"/>
      <c r="Y769" s="9"/>
      <c r="Z769" s="9"/>
    </row>
    <row r="770" spans="1:26" ht="15.75" customHeight="1">
      <c r="A770" s="9"/>
      <c r="B770" s="9"/>
      <c r="C770" s="9"/>
      <c r="D770" s="9"/>
      <c r="E770" s="9"/>
      <c r="N770" s="9"/>
      <c r="O770" s="9"/>
      <c r="P770" s="9"/>
      <c r="Q770" s="9"/>
      <c r="R770" s="9"/>
      <c r="S770" s="9"/>
      <c r="T770" s="9"/>
      <c r="U770" s="9"/>
      <c r="V770" s="9"/>
      <c r="W770" s="9"/>
      <c r="X770" s="9"/>
      <c r="Y770" s="9"/>
      <c r="Z770" s="9"/>
    </row>
    <row r="771" spans="1:26" ht="15.75" customHeight="1">
      <c r="A771" s="9"/>
      <c r="B771" s="9"/>
      <c r="C771" s="9"/>
      <c r="D771" s="9"/>
      <c r="E771" s="9"/>
      <c r="N771" s="9"/>
      <c r="O771" s="9"/>
      <c r="P771" s="9"/>
      <c r="Q771" s="9"/>
      <c r="R771" s="9"/>
      <c r="S771" s="9"/>
      <c r="T771" s="9"/>
      <c r="U771" s="9"/>
      <c r="V771" s="9"/>
      <c r="W771" s="9"/>
      <c r="X771" s="9"/>
      <c r="Y771" s="9"/>
      <c r="Z771" s="9"/>
    </row>
    <row r="772" spans="1:26" ht="15.75" customHeight="1">
      <c r="A772" s="9"/>
      <c r="B772" s="9"/>
      <c r="C772" s="9"/>
      <c r="D772" s="9"/>
      <c r="E772" s="9"/>
      <c r="N772" s="9"/>
      <c r="O772" s="9"/>
      <c r="P772" s="9"/>
      <c r="Q772" s="9"/>
      <c r="R772" s="9"/>
      <c r="S772" s="9"/>
      <c r="T772" s="9"/>
      <c r="U772" s="9"/>
      <c r="V772" s="9"/>
      <c r="W772" s="9"/>
      <c r="X772" s="9"/>
      <c r="Y772" s="9"/>
      <c r="Z772" s="9"/>
    </row>
    <row r="773" spans="1:26" ht="15.75" customHeight="1">
      <c r="A773" s="9"/>
      <c r="B773" s="9"/>
      <c r="C773" s="9"/>
      <c r="D773" s="9"/>
      <c r="E773" s="9"/>
      <c r="N773" s="9"/>
      <c r="O773" s="9"/>
      <c r="P773" s="9"/>
      <c r="Q773" s="9"/>
      <c r="R773" s="9"/>
      <c r="S773" s="9"/>
      <c r="T773" s="9"/>
      <c r="U773" s="9"/>
      <c r="V773" s="9"/>
      <c r="W773" s="9"/>
      <c r="X773" s="9"/>
      <c r="Y773" s="9"/>
      <c r="Z773" s="9"/>
    </row>
    <row r="774" spans="1:26" ht="15.75" customHeight="1">
      <c r="A774" s="9"/>
      <c r="B774" s="9"/>
      <c r="C774" s="9"/>
      <c r="D774" s="9"/>
      <c r="E774" s="9"/>
      <c r="N774" s="9"/>
      <c r="O774" s="9"/>
      <c r="P774" s="9"/>
      <c r="Q774" s="9"/>
      <c r="R774" s="9"/>
      <c r="S774" s="9"/>
      <c r="T774" s="9"/>
      <c r="U774" s="9"/>
      <c r="V774" s="9"/>
      <c r="W774" s="9"/>
      <c r="X774" s="9"/>
      <c r="Y774" s="9"/>
      <c r="Z774" s="9"/>
    </row>
    <row r="775" spans="1:26" ht="15.75" customHeight="1">
      <c r="A775" s="9"/>
      <c r="B775" s="9"/>
      <c r="C775" s="9"/>
      <c r="D775" s="9"/>
      <c r="E775" s="9"/>
      <c r="N775" s="9"/>
      <c r="O775" s="9"/>
      <c r="P775" s="9"/>
      <c r="Q775" s="9"/>
      <c r="R775" s="9"/>
      <c r="S775" s="9"/>
      <c r="T775" s="9"/>
      <c r="U775" s="9"/>
      <c r="V775" s="9"/>
      <c r="W775" s="9"/>
      <c r="X775" s="9"/>
      <c r="Y775" s="9"/>
      <c r="Z775" s="9"/>
    </row>
    <row r="776" spans="1:26" ht="15.75" customHeight="1">
      <c r="A776" s="9"/>
      <c r="B776" s="9"/>
      <c r="C776" s="9"/>
      <c r="D776" s="9"/>
      <c r="E776" s="9"/>
      <c r="N776" s="9"/>
      <c r="O776" s="9"/>
      <c r="P776" s="9"/>
      <c r="Q776" s="9"/>
      <c r="R776" s="9"/>
      <c r="S776" s="9"/>
      <c r="T776" s="9"/>
      <c r="U776" s="9"/>
      <c r="V776" s="9"/>
      <c r="W776" s="9"/>
      <c r="X776" s="9"/>
      <c r="Y776" s="9"/>
      <c r="Z776" s="9"/>
    </row>
    <row r="777" spans="1:26" ht="15.75" customHeight="1">
      <c r="A777" s="9"/>
      <c r="B777" s="9"/>
      <c r="C777" s="9"/>
      <c r="D777" s="9"/>
      <c r="E777" s="9"/>
      <c r="N777" s="9"/>
      <c r="O777" s="9"/>
      <c r="P777" s="9"/>
      <c r="Q777" s="9"/>
      <c r="R777" s="9"/>
      <c r="S777" s="9"/>
      <c r="T777" s="9"/>
      <c r="U777" s="9"/>
      <c r="V777" s="9"/>
      <c r="W777" s="9"/>
      <c r="X777" s="9"/>
      <c r="Y777" s="9"/>
      <c r="Z777" s="9"/>
    </row>
    <row r="778" spans="1:26" ht="15.75" customHeight="1">
      <c r="A778" s="9"/>
      <c r="B778" s="9"/>
      <c r="C778" s="9"/>
      <c r="D778" s="9"/>
      <c r="E778" s="9"/>
      <c r="N778" s="9"/>
      <c r="O778" s="9"/>
      <c r="P778" s="9"/>
      <c r="Q778" s="9"/>
      <c r="R778" s="9"/>
      <c r="S778" s="9"/>
      <c r="T778" s="9"/>
      <c r="U778" s="9"/>
      <c r="V778" s="9"/>
      <c r="W778" s="9"/>
      <c r="X778" s="9"/>
      <c r="Y778" s="9"/>
      <c r="Z778" s="9"/>
    </row>
    <row r="779" spans="1:26" ht="15.75" customHeight="1">
      <c r="A779" s="9"/>
      <c r="B779" s="9"/>
      <c r="C779" s="9"/>
      <c r="D779" s="9"/>
      <c r="E779" s="9"/>
      <c r="N779" s="9"/>
      <c r="O779" s="9"/>
      <c r="P779" s="9"/>
      <c r="Q779" s="9"/>
      <c r="R779" s="9"/>
      <c r="S779" s="9"/>
      <c r="T779" s="9"/>
      <c r="U779" s="9"/>
      <c r="V779" s="9"/>
      <c r="W779" s="9"/>
      <c r="X779" s="9"/>
      <c r="Y779" s="9"/>
      <c r="Z779" s="9"/>
    </row>
    <row r="780" spans="1:26" ht="15.75" customHeight="1">
      <c r="A780" s="9"/>
      <c r="B780" s="9"/>
      <c r="C780" s="9"/>
      <c r="D780" s="9"/>
      <c r="E780" s="9"/>
      <c r="N780" s="9"/>
      <c r="O780" s="9"/>
      <c r="P780" s="9"/>
      <c r="Q780" s="9"/>
      <c r="R780" s="9"/>
      <c r="S780" s="9"/>
      <c r="T780" s="9"/>
      <c r="U780" s="9"/>
      <c r="V780" s="9"/>
      <c r="W780" s="9"/>
      <c r="X780" s="9"/>
      <c r="Y780" s="9"/>
      <c r="Z780" s="9"/>
    </row>
    <row r="781" spans="1:26" ht="15.75" customHeight="1">
      <c r="A781" s="9"/>
      <c r="B781" s="9"/>
      <c r="C781" s="9"/>
      <c r="D781" s="9"/>
      <c r="E781" s="9"/>
      <c r="N781" s="9"/>
      <c r="O781" s="9"/>
      <c r="P781" s="9"/>
      <c r="Q781" s="9"/>
      <c r="R781" s="9"/>
      <c r="S781" s="9"/>
      <c r="T781" s="9"/>
      <c r="U781" s="9"/>
      <c r="V781" s="9"/>
      <c r="W781" s="9"/>
      <c r="X781" s="9"/>
      <c r="Y781" s="9"/>
      <c r="Z781" s="9"/>
    </row>
    <row r="782" spans="1:26" ht="15.75" customHeight="1">
      <c r="A782" s="9"/>
      <c r="B782" s="9"/>
      <c r="C782" s="9"/>
      <c r="D782" s="9"/>
      <c r="E782" s="9"/>
      <c r="N782" s="9"/>
      <c r="O782" s="9"/>
      <c r="P782" s="9"/>
      <c r="Q782" s="9"/>
      <c r="R782" s="9"/>
      <c r="S782" s="9"/>
      <c r="T782" s="9"/>
      <c r="U782" s="9"/>
      <c r="V782" s="9"/>
      <c r="W782" s="9"/>
      <c r="X782" s="9"/>
      <c r="Y782" s="9"/>
      <c r="Z782" s="9"/>
    </row>
    <row r="783" spans="1:26" ht="15.75" customHeight="1">
      <c r="A783" s="9"/>
      <c r="B783" s="9"/>
      <c r="C783" s="9"/>
      <c r="D783" s="9"/>
      <c r="E783" s="9"/>
      <c r="N783" s="9"/>
      <c r="O783" s="9"/>
      <c r="P783" s="9"/>
      <c r="Q783" s="9"/>
      <c r="R783" s="9"/>
      <c r="S783" s="9"/>
      <c r="T783" s="9"/>
      <c r="U783" s="9"/>
      <c r="V783" s="9"/>
      <c r="W783" s="9"/>
      <c r="X783" s="9"/>
      <c r="Y783" s="9"/>
      <c r="Z783" s="9"/>
    </row>
    <row r="784" spans="1:26" ht="15.75" customHeight="1">
      <c r="A784" s="9"/>
      <c r="B784" s="9"/>
      <c r="C784" s="9"/>
      <c r="D784" s="9"/>
      <c r="E784" s="9"/>
      <c r="N784" s="9"/>
      <c r="O784" s="9"/>
      <c r="P784" s="9"/>
      <c r="Q784" s="9"/>
      <c r="R784" s="9"/>
      <c r="S784" s="9"/>
      <c r="T784" s="9"/>
      <c r="U784" s="9"/>
      <c r="V784" s="9"/>
      <c r="W784" s="9"/>
      <c r="X784" s="9"/>
      <c r="Y784" s="9"/>
      <c r="Z784" s="9"/>
    </row>
    <row r="785" spans="1:26" ht="15.75" customHeight="1">
      <c r="A785" s="9"/>
      <c r="B785" s="9"/>
      <c r="C785" s="9"/>
      <c r="D785" s="9"/>
      <c r="E785" s="9"/>
      <c r="N785" s="9"/>
      <c r="O785" s="9"/>
      <c r="P785" s="9"/>
      <c r="Q785" s="9"/>
      <c r="R785" s="9"/>
      <c r="S785" s="9"/>
      <c r="T785" s="9"/>
      <c r="U785" s="9"/>
      <c r="V785" s="9"/>
      <c r="W785" s="9"/>
      <c r="X785" s="9"/>
      <c r="Y785" s="9"/>
      <c r="Z785" s="9"/>
    </row>
    <row r="786" spans="1:26" ht="15.75" customHeight="1">
      <c r="A786" s="9"/>
      <c r="B786" s="9"/>
      <c r="C786" s="9"/>
      <c r="D786" s="9"/>
      <c r="E786" s="9"/>
      <c r="N786" s="9"/>
      <c r="O786" s="9"/>
      <c r="P786" s="9"/>
      <c r="Q786" s="9"/>
      <c r="R786" s="9"/>
      <c r="S786" s="9"/>
      <c r="T786" s="9"/>
      <c r="U786" s="9"/>
      <c r="V786" s="9"/>
      <c r="W786" s="9"/>
      <c r="X786" s="9"/>
      <c r="Y786" s="9"/>
      <c r="Z786" s="9"/>
    </row>
    <row r="787" spans="1:26" ht="15.75" customHeight="1">
      <c r="A787" s="9"/>
      <c r="B787" s="9"/>
      <c r="C787" s="9"/>
      <c r="D787" s="9"/>
      <c r="E787" s="9"/>
      <c r="N787" s="9"/>
      <c r="O787" s="9"/>
      <c r="P787" s="9"/>
      <c r="Q787" s="9"/>
      <c r="R787" s="9"/>
      <c r="S787" s="9"/>
      <c r="T787" s="9"/>
      <c r="U787" s="9"/>
      <c r="V787" s="9"/>
      <c r="W787" s="9"/>
      <c r="X787" s="9"/>
      <c r="Y787" s="9"/>
      <c r="Z787" s="9"/>
    </row>
    <row r="788" spans="1:26" ht="15.75" customHeight="1">
      <c r="A788" s="9"/>
      <c r="B788" s="9"/>
      <c r="C788" s="9"/>
      <c r="D788" s="9"/>
      <c r="E788" s="9"/>
      <c r="N788" s="9"/>
      <c r="O788" s="9"/>
      <c r="P788" s="9"/>
      <c r="Q788" s="9"/>
      <c r="R788" s="9"/>
      <c r="S788" s="9"/>
      <c r="T788" s="9"/>
      <c r="U788" s="9"/>
      <c r="V788" s="9"/>
      <c r="W788" s="9"/>
      <c r="X788" s="9"/>
      <c r="Y788" s="9"/>
      <c r="Z788" s="9"/>
    </row>
    <row r="789" spans="1:26" ht="15.75" customHeight="1">
      <c r="A789" s="9"/>
      <c r="B789" s="9"/>
      <c r="C789" s="9"/>
      <c r="D789" s="9"/>
      <c r="E789" s="9"/>
      <c r="N789" s="9"/>
      <c r="O789" s="9"/>
      <c r="P789" s="9"/>
      <c r="Q789" s="9"/>
      <c r="R789" s="9"/>
      <c r="S789" s="9"/>
      <c r="T789" s="9"/>
      <c r="U789" s="9"/>
      <c r="V789" s="9"/>
      <c r="W789" s="9"/>
      <c r="X789" s="9"/>
      <c r="Y789" s="9"/>
      <c r="Z789" s="9"/>
    </row>
    <row r="790" spans="1:26" ht="15.75" customHeight="1">
      <c r="A790" s="9"/>
      <c r="B790" s="9"/>
      <c r="C790" s="9"/>
      <c r="D790" s="9"/>
      <c r="E790" s="9"/>
      <c r="N790" s="9"/>
      <c r="O790" s="9"/>
      <c r="P790" s="9"/>
      <c r="Q790" s="9"/>
      <c r="R790" s="9"/>
      <c r="S790" s="9"/>
      <c r="T790" s="9"/>
      <c r="U790" s="9"/>
      <c r="V790" s="9"/>
      <c r="W790" s="9"/>
      <c r="X790" s="9"/>
      <c r="Y790" s="9"/>
      <c r="Z790" s="9"/>
    </row>
    <row r="791" spans="1:26" ht="15.75" customHeight="1">
      <c r="A791" s="9"/>
      <c r="B791" s="9"/>
      <c r="C791" s="9"/>
      <c r="D791" s="9"/>
      <c r="E791" s="9"/>
      <c r="N791" s="9"/>
      <c r="O791" s="9"/>
      <c r="P791" s="9"/>
      <c r="Q791" s="9"/>
      <c r="R791" s="9"/>
      <c r="S791" s="9"/>
      <c r="T791" s="9"/>
      <c r="U791" s="9"/>
      <c r="V791" s="9"/>
      <c r="W791" s="9"/>
      <c r="X791" s="9"/>
      <c r="Y791" s="9"/>
      <c r="Z791" s="9"/>
    </row>
    <row r="792" spans="1:26" ht="15.75" customHeight="1">
      <c r="A792" s="9"/>
      <c r="B792" s="9"/>
      <c r="C792" s="9"/>
      <c r="D792" s="9"/>
      <c r="E792" s="9"/>
      <c r="N792" s="9"/>
      <c r="O792" s="9"/>
      <c r="P792" s="9"/>
      <c r="Q792" s="9"/>
      <c r="R792" s="9"/>
      <c r="S792" s="9"/>
      <c r="T792" s="9"/>
      <c r="U792" s="9"/>
      <c r="V792" s="9"/>
      <c r="W792" s="9"/>
      <c r="X792" s="9"/>
      <c r="Y792" s="9"/>
      <c r="Z792" s="9"/>
    </row>
    <row r="793" spans="1:26" ht="15.75" customHeight="1">
      <c r="A793" s="9"/>
      <c r="B793" s="9"/>
      <c r="C793" s="9"/>
      <c r="D793" s="9"/>
      <c r="E793" s="9"/>
      <c r="N793" s="9"/>
      <c r="O793" s="9"/>
      <c r="P793" s="9"/>
      <c r="Q793" s="9"/>
      <c r="R793" s="9"/>
      <c r="S793" s="9"/>
      <c r="T793" s="9"/>
      <c r="U793" s="9"/>
      <c r="V793" s="9"/>
      <c r="W793" s="9"/>
      <c r="X793" s="9"/>
      <c r="Y793" s="9"/>
      <c r="Z793" s="9"/>
    </row>
    <row r="794" spans="1:26" ht="15.75" customHeight="1">
      <c r="A794" s="9"/>
      <c r="B794" s="9"/>
      <c r="C794" s="9"/>
      <c r="D794" s="9"/>
      <c r="E794" s="9"/>
      <c r="N794" s="9"/>
      <c r="O794" s="9"/>
      <c r="P794" s="9"/>
      <c r="Q794" s="9"/>
      <c r="R794" s="9"/>
      <c r="S794" s="9"/>
      <c r="T794" s="9"/>
      <c r="U794" s="9"/>
      <c r="V794" s="9"/>
      <c r="W794" s="9"/>
      <c r="X794" s="9"/>
      <c r="Y794" s="9"/>
      <c r="Z794" s="9"/>
    </row>
    <row r="795" spans="1:26" ht="15.75" customHeight="1">
      <c r="A795" s="9"/>
      <c r="B795" s="9"/>
      <c r="C795" s="9"/>
      <c r="D795" s="9"/>
      <c r="E795" s="9"/>
      <c r="N795" s="9"/>
      <c r="O795" s="9"/>
      <c r="P795" s="9"/>
      <c r="Q795" s="9"/>
      <c r="R795" s="9"/>
      <c r="S795" s="9"/>
      <c r="T795" s="9"/>
      <c r="U795" s="9"/>
      <c r="V795" s="9"/>
      <c r="W795" s="9"/>
      <c r="X795" s="9"/>
      <c r="Y795" s="9"/>
      <c r="Z795" s="9"/>
    </row>
    <row r="796" spans="1:26" ht="15.75" customHeight="1">
      <c r="A796" s="9"/>
      <c r="B796" s="9"/>
      <c r="C796" s="9"/>
      <c r="D796" s="9"/>
      <c r="E796" s="9"/>
      <c r="N796" s="9"/>
      <c r="O796" s="9"/>
      <c r="P796" s="9"/>
      <c r="Q796" s="9"/>
      <c r="R796" s="9"/>
      <c r="S796" s="9"/>
      <c r="T796" s="9"/>
      <c r="U796" s="9"/>
      <c r="V796" s="9"/>
      <c r="W796" s="9"/>
      <c r="X796" s="9"/>
      <c r="Y796" s="9"/>
      <c r="Z796" s="9"/>
    </row>
    <row r="797" spans="1:26" ht="15.75" customHeight="1">
      <c r="A797" s="9"/>
      <c r="B797" s="9"/>
      <c r="C797" s="9"/>
      <c r="D797" s="9"/>
      <c r="E797" s="9"/>
      <c r="N797" s="9"/>
      <c r="O797" s="9"/>
      <c r="P797" s="9"/>
      <c r="Q797" s="9"/>
      <c r="R797" s="9"/>
      <c r="S797" s="9"/>
      <c r="T797" s="9"/>
      <c r="U797" s="9"/>
      <c r="V797" s="9"/>
      <c r="W797" s="9"/>
      <c r="X797" s="9"/>
      <c r="Y797" s="9"/>
      <c r="Z797" s="9"/>
    </row>
    <row r="798" spans="1:26" ht="15.75" customHeight="1">
      <c r="A798" s="9"/>
      <c r="B798" s="9"/>
      <c r="C798" s="9"/>
      <c r="D798" s="9"/>
      <c r="E798" s="9"/>
      <c r="N798" s="9"/>
      <c r="O798" s="9"/>
      <c r="P798" s="9"/>
      <c r="Q798" s="9"/>
      <c r="R798" s="9"/>
      <c r="S798" s="9"/>
      <c r="T798" s="9"/>
      <c r="U798" s="9"/>
      <c r="V798" s="9"/>
      <c r="W798" s="9"/>
      <c r="X798" s="9"/>
      <c r="Y798" s="9"/>
      <c r="Z798" s="9"/>
    </row>
    <row r="799" spans="1:26" ht="15.75" customHeight="1">
      <c r="A799" s="9"/>
      <c r="B799" s="9"/>
      <c r="C799" s="9"/>
      <c r="D799" s="9"/>
      <c r="E799" s="9"/>
      <c r="N799" s="9"/>
      <c r="O799" s="9"/>
      <c r="P799" s="9"/>
      <c r="Q799" s="9"/>
      <c r="R799" s="9"/>
      <c r="S799" s="9"/>
      <c r="T799" s="9"/>
      <c r="U799" s="9"/>
      <c r="V799" s="9"/>
      <c r="W799" s="9"/>
      <c r="X799" s="9"/>
      <c r="Y799" s="9"/>
      <c r="Z799" s="9"/>
    </row>
    <row r="800" spans="1:26" ht="15.75" customHeight="1">
      <c r="A800" s="9"/>
      <c r="B800" s="9"/>
      <c r="C800" s="9"/>
      <c r="D800" s="9"/>
      <c r="E800" s="9"/>
      <c r="N800" s="9"/>
      <c r="O800" s="9"/>
      <c r="P800" s="9"/>
      <c r="Q800" s="9"/>
      <c r="R800" s="9"/>
      <c r="S800" s="9"/>
      <c r="T800" s="9"/>
      <c r="U800" s="9"/>
      <c r="V800" s="9"/>
      <c r="W800" s="9"/>
      <c r="X800" s="9"/>
      <c r="Y800" s="9"/>
      <c r="Z800" s="9"/>
    </row>
    <row r="801" spans="1:26" ht="15.75" customHeight="1">
      <c r="A801" s="9"/>
      <c r="B801" s="9"/>
      <c r="C801" s="9"/>
      <c r="D801" s="9"/>
      <c r="E801" s="9"/>
      <c r="N801" s="9"/>
      <c r="O801" s="9"/>
      <c r="P801" s="9"/>
      <c r="Q801" s="9"/>
      <c r="R801" s="9"/>
      <c r="S801" s="9"/>
      <c r="T801" s="9"/>
      <c r="U801" s="9"/>
      <c r="V801" s="9"/>
      <c r="W801" s="9"/>
      <c r="X801" s="9"/>
      <c r="Y801" s="9"/>
      <c r="Z801" s="9"/>
    </row>
    <row r="802" spans="1:26" ht="15.75" customHeight="1">
      <c r="A802" s="9"/>
      <c r="B802" s="9"/>
      <c r="C802" s="9"/>
      <c r="D802" s="9"/>
      <c r="E802" s="9"/>
      <c r="N802" s="9"/>
      <c r="O802" s="9"/>
      <c r="P802" s="9"/>
      <c r="Q802" s="9"/>
      <c r="R802" s="9"/>
      <c r="S802" s="9"/>
      <c r="T802" s="9"/>
      <c r="U802" s="9"/>
      <c r="V802" s="9"/>
      <c r="W802" s="9"/>
      <c r="X802" s="9"/>
      <c r="Y802" s="9"/>
      <c r="Z802" s="9"/>
    </row>
    <row r="803" spans="1:26" ht="15.75" customHeight="1">
      <c r="A803" s="9"/>
      <c r="B803" s="9"/>
      <c r="C803" s="9"/>
      <c r="D803" s="9"/>
      <c r="E803" s="9"/>
      <c r="N803" s="9"/>
      <c r="O803" s="9"/>
      <c r="P803" s="9"/>
      <c r="Q803" s="9"/>
      <c r="R803" s="9"/>
      <c r="S803" s="9"/>
      <c r="T803" s="9"/>
      <c r="U803" s="9"/>
      <c r="V803" s="9"/>
      <c r="W803" s="9"/>
      <c r="X803" s="9"/>
      <c r="Y803" s="9"/>
      <c r="Z803" s="9"/>
    </row>
    <row r="804" spans="1:26" ht="15.75" customHeight="1">
      <c r="A804" s="9"/>
      <c r="B804" s="9"/>
      <c r="C804" s="9"/>
      <c r="D804" s="9"/>
      <c r="E804" s="9"/>
      <c r="N804" s="9"/>
      <c r="O804" s="9"/>
      <c r="P804" s="9"/>
      <c r="Q804" s="9"/>
      <c r="R804" s="9"/>
      <c r="S804" s="9"/>
      <c r="T804" s="9"/>
      <c r="U804" s="9"/>
      <c r="V804" s="9"/>
      <c r="W804" s="9"/>
      <c r="X804" s="9"/>
      <c r="Y804" s="9"/>
      <c r="Z804" s="9"/>
    </row>
    <row r="805" spans="1:26" ht="15.75" customHeight="1">
      <c r="A805" s="9"/>
      <c r="B805" s="9"/>
      <c r="C805" s="9"/>
      <c r="D805" s="9"/>
      <c r="E805" s="9"/>
      <c r="N805" s="9"/>
      <c r="O805" s="9"/>
      <c r="P805" s="9"/>
      <c r="Q805" s="9"/>
      <c r="R805" s="9"/>
      <c r="S805" s="9"/>
      <c r="T805" s="9"/>
      <c r="U805" s="9"/>
      <c r="V805" s="9"/>
      <c r="W805" s="9"/>
      <c r="X805" s="9"/>
      <c r="Y805" s="9"/>
      <c r="Z805" s="9"/>
    </row>
    <row r="806" spans="1:26" ht="15.75" customHeight="1">
      <c r="A806" s="9"/>
      <c r="B806" s="9"/>
      <c r="C806" s="9"/>
      <c r="D806" s="9"/>
      <c r="E806" s="9"/>
      <c r="N806" s="9"/>
      <c r="O806" s="9"/>
      <c r="P806" s="9"/>
      <c r="Q806" s="9"/>
      <c r="R806" s="9"/>
      <c r="S806" s="9"/>
      <c r="T806" s="9"/>
      <c r="U806" s="9"/>
      <c r="V806" s="9"/>
      <c r="W806" s="9"/>
      <c r="X806" s="9"/>
      <c r="Y806" s="9"/>
      <c r="Z806" s="9"/>
    </row>
    <row r="807" spans="1:26" ht="15.75" customHeight="1">
      <c r="A807" s="9"/>
      <c r="B807" s="9"/>
      <c r="C807" s="9"/>
      <c r="D807" s="9"/>
      <c r="E807" s="9"/>
      <c r="N807" s="9"/>
      <c r="O807" s="9"/>
      <c r="P807" s="9"/>
      <c r="Q807" s="9"/>
      <c r="R807" s="9"/>
      <c r="S807" s="9"/>
      <c r="T807" s="9"/>
      <c r="U807" s="9"/>
      <c r="V807" s="9"/>
      <c r="W807" s="9"/>
      <c r="X807" s="9"/>
      <c r="Y807" s="9"/>
      <c r="Z807" s="9"/>
    </row>
    <row r="808" spans="1:26" ht="15.75" customHeight="1">
      <c r="A808" s="9"/>
      <c r="B808" s="9"/>
      <c r="C808" s="9"/>
      <c r="D808" s="9"/>
      <c r="E808" s="9"/>
      <c r="N808" s="9"/>
      <c r="O808" s="9"/>
      <c r="P808" s="9"/>
      <c r="Q808" s="9"/>
      <c r="R808" s="9"/>
      <c r="S808" s="9"/>
      <c r="T808" s="9"/>
      <c r="U808" s="9"/>
      <c r="V808" s="9"/>
      <c r="W808" s="9"/>
      <c r="X808" s="9"/>
      <c r="Y808" s="9"/>
      <c r="Z808" s="9"/>
    </row>
    <row r="809" spans="1:26" ht="15.75" customHeight="1">
      <c r="A809" s="9"/>
      <c r="B809" s="9"/>
      <c r="C809" s="9"/>
      <c r="D809" s="9"/>
      <c r="E809" s="9"/>
      <c r="N809" s="9"/>
      <c r="O809" s="9"/>
      <c r="P809" s="9"/>
      <c r="Q809" s="9"/>
      <c r="R809" s="9"/>
      <c r="S809" s="9"/>
      <c r="T809" s="9"/>
      <c r="U809" s="9"/>
      <c r="V809" s="9"/>
      <c r="W809" s="9"/>
      <c r="X809" s="9"/>
      <c r="Y809" s="9"/>
      <c r="Z809" s="9"/>
    </row>
    <row r="810" spans="1:26" ht="15.75" customHeight="1">
      <c r="A810" s="9"/>
      <c r="B810" s="9"/>
      <c r="C810" s="9"/>
      <c r="D810" s="9"/>
      <c r="E810" s="9"/>
      <c r="N810" s="9"/>
      <c r="O810" s="9"/>
      <c r="P810" s="9"/>
      <c r="Q810" s="9"/>
      <c r="R810" s="9"/>
      <c r="S810" s="9"/>
      <c r="T810" s="9"/>
      <c r="U810" s="9"/>
      <c r="V810" s="9"/>
      <c r="W810" s="9"/>
      <c r="X810" s="9"/>
      <c r="Y810" s="9"/>
      <c r="Z810" s="9"/>
    </row>
    <row r="811" spans="1:26" ht="15.75" customHeight="1">
      <c r="A811" s="9"/>
      <c r="B811" s="9"/>
      <c r="C811" s="9"/>
      <c r="D811" s="9"/>
      <c r="E811" s="9"/>
      <c r="N811" s="9"/>
      <c r="O811" s="9"/>
      <c r="P811" s="9"/>
      <c r="Q811" s="9"/>
      <c r="R811" s="9"/>
      <c r="S811" s="9"/>
      <c r="T811" s="9"/>
      <c r="U811" s="9"/>
      <c r="V811" s="9"/>
      <c r="W811" s="9"/>
      <c r="X811" s="9"/>
      <c r="Y811" s="9"/>
      <c r="Z811" s="9"/>
    </row>
    <row r="812" spans="1:26" ht="15.75" customHeight="1">
      <c r="A812" s="9"/>
      <c r="B812" s="9"/>
      <c r="C812" s="9"/>
      <c r="D812" s="9"/>
      <c r="E812" s="9"/>
      <c r="N812" s="9"/>
      <c r="O812" s="9"/>
      <c r="P812" s="9"/>
      <c r="Q812" s="9"/>
      <c r="R812" s="9"/>
      <c r="S812" s="9"/>
      <c r="T812" s="9"/>
      <c r="U812" s="9"/>
      <c r="V812" s="9"/>
      <c r="W812" s="9"/>
      <c r="X812" s="9"/>
      <c r="Y812" s="9"/>
      <c r="Z812" s="9"/>
    </row>
    <row r="813" spans="1:26" ht="15.75" customHeight="1">
      <c r="A813" s="9"/>
      <c r="B813" s="9"/>
      <c r="C813" s="9"/>
      <c r="D813" s="9"/>
      <c r="E813" s="9"/>
      <c r="N813" s="9"/>
      <c r="O813" s="9"/>
      <c r="P813" s="9"/>
      <c r="Q813" s="9"/>
      <c r="R813" s="9"/>
      <c r="S813" s="9"/>
      <c r="T813" s="9"/>
      <c r="U813" s="9"/>
      <c r="V813" s="9"/>
      <c r="W813" s="9"/>
      <c r="X813" s="9"/>
      <c r="Y813" s="9"/>
      <c r="Z813" s="9"/>
    </row>
    <row r="814" spans="1:26" ht="15.75" customHeight="1">
      <c r="A814" s="9"/>
      <c r="B814" s="9"/>
      <c r="C814" s="9"/>
      <c r="D814" s="9"/>
      <c r="E814" s="9"/>
      <c r="N814" s="9"/>
      <c r="O814" s="9"/>
      <c r="P814" s="9"/>
      <c r="Q814" s="9"/>
      <c r="R814" s="9"/>
      <c r="S814" s="9"/>
      <c r="T814" s="9"/>
      <c r="U814" s="9"/>
      <c r="V814" s="9"/>
      <c r="W814" s="9"/>
      <c r="X814" s="9"/>
      <c r="Y814" s="9"/>
      <c r="Z814" s="9"/>
    </row>
    <row r="815" spans="1:26" ht="15.75" customHeight="1">
      <c r="A815" s="9"/>
      <c r="B815" s="9"/>
      <c r="C815" s="9"/>
      <c r="D815" s="9"/>
      <c r="E815" s="9"/>
      <c r="N815" s="9"/>
      <c r="O815" s="9"/>
      <c r="P815" s="9"/>
      <c r="Q815" s="9"/>
      <c r="R815" s="9"/>
      <c r="S815" s="9"/>
      <c r="T815" s="9"/>
      <c r="U815" s="9"/>
      <c r="V815" s="9"/>
      <c r="W815" s="9"/>
      <c r="X815" s="9"/>
      <c r="Y815" s="9"/>
      <c r="Z815" s="9"/>
    </row>
    <row r="816" spans="1:26" ht="15.75" customHeight="1">
      <c r="A816" s="9"/>
      <c r="B816" s="9"/>
      <c r="C816" s="9"/>
      <c r="D816" s="9"/>
      <c r="E816" s="9"/>
      <c r="N816" s="9"/>
      <c r="O816" s="9"/>
      <c r="P816" s="9"/>
      <c r="Q816" s="9"/>
      <c r="R816" s="9"/>
      <c r="S816" s="9"/>
      <c r="T816" s="9"/>
      <c r="U816" s="9"/>
      <c r="V816" s="9"/>
      <c r="W816" s="9"/>
      <c r="X816" s="9"/>
      <c r="Y816" s="9"/>
      <c r="Z816" s="9"/>
    </row>
    <row r="817" spans="1:26" ht="15.75" customHeight="1">
      <c r="A817" s="9"/>
      <c r="B817" s="9"/>
      <c r="C817" s="9"/>
      <c r="D817" s="9"/>
      <c r="E817" s="9"/>
      <c r="N817" s="9"/>
      <c r="O817" s="9"/>
      <c r="P817" s="9"/>
      <c r="Q817" s="9"/>
      <c r="R817" s="9"/>
      <c r="S817" s="9"/>
      <c r="T817" s="9"/>
      <c r="U817" s="9"/>
      <c r="V817" s="9"/>
      <c r="W817" s="9"/>
      <c r="X817" s="9"/>
      <c r="Y817" s="9"/>
      <c r="Z817" s="9"/>
    </row>
    <row r="818" spans="1:26" ht="15.75" customHeight="1">
      <c r="A818" s="9"/>
      <c r="B818" s="9"/>
      <c r="C818" s="9"/>
      <c r="D818" s="9"/>
      <c r="E818" s="9"/>
      <c r="N818" s="9"/>
      <c r="O818" s="9"/>
      <c r="P818" s="9"/>
      <c r="Q818" s="9"/>
      <c r="R818" s="9"/>
      <c r="S818" s="9"/>
      <c r="T818" s="9"/>
      <c r="U818" s="9"/>
      <c r="V818" s="9"/>
      <c r="W818" s="9"/>
      <c r="X818" s="9"/>
      <c r="Y818" s="9"/>
      <c r="Z818" s="9"/>
    </row>
    <row r="819" spans="1:26" ht="15.75" customHeight="1">
      <c r="A819" s="9"/>
      <c r="B819" s="9"/>
      <c r="C819" s="9"/>
      <c r="D819" s="9"/>
      <c r="E819" s="9"/>
      <c r="N819" s="9"/>
      <c r="O819" s="9"/>
      <c r="P819" s="9"/>
      <c r="Q819" s="9"/>
      <c r="R819" s="9"/>
      <c r="S819" s="9"/>
      <c r="T819" s="9"/>
      <c r="U819" s="9"/>
      <c r="V819" s="9"/>
      <c r="W819" s="9"/>
      <c r="X819" s="9"/>
      <c r="Y819" s="9"/>
      <c r="Z819" s="9"/>
    </row>
    <row r="820" spans="1:26" ht="15.75" customHeight="1">
      <c r="A820" s="9"/>
      <c r="B820" s="9"/>
      <c r="C820" s="9"/>
      <c r="D820" s="9"/>
      <c r="E820" s="9"/>
      <c r="N820" s="9"/>
      <c r="O820" s="9"/>
      <c r="P820" s="9"/>
      <c r="Q820" s="9"/>
      <c r="R820" s="9"/>
      <c r="S820" s="9"/>
      <c r="T820" s="9"/>
      <c r="U820" s="9"/>
      <c r="V820" s="9"/>
      <c r="W820" s="9"/>
      <c r="X820" s="9"/>
      <c r="Y820" s="9"/>
      <c r="Z820" s="9"/>
    </row>
    <row r="821" spans="1:26" ht="15.75" customHeight="1">
      <c r="A821" s="9"/>
      <c r="B821" s="9"/>
      <c r="C821" s="9"/>
      <c r="D821" s="9"/>
      <c r="E821" s="9"/>
      <c r="N821" s="9"/>
      <c r="O821" s="9"/>
      <c r="P821" s="9"/>
      <c r="Q821" s="9"/>
      <c r="R821" s="9"/>
      <c r="S821" s="9"/>
      <c r="T821" s="9"/>
      <c r="U821" s="9"/>
      <c r="V821" s="9"/>
      <c r="W821" s="9"/>
      <c r="X821" s="9"/>
      <c r="Y821" s="9"/>
      <c r="Z821" s="9"/>
    </row>
    <row r="822" spans="1:26" ht="15.75" customHeight="1">
      <c r="A822" s="9"/>
      <c r="B822" s="9"/>
      <c r="C822" s="9"/>
      <c r="D822" s="9"/>
      <c r="E822" s="9"/>
      <c r="N822" s="9"/>
      <c r="O822" s="9"/>
      <c r="P822" s="9"/>
      <c r="Q822" s="9"/>
      <c r="R822" s="9"/>
      <c r="S822" s="9"/>
      <c r="T822" s="9"/>
      <c r="U822" s="9"/>
      <c r="V822" s="9"/>
      <c r="W822" s="9"/>
      <c r="X822" s="9"/>
      <c r="Y822" s="9"/>
      <c r="Z822" s="9"/>
    </row>
    <row r="823" spans="1:26" ht="15.75" customHeight="1">
      <c r="A823" s="9"/>
      <c r="B823" s="9"/>
      <c r="C823" s="9"/>
      <c r="D823" s="9"/>
      <c r="E823" s="9"/>
      <c r="N823" s="9"/>
      <c r="O823" s="9"/>
      <c r="P823" s="9"/>
      <c r="Q823" s="9"/>
      <c r="R823" s="9"/>
      <c r="S823" s="9"/>
      <c r="T823" s="9"/>
      <c r="U823" s="9"/>
      <c r="V823" s="9"/>
      <c r="W823" s="9"/>
      <c r="X823" s="9"/>
      <c r="Y823" s="9"/>
      <c r="Z823" s="9"/>
    </row>
    <row r="824" spans="1:26" ht="15.75" customHeight="1">
      <c r="A824" s="9"/>
      <c r="B824" s="9"/>
      <c r="C824" s="9"/>
      <c r="D824" s="9"/>
      <c r="E824" s="9"/>
      <c r="N824" s="9"/>
      <c r="O824" s="9"/>
      <c r="P824" s="9"/>
      <c r="Q824" s="9"/>
      <c r="R824" s="9"/>
      <c r="S824" s="9"/>
      <c r="T824" s="9"/>
      <c r="U824" s="9"/>
      <c r="V824" s="9"/>
      <c r="W824" s="9"/>
      <c r="X824" s="9"/>
      <c r="Y824" s="9"/>
      <c r="Z824" s="9"/>
    </row>
    <row r="825" spans="1:26" ht="15.75" customHeight="1">
      <c r="A825" s="9"/>
      <c r="B825" s="9"/>
      <c r="C825" s="9"/>
      <c r="D825" s="9"/>
      <c r="E825" s="9"/>
      <c r="N825" s="9"/>
      <c r="O825" s="9"/>
      <c r="P825" s="9"/>
      <c r="Q825" s="9"/>
      <c r="R825" s="9"/>
      <c r="S825" s="9"/>
      <c r="T825" s="9"/>
      <c r="U825" s="9"/>
      <c r="V825" s="9"/>
      <c r="W825" s="9"/>
      <c r="X825" s="9"/>
      <c r="Y825" s="9"/>
      <c r="Z825" s="9"/>
    </row>
    <row r="826" spans="1:26" ht="15.75" customHeight="1">
      <c r="A826" s="9"/>
      <c r="B826" s="9"/>
      <c r="C826" s="9"/>
      <c r="D826" s="9"/>
      <c r="E826" s="9"/>
      <c r="N826" s="9"/>
      <c r="O826" s="9"/>
      <c r="P826" s="9"/>
      <c r="Q826" s="9"/>
      <c r="R826" s="9"/>
      <c r="S826" s="9"/>
      <c r="T826" s="9"/>
      <c r="U826" s="9"/>
      <c r="V826" s="9"/>
      <c r="W826" s="9"/>
      <c r="X826" s="9"/>
      <c r="Y826" s="9"/>
      <c r="Z826" s="9"/>
    </row>
    <row r="827" spans="1:26" ht="15.75" customHeight="1">
      <c r="A827" s="9"/>
      <c r="B827" s="9"/>
      <c r="C827" s="9"/>
      <c r="D827" s="9"/>
      <c r="E827" s="9"/>
      <c r="N827" s="9"/>
      <c r="O827" s="9"/>
      <c r="P827" s="9"/>
      <c r="Q827" s="9"/>
      <c r="R827" s="9"/>
      <c r="S827" s="9"/>
      <c r="T827" s="9"/>
      <c r="U827" s="9"/>
      <c r="V827" s="9"/>
      <c r="W827" s="9"/>
      <c r="X827" s="9"/>
      <c r="Y827" s="9"/>
      <c r="Z827" s="9"/>
    </row>
    <row r="828" spans="1:26" ht="15.75" customHeight="1">
      <c r="A828" s="9"/>
      <c r="B828" s="9"/>
      <c r="C828" s="9"/>
      <c r="D828" s="9"/>
      <c r="E828" s="9"/>
      <c r="N828" s="9"/>
      <c r="O828" s="9"/>
      <c r="P828" s="9"/>
      <c r="Q828" s="9"/>
      <c r="R828" s="9"/>
      <c r="S828" s="9"/>
      <c r="T828" s="9"/>
      <c r="U828" s="9"/>
      <c r="V828" s="9"/>
      <c r="W828" s="9"/>
      <c r="X828" s="9"/>
      <c r="Y828" s="9"/>
      <c r="Z828" s="9"/>
    </row>
    <row r="829" spans="1:26" ht="15.75" customHeight="1">
      <c r="A829" s="9"/>
      <c r="B829" s="9"/>
      <c r="C829" s="9"/>
      <c r="D829" s="9"/>
      <c r="E829" s="9"/>
      <c r="N829" s="9"/>
      <c r="O829" s="9"/>
      <c r="P829" s="9"/>
      <c r="Q829" s="9"/>
      <c r="R829" s="9"/>
      <c r="S829" s="9"/>
      <c r="T829" s="9"/>
      <c r="U829" s="9"/>
      <c r="V829" s="9"/>
      <c r="W829" s="9"/>
      <c r="X829" s="9"/>
      <c r="Y829" s="9"/>
      <c r="Z829" s="9"/>
    </row>
    <row r="830" spans="1:26" ht="15.75" customHeight="1">
      <c r="A830" s="9"/>
      <c r="B830" s="9"/>
      <c r="C830" s="9"/>
      <c r="D830" s="9"/>
      <c r="E830" s="9"/>
      <c r="N830" s="9"/>
      <c r="O830" s="9"/>
      <c r="P830" s="9"/>
      <c r="Q830" s="9"/>
      <c r="R830" s="9"/>
      <c r="S830" s="9"/>
      <c r="T830" s="9"/>
      <c r="U830" s="9"/>
      <c r="V830" s="9"/>
      <c r="W830" s="9"/>
      <c r="X830" s="9"/>
      <c r="Y830" s="9"/>
      <c r="Z830" s="9"/>
    </row>
    <row r="831" spans="1:26" ht="15.75" customHeight="1">
      <c r="A831" s="9"/>
      <c r="B831" s="9"/>
      <c r="C831" s="9"/>
      <c r="D831" s="9"/>
      <c r="E831" s="9"/>
      <c r="N831" s="9"/>
      <c r="O831" s="9"/>
      <c r="P831" s="9"/>
      <c r="Q831" s="9"/>
      <c r="R831" s="9"/>
      <c r="S831" s="9"/>
      <c r="T831" s="9"/>
      <c r="U831" s="9"/>
      <c r="V831" s="9"/>
      <c r="W831" s="9"/>
      <c r="X831" s="9"/>
      <c r="Y831" s="9"/>
      <c r="Z831" s="9"/>
    </row>
    <row r="832" spans="1:26" ht="15.75" customHeight="1">
      <c r="A832" s="9"/>
      <c r="B832" s="9"/>
      <c r="C832" s="9"/>
      <c r="D832" s="9"/>
      <c r="E832" s="9"/>
      <c r="N832" s="9"/>
      <c r="O832" s="9"/>
      <c r="P832" s="9"/>
      <c r="Q832" s="9"/>
      <c r="R832" s="9"/>
      <c r="S832" s="9"/>
      <c r="T832" s="9"/>
      <c r="U832" s="9"/>
      <c r="V832" s="9"/>
      <c r="W832" s="9"/>
      <c r="X832" s="9"/>
      <c r="Y832" s="9"/>
      <c r="Z832" s="9"/>
    </row>
    <row r="833" spans="1:26" ht="15.75" customHeight="1">
      <c r="A833" s="9"/>
      <c r="B833" s="9"/>
      <c r="C833" s="9"/>
      <c r="D833" s="9"/>
      <c r="E833" s="9"/>
      <c r="N833" s="9"/>
      <c r="O833" s="9"/>
      <c r="P833" s="9"/>
      <c r="Q833" s="9"/>
      <c r="R833" s="9"/>
      <c r="S833" s="9"/>
      <c r="T833" s="9"/>
      <c r="U833" s="9"/>
      <c r="V833" s="9"/>
      <c r="W833" s="9"/>
      <c r="X833" s="9"/>
      <c r="Y833" s="9"/>
      <c r="Z833" s="9"/>
    </row>
    <row r="834" spans="1:26" ht="15.75" customHeight="1">
      <c r="A834" s="9"/>
      <c r="B834" s="9"/>
      <c r="C834" s="9"/>
      <c r="D834" s="9"/>
      <c r="E834" s="9"/>
      <c r="N834" s="9"/>
      <c r="O834" s="9"/>
      <c r="P834" s="9"/>
      <c r="Q834" s="9"/>
      <c r="R834" s="9"/>
      <c r="S834" s="9"/>
      <c r="T834" s="9"/>
      <c r="U834" s="9"/>
      <c r="V834" s="9"/>
      <c r="W834" s="9"/>
      <c r="X834" s="9"/>
      <c r="Y834" s="9"/>
      <c r="Z834" s="9"/>
    </row>
    <row r="835" spans="1:26" ht="15.75" customHeight="1">
      <c r="A835" s="9"/>
      <c r="B835" s="9"/>
      <c r="C835" s="9"/>
      <c r="D835" s="9"/>
      <c r="E835" s="9"/>
      <c r="N835" s="9"/>
      <c r="O835" s="9"/>
      <c r="P835" s="9"/>
      <c r="Q835" s="9"/>
      <c r="R835" s="9"/>
      <c r="S835" s="9"/>
      <c r="T835" s="9"/>
      <c r="U835" s="9"/>
      <c r="V835" s="9"/>
      <c r="W835" s="9"/>
      <c r="X835" s="9"/>
      <c r="Y835" s="9"/>
      <c r="Z835" s="9"/>
    </row>
    <row r="836" spans="1:26" ht="15.75" customHeight="1">
      <c r="A836" s="9"/>
      <c r="B836" s="9"/>
      <c r="C836" s="9"/>
      <c r="D836" s="9"/>
      <c r="E836" s="9"/>
      <c r="N836" s="9"/>
      <c r="O836" s="9"/>
      <c r="P836" s="9"/>
      <c r="Q836" s="9"/>
      <c r="R836" s="9"/>
      <c r="S836" s="9"/>
      <c r="T836" s="9"/>
      <c r="U836" s="9"/>
      <c r="V836" s="9"/>
      <c r="W836" s="9"/>
      <c r="X836" s="9"/>
      <c r="Y836" s="9"/>
      <c r="Z836" s="9"/>
    </row>
    <row r="837" spans="1:26" ht="15.75" customHeight="1">
      <c r="A837" s="9"/>
      <c r="B837" s="9"/>
      <c r="C837" s="9"/>
      <c r="D837" s="9"/>
      <c r="E837" s="9"/>
      <c r="N837" s="9"/>
      <c r="O837" s="9"/>
      <c r="P837" s="9"/>
      <c r="Q837" s="9"/>
      <c r="R837" s="9"/>
      <c r="S837" s="9"/>
      <c r="T837" s="9"/>
      <c r="U837" s="9"/>
      <c r="V837" s="9"/>
      <c r="W837" s="9"/>
      <c r="X837" s="9"/>
      <c r="Y837" s="9"/>
      <c r="Z837" s="9"/>
    </row>
    <row r="838" spans="1:26" ht="15.75" customHeight="1">
      <c r="A838" s="9"/>
      <c r="B838" s="9"/>
      <c r="C838" s="9"/>
      <c r="D838" s="9"/>
      <c r="E838" s="9"/>
      <c r="N838" s="9"/>
      <c r="O838" s="9"/>
      <c r="P838" s="9"/>
      <c r="Q838" s="9"/>
      <c r="R838" s="9"/>
      <c r="S838" s="9"/>
      <c r="T838" s="9"/>
      <c r="U838" s="9"/>
      <c r="V838" s="9"/>
      <c r="W838" s="9"/>
      <c r="X838" s="9"/>
      <c r="Y838" s="9"/>
      <c r="Z838" s="9"/>
    </row>
    <row r="839" spans="1:26" ht="15.75" customHeight="1">
      <c r="A839" s="9"/>
      <c r="B839" s="9"/>
      <c r="C839" s="9"/>
      <c r="D839" s="9"/>
      <c r="E839" s="9"/>
      <c r="N839" s="9"/>
      <c r="O839" s="9"/>
      <c r="P839" s="9"/>
      <c r="Q839" s="9"/>
      <c r="R839" s="9"/>
      <c r="S839" s="9"/>
      <c r="T839" s="9"/>
      <c r="U839" s="9"/>
      <c r="V839" s="9"/>
      <c r="W839" s="9"/>
      <c r="X839" s="9"/>
      <c r="Y839" s="9"/>
      <c r="Z839" s="9"/>
    </row>
    <row r="840" spans="1:26" ht="15.75" customHeight="1">
      <c r="A840" s="9"/>
      <c r="B840" s="9"/>
      <c r="C840" s="9"/>
      <c r="D840" s="9"/>
      <c r="E840" s="9"/>
      <c r="N840" s="9"/>
      <c r="O840" s="9"/>
      <c r="P840" s="9"/>
      <c r="Q840" s="9"/>
      <c r="R840" s="9"/>
      <c r="S840" s="9"/>
      <c r="T840" s="9"/>
      <c r="U840" s="9"/>
      <c r="V840" s="9"/>
      <c r="W840" s="9"/>
      <c r="X840" s="9"/>
      <c r="Y840" s="9"/>
      <c r="Z840" s="9"/>
    </row>
    <row r="841" spans="1:26" ht="15.75" customHeight="1">
      <c r="A841" s="9"/>
      <c r="B841" s="9"/>
      <c r="C841" s="9"/>
      <c r="D841" s="9"/>
      <c r="E841" s="9"/>
      <c r="N841" s="9"/>
      <c r="O841" s="9"/>
      <c r="P841" s="9"/>
      <c r="Q841" s="9"/>
      <c r="R841" s="9"/>
      <c r="S841" s="9"/>
      <c r="T841" s="9"/>
      <c r="U841" s="9"/>
      <c r="V841" s="9"/>
      <c r="W841" s="9"/>
      <c r="X841" s="9"/>
      <c r="Y841" s="9"/>
      <c r="Z841" s="9"/>
    </row>
    <row r="842" spans="1:26" ht="15.75" customHeight="1">
      <c r="A842" s="9"/>
      <c r="B842" s="9"/>
      <c r="C842" s="9"/>
      <c r="D842" s="9"/>
      <c r="E842" s="9"/>
      <c r="N842" s="9"/>
      <c r="O842" s="9"/>
      <c r="P842" s="9"/>
      <c r="Q842" s="9"/>
      <c r="R842" s="9"/>
      <c r="S842" s="9"/>
      <c r="T842" s="9"/>
      <c r="U842" s="9"/>
      <c r="V842" s="9"/>
      <c r="W842" s="9"/>
      <c r="X842" s="9"/>
      <c r="Y842" s="9"/>
      <c r="Z842" s="9"/>
    </row>
    <row r="843" spans="1:26" ht="15.75" customHeight="1">
      <c r="A843" s="9"/>
      <c r="B843" s="9"/>
      <c r="C843" s="9"/>
      <c r="D843" s="9"/>
      <c r="E843" s="9"/>
      <c r="N843" s="9"/>
      <c r="O843" s="9"/>
      <c r="P843" s="9"/>
      <c r="Q843" s="9"/>
      <c r="R843" s="9"/>
      <c r="S843" s="9"/>
      <c r="T843" s="9"/>
      <c r="U843" s="9"/>
      <c r="V843" s="9"/>
      <c r="W843" s="9"/>
      <c r="X843" s="9"/>
      <c r="Y843" s="9"/>
      <c r="Z843" s="9"/>
    </row>
    <row r="844" spans="1:26" ht="15.75" customHeight="1">
      <c r="A844" s="9"/>
      <c r="B844" s="9"/>
      <c r="C844" s="9"/>
      <c r="D844" s="9"/>
      <c r="E844" s="9"/>
      <c r="N844" s="9"/>
      <c r="O844" s="9"/>
      <c r="P844" s="9"/>
      <c r="Q844" s="9"/>
      <c r="R844" s="9"/>
      <c r="S844" s="9"/>
      <c r="T844" s="9"/>
      <c r="U844" s="9"/>
      <c r="V844" s="9"/>
      <c r="W844" s="9"/>
      <c r="X844" s="9"/>
      <c r="Y844" s="9"/>
      <c r="Z844" s="9"/>
    </row>
    <row r="845" spans="1:26" ht="15.75" customHeight="1">
      <c r="A845" s="9"/>
      <c r="B845" s="9"/>
      <c r="C845" s="9"/>
      <c r="D845" s="9"/>
      <c r="E845" s="9"/>
      <c r="N845" s="9"/>
      <c r="O845" s="9"/>
      <c r="P845" s="9"/>
      <c r="Q845" s="9"/>
      <c r="R845" s="9"/>
      <c r="S845" s="9"/>
      <c r="T845" s="9"/>
      <c r="U845" s="9"/>
      <c r="V845" s="9"/>
      <c r="W845" s="9"/>
      <c r="X845" s="9"/>
      <c r="Y845" s="9"/>
      <c r="Z845" s="9"/>
    </row>
    <row r="846" spans="1:26" ht="15.75" customHeight="1">
      <c r="A846" s="9"/>
      <c r="B846" s="9"/>
      <c r="C846" s="9"/>
      <c r="D846" s="9"/>
      <c r="E846" s="9"/>
      <c r="N846" s="9"/>
      <c r="O846" s="9"/>
      <c r="P846" s="9"/>
      <c r="Q846" s="9"/>
      <c r="R846" s="9"/>
      <c r="S846" s="9"/>
      <c r="T846" s="9"/>
      <c r="U846" s="9"/>
      <c r="V846" s="9"/>
      <c r="W846" s="9"/>
      <c r="X846" s="9"/>
      <c r="Y846" s="9"/>
      <c r="Z846" s="9"/>
    </row>
    <row r="847" spans="1:26" ht="15.75" customHeight="1">
      <c r="A847" s="9"/>
      <c r="B847" s="9"/>
      <c r="C847" s="9"/>
      <c r="D847" s="9"/>
      <c r="E847" s="9"/>
      <c r="N847" s="9"/>
      <c r="O847" s="9"/>
      <c r="P847" s="9"/>
      <c r="Q847" s="9"/>
      <c r="R847" s="9"/>
      <c r="S847" s="9"/>
      <c r="T847" s="9"/>
      <c r="U847" s="9"/>
      <c r="V847" s="9"/>
      <c r="W847" s="9"/>
      <c r="X847" s="9"/>
      <c r="Y847" s="9"/>
      <c r="Z847" s="9"/>
    </row>
    <row r="848" spans="1:26" ht="15.75" customHeight="1">
      <c r="A848" s="9"/>
      <c r="B848" s="9"/>
      <c r="C848" s="9"/>
      <c r="D848" s="9"/>
      <c r="E848" s="9"/>
      <c r="N848" s="9"/>
      <c r="O848" s="9"/>
      <c r="P848" s="9"/>
      <c r="Q848" s="9"/>
      <c r="R848" s="9"/>
      <c r="S848" s="9"/>
      <c r="T848" s="9"/>
      <c r="U848" s="9"/>
      <c r="V848" s="9"/>
      <c r="W848" s="9"/>
      <c r="X848" s="9"/>
      <c r="Y848" s="9"/>
      <c r="Z848" s="9"/>
    </row>
    <row r="849" spans="1:26" ht="15.75" customHeight="1">
      <c r="A849" s="9"/>
      <c r="B849" s="9"/>
      <c r="C849" s="9"/>
      <c r="D849" s="9"/>
      <c r="E849" s="9"/>
      <c r="N849" s="9"/>
      <c r="O849" s="9"/>
      <c r="P849" s="9"/>
      <c r="Q849" s="9"/>
      <c r="R849" s="9"/>
      <c r="S849" s="9"/>
      <c r="T849" s="9"/>
      <c r="U849" s="9"/>
      <c r="V849" s="9"/>
      <c r="W849" s="9"/>
      <c r="X849" s="9"/>
      <c r="Y849" s="9"/>
      <c r="Z849" s="9"/>
    </row>
    <row r="850" spans="1:26" ht="15.75" customHeight="1">
      <c r="A850" s="9"/>
      <c r="B850" s="9"/>
      <c r="C850" s="9"/>
      <c r="D850" s="9"/>
      <c r="E850" s="9"/>
      <c r="N850" s="9"/>
      <c r="O850" s="9"/>
      <c r="P850" s="9"/>
      <c r="Q850" s="9"/>
      <c r="R850" s="9"/>
      <c r="S850" s="9"/>
      <c r="T850" s="9"/>
      <c r="U850" s="9"/>
      <c r="V850" s="9"/>
      <c r="W850" s="9"/>
      <c r="X850" s="9"/>
      <c r="Y850" s="9"/>
      <c r="Z850" s="9"/>
    </row>
    <row r="851" spans="1:26" ht="15.75" customHeight="1">
      <c r="A851" s="9"/>
      <c r="B851" s="9"/>
      <c r="C851" s="9"/>
      <c r="D851" s="9"/>
      <c r="E851" s="9"/>
      <c r="N851" s="9"/>
      <c r="O851" s="9"/>
      <c r="P851" s="9"/>
      <c r="Q851" s="9"/>
      <c r="R851" s="9"/>
      <c r="S851" s="9"/>
      <c r="T851" s="9"/>
      <c r="U851" s="9"/>
      <c r="V851" s="9"/>
      <c r="W851" s="9"/>
      <c r="X851" s="9"/>
      <c r="Y851" s="9"/>
      <c r="Z851" s="9"/>
    </row>
    <row r="852" spans="1:26" ht="15.75" customHeight="1">
      <c r="A852" s="9"/>
      <c r="B852" s="9"/>
      <c r="C852" s="9"/>
      <c r="D852" s="9"/>
      <c r="E852" s="9"/>
      <c r="N852" s="9"/>
      <c r="O852" s="9"/>
      <c r="P852" s="9"/>
      <c r="Q852" s="9"/>
      <c r="R852" s="9"/>
      <c r="S852" s="9"/>
      <c r="T852" s="9"/>
      <c r="U852" s="9"/>
      <c r="V852" s="9"/>
      <c r="W852" s="9"/>
      <c r="X852" s="9"/>
      <c r="Y852" s="9"/>
      <c r="Z852" s="9"/>
    </row>
    <row r="853" spans="1:26" ht="15.75" customHeight="1">
      <c r="A853" s="9"/>
      <c r="B853" s="9"/>
      <c r="C853" s="9"/>
      <c r="D853" s="9"/>
      <c r="E853" s="9"/>
      <c r="N853" s="9"/>
      <c r="O853" s="9"/>
      <c r="P853" s="9"/>
      <c r="Q853" s="9"/>
      <c r="R853" s="9"/>
      <c r="S853" s="9"/>
      <c r="T853" s="9"/>
      <c r="U853" s="9"/>
      <c r="V853" s="9"/>
      <c r="W853" s="9"/>
      <c r="X853" s="9"/>
      <c r="Y853" s="9"/>
      <c r="Z853" s="9"/>
    </row>
    <row r="854" spans="1:26" ht="15.75" customHeight="1">
      <c r="A854" s="9"/>
      <c r="B854" s="9"/>
      <c r="C854" s="9"/>
      <c r="D854" s="9"/>
      <c r="E854" s="9"/>
      <c r="N854" s="9"/>
      <c r="O854" s="9"/>
      <c r="P854" s="9"/>
      <c r="Q854" s="9"/>
      <c r="R854" s="9"/>
      <c r="S854" s="9"/>
      <c r="T854" s="9"/>
      <c r="U854" s="9"/>
      <c r="V854" s="9"/>
      <c r="W854" s="9"/>
      <c r="X854" s="9"/>
      <c r="Y854" s="9"/>
      <c r="Z854" s="9"/>
    </row>
    <row r="855" spans="1:26" ht="15.75" customHeight="1">
      <c r="A855" s="9"/>
      <c r="B855" s="9"/>
      <c r="C855" s="9"/>
      <c r="D855" s="9"/>
      <c r="E855" s="9"/>
      <c r="N855" s="9"/>
      <c r="O855" s="9"/>
      <c r="P855" s="9"/>
      <c r="Q855" s="9"/>
      <c r="R855" s="9"/>
      <c r="S855" s="9"/>
      <c r="T855" s="9"/>
      <c r="U855" s="9"/>
      <c r="V855" s="9"/>
      <c r="W855" s="9"/>
      <c r="X855" s="9"/>
      <c r="Y855" s="9"/>
      <c r="Z855" s="9"/>
    </row>
    <row r="856" spans="1:26" ht="15.75" customHeight="1">
      <c r="A856" s="9"/>
      <c r="B856" s="9"/>
      <c r="C856" s="9"/>
      <c r="D856" s="9"/>
      <c r="E856" s="9"/>
      <c r="N856" s="9"/>
      <c r="O856" s="9"/>
      <c r="P856" s="9"/>
      <c r="Q856" s="9"/>
      <c r="R856" s="9"/>
      <c r="S856" s="9"/>
      <c r="T856" s="9"/>
      <c r="U856" s="9"/>
      <c r="V856" s="9"/>
      <c r="W856" s="9"/>
      <c r="X856" s="9"/>
      <c r="Y856" s="9"/>
      <c r="Z856" s="9"/>
    </row>
    <row r="857" spans="1:26" ht="15.75" customHeight="1">
      <c r="A857" s="9"/>
      <c r="B857" s="9"/>
      <c r="C857" s="9"/>
      <c r="D857" s="9"/>
      <c r="E857" s="9"/>
      <c r="N857" s="9"/>
      <c r="O857" s="9"/>
      <c r="P857" s="9"/>
      <c r="Q857" s="9"/>
      <c r="R857" s="9"/>
      <c r="S857" s="9"/>
      <c r="T857" s="9"/>
      <c r="U857" s="9"/>
      <c r="V857" s="9"/>
      <c r="W857" s="9"/>
      <c r="X857" s="9"/>
      <c r="Y857" s="9"/>
      <c r="Z857" s="9"/>
    </row>
    <row r="858" spans="1:26" ht="15.75" customHeight="1">
      <c r="A858" s="9"/>
      <c r="B858" s="9"/>
      <c r="C858" s="9"/>
      <c r="D858" s="9"/>
      <c r="E858" s="9"/>
      <c r="N858" s="9"/>
      <c r="O858" s="9"/>
      <c r="P858" s="9"/>
      <c r="Q858" s="9"/>
      <c r="R858" s="9"/>
      <c r="S858" s="9"/>
      <c r="T858" s="9"/>
      <c r="U858" s="9"/>
      <c r="V858" s="9"/>
      <c r="W858" s="9"/>
      <c r="X858" s="9"/>
      <c r="Y858" s="9"/>
      <c r="Z858" s="9"/>
    </row>
    <row r="859" spans="1:26" ht="15.75" customHeight="1">
      <c r="A859" s="9"/>
      <c r="B859" s="9"/>
      <c r="C859" s="9"/>
      <c r="D859" s="9"/>
      <c r="E859" s="9"/>
      <c r="N859" s="9"/>
      <c r="O859" s="9"/>
      <c r="P859" s="9"/>
      <c r="Q859" s="9"/>
      <c r="R859" s="9"/>
      <c r="S859" s="9"/>
      <c r="T859" s="9"/>
      <c r="U859" s="9"/>
      <c r="V859" s="9"/>
      <c r="W859" s="9"/>
      <c r="X859" s="9"/>
      <c r="Y859" s="9"/>
      <c r="Z859" s="9"/>
    </row>
    <row r="860" spans="1:26" ht="15.75" customHeight="1">
      <c r="A860" s="9"/>
      <c r="B860" s="9"/>
      <c r="C860" s="9"/>
      <c r="D860" s="9"/>
      <c r="E860" s="9"/>
      <c r="N860" s="9"/>
      <c r="O860" s="9"/>
      <c r="P860" s="9"/>
      <c r="Q860" s="9"/>
      <c r="R860" s="9"/>
      <c r="S860" s="9"/>
      <c r="T860" s="9"/>
      <c r="U860" s="9"/>
      <c r="V860" s="9"/>
      <c r="W860" s="9"/>
      <c r="X860" s="9"/>
      <c r="Y860" s="9"/>
      <c r="Z860" s="9"/>
    </row>
    <row r="861" spans="1:26" ht="15.75" customHeight="1">
      <c r="A861" s="9"/>
      <c r="B861" s="9"/>
      <c r="C861" s="9"/>
      <c r="D861" s="9"/>
      <c r="E861" s="9"/>
      <c r="N861" s="9"/>
      <c r="O861" s="9"/>
      <c r="P861" s="9"/>
      <c r="Q861" s="9"/>
      <c r="R861" s="9"/>
      <c r="S861" s="9"/>
      <c r="T861" s="9"/>
      <c r="U861" s="9"/>
      <c r="V861" s="9"/>
      <c r="W861" s="9"/>
      <c r="X861" s="9"/>
      <c r="Y861" s="9"/>
      <c r="Z861" s="9"/>
    </row>
    <row r="862" spans="1:26" ht="15.75" customHeight="1">
      <c r="A862" s="9"/>
      <c r="B862" s="9"/>
      <c r="C862" s="9"/>
      <c r="D862" s="9"/>
      <c r="E862" s="9"/>
      <c r="N862" s="9"/>
      <c r="O862" s="9"/>
      <c r="P862" s="9"/>
      <c r="Q862" s="9"/>
      <c r="R862" s="9"/>
      <c r="S862" s="9"/>
      <c r="T862" s="9"/>
      <c r="U862" s="9"/>
      <c r="V862" s="9"/>
      <c r="W862" s="9"/>
      <c r="X862" s="9"/>
      <c r="Y862" s="9"/>
      <c r="Z862" s="9"/>
    </row>
    <row r="863" spans="1:26" ht="15.75" customHeight="1">
      <c r="A863" s="9"/>
      <c r="B863" s="9"/>
      <c r="C863" s="9"/>
      <c r="D863" s="9"/>
      <c r="E863" s="9"/>
      <c r="N863" s="9"/>
      <c r="O863" s="9"/>
      <c r="P863" s="9"/>
      <c r="Q863" s="9"/>
      <c r="R863" s="9"/>
      <c r="S863" s="9"/>
      <c r="T863" s="9"/>
      <c r="U863" s="9"/>
      <c r="V863" s="9"/>
      <c r="W863" s="9"/>
      <c r="X863" s="9"/>
      <c r="Y863" s="9"/>
      <c r="Z863" s="9"/>
    </row>
    <row r="864" spans="1:26" ht="15.75" customHeight="1">
      <c r="A864" s="9"/>
      <c r="B864" s="9"/>
      <c r="C864" s="9"/>
      <c r="D864" s="9"/>
      <c r="E864" s="9"/>
      <c r="N864" s="9"/>
      <c r="O864" s="9"/>
      <c r="P864" s="9"/>
      <c r="Q864" s="9"/>
      <c r="R864" s="9"/>
      <c r="S864" s="9"/>
      <c r="T864" s="9"/>
      <c r="U864" s="9"/>
      <c r="V864" s="9"/>
      <c r="W864" s="9"/>
      <c r="X864" s="9"/>
      <c r="Y864" s="9"/>
      <c r="Z864" s="9"/>
    </row>
    <row r="865" spans="1:26" ht="15.75" customHeight="1">
      <c r="A865" s="9"/>
      <c r="B865" s="9"/>
      <c r="C865" s="9"/>
      <c r="D865" s="9"/>
      <c r="E865" s="9"/>
      <c r="N865" s="9"/>
      <c r="O865" s="9"/>
      <c r="P865" s="9"/>
      <c r="Q865" s="9"/>
      <c r="R865" s="9"/>
      <c r="S865" s="9"/>
      <c r="T865" s="9"/>
      <c r="U865" s="9"/>
      <c r="V865" s="9"/>
      <c r="W865" s="9"/>
      <c r="X865" s="9"/>
      <c r="Y865" s="9"/>
      <c r="Z865" s="9"/>
    </row>
    <row r="866" spans="1:26" ht="15.75" customHeight="1">
      <c r="A866" s="9"/>
      <c r="B866" s="9"/>
      <c r="C866" s="9"/>
      <c r="D866" s="9"/>
      <c r="E866" s="9"/>
      <c r="N866" s="9"/>
      <c r="O866" s="9"/>
      <c r="P866" s="9"/>
      <c r="Q866" s="9"/>
      <c r="R866" s="9"/>
      <c r="S866" s="9"/>
      <c r="T866" s="9"/>
      <c r="U866" s="9"/>
      <c r="V866" s="9"/>
      <c r="W866" s="9"/>
      <c r="X866" s="9"/>
      <c r="Y866" s="9"/>
      <c r="Z866" s="9"/>
    </row>
    <row r="867" spans="1:26" ht="15.75" customHeight="1">
      <c r="A867" s="9"/>
      <c r="B867" s="9"/>
      <c r="C867" s="9"/>
      <c r="D867" s="9"/>
      <c r="E867" s="9"/>
      <c r="N867" s="9"/>
      <c r="O867" s="9"/>
      <c r="P867" s="9"/>
      <c r="Q867" s="9"/>
      <c r="R867" s="9"/>
      <c r="S867" s="9"/>
      <c r="T867" s="9"/>
      <c r="U867" s="9"/>
      <c r="V867" s="9"/>
      <c r="W867" s="9"/>
      <c r="X867" s="9"/>
      <c r="Y867" s="9"/>
      <c r="Z867" s="9"/>
    </row>
    <row r="868" spans="1:26" ht="15.75" customHeight="1">
      <c r="A868" s="9"/>
      <c r="B868" s="9"/>
      <c r="C868" s="9"/>
      <c r="D868" s="9"/>
      <c r="E868" s="9"/>
      <c r="N868" s="9"/>
      <c r="O868" s="9"/>
      <c r="P868" s="9"/>
      <c r="Q868" s="9"/>
      <c r="R868" s="9"/>
      <c r="S868" s="9"/>
      <c r="T868" s="9"/>
      <c r="U868" s="9"/>
      <c r="V868" s="9"/>
      <c r="W868" s="9"/>
      <c r="X868" s="9"/>
      <c r="Y868" s="9"/>
      <c r="Z868" s="9"/>
    </row>
    <row r="869" spans="1:26" ht="15.75" customHeight="1">
      <c r="A869" s="9"/>
      <c r="B869" s="9"/>
      <c r="C869" s="9"/>
      <c r="D869" s="9"/>
      <c r="E869" s="9"/>
      <c r="N869" s="9"/>
      <c r="O869" s="9"/>
      <c r="P869" s="9"/>
      <c r="Q869" s="9"/>
      <c r="R869" s="9"/>
      <c r="S869" s="9"/>
      <c r="T869" s="9"/>
      <c r="U869" s="9"/>
      <c r="V869" s="9"/>
      <c r="W869" s="9"/>
      <c r="X869" s="9"/>
      <c r="Y869" s="9"/>
      <c r="Z869" s="9"/>
    </row>
    <row r="870" spans="1:26" ht="15.75" customHeight="1">
      <c r="A870" s="9"/>
      <c r="B870" s="9"/>
      <c r="C870" s="9"/>
      <c r="D870" s="9"/>
      <c r="E870" s="9"/>
      <c r="N870" s="9"/>
      <c r="O870" s="9"/>
      <c r="P870" s="9"/>
      <c r="Q870" s="9"/>
      <c r="R870" s="9"/>
      <c r="S870" s="9"/>
      <c r="T870" s="9"/>
      <c r="U870" s="9"/>
      <c r="V870" s="9"/>
      <c r="W870" s="9"/>
      <c r="X870" s="9"/>
      <c r="Y870" s="9"/>
      <c r="Z870" s="9"/>
    </row>
    <row r="871" spans="1:26" ht="15.75" customHeight="1">
      <c r="A871" s="9"/>
      <c r="B871" s="9"/>
      <c r="C871" s="9"/>
      <c r="D871" s="9"/>
      <c r="E871" s="9"/>
      <c r="N871" s="9"/>
      <c r="O871" s="9"/>
      <c r="P871" s="9"/>
      <c r="Q871" s="9"/>
      <c r="R871" s="9"/>
      <c r="S871" s="9"/>
      <c r="T871" s="9"/>
      <c r="U871" s="9"/>
      <c r="V871" s="9"/>
      <c r="W871" s="9"/>
      <c r="X871" s="9"/>
      <c r="Y871" s="9"/>
      <c r="Z871" s="9"/>
    </row>
    <row r="872" spans="1:26" ht="15.75" customHeight="1">
      <c r="A872" s="9"/>
      <c r="B872" s="9"/>
      <c r="C872" s="9"/>
      <c r="D872" s="9"/>
      <c r="E872" s="9"/>
      <c r="N872" s="9"/>
      <c r="O872" s="9"/>
      <c r="P872" s="9"/>
      <c r="Q872" s="9"/>
      <c r="R872" s="9"/>
      <c r="S872" s="9"/>
      <c r="T872" s="9"/>
      <c r="U872" s="9"/>
      <c r="V872" s="9"/>
      <c r="W872" s="9"/>
      <c r="X872" s="9"/>
      <c r="Y872" s="9"/>
      <c r="Z872" s="9"/>
    </row>
    <row r="873" spans="1:26" ht="15.75" customHeight="1">
      <c r="A873" s="9"/>
      <c r="B873" s="9"/>
      <c r="C873" s="9"/>
      <c r="D873" s="9"/>
      <c r="E873" s="9"/>
      <c r="N873" s="9"/>
      <c r="O873" s="9"/>
      <c r="P873" s="9"/>
      <c r="Q873" s="9"/>
      <c r="R873" s="9"/>
      <c r="S873" s="9"/>
      <c r="T873" s="9"/>
      <c r="U873" s="9"/>
      <c r="V873" s="9"/>
      <c r="W873" s="9"/>
      <c r="X873" s="9"/>
      <c r="Y873" s="9"/>
      <c r="Z873" s="9"/>
    </row>
    <row r="874" spans="1:26" ht="15.75" customHeight="1">
      <c r="A874" s="9"/>
      <c r="B874" s="9"/>
      <c r="C874" s="9"/>
      <c r="D874" s="9"/>
      <c r="E874" s="9"/>
      <c r="N874" s="9"/>
      <c r="O874" s="9"/>
      <c r="P874" s="9"/>
      <c r="Q874" s="9"/>
      <c r="R874" s="9"/>
      <c r="S874" s="9"/>
      <c r="T874" s="9"/>
      <c r="U874" s="9"/>
      <c r="V874" s="9"/>
      <c r="W874" s="9"/>
      <c r="X874" s="9"/>
      <c r="Y874" s="9"/>
      <c r="Z874" s="9"/>
    </row>
    <row r="875" spans="1:26" ht="15.75" customHeight="1">
      <c r="A875" s="9"/>
      <c r="B875" s="9"/>
      <c r="C875" s="9"/>
      <c r="D875" s="9"/>
      <c r="E875" s="9"/>
      <c r="N875" s="9"/>
      <c r="O875" s="9"/>
      <c r="P875" s="9"/>
      <c r="Q875" s="9"/>
      <c r="R875" s="9"/>
      <c r="S875" s="9"/>
      <c r="T875" s="9"/>
      <c r="U875" s="9"/>
      <c r="V875" s="9"/>
      <c r="W875" s="9"/>
      <c r="X875" s="9"/>
      <c r="Y875" s="9"/>
      <c r="Z875" s="9"/>
    </row>
    <row r="876" spans="1:26" ht="15.75" customHeight="1">
      <c r="A876" s="9"/>
      <c r="B876" s="9"/>
      <c r="C876" s="9"/>
      <c r="D876" s="9"/>
      <c r="E876" s="9"/>
      <c r="N876" s="9"/>
      <c r="O876" s="9"/>
      <c r="P876" s="9"/>
      <c r="Q876" s="9"/>
      <c r="R876" s="9"/>
      <c r="S876" s="9"/>
      <c r="T876" s="9"/>
      <c r="U876" s="9"/>
      <c r="V876" s="9"/>
      <c r="W876" s="9"/>
      <c r="X876" s="9"/>
      <c r="Y876" s="9"/>
      <c r="Z876" s="9"/>
    </row>
    <row r="877" spans="1:26" ht="15.75" customHeight="1">
      <c r="A877" s="9"/>
      <c r="B877" s="9"/>
      <c r="C877" s="9"/>
      <c r="D877" s="9"/>
      <c r="E877" s="9"/>
      <c r="N877" s="9"/>
      <c r="O877" s="9"/>
      <c r="P877" s="9"/>
      <c r="Q877" s="9"/>
      <c r="R877" s="9"/>
      <c r="S877" s="9"/>
      <c r="T877" s="9"/>
      <c r="U877" s="9"/>
      <c r="V877" s="9"/>
      <c r="W877" s="9"/>
      <c r="X877" s="9"/>
      <c r="Y877" s="9"/>
      <c r="Z877" s="9"/>
    </row>
    <row r="878" spans="1:26" ht="15.75" customHeight="1">
      <c r="A878" s="9"/>
      <c r="B878" s="9"/>
      <c r="C878" s="9"/>
      <c r="D878" s="9"/>
      <c r="E878" s="9"/>
      <c r="N878" s="9"/>
      <c r="O878" s="9"/>
      <c r="P878" s="9"/>
      <c r="Q878" s="9"/>
      <c r="R878" s="9"/>
      <c r="S878" s="9"/>
      <c r="T878" s="9"/>
      <c r="U878" s="9"/>
      <c r="V878" s="9"/>
      <c r="W878" s="9"/>
      <c r="X878" s="9"/>
      <c r="Y878" s="9"/>
      <c r="Z878" s="9"/>
    </row>
    <row r="879" spans="1:26" ht="15.75" customHeight="1">
      <c r="A879" s="9"/>
      <c r="B879" s="9"/>
      <c r="C879" s="9"/>
      <c r="D879" s="9"/>
      <c r="E879" s="9"/>
      <c r="N879" s="9"/>
      <c r="O879" s="9"/>
      <c r="P879" s="9"/>
      <c r="Q879" s="9"/>
      <c r="R879" s="9"/>
      <c r="S879" s="9"/>
      <c r="T879" s="9"/>
      <c r="U879" s="9"/>
      <c r="V879" s="9"/>
      <c r="W879" s="9"/>
      <c r="X879" s="9"/>
      <c r="Y879" s="9"/>
      <c r="Z879" s="9"/>
    </row>
    <row r="880" spans="1:26" ht="15.75" customHeight="1">
      <c r="A880" s="9"/>
      <c r="B880" s="9"/>
      <c r="C880" s="9"/>
      <c r="D880" s="9"/>
      <c r="E880" s="9"/>
      <c r="N880" s="9"/>
      <c r="O880" s="9"/>
      <c r="P880" s="9"/>
      <c r="Q880" s="9"/>
      <c r="R880" s="9"/>
      <c r="S880" s="9"/>
      <c r="T880" s="9"/>
      <c r="U880" s="9"/>
      <c r="V880" s="9"/>
      <c r="W880" s="9"/>
      <c r="X880" s="9"/>
      <c r="Y880" s="9"/>
      <c r="Z880" s="9"/>
    </row>
    <row r="881" spans="1:26" ht="15.75" customHeight="1">
      <c r="A881" s="9"/>
      <c r="B881" s="9"/>
      <c r="C881" s="9"/>
      <c r="D881" s="9"/>
      <c r="E881" s="9"/>
      <c r="N881" s="9"/>
      <c r="O881" s="9"/>
      <c r="P881" s="9"/>
      <c r="Q881" s="9"/>
      <c r="R881" s="9"/>
      <c r="S881" s="9"/>
      <c r="T881" s="9"/>
      <c r="U881" s="9"/>
      <c r="V881" s="9"/>
      <c r="W881" s="9"/>
      <c r="X881" s="9"/>
      <c r="Y881" s="9"/>
      <c r="Z881" s="9"/>
    </row>
    <row r="882" spans="1:26" ht="15.75" customHeight="1">
      <c r="A882" s="9"/>
      <c r="B882" s="9"/>
      <c r="C882" s="9"/>
      <c r="D882" s="9"/>
      <c r="E882" s="9"/>
      <c r="N882" s="9"/>
      <c r="O882" s="9"/>
      <c r="P882" s="9"/>
      <c r="Q882" s="9"/>
      <c r="R882" s="9"/>
      <c r="S882" s="9"/>
      <c r="T882" s="9"/>
      <c r="U882" s="9"/>
      <c r="V882" s="9"/>
      <c r="W882" s="9"/>
      <c r="X882" s="9"/>
      <c r="Y882" s="9"/>
      <c r="Z882" s="9"/>
    </row>
    <row r="883" spans="1:26" ht="15.75" customHeight="1">
      <c r="A883" s="9"/>
      <c r="B883" s="9"/>
      <c r="C883" s="9"/>
      <c r="D883" s="9"/>
      <c r="E883" s="9"/>
      <c r="N883" s="9"/>
      <c r="O883" s="9"/>
      <c r="P883" s="9"/>
      <c r="Q883" s="9"/>
      <c r="R883" s="9"/>
      <c r="S883" s="9"/>
      <c r="T883" s="9"/>
      <c r="U883" s="9"/>
      <c r="V883" s="9"/>
      <c r="W883" s="9"/>
      <c r="X883" s="9"/>
      <c r="Y883" s="9"/>
      <c r="Z883" s="9"/>
    </row>
    <row r="884" spans="1:26" ht="15.75" customHeight="1">
      <c r="A884" s="9"/>
      <c r="B884" s="9"/>
      <c r="C884" s="9"/>
      <c r="D884" s="9"/>
      <c r="E884" s="9"/>
      <c r="N884" s="9"/>
      <c r="O884" s="9"/>
      <c r="P884" s="9"/>
      <c r="Q884" s="9"/>
      <c r="R884" s="9"/>
      <c r="S884" s="9"/>
      <c r="T884" s="9"/>
      <c r="U884" s="9"/>
      <c r="V884" s="9"/>
      <c r="W884" s="9"/>
      <c r="X884" s="9"/>
      <c r="Y884" s="9"/>
      <c r="Z884" s="9"/>
    </row>
    <row r="885" spans="1:26" ht="15.75" customHeight="1">
      <c r="A885" s="9"/>
      <c r="B885" s="9"/>
      <c r="C885" s="9"/>
      <c r="D885" s="9"/>
      <c r="E885" s="9"/>
      <c r="N885" s="9"/>
      <c r="O885" s="9"/>
      <c r="P885" s="9"/>
      <c r="Q885" s="9"/>
      <c r="R885" s="9"/>
      <c r="S885" s="9"/>
      <c r="T885" s="9"/>
      <c r="U885" s="9"/>
      <c r="V885" s="9"/>
      <c r="W885" s="9"/>
      <c r="X885" s="9"/>
      <c r="Y885" s="9"/>
      <c r="Z885" s="9"/>
    </row>
    <row r="886" spans="1:26" ht="15.75" customHeight="1">
      <c r="A886" s="9"/>
      <c r="B886" s="9"/>
      <c r="C886" s="9"/>
      <c r="D886" s="9"/>
      <c r="E886" s="9"/>
      <c r="N886" s="9"/>
      <c r="O886" s="9"/>
      <c r="P886" s="9"/>
      <c r="Q886" s="9"/>
      <c r="R886" s="9"/>
      <c r="S886" s="9"/>
      <c r="T886" s="9"/>
      <c r="U886" s="9"/>
      <c r="V886" s="9"/>
      <c r="W886" s="9"/>
      <c r="X886" s="9"/>
      <c r="Y886" s="9"/>
      <c r="Z886" s="9"/>
    </row>
    <row r="887" spans="1:26" ht="15.75" customHeight="1">
      <c r="A887" s="9"/>
      <c r="B887" s="9"/>
      <c r="C887" s="9"/>
      <c r="D887" s="9"/>
      <c r="E887" s="9"/>
      <c r="N887" s="9"/>
      <c r="O887" s="9"/>
      <c r="P887" s="9"/>
      <c r="Q887" s="9"/>
      <c r="R887" s="9"/>
      <c r="S887" s="9"/>
      <c r="T887" s="9"/>
      <c r="U887" s="9"/>
      <c r="V887" s="9"/>
      <c r="W887" s="9"/>
      <c r="X887" s="9"/>
      <c r="Y887" s="9"/>
      <c r="Z887" s="9"/>
    </row>
    <row r="888" spans="1:26" ht="15.75" customHeight="1">
      <c r="A888" s="9"/>
      <c r="B888" s="9"/>
      <c r="C888" s="9"/>
      <c r="D888" s="9"/>
      <c r="E888" s="9"/>
      <c r="N888" s="9"/>
      <c r="O888" s="9"/>
      <c r="P888" s="9"/>
      <c r="Q888" s="9"/>
      <c r="R888" s="9"/>
      <c r="S888" s="9"/>
      <c r="T888" s="9"/>
      <c r="U888" s="9"/>
      <c r="V888" s="9"/>
      <c r="W888" s="9"/>
      <c r="X888" s="9"/>
      <c r="Y888" s="9"/>
      <c r="Z888" s="9"/>
    </row>
    <row r="889" spans="1:26" ht="15.75" customHeight="1">
      <c r="A889" s="9"/>
      <c r="B889" s="9"/>
      <c r="C889" s="9"/>
      <c r="D889" s="9"/>
      <c r="E889" s="9"/>
      <c r="N889" s="9"/>
      <c r="O889" s="9"/>
      <c r="P889" s="9"/>
      <c r="Q889" s="9"/>
      <c r="R889" s="9"/>
      <c r="S889" s="9"/>
      <c r="T889" s="9"/>
      <c r="U889" s="9"/>
      <c r="V889" s="9"/>
      <c r="W889" s="9"/>
      <c r="X889" s="9"/>
      <c r="Y889" s="9"/>
      <c r="Z889" s="9"/>
    </row>
    <row r="890" spans="1:26" ht="15.75" customHeight="1">
      <c r="A890" s="9"/>
      <c r="B890" s="9"/>
      <c r="C890" s="9"/>
      <c r="D890" s="9"/>
      <c r="E890" s="9"/>
      <c r="N890" s="9"/>
      <c r="O890" s="9"/>
      <c r="P890" s="9"/>
      <c r="Q890" s="9"/>
      <c r="R890" s="9"/>
      <c r="S890" s="9"/>
      <c r="T890" s="9"/>
      <c r="U890" s="9"/>
      <c r="V890" s="9"/>
      <c r="W890" s="9"/>
      <c r="X890" s="9"/>
      <c r="Y890" s="9"/>
      <c r="Z890" s="9"/>
    </row>
    <row r="891" spans="1:26" ht="15.75" customHeight="1">
      <c r="A891" s="9"/>
      <c r="B891" s="9"/>
      <c r="C891" s="9"/>
      <c r="D891" s="9"/>
      <c r="E891" s="9"/>
      <c r="N891" s="9"/>
      <c r="O891" s="9"/>
      <c r="P891" s="9"/>
      <c r="Q891" s="9"/>
      <c r="R891" s="9"/>
      <c r="S891" s="9"/>
      <c r="T891" s="9"/>
      <c r="U891" s="9"/>
      <c r="V891" s="9"/>
      <c r="W891" s="9"/>
      <c r="X891" s="9"/>
      <c r="Y891" s="9"/>
      <c r="Z891" s="9"/>
    </row>
    <row r="892" spans="1:26" ht="15.75" customHeight="1">
      <c r="A892" s="9"/>
      <c r="B892" s="9"/>
      <c r="C892" s="9"/>
      <c r="D892" s="9"/>
      <c r="E892" s="9"/>
      <c r="N892" s="9"/>
      <c r="O892" s="9"/>
      <c r="P892" s="9"/>
      <c r="Q892" s="9"/>
      <c r="R892" s="9"/>
      <c r="S892" s="9"/>
      <c r="T892" s="9"/>
      <c r="U892" s="9"/>
      <c r="V892" s="9"/>
      <c r="W892" s="9"/>
      <c r="X892" s="9"/>
      <c r="Y892" s="9"/>
      <c r="Z892" s="9"/>
    </row>
    <row r="893" spans="1:26" ht="15.75" customHeight="1">
      <c r="A893" s="9"/>
      <c r="B893" s="9"/>
      <c r="C893" s="9"/>
      <c r="D893" s="9"/>
      <c r="E893" s="9"/>
      <c r="N893" s="9"/>
      <c r="O893" s="9"/>
      <c r="P893" s="9"/>
      <c r="Q893" s="9"/>
      <c r="R893" s="9"/>
      <c r="S893" s="9"/>
      <c r="T893" s="9"/>
      <c r="U893" s="9"/>
      <c r="V893" s="9"/>
      <c r="W893" s="9"/>
      <c r="X893" s="9"/>
      <c r="Y893" s="9"/>
      <c r="Z893" s="9"/>
    </row>
    <row r="894" spans="1:26" ht="15.75" customHeight="1">
      <c r="A894" s="9"/>
      <c r="B894" s="9"/>
      <c r="C894" s="9"/>
      <c r="D894" s="9"/>
      <c r="E894" s="9"/>
      <c r="N894" s="9"/>
      <c r="O894" s="9"/>
      <c r="P894" s="9"/>
      <c r="Q894" s="9"/>
      <c r="R894" s="9"/>
      <c r="S894" s="9"/>
      <c r="T894" s="9"/>
      <c r="U894" s="9"/>
      <c r="V894" s="9"/>
      <c r="W894" s="9"/>
      <c r="X894" s="9"/>
      <c r="Y894" s="9"/>
      <c r="Z894" s="9"/>
    </row>
    <row r="895" spans="1:26" ht="15.75" customHeight="1">
      <c r="A895" s="9"/>
      <c r="B895" s="9"/>
      <c r="C895" s="9"/>
      <c r="D895" s="9"/>
      <c r="E895" s="9"/>
      <c r="N895" s="9"/>
      <c r="O895" s="9"/>
      <c r="P895" s="9"/>
      <c r="Q895" s="9"/>
      <c r="R895" s="9"/>
      <c r="S895" s="9"/>
      <c r="T895" s="9"/>
      <c r="U895" s="9"/>
      <c r="V895" s="9"/>
      <c r="W895" s="9"/>
      <c r="X895" s="9"/>
      <c r="Y895" s="9"/>
      <c r="Z895" s="9"/>
    </row>
    <row r="896" spans="1:26" ht="15.75" customHeight="1">
      <c r="A896" s="9"/>
      <c r="B896" s="9"/>
      <c r="C896" s="9"/>
      <c r="D896" s="9"/>
      <c r="E896" s="9"/>
      <c r="N896" s="9"/>
      <c r="O896" s="9"/>
      <c r="P896" s="9"/>
      <c r="Q896" s="9"/>
      <c r="R896" s="9"/>
      <c r="S896" s="9"/>
      <c r="T896" s="9"/>
      <c r="U896" s="9"/>
      <c r="V896" s="9"/>
      <c r="W896" s="9"/>
      <c r="X896" s="9"/>
      <c r="Y896" s="9"/>
      <c r="Z896" s="9"/>
    </row>
    <row r="897" spans="1:26" ht="15.75" customHeight="1">
      <c r="A897" s="9"/>
      <c r="B897" s="9"/>
      <c r="C897" s="9"/>
      <c r="D897" s="9"/>
      <c r="E897" s="9"/>
      <c r="N897" s="9"/>
      <c r="O897" s="9"/>
      <c r="P897" s="9"/>
      <c r="Q897" s="9"/>
      <c r="R897" s="9"/>
      <c r="S897" s="9"/>
      <c r="T897" s="9"/>
      <c r="U897" s="9"/>
      <c r="V897" s="9"/>
      <c r="W897" s="9"/>
      <c r="X897" s="9"/>
      <c r="Y897" s="9"/>
      <c r="Z897" s="9"/>
    </row>
    <row r="898" spans="1:26" ht="15.75" customHeight="1">
      <c r="A898" s="9"/>
      <c r="B898" s="9"/>
      <c r="C898" s="9"/>
      <c r="D898" s="9"/>
      <c r="E898" s="9"/>
      <c r="N898" s="9"/>
      <c r="O898" s="9"/>
      <c r="P898" s="9"/>
      <c r="Q898" s="9"/>
      <c r="R898" s="9"/>
      <c r="S898" s="9"/>
      <c r="T898" s="9"/>
      <c r="U898" s="9"/>
      <c r="V898" s="9"/>
      <c r="W898" s="9"/>
      <c r="X898" s="9"/>
      <c r="Y898" s="9"/>
      <c r="Z898" s="9"/>
    </row>
    <row r="899" spans="1:26" ht="15.75" customHeight="1">
      <c r="A899" s="9"/>
      <c r="B899" s="9"/>
      <c r="C899" s="9"/>
      <c r="D899" s="9"/>
      <c r="E899" s="9"/>
      <c r="N899" s="9"/>
      <c r="O899" s="9"/>
      <c r="P899" s="9"/>
      <c r="Q899" s="9"/>
      <c r="R899" s="9"/>
      <c r="S899" s="9"/>
      <c r="T899" s="9"/>
      <c r="U899" s="9"/>
      <c r="V899" s="9"/>
      <c r="W899" s="9"/>
      <c r="X899" s="9"/>
      <c r="Y899" s="9"/>
      <c r="Z899" s="9"/>
    </row>
    <row r="900" spans="1:26" ht="15.75" customHeight="1">
      <c r="A900" s="9"/>
      <c r="B900" s="9"/>
      <c r="C900" s="9"/>
      <c r="D900" s="9"/>
      <c r="E900" s="9"/>
      <c r="N900" s="9"/>
      <c r="O900" s="9"/>
      <c r="P900" s="9"/>
      <c r="Q900" s="9"/>
      <c r="R900" s="9"/>
      <c r="S900" s="9"/>
      <c r="T900" s="9"/>
      <c r="U900" s="9"/>
      <c r="V900" s="9"/>
      <c r="W900" s="9"/>
      <c r="X900" s="9"/>
      <c r="Y900" s="9"/>
      <c r="Z900" s="9"/>
    </row>
    <row r="901" spans="1:26" ht="15.75" customHeight="1">
      <c r="A901" s="9"/>
      <c r="B901" s="9"/>
      <c r="C901" s="9"/>
      <c r="D901" s="9"/>
      <c r="E901" s="9"/>
      <c r="N901" s="9"/>
      <c r="O901" s="9"/>
      <c r="P901" s="9"/>
      <c r="Q901" s="9"/>
      <c r="R901" s="9"/>
      <c r="S901" s="9"/>
      <c r="T901" s="9"/>
      <c r="U901" s="9"/>
      <c r="V901" s="9"/>
      <c r="W901" s="9"/>
      <c r="X901" s="9"/>
      <c r="Y901" s="9"/>
      <c r="Z901" s="9"/>
    </row>
    <row r="902" spans="1:26" ht="15.75" customHeight="1">
      <c r="A902" s="9"/>
      <c r="B902" s="9"/>
      <c r="C902" s="9"/>
      <c r="D902" s="9"/>
      <c r="E902" s="9"/>
      <c r="N902" s="9"/>
      <c r="O902" s="9"/>
      <c r="P902" s="9"/>
      <c r="Q902" s="9"/>
      <c r="R902" s="9"/>
      <c r="S902" s="9"/>
      <c r="T902" s="9"/>
      <c r="U902" s="9"/>
      <c r="V902" s="9"/>
      <c r="W902" s="9"/>
      <c r="X902" s="9"/>
      <c r="Y902" s="9"/>
      <c r="Z902" s="9"/>
    </row>
    <row r="903" spans="1:26" ht="15.75" customHeight="1">
      <c r="A903" s="9"/>
      <c r="B903" s="9"/>
      <c r="C903" s="9"/>
      <c r="D903" s="9"/>
      <c r="E903" s="9"/>
      <c r="N903" s="9"/>
      <c r="O903" s="9"/>
      <c r="P903" s="9"/>
      <c r="Q903" s="9"/>
      <c r="R903" s="9"/>
      <c r="S903" s="9"/>
      <c r="T903" s="9"/>
      <c r="U903" s="9"/>
      <c r="V903" s="9"/>
      <c r="W903" s="9"/>
      <c r="X903" s="9"/>
      <c r="Y903" s="9"/>
      <c r="Z903" s="9"/>
    </row>
    <row r="904" spans="1:26" ht="15.75" customHeight="1">
      <c r="A904" s="9"/>
      <c r="B904" s="9"/>
      <c r="C904" s="9"/>
      <c r="D904" s="9"/>
      <c r="E904" s="9"/>
      <c r="N904" s="9"/>
      <c r="O904" s="9"/>
      <c r="P904" s="9"/>
      <c r="Q904" s="9"/>
      <c r="R904" s="9"/>
      <c r="S904" s="9"/>
      <c r="T904" s="9"/>
      <c r="U904" s="9"/>
      <c r="V904" s="9"/>
      <c r="W904" s="9"/>
      <c r="X904" s="9"/>
      <c r="Y904" s="9"/>
      <c r="Z904" s="9"/>
    </row>
    <row r="905" spans="1:26" ht="15.75" customHeight="1">
      <c r="A905" s="9"/>
      <c r="B905" s="9"/>
      <c r="C905" s="9"/>
      <c r="D905" s="9"/>
      <c r="E905" s="9"/>
      <c r="N905" s="9"/>
      <c r="O905" s="9"/>
      <c r="P905" s="9"/>
      <c r="Q905" s="9"/>
      <c r="R905" s="9"/>
      <c r="S905" s="9"/>
      <c r="T905" s="9"/>
      <c r="U905" s="9"/>
      <c r="V905" s="9"/>
      <c r="W905" s="9"/>
      <c r="X905" s="9"/>
      <c r="Y905" s="9"/>
      <c r="Z905" s="9"/>
    </row>
    <row r="906" spans="1:26" ht="15.75" customHeight="1">
      <c r="A906" s="9"/>
      <c r="B906" s="9"/>
      <c r="C906" s="9"/>
      <c r="D906" s="9"/>
      <c r="E906" s="9"/>
      <c r="N906" s="9"/>
      <c r="O906" s="9"/>
      <c r="P906" s="9"/>
      <c r="Q906" s="9"/>
      <c r="R906" s="9"/>
      <c r="S906" s="9"/>
      <c r="T906" s="9"/>
      <c r="U906" s="9"/>
      <c r="V906" s="9"/>
      <c r="W906" s="9"/>
      <c r="X906" s="9"/>
      <c r="Y906" s="9"/>
      <c r="Z906" s="9"/>
    </row>
    <row r="907" spans="1:26" ht="15.75" customHeight="1">
      <c r="A907" s="9"/>
      <c r="B907" s="9"/>
      <c r="C907" s="9"/>
      <c r="D907" s="9"/>
      <c r="E907" s="9"/>
      <c r="N907" s="9"/>
      <c r="O907" s="9"/>
      <c r="P907" s="9"/>
      <c r="Q907" s="9"/>
      <c r="R907" s="9"/>
      <c r="S907" s="9"/>
      <c r="T907" s="9"/>
      <c r="U907" s="9"/>
      <c r="V907" s="9"/>
      <c r="W907" s="9"/>
      <c r="X907" s="9"/>
      <c r="Y907" s="9"/>
      <c r="Z907" s="9"/>
    </row>
    <row r="908" spans="1:26" ht="15.75" customHeight="1">
      <c r="A908" s="9"/>
      <c r="B908" s="9"/>
      <c r="C908" s="9"/>
      <c r="D908" s="9"/>
      <c r="E908" s="9"/>
      <c r="N908" s="9"/>
      <c r="O908" s="9"/>
      <c r="P908" s="9"/>
      <c r="Q908" s="9"/>
      <c r="R908" s="9"/>
      <c r="S908" s="9"/>
      <c r="T908" s="9"/>
      <c r="U908" s="9"/>
      <c r="V908" s="9"/>
      <c r="W908" s="9"/>
      <c r="X908" s="9"/>
      <c r="Y908" s="9"/>
      <c r="Z908" s="9"/>
    </row>
    <row r="909" spans="1:26" ht="15.75" customHeight="1">
      <c r="A909" s="9"/>
      <c r="B909" s="9"/>
      <c r="C909" s="9"/>
      <c r="D909" s="9"/>
      <c r="E909" s="9"/>
      <c r="N909" s="9"/>
      <c r="O909" s="9"/>
      <c r="P909" s="9"/>
      <c r="Q909" s="9"/>
      <c r="R909" s="9"/>
      <c r="S909" s="9"/>
      <c r="T909" s="9"/>
      <c r="U909" s="9"/>
      <c r="V909" s="9"/>
      <c r="W909" s="9"/>
      <c r="X909" s="9"/>
      <c r="Y909" s="9"/>
      <c r="Z909" s="9"/>
    </row>
    <row r="910" spans="1:26" ht="15.75" customHeight="1">
      <c r="A910" s="9"/>
      <c r="B910" s="9"/>
      <c r="C910" s="9"/>
      <c r="D910" s="9"/>
      <c r="E910" s="9"/>
      <c r="N910" s="9"/>
      <c r="O910" s="9"/>
      <c r="P910" s="9"/>
      <c r="Q910" s="9"/>
      <c r="R910" s="9"/>
      <c r="S910" s="9"/>
      <c r="T910" s="9"/>
      <c r="U910" s="9"/>
      <c r="V910" s="9"/>
      <c r="W910" s="9"/>
      <c r="X910" s="9"/>
      <c r="Y910" s="9"/>
      <c r="Z910" s="9"/>
    </row>
    <row r="911" spans="1:26" ht="15.75" customHeight="1">
      <c r="A911" s="9"/>
      <c r="B911" s="9"/>
      <c r="C911" s="9"/>
      <c r="D911" s="9"/>
      <c r="E911" s="9"/>
      <c r="N911" s="9"/>
      <c r="O911" s="9"/>
      <c r="P911" s="9"/>
      <c r="Q911" s="9"/>
      <c r="R911" s="9"/>
      <c r="S911" s="9"/>
      <c r="T911" s="9"/>
      <c r="U911" s="9"/>
      <c r="V911" s="9"/>
      <c r="W911" s="9"/>
      <c r="X911" s="9"/>
      <c r="Y911" s="9"/>
      <c r="Z911" s="9"/>
    </row>
    <row r="912" spans="1:26" ht="15.75" customHeight="1">
      <c r="A912" s="9"/>
      <c r="B912" s="9"/>
      <c r="C912" s="9"/>
      <c r="D912" s="9"/>
      <c r="E912" s="9"/>
      <c r="N912" s="9"/>
      <c r="O912" s="9"/>
      <c r="P912" s="9"/>
      <c r="Q912" s="9"/>
      <c r="R912" s="9"/>
      <c r="S912" s="9"/>
      <c r="T912" s="9"/>
      <c r="U912" s="9"/>
      <c r="V912" s="9"/>
      <c r="W912" s="9"/>
      <c r="X912" s="9"/>
      <c r="Y912" s="9"/>
      <c r="Z912" s="9"/>
    </row>
    <row r="913" spans="1:26" ht="15.75" customHeight="1">
      <c r="A913" s="9"/>
      <c r="B913" s="9"/>
      <c r="C913" s="9"/>
      <c r="D913" s="9"/>
      <c r="E913" s="9"/>
      <c r="N913" s="9"/>
      <c r="O913" s="9"/>
      <c r="P913" s="9"/>
      <c r="Q913" s="9"/>
      <c r="R913" s="9"/>
      <c r="S913" s="9"/>
      <c r="T913" s="9"/>
      <c r="U913" s="9"/>
      <c r="V913" s="9"/>
      <c r="W913" s="9"/>
      <c r="X913" s="9"/>
      <c r="Y913" s="9"/>
      <c r="Z913" s="9"/>
    </row>
    <row r="914" spans="1:26" ht="15.75" customHeight="1">
      <c r="A914" s="9"/>
      <c r="B914" s="9"/>
      <c r="C914" s="9"/>
      <c r="D914" s="9"/>
      <c r="E914" s="9"/>
      <c r="N914" s="9"/>
      <c r="O914" s="9"/>
      <c r="P914" s="9"/>
      <c r="Q914" s="9"/>
      <c r="R914" s="9"/>
      <c r="S914" s="9"/>
      <c r="T914" s="9"/>
      <c r="U914" s="9"/>
      <c r="V914" s="9"/>
      <c r="W914" s="9"/>
      <c r="X914" s="9"/>
      <c r="Y914" s="9"/>
      <c r="Z914" s="9"/>
    </row>
    <row r="915" spans="1:26" ht="15.75" customHeight="1">
      <c r="A915" s="9"/>
      <c r="B915" s="9"/>
      <c r="C915" s="9"/>
      <c r="D915" s="9"/>
      <c r="E915" s="9"/>
      <c r="N915" s="9"/>
      <c r="O915" s="9"/>
      <c r="P915" s="9"/>
      <c r="Q915" s="9"/>
      <c r="R915" s="9"/>
      <c r="S915" s="9"/>
      <c r="T915" s="9"/>
      <c r="U915" s="9"/>
      <c r="V915" s="9"/>
      <c r="W915" s="9"/>
      <c r="X915" s="9"/>
      <c r="Y915" s="9"/>
      <c r="Z915" s="9"/>
    </row>
    <row r="916" spans="1:26" ht="15.75" customHeight="1">
      <c r="A916" s="9"/>
      <c r="B916" s="9"/>
      <c r="C916" s="9"/>
      <c r="D916" s="9"/>
      <c r="E916" s="9"/>
      <c r="N916" s="9"/>
      <c r="O916" s="9"/>
      <c r="P916" s="9"/>
      <c r="Q916" s="9"/>
      <c r="R916" s="9"/>
      <c r="S916" s="9"/>
      <c r="T916" s="9"/>
      <c r="U916" s="9"/>
      <c r="V916" s="9"/>
      <c r="W916" s="9"/>
      <c r="X916" s="9"/>
      <c r="Y916" s="9"/>
      <c r="Z916" s="9"/>
    </row>
    <row r="917" spans="1:26" ht="15.75" customHeight="1">
      <c r="A917" s="9"/>
      <c r="B917" s="9"/>
      <c r="C917" s="9"/>
      <c r="D917" s="9"/>
      <c r="E917" s="9"/>
      <c r="N917" s="9"/>
      <c r="O917" s="9"/>
      <c r="P917" s="9"/>
      <c r="Q917" s="9"/>
      <c r="R917" s="9"/>
      <c r="S917" s="9"/>
      <c r="T917" s="9"/>
      <c r="U917" s="9"/>
      <c r="V917" s="9"/>
      <c r="W917" s="9"/>
      <c r="X917" s="9"/>
      <c r="Y917" s="9"/>
      <c r="Z917" s="9"/>
    </row>
    <row r="918" spans="1:26" ht="15.75" customHeight="1">
      <c r="A918" s="9"/>
      <c r="B918" s="9"/>
      <c r="C918" s="9"/>
      <c r="D918" s="9"/>
      <c r="E918" s="9"/>
      <c r="N918" s="9"/>
      <c r="O918" s="9"/>
      <c r="P918" s="9"/>
      <c r="Q918" s="9"/>
      <c r="R918" s="9"/>
      <c r="S918" s="9"/>
      <c r="T918" s="9"/>
      <c r="U918" s="9"/>
      <c r="V918" s="9"/>
      <c r="W918" s="9"/>
      <c r="X918" s="9"/>
      <c r="Y918" s="9"/>
      <c r="Z918" s="9"/>
    </row>
    <row r="919" spans="1:26" ht="15.75" customHeight="1">
      <c r="A919" s="9"/>
      <c r="B919" s="9"/>
      <c r="C919" s="9"/>
      <c r="D919" s="9"/>
      <c r="E919" s="9"/>
      <c r="N919" s="9"/>
      <c r="O919" s="9"/>
      <c r="P919" s="9"/>
      <c r="Q919" s="9"/>
      <c r="R919" s="9"/>
      <c r="S919" s="9"/>
      <c r="T919" s="9"/>
      <c r="U919" s="9"/>
      <c r="V919" s="9"/>
      <c r="W919" s="9"/>
      <c r="X919" s="9"/>
      <c r="Y919" s="9"/>
      <c r="Z919" s="9"/>
    </row>
    <row r="920" spans="1:26" ht="15.75" customHeight="1">
      <c r="A920" s="9"/>
      <c r="B920" s="9"/>
      <c r="C920" s="9"/>
      <c r="D920" s="9"/>
      <c r="E920" s="9"/>
      <c r="N920" s="9"/>
      <c r="O920" s="9"/>
      <c r="P920" s="9"/>
      <c r="Q920" s="9"/>
      <c r="R920" s="9"/>
      <c r="S920" s="9"/>
      <c r="T920" s="9"/>
      <c r="U920" s="9"/>
      <c r="V920" s="9"/>
      <c r="W920" s="9"/>
      <c r="X920" s="9"/>
      <c r="Y920" s="9"/>
      <c r="Z920" s="9"/>
    </row>
    <row r="921" spans="1:26" ht="15.75" customHeight="1">
      <c r="A921" s="9"/>
      <c r="B921" s="9"/>
      <c r="C921" s="9"/>
      <c r="D921" s="9"/>
      <c r="E921" s="9"/>
      <c r="N921" s="9"/>
      <c r="O921" s="9"/>
      <c r="P921" s="9"/>
      <c r="Q921" s="9"/>
      <c r="R921" s="9"/>
      <c r="S921" s="9"/>
      <c r="T921" s="9"/>
      <c r="U921" s="9"/>
      <c r="V921" s="9"/>
      <c r="W921" s="9"/>
      <c r="X921" s="9"/>
      <c r="Y921" s="9"/>
      <c r="Z921" s="9"/>
    </row>
    <row r="922" spans="1:26" ht="15.75" customHeight="1">
      <c r="A922" s="9"/>
      <c r="B922" s="9"/>
      <c r="C922" s="9"/>
      <c r="D922" s="9"/>
      <c r="E922" s="9"/>
      <c r="N922" s="9"/>
      <c r="O922" s="9"/>
      <c r="P922" s="9"/>
      <c r="Q922" s="9"/>
      <c r="R922" s="9"/>
      <c r="S922" s="9"/>
      <c r="T922" s="9"/>
      <c r="U922" s="9"/>
      <c r="V922" s="9"/>
      <c r="W922" s="9"/>
      <c r="X922" s="9"/>
      <c r="Y922" s="9"/>
      <c r="Z922" s="9"/>
    </row>
    <row r="923" spans="1:26" ht="15.75" customHeight="1">
      <c r="A923" s="9"/>
      <c r="B923" s="9"/>
      <c r="C923" s="9"/>
      <c r="D923" s="9"/>
      <c r="E923" s="9"/>
      <c r="N923" s="9"/>
      <c r="O923" s="9"/>
      <c r="P923" s="9"/>
      <c r="Q923" s="9"/>
      <c r="R923" s="9"/>
      <c r="S923" s="9"/>
      <c r="T923" s="9"/>
      <c r="U923" s="9"/>
      <c r="V923" s="9"/>
      <c r="W923" s="9"/>
      <c r="X923" s="9"/>
      <c r="Y923" s="9"/>
      <c r="Z923" s="9"/>
    </row>
    <row r="924" spans="1:26" ht="15.75" customHeight="1">
      <c r="A924" s="9"/>
      <c r="B924" s="9"/>
      <c r="C924" s="9"/>
      <c r="D924" s="9"/>
      <c r="E924" s="9"/>
      <c r="N924" s="9"/>
      <c r="O924" s="9"/>
      <c r="P924" s="9"/>
      <c r="Q924" s="9"/>
      <c r="R924" s="9"/>
      <c r="S924" s="9"/>
      <c r="T924" s="9"/>
      <c r="U924" s="9"/>
      <c r="V924" s="9"/>
      <c r="W924" s="9"/>
      <c r="X924" s="9"/>
      <c r="Y924" s="9"/>
      <c r="Z924" s="9"/>
    </row>
    <row r="925" spans="1:26" ht="15.75" customHeight="1">
      <c r="A925" s="9"/>
      <c r="B925" s="9"/>
      <c r="C925" s="9"/>
      <c r="D925" s="9"/>
      <c r="E925" s="9"/>
      <c r="N925" s="9"/>
      <c r="O925" s="9"/>
      <c r="P925" s="9"/>
      <c r="Q925" s="9"/>
      <c r="R925" s="9"/>
      <c r="S925" s="9"/>
      <c r="T925" s="9"/>
      <c r="U925" s="9"/>
      <c r="V925" s="9"/>
      <c r="W925" s="9"/>
      <c r="X925" s="9"/>
      <c r="Y925" s="9"/>
      <c r="Z925" s="9"/>
    </row>
    <row r="926" spans="1:26" ht="15.75" customHeight="1">
      <c r="A926" s="9"/>
      <c r="B926" s="9"/>
      <c r="C926" s="9"/>
      <c r="D926" s="9"/>
      <c r="E926" s="9"/>
      <c r="N926" s="9"/>
      <c r="O926" s="9"/>
      <c r="P926" s="9"/>
      <c r="Q926" s="9"/>
      <c r="R926" s="9"/>
      <c r="S926" s="9"/>
      <c r="T926" s="9"/>
      <c r="U926" s="9"/>
      <c r="V926" s="9"/>
      <c r="W926" s="9"/>
      <c r="X926" s="9"/>
      <c r="Y926" s="9"/>
      <c r="Z926" s="9"/>
    </row>
    <row r="927" spans="1:26" ht="15.75" customHeight="1">
      <c r="A927" s="9"/>
      <c r="B927" s="9"/>
      <c r="C927" s="9"/>
      <c r="D927" s="9"/>
      <c r="E927" s="9"/>
      <c r="N927" s="9"/>
      <c r="O927" s="9"/>
      <c r="P927" s="9"/>
      <c r="Q927" s="9"/>
      <c r="R927" s="9"/>
      <c r="S927" s="9"/>
      <c r="T927" s="9"/>
      <c r="U927" s="9"/>
      <c r="V927" s="9"/>
      <c r="W927" s="9"/>
      <c r="X927" s="9"/>
      <c r="Y927" s="9"/>
      <c r="Z927" s="9"/>
    </row>
    <row r="928" spans="1:26" ht="15.75" customHeight="1">
      <c r="A928" s="9"/>
      <c r="B928" s="9"/>
      <c r="C928" s="9"/>
      <c r="D928" s="9"/>
      <c r="E928" s="9"/>
      <c r="N928" s="9"/>
      <c r="O928" s="9"/>
      <c r="P928" s="9"/>
      <c r="Q928" s="9"/>
      <c r="R928" s="9"/>
      <c r="S928" s="9"/>
      <c r="T928" s="9"/>
      <c r="U928" s="9"/>
      <c r="V928" s="9"/>
      <c r="W928" s="9"/>
      <c r="X928" s="9"/>
      <c r="Y928" s="9"/>
      <c r="Z928" s="9"/>
    </row>
    <row r="929" spans="1:26" ht="15.75" customHeight="1">
      <c r="A929" s="9"/>
      <c r="B929" s="9"/>
      <c r="C929" s="9"/>
      <c r="D929" s="9"/>
      <c r="E929" s="9"/>
      <c r="N929" s="9"/>
      <c r="O929" s="9"/>
      <c r="P929" s="9"/>
      <c r="Q929" s="9"/>
      <c r="R929" s="9"/>
      <c r="S929" s="9"/>
      <c r="T929" s="9"/>
      <c r="U929" s="9"/>
      <c r="V929" s="9"/>
      <c r="W929" s="9"/>
      <c r="X929" s="9"/>
      <c r="Y929" s="9"/>
      <c r="Z929" s="9"/>
    </row>
    <row r="930" spans="1:26" ht="15.75" customHeight="1">
      <c r="A930" s="9"/>
      <c r="B930" s="9"/>
      <c r="C930" s="9"/>
      <c r="D930" s="9"/>
      <c r="E930" s="9"/>
      <c r="N930" s="9"/>
      <c r="O930" s="9"/>
      <c r="P930" s="9"/>
      <c r="Q930" s="9"/>
      <c r="R930" s="9"/>
      <c r="S930" s="9"/>
      <c r="T930" s="9"/>
      <c r="U930" s="9"/>
      <c r="V930" s="9"/>
      <c r="W930" s="9"/>
      <c r="X930" s="9"/>
      <c r="Y930" s="9"/>
      <c r="Z930" s="9"/>
    </row>
    <row r="931" spans="1:26" ht="15.75" customHeight="1">
      <c r="A931" s="9"/>
      <c r="B931" s="9"/>
      <c r="C931" s="9"/>
      <c r="D931" s="9"/>
      <c r="E931" s="9"/>
      <c r="N931" s="9"/>
      <c r="O931" s="9"/>
      <c r="P931" s="9"/>
      <c r="Q931" s="9"/>
      <c r="R931" s="9"/>
      <c r="S931" s="9"/>
      <c r="T931" s="9"/>
      <c r="U931" s="9"/>
      <c r="V931" s="9"/>
      <c r="W931" s="9"/>
      <c r="X931" s="9"/>
      <c r="Y931" s="9"/>
      <c r="Z931" s="9"/>
    </row>
    <row r="932" spans="1:26" ht="15.75" customHeight="1">
      <c r="A932" s="9"/>
      <c r="B932" s="9"/>
      <c r="C932" s="9"/>
      <c r="D932" s="9"/>
      <c r="E932" s="9"/>
      <c r="N932" s="9"/>
      <c r="O932" s="9"/>
      <c r="P932" s="9"/>
      <c r="Q932" s="9"/>
      <c r="R932" s="9"/>
      <c r="S932" s="9"/>
      <c r="T932" s="9"/>
      <c r="U932" s="9"/>
      <c r="V932" s="9"/>
      <c r="W932" s="9"/>
      <c r="X932" s="9"/>
      <c r="Y932" s="9"/>
      <c r="Z932" s="9"/>
    </row>
    <row r="933" spans="1:26" ht="15.75" customHeight="1">
      <c r="A933" s="9"/>
      <c r="B933" s="9"/>
      <c r="C933" s="9"/>
      <c r="D933" s="9"/>
      <c r="E933" s="9"/>
      <c r="N933" s="9"/>
      <c r="O933" s="9"/>
      <c r="P933" s="9"/>
      <c r="Q933" s="9"/>
      <c r="R933" s="9"/>
      <c r="S933" s="9"/>
      <c r="T933" s="9"/>
      <c r="U933" s="9"/>
      <c r="V933" s="9"/>
      <c r="W933" s="9"/>
      <c r="X933" s="9"/>
      <c r="Y933" s="9"/>
      <c r="Z933" s="9"/>
    </row>
    <row r="934" spans="1:26" ht="15.75" customHeight="1">
      <c r="A934" s="9"/>
      <c r="B934" s="9"/>
      <c r="C934" s="9"/>
      <c r="D934" s="9"/>
      <c r="E934" s="9"/>
      <c r="N934" s="9"/>
      <c r="O934" s="9"/>
      <c r="P934" s="9"/>
      <c r="Q934" s="9"/>
      <c r="R934" s="9"/>
      <c r="S934" s="9"/>
      <c r="T934" s="9"/>
      <c r="U934" s="9"/>
      <c r="V934" s="9"/>
      <c r="W934" s="9"/>
      <c r="X934" s="9"/>
      <c r="Y934" s="9"/>
      <c r="Z934" s="9"/>
    </row>
    <row r="935" spans="1:26" ht="15.75" customHeight="1">
      <c r="A935" s="9"/>
      <c r="B935" s="9"/>
      <c r="C935" s="9"/>
      <c r="D935" s="9"/>
      <c r="E935" s="9"/>
      <c r="N935" s="9"/>
      <c r="O935" s="9"/>
      <c r="P935" s="9"/>
      <c r="Q935" s="9"/>
      <c r="R935" s="9"/>
      <c r="S935" s="9"/>
      <c r="T935" s="9"/>
      <c r="U935" s="9"/>
      <c r="V935" s="9"/>
      <c r="W935" s="9"/>
      <c r="X935" s="9"/>
      <c r="Y935" s="9"/>
      <c r="Z935" s="9"/>
    </row>
    <row r="936" spans="1:26" ht="15.75" customHeight="1">
      <c r="A936" s="9"/>
      <c r="B936" s="9"/>
      <c r="C936" s="9"/>
      <c r="D936" s="9"/>
      <c r="E936" s="9"/>
      <c r="N936" s="9"/>
      <c r="O936" s="9"/>
      <c r="P936" s="9"/>
      <c r="Q936" s="9"/>
      <c r="R936" s="9"/>
      <c r="S936" s="9"/>
      <c r="T936" s="9"/>
      <c r="U936" s="9"/>
      <c r="V936" s="9"/>
      <c r="W936" s="9"/>
      <c r="X936" s="9"/>
      <c r="Y936" s="9"/>
      <c r="Z936" s="9"/>
    </row>
    <row r="937" spans="1:26" ht="15.75" customHeight="1">
      <c r="A937" s="9"/>
      <c r="B937" s="9"/>
      <c r="C937" s="9"/>
      <c r="D937" s="9"/>
      <c r="E937" s="9"/>
      <c r="N937" s="9"/>
      <c r="O937" s="9"/>
      <c r="P937" s="9"/>
      <c r="Q937" s="9"/>
      <c r="R937" s="9"/>
      <c r="S937" s="9"/>
      <c r="T937" s="9"/>
      <c r="U937" s="9"/>
      <c r="V937" s="9"/>
      <c r="W937" s="9"/>
      <c r="X937" s="9"/>
      <c r="Y937" s="9"/>
      <c r="Z937" s="9"/>
    </row>
    <row r="938" spans="1:26" ht="15.75" customHeight="1">
      <c r="A938" s="9"/>
      <c r="B938" s="9"/>
      <c r="C938" s="9"/>
      <c r="D938" s="9"/>
      <c r="E938" s="9"/>
      <c r="N938" s="9"/>
      <c r="O938" s="9"/>
      <c r="P938" s="9"/>
      <c r="Q938" s="9"/>
      <c r="R938" s="9"/>
      <c r="S938" s="9"/>
      <c r="T938" s="9"/>
      <c r="U938" s="9"/>
      <c r="V938" s="9"/>
      <c r="W938" s="9"/>
      <c r="X938" s="9"/>
      <c r="Y938" s="9"/>
      <c r="Z938" s="9"/>
    </row>
    <row r="939" spans="1:26" ht="15.75" customHeight="1">
      <c r="A939" s="9"/>
      <c r="B939" s="9"/>
      <c r="C939" s="9"/>
      <c r="D939" s="9"/>
      <c r="E939" s="9"/>
      <c r="N939" s="9"/>
      <c r="O939" s="9"/>
      <c r="P939" s="9"/>
      <c r="Q939" s="9"/>
      <c r="R939" s="9"/>
      <c r="S939" s="9"/>
      <c r="T939" s="9"/>
      <c r="U939" s="9"/>
      <c r="V939" s="9"/>
      <c r="W939" s="9"/>
      <c r="X939" s="9"/>
      <c r="Y939" s="9"/>
      <c r="Z939" s="9"/>
    </row>
    <row r="940" spans="1:26" ht="15.75" customHeight="1">
      <c r="A940" s="9"/>
      <c r="B940" s="9"/>
      <c r="C940" s="9"/>
      <c r="D940" s="9"/>
      <c r="E940" s="9"/>
      <c r="N940" s="9"/>
      <c r="O940" s="9"/>
      <c r="P940" s="9"/>
      <c r="Q940" s="9"/>
      <c r="R940" s="9"/>
      <c r="S940" s="9"/>
      <c r="T940" s="9"/>
      <c r="U940" s="9"/>
      <c r="V940" s="9"/>
      <c r="W940" s="9"/>
      <c r="X940" s="9"/>
      <c r="Y940" s="9"/>
      <c r="Z940" s="9"/>
    </row>
    <row r="941" spans="1:26" ht="15.75" customHeight="1">
      <c r="A941" s="9"/>
      <c r="B941" s="9"/>
      <c r="C941" s="9"/>
      <c r="D941" s="9"/>
      <c r="E941" s="9"/>
      <c r="N941" s="9"/>
      <c r="O941" s="9"/>
      <c r="P941" s="9"/>
      <c r="Q941" s="9"/>
      <c r="R941" s="9"/>
      <c r="S941" s="9"/>
      <c r="T941" s="9"/>
      <c r="U941" s="9"/>
      <c r="V941" s="9"/>
      <c r="W941" s="9"/>
      <c r="X941" s="9"/>
      <c r="Y941" s="9"/>
      <c r="Z941" s="9"/>
    </row>
    <row r="942" spans="1:26" ht="15.75" customHeight="1">
      <c r="A942" s="9"/>
      <c r="B942" s="9"/>
      <c r="C942" s="9"/>
      <c r="D942" s="9"/>
      <c r="E942" s="9"/>
      <c r="N942" s="9"/>
      <c r="O942" s="9"/>
      <c r="P942" s="9"/>
      <c r="Q942" s="9"/>
      <c r="R942" s="9"/>
      <c r="S942" s="9"/>
      <c r="T942" s="9"/>
      <c r="U942" s="9"/>
      <c r="V942" s="9"/>
      <c r="W942" s="9"/>
      <c r="X942" s="9"/>
      <c r="Y942" s="9"/>
      <c r="Z942" s="9"/>
    </row>
    <row r="943" spans="1:26" ht="15.75" customHeight="1">
      <c r="A943" s="9"/>
      <c r="B943" s="9"/>
      <c r="C943" s="9"/>
      <c r="D943" s="9"/>
      <c r="E943" s="9"/>
      <c r="N943" s="9"/>
      <c r="O943" s="9"/>
      <c r="P943" s="9"/>
      <c r="Q943" s="9"/>
      <c r="R943" s="9"/>
      <c r="S943" s="9"/>
      <c r="T943" s="9"/>
      <c r="U943" s="9"/>
      <c r="V943" s="9"/>
      <c r="W943" s="9"/>
      <c r="X943" s="9"/>
      <c r="Y943" s="9"/>
      <c r="Z943" s="9"/>
    </row>
    <row r="944" spans="1:26" ht="15.75" customHeight="1">
      <c r="A944" s="9"/>
      <c r="B944" s="9"/>
      <c r="C944" s="9"/>
      <c r="D944" s="9"/>
      <c r="E944" s="9"/>
      <c r="N944" s="9"/>
      <c r="O944" s="9"/>
      <c r="P944" s="9"/>
      <c r="Q944" s="9"/>
      <c r="R944" s="9"/>
      <c r="S944" s="9"/>
      <c r="T944" s="9"/>
      <c r="U944" s="9"/>
      <c r="V944" s="9"/>
      <c r="W944" s="9"/>
      <c r="X944" s="9"/>
      <c r="Y944" s="9"/>
      <c r="Z944" s="9"/>
    </row>
    <row r="945" spans="1:26" ht="15.75" customHeight="1">
      <c r="A945" s="9"/>
      <c r="B945" s="9"/>
      <c r="C945" s="9"/>
      <c r="D945" s="9"/>
      <c r="E945" s="9"/>
      <c r="N945" s="9"/>
      <c r="O945" s="9"/>
      <c r="P945" s="9"/>
      <c r="Q945" s="9"/>
      <c r="R945" s="9"/>
      <c r="S945" s="9"/>
      <c r="T945" s="9"/>
      <c r="U945" s="9"/>
      <c r="V945" s="9"/>
      <c r="W945" s="9"/>
      <c r="X945" s="9"/>
      <c r="Y945" s="9"/>
      <c r="Z945" s="9"/>
    </row>
    <row r="946" spans="1:26" ht="15.75" customHeight="1">
      <c r="A946" s="9"/>
      <c r="B946" s="9"/>
      <c r="C946" s="9"/>
      <c r="D946" s="9"/>
      <c r="E946" s="9"/>
      <c r="N946" s="9"/>
      <c r="O946" s="9"/>
      <c r="P946" s="9"/>
      <c r="Q946" s="9"/>
      <c r="R946" s="9"/>
      <c r="S946" s="9"/>
      <c r="T946" s="9"/>
      <c r="U946" s="9"/>
      <c r="V946" s="9"/>
      <c r="W946" s="9"/>
      <c r="X946" s="9"/>
      <c r="Y946" s="9"/>
      <c r="Z946" s="9"/>
    </row>
    <row r="947" spans="1:26" ht="15.75" customHeight="1">
      <c r="A947" s="9"/>
      <c r="B947" s="9"/>
      <c r="C947" s="9"/>
      <c r="D947" s="9"/>
      <c r="E947" s="9"/>
      <c r="N947" s="9"/>
      <c r="O947" s="9"/>
      <c r="P947" s="9"/>
      <c r="Q947" s="9"/>
      <c r="R947" s="9"/>
      <c r="S947" s="9"/>
      <c r="T947" s="9"/>
      <c r="U947" s="9"/>
      <c r="V947" s="9"/>
      <c r="W947" s="9"/>
      <c r="X947" s="9"/>
      <c r="Y947" s="9"/>
      <c r="Z947" s="9"/>
    </row>
    <row r="948" spans="1:26" ht="15.75" customHeight="1">
      <c r="A948" s="9"/>
      <c r="B948" s="9"/>
      <c r="C948" s="9"/>
      <c r="D948" s="9"/>
      <c r="E948" s="9"/>
      <c r="N948" s="9"/>
      <c r="O948" s="9"/>
      <c r="P948" s="9"/>
      <c r="Q948" s="9"/>
      <c r="R948" s="9"/>
      <c r="S948" s="9"/>
      <c r="T948" s="9"/>
      <c r="U948" s="9"/>
      <c r="V948" s="9"/>
      <c r="W948" s="9"/>
      <c r="X948" s="9"/>
      <c r="Y948" s="9"/>
      <c r="Z948" s="9"/>
    </row>
    <row r="949" spans="1:26" ht="15.75" customHeight="1">
      <c r="A949" s="9"/>
      <c r="B949" s="9"/>
      <c r="C949" s="9"/>
      <c r="D949" s="9"/>
      <c r="E949" s="9"/>
      <c r="N949" s="9"/>
      <c r="O949" s="9"/>
      <c r="P949" s="9"/>
      <c r="Q949" s="9"/>
      <c r="R949" s="9"/>
      <c r="S949" s="9"/>
      <c r="T949" s="9"/>
      <c r="U949" s="9"/>
      <c r="V949" s="9"/>
      <c r="W949" s="9"/>
      <c r="X949" s="9"/>
      <c r="Y949" s="9"/>
      <c r="Z949" s="9"/>
    </row>
    <row r="950" spans="1:26" ht="15.75" customHeight="1">
      <c r="A950" s="9"/>
      <c r="B950" s="9"/>
      <c r="C950" s="9"/>
      <c r="D950" s="9"/>
      <c r="E950" s="9"/>
      <c r="N950" s="9"/>
      <c r="O950" s="9"/>
      <c r="P950" s="9"/>
      <c r="Q950" s="9"/>
      <c r="R950" s="9"/>
      <c r="S950" s="9"/>
      <c r="T950" s="9"/>
      <c r="U950" s="9"/>
      <c r="V950" s="9"/>
      <c r="W950" s="9"/>
      <c r="X950" s="9"/>
      <c r="Y950" s="9"/>
      <c r="Z950" s="9"/>
    </row>
    <row r="951" spans="1:26" ht="15.75" customHeight="1">
      <c r="A951" s="9"/>
      <c r="B951" s="9"/>
      <c r="C951" s="9"/>
      <c r="D951" s="9"/>
      <c r="E951" s="9"/>
      <c r="N951" s="9"/>
      <c r="O951" s="9"/>
      <c r="P951" s="9"/>
      <c r="Q951" s="9"/>
      <c r="R951" s="9"/>
      <c r="S951" s="9"/>
      <c r="T951" s="9"/>
      <c r="U951" s="9"/>
      <c r="V951" s="9"/>
      <c r="W951" s="9"/>
      <c r="X951" s="9"/>
      <c r="Y951" s="9"/>
      <c r="Z951" s="9"/>
    </row>
    <row r="952" spans="1:26" ht="15.75" customHeight="1">
      <c r="A952" s="9"/>
      <c r="B952" s="9"/>
      <c r="C952" s="9"/>
      <c r="D952" s="9"/>
      <c r="E952" s="9"/>
      <c r="N952" s="9"/>
      <c r="O952" s="9"/>
      <c r="P952" s="9"/>
      <c r="Q952" s="9"/>
      <c r="R952" s="9"/>
      <c r="S952" s="9"/>
      <c r="T952" s="9"/>
      <c r="U952" s="9"/>
      <c r="V952" s="9"/>
      <c r="W952" s="9"/>
      <c r="X952" s="9"/>
      <c r="Y952" s="9"/>
      <c r="Z952" s="9"/>
    </row>
    <row r="953" spans="1:26" ht="15.75" customHeight="1">
      <c r="A953" s="9"/>
      <c r="B953" s="9"/>
      <c r="C953" s="9"/>
      <c r="D953" s="9"/>
      <c r="E953" s="9"/>
      <c r="N953" s="9"/>
      <c r="O953" s="9"/>
      <c r="P953" s="9"/>
      <c r="Q953" s="9"/>
      <c r="R953" s="9"/>
      <c r="S953" s="9"/>
      <c r="T953" s="9"/>
      <c r="U953" s="9"/>
      <c r="V953" s="9"/>
      <c r="W953" s="9"/>
      <c r="X953" s="9"/>
      <c r="Y953" s="9"/>
      <c r="Z953" s="9"/>
    </row>
    <row r="954" spans="1:26" ht="15.75" customHeight="1">
      <c r="A954" s="9"/>
      <c r="B954" s="9"/>
      <c r="C954" s="9"/>
      <c r="D954" s="9"/>
      <c r="E954" s="9"/>
      <c r="N954" s="9"/>
      <c r="O954" s="9"/>
      <c r="P954" s="9"/>
      <c r="Q954" s="9"/>
      <c r="R954" s="9"/>
      <c r="S954" s="9"/>
      <c r="T954" s="9"/>
      <c r="U954" s="9"/>
      <c r="V954" s="9"/>
      <c r="W954" s="9"/>
      <c r="X954" s="9"/>
      <c r="Y954" s="9"/>
      <c r="Z954" s="9"/>
    </row>
    <row r="955" spans="1:26" ht="15.75" customHeight="1">
      <c r="A955" s="9"/>
      <c r="B955" s="9"/>
      <c r="C955" s="9"/>
      <c r="D955" s="9"/>
      <c r="E955" s="9"/>
      <c r="N955" s="9"/>
      <c r="O955" s="9"/>
      <c r="P955" s="9"/>
      <c r="Q955" s="9"/>
      <c r="R955" s="9"/>
      <c r="S955" s="9"/>
      <c r="T955" s="9"/>
      <c r="U955" s="9"/>
      <c r="V955" s="9"/>
      <c r="W955" s="9"/>
      <c r="X955" s="9"/>
      <c r="Y955" s="9"/>
      <c r="Z955" s="9"/>
    </row>
    <row r="956" spans="1:26" ht="15.75" customHeight="1">
      <c r="A956" s="9"/>
      <c r="B956" s="9"/>
      <c r="C956" s="9"/>
      <c r="D956" s="9"/>
      <c r="E956" s="9"/>
      <c r="N956" s="9"/>
      <c r="O956" s="9"/>
      <c r="P956" s="9"/>
      <c r="Q956" s="9"/>
      <c r="R956" s="9"/>
      <c r="S956" s="9"/>
      <c r="T956" s="9"/>
      <c r="U956" s="9"/>
      <c r="V956" s="9"/>
      <c r="W956" s="9"/>
      <c r="X956" s="9"/>
      <c r="Y956" s="9"/>
      <c r="Z956" s="9"/>
    </row>
    <row r="957" spans="1:26" ht="15.75" customHeight="1">
      <c r="A957" s="9"/>
      <c r="B957" s="9"/>
      <c r="C957" s="9"/>
      <c r="D957" s="9"/>
      <c r="E957" s="9"/>
      <c r="N957" s="9"/>
      <c r="O957" s="9"/>
      <c r="P957" s="9"/>
      <c r="Q957" s="9"/>
      <c r="R957" s="9"/>
      <c r="S957" s="9"/>
      <c r="T957" s="9"/>
      <c r="U957" s="9"/>
      <c r="V957" s="9"/>
      <c r="W957" s="9"/>
      <c r="X957" s="9"/>
      <c r="Y957" s="9"/>
      <c r="Z957" s="9"/>
    </row>
    <row r="958" spans="1:26" ht="15.75" customHeight="1">
      <c r="A958" s="9"/>
      <c r="B958" s="9"/>
      <c r="C958" s="9"/>
      <c r="D958" s="9"/>
      <c r="E958" s="9"/>
      <c r="N958" s="9"/>
      <c r="O958" s="9"/>
      <c r="P958" s="9"/>
      <c r="Q958" s="9"/>
      <c r="R958" s="9"/>
      <c r="S958" s="9"/>
      <c r="T958" s="9"/>
      <c r="U958" s="9"/>
      <c r="V958" s="9"/>
      <c r="W958" s="9"/>
      <c r="X958" s="9"/>
      <c r="Y958" s="9"/>
      <c r="Z958" s="9"/>
    </row>
    <row r="959" spans="1:26" ht="15.75" customHeight="1">
      <c r="A959" s="9"/>
      <c r="B959" s="9"/>
      <c r="C959" s="9"/>
      <c r="D959" s="9"/>
      <c r="E959" s="9"/>
      <c r="N959" s="9"/>
      <c r="O959" s="9"/>
      <c r="P959" s="9"/>
      <c r="Q959" s="9"/>
      <c r="R959" s="9"/>
      <c r="S959" s="9"/>
      <c r="T959" s="9"/>
      <c r="U959" s="9"/>
      <c r="V959" s="9"/>
      <c r="W959" s="9"/>
      <c r="X959" s="9"/>
      <c r="Y959" s="9"/>
      <c r="Z959" s="9"/>
    </row>
    <row r="960" spans="1:26" ht="15.75" customHeight="1">
      <c r="A960" s="9"/>
      <c r="B960" s="9"/>
      <c r="C960" s="9"/>
      <c r="D960" s="9"/>
      <c r="E960" s="9"/>
      <c r="N960" s="9"/>
      <c r="O960" s="9"/>
      <c r="P960" s="9"/>
      <c r="Q960" s="9"/>
      <c r="R960" s="9"/>
      <c r="S960" s="9"/>
      <c r="T960" s="9"/>
      <c r="U960" s="9"/>
      <c r="V960" s="9"/>
      <c r="W960" s="9"/>
      <c r="X960" s="9"/>
      <c r="Y960" s="9"/>
      <c r="Z960" s="9"/>
    </row>
    <row r="961" spans="1:26" ht="15.75" customHeight="1">
      <c r="A961" s="9"/>
      <c r="B961" s="9"/>
      <c r="C961" s="9"/>
      <c r="D961" s="9"/>
      <c r="E961" s="9"/>
      <c r="N961" s="9"/>
      <c r="O961" s="9"/>
      <c r="P961" s="9"/>
      <c r="Q961" s="9"/>
      <c r="R961" s="9"/>
      <c r="S961" s="9"/>
      <c r="T961" s="9"/>
      <c r="U961" s="9"/>
      <c r="V961" s="9"/>
      <c r="W961" s="9"/>
      <c r="X961" s="9"/>
      <c r="Y961" s="9"/>
      <c r="Z961" s="9"/>
    </row>
    <row r="962" spans="1:26" ht="15.75" customHeight="1">
      <c r="A962" s="9"/>
      <c r="B962" s="9"/>
      <c r="C962" s="9"/>
      <c r="D962" s="9"/>
      <c r="E962" s="9"/>
      <c r="N962" s="9"/>
      <c r="O962" s="9"/>
      <c r="P962" s="9"/>
      <c r="Q962" s="9"/>
      <c r="R962" s="9"/>
      <c r="S962" s="9"/>
      <c r="T962" s="9"/>
      <c r="U962" s="9"/>
      <c r="V962" s="9"/>
      <c r="W962" s="9"/>
      <c r="X962" s="9"/>
      <c r="Y962" s="9"/>
      <c r="Z962" s="9"/>
    </row>
    <row r="963" spans="1:26" ht="15.75" customHeight="1">
      <c r="A963" s="9"/>
      <c r="B963" s="9"/>
      <c r="C963" s="9"/>
      <c r="D963" s="9"/>
      <c r="E963" s="9"/>
      <c r="N963" s="9"/>
      <c r="O963" s="9"/>
      <c r="P963" s="9"/>
      <c r="Q963" s="9"/>
      <c r="R963" s="9"/>
      <c r="S963" s="9"/>
      <c r="T963" s="9"/>
      <c r="U963" s="9"/>
      <c r="V963" s="9"/>
      <c r="W963" s="9"/>
      <c r="X963" s="9"/>
      <c r="Y963" s="9"/>
      <c r="Z963" s="9"/>
    </row>
    <row r="964" spans="1:26" ht="15.75" customHeight="1">
      <c r="A964" s="9"/>
      <c r="B964" s="9"/>
      <c r="C964" s="9"/>
      <c r="D964" s="9"/>
      <c r="E964" s="9"/>
      <c r="N964" s="9"/>
      <c r="O964" s="9"/>
      <c r="P964" s="9"/>
      <c r="Q964" s="9"/>
      <c r="R964" s="9"/>
      <c r="S964" s="9"/>
      <c r="T964" s="9"/>
      <c r="U964" s="9"/>
      <c r="V964" s="9"/>
      <c r="W964" s="9"/>
      <c r="X964" s="9"/>
      <c r="Y964" s="9"/>
      <c r="Z964" s="9"/>
    </row>
    <row r="965" spans="1:26" ht="15.75" customHeight="1">
      <c r="A965" s="9"/>
      <c r="B965" s="9"/>
      <c r="C965" s="9"/>
      <c r="D965" s="9"/>
      <c r="E965" s="9"/>
      <c r="N965" s="9"/>
      <c r="O965" s="9"/>
      <c r="P965" s="9"/>
      <c r="Q965" s="9"/>
      <c r="R965" s="9"/>
      <c r="S965" s="9"/>
      <c r="T965" s="9"/>
      <c r="U965" s="9"/>
      <c r="V965" s="9"/>
      <c r="W965" s="9"/>
      <c r="X965" s="9"/>
      <c r="Y965" s="9"/>
      <c r="Z965" s="9"/>
    </row>
    <row r="966" spans="1:26" ht="15.75" customHeight="1">
      <c r="A966" s="9"/>
      <c r="B966" s="9"/>
      <c r="C966" s="9"/>
      <c r="D966" s="9"/>
      <c r="E966" s="9"/>
      <c r="N966" s="9"/>
      <c r="O966" s="9"/>
      <c r="P966" s="9"/>
      <c r="Q966" s="9"/>
      <c r="R966" s="9"/>
      <c r="S966" s="9"/>
      <c r="T966" s="9"/>
      <c r="U966" s="9"/>
      <c r="V966" s="9"/>
      <c r="W966" s="9"/>
      <c r="X966" s="9"/>
      <c r="Y966" s="9"/>
      <c r="Z966" s="9"/>
    </row>
    <row r="967" spans="1:26" ht="15.75" customHeight="1">
      <c r="A967" s="9"/>
      <c r="B967" s="9"/>
      <c r="C967" s="9"/>
      <c r="D967" s="9"/>
      <c r="E967" s="9"/>
      <c r="N967" s="9"/>
      <c r="O967" s="9"/>
      <c r="P967" s="9"/>
      <c r="Q967" s="9"/>
      <c r="R967" s="9"/>
      <c r="S967" s="9"/>
      <c r="T967" s="9"/>
      <c r="U967" s="9"/>
      <c r="V967" s="9"/>
      <c r="W967" s="9"/>
      <c r="X967" s="9"/>
      <c r="Y967" s="9"/>
      <c r="Z967" s="9"/>
    </row>
    <row r="968" spans="1:26" ht="15.75" customHeight="1">
      <c r="A968" s="9"/>
      <c r="B968" s="9"/>
      <c r="C968" s="9"/>
      <c r="D968" s="9"/>
      <c r="E968" s="9"/>
      <c r="N968" s="9"/>
      <c r="O968" s="9"/>
      <c r="P968" s="9"/>
      <c r="Q968" s="9"/>
      <c r="R968" s="9"/>
      <c r="S968" s="9"/>
      <c r="T968" s="9"/>
      <c r="U968" s="9"/>
      <c r="V968" s="9"/>
      <c r="W968" s="9"/>
      <c r="X968" s="9"/>
      <c r="Y968" s="9"/>
      <c r="Z968" s="9"/>
    </row>
    <row r="969" spans="1:26" ht="15.75" customHeight="1">
      <c r="A969" s="9"/>
      <c r="B969" s="9"/>
      <c r="C969" s="9"/>
      <c r="D969" s="9"/>
      <c r="E969" s="9"/>
      <c r="N969" s="9"/>
      <c r="O969" s="9"/>
      <c r="P969" s="9"/>
      <c r="Q969" s="9"/>
      <c r="R969" s="9"/>
      <c r="S969" s="9"/>
      <c r="T969" s="9"/>
      <c r="U969" s="9"/>
      <c r="V969" s="9"/>
      <c r="W969" s="9"/>
      <c r="X969" s="9"/>
      <c r="Y969" s="9"/>
      <c r="Z969" s="9"/>
    </row>
    <row r="970" spans="1:26" ht="15.75" customHeight="1">
      <c r="A970" s="9"/>
      <c r="B970" s="9"/>
      <c r="C970" s="9"/>
      <c r="D970" s="9"/>
      <c r="E970" s="9"/>
      <c r="N970" s="9"/>
      <c r="O970" s="9"/>
      <c r="P970" s="9"/>
      <c r="Q970" s="9"/>
      <c r="R970" s="9"/>
      <c r="S970" s="9"/>
      <c r="T970" s="9"/>
      <c r="U970" s="9"/>
      <c r="V970" s="9"/>
      <c r="W970" s="9"/>
      <c r="X970" s="9"/>
      <c r="Y970" s="9"/>
      <c r="Z970" s="9"/>
    </row>
    <row r="971" spans="1:26" ht="15.75" customHeight="1">
      <c r="A971" s="9"/>
      <c r="B971" s="9"/>
      <c r="C971" s="9"/>
      <c r="D971" s="9"/>
      <c r="E971" s="9"/>
      <c r="N971" s="9"/>
      <c r="O971" s="9"/>
      <c r="P971" s="9"/>
      <c r="Q971" s="9"/>
      <c r="R971" s="9"/>
      <c r="S971" s="9"/>
      <c r="T971" s="9"/>
      <c r="U971" s="9"/>
      <c r="V971" s="9"/>
      <c r="W971" s="9"/>
      <c r="X971" s="9"/>
      <c r="Y971" s="9"/>
      <c r="Z971" s="9"/>
    </row>
    <row r="972" spans="1:26" ht="15.75" customHeight="1">
      <c r="A972" s="9"/>
      <c r="B972" s="9"/>
      <c r="C972" s="9"/>
      <c r="D972" s="9"/>
      <c r="E972" s="9"/>
      <c r="N972" s="9"/>
      <c r="O972" s="9"/>
      <c r="P972" s="9"/>
      <c r="Q972" s="9"/>
      <c r="R972" s="9"/>
      <c r="S972" s="9"/>
      <c r="T972" s="9"/>
      <c r="U972" s="9"/>
      <c r="V972" s="9"/>
      <c r="W972" s="9"/>
      <c r="X972" s="9"/>
      <c r="Y972" s="9"/>
      <c r="Z972" s="9"/>
    </row>
    <row r="973" spans="1:26" ht="15.75" customHeight="1">
      <c r="A973" s="9"/>
      <c r="B973" s="9"/>
      <c r="C973" s="9"/>
      <c r="D973" s="9"/>
      <c r="E973" s="9"/>
      <c r="N973" s="9"/>
      <c r="O973" s="9"/>
      <c r="P973" s="9"/>
      <c r="Q973" s="9"/>
      <c r="R973" s="9"/>
      <c r="S973" s="9"/>
      <c r="T973" s="9"/>
      <c r="U973" s="9"/>
      <c r="V973" s="9"/>
      <c r="W973" s="9"/>
      <c r="X973" s="9"/>
      <c r="Y973" s="9"/>
      <c r="Z973" s="9"/>
    </row>
    <row r="974" spans="1:26" ht="15.75" customHeight="1">
      <c r="A974" s="9"/>
      <c r="B974" s="9"/>
      <c r="C974" s="9"/>
      <c r="D974" s="9"/>
      <c r="E974" s="9"/>
      <c r="N974" s="9"/>
      <c r="O974" s="9"/>
      <c r="P974" s="9"/>
      <c r="Q974" s="9"/>
      <c r="R974" s="9"/>
      <c r="S974" s="9"/>
      <c r="T974" s="9"/>
      <c r="U974" s="9"/>
      <c r="V974" s="9"/>
      <c r="W974" s="9"/>
      <c r="X974" s="9"/>
      <c r="Y974" s="9"/>
      <c r="Z974" s="9"/>
    </row>
    <row r="975" spans="1:26" ht="15.75" customHeight="1">
      <c r="A975" s="9"/>
      <c r="B975" s="9"/>
      <c r="C975" s="9"/>
      <c r="D975" s="9"/>
      <c r="E975" s="9"/>
      <c r="N975" s="9"/>
      <c r="O975" s="9"/>
      <c r="P975" s="9"/>
      <c r="Q975" s="9"/>
      <c r="R975" s="9"/>
      <c r="S975" s="9"/>
      <c r="T975" s="9"/>
      <c r="U975" s="9"/>
      <c r="V975" s="9"/>
      <c r="W975" s="9"/>
      <c r="X975" s="9"/>
      <c r="Y975" s="9"/>
      <c r="Z975" s="9"/>
    </row>
    <row r="976" spans="1:26" ht="15.75" customHeight="1">
      <c r="A976" s="9"/>
      <c r="B976" s="9"/>
      <c r="C976" s="9"/>
      <c r="D976" s="9"/>
      <c r="E976" s="9"/>
      <c r="N976" s="9"/>
      <c r="O976" s="9"/>
      <c r="P976" s="9"/>
      <c r="Q976" s="9"/>
      <c r="R976" s="9"/>
      <c r="S976" s="9"/>
      <c r="T976" s="9"/>
      <c r="U976" s="9"/>
      <c r="V976" s="9"/>
      <c r="W976" s="9"/>
      <c r="X976" s="9"/>
      <c r="Y976" s="9"/>
      <c r="Z976" s="9"/>
    </row>
    <row r="977" spans="1:26" ht="15.75" customHeight="1">
      <c r="A977" s="9"/>
      <c r="B977" s="9"/>
      <c r="C977" s="9"/>
      <c r="D977" s="9"/>
      <c r="E977" s="9"/>
      <c r="N977" s="9"/>
      <c r="O977" s="9"/>
      <c r="P977" s="9"/>
      <c r="Q977" s="9"/>
      <c r="R977" s="9"/>
      <c r="S977" s="9"/>
      <c r="T977" s="9"/>
      <c r="U977" s="9"/>
      <c r="V977" s="9"/>
      <c r="W977" s="9"/>
      <c r="X977" s="9"/>
      <c r="Y977" s="9"/>
      <c r="Z977" s="9"/>
    </row>
    <row r="978" spans="1:26" ht="15.75" customHeight="1">
      <c r="A978" s="9"/>
      <c r="B978" s="9"/>
      <c r="C978" s="9"/>
      <c r="D978" s="9"/>
      <c r="E978" s="9"/>
      <c r="N978" s="9"/>
      <c r="O978" s="9"/>
      <c r="P978" s="9"/>
      <c r="Q978" s="9"/>
      <c r="R978" s="9"/>
      <c r="S978" s="9"/>
      <c r="T978" s="9"/>
      <c r="U978" s="9"/>
      <c r="V978" s="9"/>
      <c r="W978" s="9"/>
      <c r="X978" s="9"/>
      <c r="Y978" s="9"/>
      <c r="Z978" s="9"/>
    </row>
    <row r="979" spans="1:26" ht="15.75" customHeight="1">
      <c r="A979" s="9"/>
      <c r="B979" s="9"/>
      <c r="C979" s="9"/>
      <c r="D979" s="9"/>
      <c r="E979" s="9"/>
      <c r="N979" s="9"/>
      <c r="O979" s="9"/>
      <c r="P979" s="9"/>
      <c r="Q979" s="9"/>
      <c r="R979" s="9"/>
      <c r="S979" s="9"/>
      <c r="T979" s="9"/>
      <c r="U979" s="9"/>
      <c r="V979" s="9"/>
      <c r="W979" s="9"/>
      <c r="X979" s="9"/>
      <c r="Y979" s="9"/>
      <c r="Z979" s="9"/>
    </row>
    <row r="980" spans="1:26" ht="15.75" customHeight="1">
      <c r="A980" s="9"/>
      <c r="B980" s="9"/>
      <c r="C980" s="9"/>
      <c r="D980" s="9"/>
      <c r="E980" s="9"/>
      <c r="N980" s="9"/>
      <c r="O980" s="9"/>
      <c r="P980" s="9"/>
      <c r="Q980" s="9"/>
      <c r="R980" s="9"/>
      <c r="S980" s="9"/>
      <c r="T980" s="9"/>
      <c r="U980" s="9"/>
      <c r="V980" s="9"/>
      <c r="W980" s="9"/>
      <c r="X980" s="9"/>
      <c r="Y980" s="9"/>
      <c r="Z980" s="9"/>
    </row>
    <row r="981" spans="1:26" ht="15.75" customHeight="1">
      <c r="A981" s="9"/>
      <c r="B981" s="9"/>
      <c r="C981" s="9"/>
      <c r="D981" s="9"/>
      <c r="E981" s="9"/>
      <c r="N981" s="9"/>
      <c r="O981" s="9"/>
      <c r="P981" s="9"/>
      <c r="Q981" s="9"/>
      <c r="R981" s="9"/>
      <c r="S981" s="9"/>
      <c r="T981" s="9"/>
      <c r="U981" s="9"/>
      <c r="V981" s="9"/>
      <c r="W981" s="9"/>
      <c r="X981" s="9"/>
      <c r="Y981" s="9"/>
      <c r="Z981" s="9"/>
    </row>
    <row r="982" spans="1:26" ht="15.75" customHeight="1">
      <c r="A982" s="9"/>
      <c r="B982" s="9"/>
      <c r="C982" s="9"/>
      <c r="D982" s="9"/>
      <c r="E982" s="9"/>
      <c r="N982" s="9"/>
      <c r="O982" s="9"/>
      <c r="P982" s="9"/>
      <c r="Q982" s="9"/>
      <c r="R982" s="9"/>
      <c r="S982" s="9"/>
      <c r="T982" s="9"/>
      <c r="U982" s="9"/>
      <c r="V982" s="9"/>
      <c r="W982" s="9"/>
      <c r="X982" s="9"/>
      <c r="Y982" s="9"/>
      <c r="Z982" s="9"/>
    </row>
    <row r="983" spans="1:26" ht="15.75" customHeight="1">
      <c r="A983" s="9"/>
      <c r="B983" s="9"/>
      <c r="C983" s="9"/>
      <c r="D983" s="9"/>
      <c r="E983" s="9"/>
      <c r="N983" s="9"/>
      <c r="O983" s="9"/>
      <c r="P983" s="9"/>
      <c r="Q983" s="9"/>
      <c r="R983" s="9"/>
      <c r="S983" s="9"/>
      <c r="T983" s="9"/>
      <c r="U983" s="9"/>
      <c r="V983" s="9"/>
      <c r="W983" s="9"/>
      <c r="X983" s="9"/>
      <c r="Y983" s="9"/>
      <c r="Z983" s="9"/>
    </row>
    <row r="984" spans="1:26" ht="15.75" customHeight="1">
      <c r="A984" s="9"/>
      <c r="B984" s="9"/>
      <c r="C984" s="9"/>
      <c r="D984" s="9"/>
      <c r="E984" s="9"/>
      <c r="N984" s="9"/>
      <c r="O984" s="9"/>
      <c r="P984" s="9"/>
      <c r="Q984" s="9"/>
      <c r="R984" s="9"/>
      <c r="S984" s="9"/>
      <c r="T984" s="9"/>
      <c r="U984" s="9"/>
      <c r="V984" s="9"/>
      <c r="W984" s="9"/>
      <c r="X984" s="9"/>
      <c r="Y984" s="9"/>
      <c r="Z984" s="9"/>
    </row>
    <row r="985" spans="1:26" ht="15.75" customHeight="1">
      <c r="A985" s="9"/>
      <c r="B985" s="9"/>
      <c r="C985" s="9"/>
      <c r="D985" s="9"/>
      <c r="E985" s="9"/>
      <c r="N985" s="9"/>
      <c r="O985" s="9"/>
      <c r="P985" s="9"/>
      <c r="Q985" s="9"/>
      <c r="R985" s="9"/>
      <c r="S985" s="9"/>
      <c r="T985" s="9"/>
      <c r="U985" s="9"/>
      <c r="V985" s="9"/>
      <c r="W985" s="9"/>
      <c r="X985" s="9"/>
      <c r="Y985" s="9"/>
      <c r="Z985" s="9"/>
    </row>
    <row r="986" spans="1:26" ht="15.75" customHeight="1">
      <c r="A986" s="9"/>
      <c r="B986" s="9"/>
      <c r="C986" s="9"/>
      <c r="D986" s="9"/>
      <c r="E986" s="9"/>
      <c r="N986" s="9"/>
      <c r="O986" s="9"/>
      <c r="P986" s="9"/>
      <c r="Q986" s="9"/>
      <c r="R986" s="9"/>
      <c r="S986" s="9"/>
      <c r="T986" s="9"/>
      <c r="U986" s="9"/>
      <c r="V986" s="9"/>
      <c r="W986" s="9"/>
      <c r="X986" s="9"/>
      <c r="Y986" s="9"/>
      <c r="Z986" s="9"/>
    </row>
    <row r="987" spans="1:26" ht="15.75" customHeight="1">
      <c r="A987" s="9"/>
      <c r="B987" s="9"/>
      <c r="C987" s="9"/>
      <c r="D987" s="9"/>
      <c r="E987" s="9"/>
      <c r="N987" s="9"/>
      <c r="O987" s="9"/>
      <c r="P987" s="9"/>
      <c r="Q987" s="9"/>
      <c r="R987" s="9"/>
      <c r="S987" s="9"/>
      <c r="T987" s="9"/>
      <c r="U987" s="9"/>
      <c r="V987" s="9"/>
      <c r="W987" s="9"/>
      <c r="X987" s="9"/>
      <c r="Y987" s="9"/>
      <c r="Z987" s="9"/>
    </row>
    <row r="988" spans="1:26" ht="15.75" customHeight="1">
      <c r="A988" s="9"/>
      <c r="B988" s="9"/>
      <c r="C988" s="9"/>
      <c r="D988" s="9"/>
      <c r="E988" s="9"/>
      <c r="N988" s="9"/>
      <c r="O988" s="9"/>
      <c r="P988" s="9"/>
      <c r="Q988" s="9"/>
      <c r="R988" s="9"/>
      <c r="S988" s="9"/>
      <c r="T988" s="9"/>
      <c r="U988" s="9"/>
      <c r="V988" s="9"/>
      <c r="W988" s="9"/>
      <c r="X988" s="9"/>
      <c r="Y988" s="9"/>
      <c r="Z988" s="9"/>
    </row>
    <row r="989" spans="1:26" ht="15.75" customHeight="1">
      <c r="A989" s="9"/>
      <c r="B989" s="9"/>
      <c r="C989" s="9"/>
      <c r="D989" s="9"/>
      <c r="E989" s="9"/>
      <c r="N989" s="9"/>
      <c r="O989" s="9"/>
      <c r="P989" s="9"/>
      <c r="Q989" s="9"/>
      <c r="R989" s="9"/>
      <c r="S989" s="9"/>
      <c r="T989" s="9"/>
      <c r="U989" s="9"/>
      <c r="V989" s="9"/>
      <c r="W989" s="9"/>
      <c r="X989" s="9"/>
      <c r="Y989" s="9"/>
      <c r="Z989" s="9"/>
    </row>
    <row r="990" spans="1:26" ht="15.75" customHeight="1">
      <c r="A990" s="9"/>
      <c r="B990" s="9"/>
      <c r="C990" s="9"/>
      <c r="D990" s="9"/>
      <c r="E990" s="9"/>
      <c r="N990" s="9"/>
      <c r="O990" s="9"/>
      <c r="P990" s="9"/>
      <c r="Q990" s="9"/>
      <c r="R990" s="9"/>
      <c r="S990" s="9"/>
      <c r="T990" s="9"/>
      <c r="U990" s="9"/>
      <c r="V990" s="9"/>
      <c r="W990" s="9"/>
      <c r="X990" s="9"/>
      <c r="Y990" s="9"/>
      <c r="Z990" s="9"/>
    </row>
    <row r="991" spans="1:26" ht="15.75" customHeight="1">
      <c r="A991" s="9"/>
      <c r="B991" s="9"/>
      <c r="C991" s="9"/>
      <c r="D991" s="9"/>
      <c r="E991" s="9"/>
      <c r="N991" s="9"/>
      <c r="O991" s="9"/>
      <c r="P991" s="9"/>
      <c r="Q991" s="9"/>
      <c r="R991" s="9"/>
      <c r="S991" s="9"/>
      <c r="T991" s="9"/>
      <c r="U991" s="9"/>
      <c r="V991" s="9"/>
      <c r="W991" s="9"/>
      <c r="X991" s="9"/>
      <c r="Y991" s="9"/>
      <c r="Z991" s="9"/>
    </row>
    <row r="992" spans="1:26" ht="15.75" customHeight="1">
      <c r="A992" s="9"/>
      <c r="B992" s="9"/>
      <c r="C992" s="9"/>
      <c r="D992" s="9"/>
      <c r="E992" s="9"/>
      <c r="N992" s="9"/>
      <c r="O992" s="9"/>
      <c r="P992" s="9"/>
      <c r="Q992" s="9"/>
      <c r="R992" s="9"/>
      <c r="S992" s="9"/>
      <c r="T992" s="9"/>
      <c r="U992" s="9"/>
      <c r="V992" s="9"/>
      <c r="W992" s="9"/>
      <c r="X992" s="9"/>
      <c r="Y992" s="9"/>
      <c r="Z992" s="9"/>
    </row>
    <row r="993" spans="1:26" ht="15.75" customHeight="1">
      <c r="A993" s="9"/>
      <c r="B993" s="9"/>
      <c r="C993" s="9"/>
      <c r="D993" s="9"/>
      <c r="E993" s="9"/>
      <c r="N993" s="9"/>
      <c r="O993" s="9"/>
      <c r="P993" s="9"/>
      <c r="Q993" s="9"/>
      <c r="R993" s="9"/>
      <c r="S993" s="9"/>
      <c r="T993" s="9"/>
      <c r="U993" s="9"/>
      <c r="V993" s="9"/>
      <c r="W993" s="9"/>
      <c r="X993" s="9"/>
      <c r="Y993" s="9"/>
      <c r="Z993" s="9"/>
    </row>
    <row r="994" spans="1:26" ht="15.75" customHeight="1">
      <c r="A994" s="9"/>
      <c r="B994" s="9"/>
      <c r="C994" s="9"/>
      <c r="D994" s="9"/>
      <c r="E994" s="9"/>
      <c r="N994" s="9"/>
      <c r="O994" s="9"/>
      <c r="P994" s="9"/>
      <c r="Q994" s="9"/>
      <c r="R994" s="9"/>
      <c r="S994" s="9"/>
      <c r="T994" s="9"/>
      <c r="U994" s="9"/>
      <c r="V994" s="9"/>
      <c r="W994" s="9"/>
      <c r="X994" s="9"/>
      <c r="Y994" s="9"/>
      <c r="Z994" s="9"/>
    </row>
    <row r="995" spans="1:26" ht="15.75" customHeight="1">
      <c r="A995" s="9"/>
      <c r="B995" s="9"/>
      <c r="C995" s="9"/>
      <c r="D995" s="9"/>
      <c r="E995" s="9"/>
      <c r="N995" s="9"/>
      <c r="O995" s="9"/>
      <c r="P995" s="9"/>
      <c r="Q995" s="9"/>
      <c r="R995" s="9"/>
      <c r="S995" s="9"/>
      <c r="T995" s="9"/>
      <c r="U995" s="9"/>
      <c r="V995" s="9"/>
      <c r="W995" s="9"/>
      <c r="X995" s="9"/>
      <c r="Y995" s="9"/>
      <c r="Z995" s="9"/>
    </row>
    <row r="996" spans="1:26" ht="15.75" customHeight="1">
      <c r="A996" s="9"/>
      <c r="B996" s="9"/>
      <c r="C996" s="9"/>
      <c r="D996" s="9"/>
      <c r="E996" s="9"/>
      <c r="N996" s="9"/>
      <c r="O996" s="9"/>
      <c r="P996" s="9"/>
      <c r="Q996" s="9"/>
      <c r="R996" s="9"/>
      <c r="S996" s="9"/>
      <c r="T996" s="9"/>
      <c r="U996" s="9"/>
      <c r="V996" s="9"/>
      <c r="W996" s="9"/>
      <c r="X996" s="9"/>
      <c r="Y996" s="9"/>
      <c r="Z996" s="9"/>
    </row>
    <row r="997" spans="1:26" ht="15.75" customHeight="1">
      <c r="A997" s="9"/>
      <c r="B997" s="9"/>
      <c r="C997" s="9"/>
      <c r="D997" s="9"/>
      <c r="E997" s="9"/>
      <c r="N997" s="9"/>
      <c r="O997" s="9"/>
      <c r="P997" s="9"/>
      <c r="Q997" s="9"/>
      <c r="R997" s="9"/>
      <c r="S997" s="9"/>
      <c r="T997" s="9"/>
      <c r="U997" s="9"/>
      <c r="V997" s="9"/>
      <c r="W997" s="9"/>
      <c r="X997" s="9"/>
      <c r="Y997" s="9"/>
      <c r="Z997" s="9"/>
    </row>
    <row r="998" spans="1:26" ht="15.75" customHeight="1">
      <c r="A998" s="9"/>
      <c r="B998" s="9"/>
      <c r="C998" s="9"/>
      <c r="D998" s="9"/>
      <c r="E998" s="9"/>
      <c r="N998" s="9"/>
      <c r="O998" s="9"/>
      <c r="P998" s="9"/>
      <c r="Q998" s="9"/>
      <c r="R998" s="9"/>
      <c r="S998" s="9"/>
      <c r="T998" s="9"/>
      <c r="U998" s="9"/>
      <c r="V998" s="9"/>
      <c r="W998" s="9"/>
      <c r="X998" s="9"/>
      <c r="Y998" s="9"/>
      <c r="Z998" s="9"/>
    </row>
    <row r="999" spans="1:26" ht="15.75" customHeight="1">
      <c r="A999" s="9"/>
      <c r="B999" s="9"/>
      <c r="C999" s="9"/>
      <c r="D999" s="9"/>
      <c r="E999" s="9"/>
      <c r="N999" s="9"/>
      <c r="O999" s="9"/>
      <c r="P999" s="9"/>
      <c r="Q999" s="9"/>
      <c r="R999" s="9"/>
      <c r="S999" s="9"/>
      <c r="T999" s="9"/>
      <c r="U999" s="9"/>
      <c r="V999" s="9"/>
      <c r="W999" s="9"/>
      <c r="X999" s="9"/>
      <c r="Y999" s="9"/>
      <c r="Z999" s="9"/>
    </row>
    <row r="1000" spans="1:26" ht="15.75" customHeight="1">
      <c r="A1000" s="9"/>
      <c r="B1000" s="9"/>
      <c r="C1000" s="9"/>
      <c r="D1000" s="9"/>
      <c r="E1000" s="9"/>
      <c r="N1000" s="9"/>
      <c r="O1000" s="9"/>
      <c r="P1000" s="9"/>
      <c r="Q1000" s="9"/>
      <c r="R1000" s="9"/>
      <c r="S1000" s="9"/>
      <c r="T1000" s="9"/>
      <c r="U1000" s="9"/>
      <c r="V1000" s="9"/>
      <c r="W1000" s="9"/>
      <c r="X1000" s="9"/>
      <c r="Y1000" s="9"/>
      <c r="Z1000" s="9"/>
    </row>
    <row r="1001" spans="1:26" ht="15.75" customHeight="1">
      <c r="A1001" s="9"/>
      <c r="B1001" s="9"/>
      <c r="C1001" s="9"/>
      <c r="D1001" s="9"/>
      <c r="E1001" s="9"/>
      <c r="N1001" s="9"/>
      <c r="O1001" s="9"/>
      <c r="P1001" s="9"/>
      <c r="Q1001" s="9"/>
      <c r="R1001" s="9"/>
      <c r="S1001" s="9"/>
      <c r="T1001" s="9"/>
      <c r="U1001" s="9"/>
      <c r="V1001" s="9"/>
      <c r="W1001" s="9"/>
      <c r="X1001" s="9"/>
      <c r="Y1001" s="9"/>
      <c r="Z1001" s="9"/>
    </row>
  </sheetData>
  <mergeCells count="18">
    <mergeCell ref="G15:J15"/>
    <mergeCell ref="M15:P15"/>
    <mergeCell ref="A1:E1"/>
    <mergeCell ref="G1:K1"/>
    <mergeCell ref="M1:Q1"/>
    <mergeCell ref="A2:E2"/>
    <mergeCell ref="G2:K2"/>
    <mergeCell ref="M2:P2"/>
    <mergeCell ref="A15:D15"/>
    <mergeCell ref="G30:K30"/>
    <mergeCell ref="M30:P30"/>
    <mergeCell ref="A16:D16"/>
    <mergeCell ref="G16:J16"/>
    <mergeCell ref="M16:P16"/>
    <mergeCell ref="A29:E29"/>
    <mergeCell ref="G29:K29"/>
    <mergeCell ref="M29:Q29"/>
    <mergeCell ref="A30:E3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84"/>
  <sheetViews>
    <sheetView tabSelected="1" topLeftCell="A10" zoomScale="70" zoomScaleNormal="70" workbookViewId="0">
      <selection activeCell="F19" sqref="F19"/>
    </sheetView>
  </sheetViews>
  <sheetFormatPr defaultColWidth="11.125" defaultRowHeight="15" customHeight="1"/>
  <cols>
    <col min="1" max="1" width="26.875" customWidth="1"/>
    <col min="2" max="2" width="16.125" customWidth="1"/>
    <col min="3" max="3" width="15.375" customWidth="1"/>
    <col min="4" max="4" width="13.875" customWidth="1"/>
    <col min="5" max="5" width="12" customWidth="1"/>
    <col min="6" max="6" width="16" customWidth="1"/>
    <col min="7" max="7" width="15.875" customWidth="1"/>
    <col min="8" max="8" width="11" customWidth="1"/>
    <col min="9" max="9" width="13.5" customWidth="1"/>
    <col min="10" max="10" width="15.125" customWidth="1"/>
    <col min="11" max="11" width="11" customWidth="1"/>
    <col min="12" max="12" width="16.875" customWidth="1"/>
    <col min="13" max="13" width="11" customWidth="1"/>
    <col min="14" max="14" width="14" customWidth="1"/>
    <col min="15" max="15" width="15" customWidth="1"/>
    <col min="16" max="16" width="14.375" customWidth="1"/>
    <col min="17" max="26" width="11" customWidth="1"/>
  </cols>
  <sheetData>
    <row r="1" spans="1:26" ht="15" customHeight="1">
      <c r="A1" s="23" t="s">
        <v>39</v>
      </c>
      <c r="B1" s="120" t="s">
        <v>40</v>
      </c>
      <c r="C1" s="139"/>
      <c r="D1" s="139"/>
      <c r="E1" s="139"/>
      <c r="F1" s="139"/>
      <c r="G1" s="139"/>
      <c r="H1" s="139"/>
      <c r="I1" s="139"/>
      <c r="J1" s="139"/>
      <c r="K1" s="139"/>
      <c r="L1" s="139"/>
      <c r="M1" s="139"/>
      <c r="N1" s="139"/>
      <c r="O1" s="139"/>
      <c r="P1" s="139"/>
      <c r="Q1" s="9"/>
      <c r="R1" s="9"/>
      <c r="S1" s="9"/>
      <c r="T1" s="9"/>
      <c r="U1" s="9"/>
      <c r="V1" s="9"/>
      <c r="W1" s="9"/>
      <c r="X1" s="9"/>
      <c r="Y1" s="9"/>
      <c r="Z1" s="9"/>
    </row>
    <row r="2" spans="1:26" ht="15.75" customHeight="1">
      <c r="A2" s="9"/>
      <c r="B2" s="123" t="s">
        <v>22</v>
      </c>
      <c r="C2" s="139"/>
      <c r="D2" s="139"/>
      <c r="E2" s="139"/>
      <c r="F2" s="139"/>
      <c r="G2" s="121" t="s">
        <v>23</v>
      </c>
      <c r="H2" s="139"/>
      <c r="I2" s="139"/>
      <c r="J2" s="139"/>
      <c r="K2" s="139"/>
      <c r="L2" s="122" t="s">
        <v>24</v>
      </c>
      <c r="M2" s="139"/>
      <c r="N2" s="139"/>
      <c r="O2" s="139"/>
      <c r="P2" s="139"/>
      <c r="Q2" s="9"/>
      <c r="R2" s="9"/>
      <c r="S2" s="9"/>
      <c r="T2" s="9"/>
      <c r="U2" s="9"/>
      <c r="V2" s="9"/>
      <c r="W2" s="9"/>
      <c r="X2" s="9"/>
      <c r="Y2" s="9"/>
      <c r="Z2" s="9"/>
    </row>
    <row r="3" spans="1:26" ht="15.75" customHeight="1">
      <c r="A3" s="9" t="s">
        <v>21</v>
      </c>
      <c r="B3" s="7" t="s">
        <v>41</v>
      </c>
      <c r="C3" s="13" t="s">
        <v>42</v>
      </c>
      <c r="D3" s="13" t="s">
        <v>43</v>
      </c>
      <c r="E3" s="13" t="s">
        <v>44</v>
      </c>
      <c r="F3" s="13" t="s">
        <v>38</v>
      </c>
      <c r="G3" s="13" t="s">
        <v>41</v>
      </c>
      <c r="H3" s="13" t="s">
        <v>42</v>
      </c>
      <c r="I3" s="13" t="s">
        <v>43</v>
      </c>
      <c r="J3" s="13" t="s">
        <v>44</v>
      </c>
      <c r="K3" s="13" t="s">
        <v>38</v>
      </c>
      <c r="L3" s="13" t="s">
        <v>41</v>
      </c>
      <c r="M3" s="13" t="s">
        <v>42</v>
      </c>
      <c r="N3" s="13" t="s">
        <v>43</v>
      </c>
      <c r="O3" s="13" t="s">
        <v>44</v>
      </c>
      <c r="P3" s="13" t="s">
        <v>38</v>
      </c>
      <c r="Q3" s="9"/>
      <c r="R3" s="9"/>
      <c r="S3" s="9"/>
      <c r="T3" s="9"/>
      <c r="U3" s="9"/>
      <c r="V3" s="9"/>
      <c r="W3" s="9"/>
      <c r="X3" s="9"/>
      <c r="Y3" s="9"/>
      <c r="Z3" s="9"/>
    </row>
    <row r="4" spans="1:26" ht="15.75" customHeight="1">
      <c r="A4" s="7">
        <v>2021</v>
      </c>
      <c r="B4" s="8" cm="1">
        <f t="array" ref="B4:B13">TRANSPOSE('Expenditures Data'!C9:L9)</f>
        <v>3830918</v>
      </c>
      <c r="C4" s="52" cm="1">
        <f t="array" ref="C4:C13">TRANSPOSE('Expenditures Data'!C2:L2)</f>
        <v>3139592</v>
      </c>
      <c r="D4" s="52" cm="1">
        <f t="array" ref="D4:D13">TRANSPOSE('Expenditures Data'!C3:L3)</f>
        <v>302462</v>
      </c>
      <c r="E4" s="52" cm="1">
        <f t="array" ref="E4:E13">TRANSPOSE(Table8[[#This Row],[2021]:[2012]])</f>
        <v>388864</v>
      </c>
      <c r="F4" s="52">
        <f t="shared" ref="F4:F13" si="0">B4-C4-D4-E4</f>
        <v>0</v>
      </c>
      <c r="G4" s="52" cm="1">
        <f t="array" ref="G4:G13">TRANSPOSE('Expenditures Data'!C20:L20)</f>
        <v>7456610</v>
      </c>
      <c r="H4" s="52" cm="1">
        <f t="array" ref="H4:H13">TRANSPOSE('Expenditures Data'!C13:L13)</f>
        <v>4455140</v>
      </c>
      <c r="I4" s="52" cm="1">
        <f t="array" ref="I4:I13">TRANSPOSE('Expenditures Data'!C3:L3)</f>
        <v>302462</v>
      </c>
      <c r="J4" s="52" cm="1">
        <f t="array" ref="J4:J13">TRANSPOSE(Table8[[#This Row],[2021]:[2012]])</f>
        <v>388864</v>
      </c>
      <c r="K4" s="52">
        <f t="shared" ref="K4:K13" si="1">G4-H4-I4-J4</f>
        <v>2310144</v>
      </c>
      <c r="L4" s="52" cm="1">
        <f t="array" ref="L4:L13">TRANSPOSE('Expenditures Data'!C31:L31)</f>
        <v>6797689</v>
      </c>
      <c r="M4" s="52" cm="1">
        <f t="array" ref="M4:M13">TRANSPOSE('Expenditures Data'!C24:L24)</f>
        <v>4877980</v>
      </c>
      <c r="N4" s="52" cm="1">
        <f t="array" ref="N4:N13">TRANSPOSE('Expenditures Data'!C25:L25)</f>
        <v>1270621</v>
      </c>
      <c r="O4" s="52" cm="1">
        <f t="array" ref="O4:O13">TRANSPOSE('Expenditures Data'!C26:L26)</f>
        <v>636644</v>
      </c>
      <c r="P4" s="52">
        <f>L4-M4-N4-O4</f>
        <v>12444</v>
      </c>
      <c r="Q4" s="9"/>
      <c r="R4" s="9"/>
      <c r="S4" s="9"/>
      <c r="T4" s="9"/>
      <c r="U4" s="9"/>
      <c r="V4" s="9"/>
      <c r="W4" s="9"/>
      <c r="X4" s="9"/>
      <c r="Y4" s="9"/>
      <c r="Z4" s="9"/>
    </row>
    <row r="5" spans="1:26" ht="15.75" customHeight="1">
      <c r="A5" s="7">
        <v>2020</v>
      </c>
      <c r="B5" s="8">
        <v>3335933</v>
      </c>
      <c r="C5" s="52">
        <v>2646091</v>
      </c>
      <c r="D5" s="52">
        <v>253754</v>
      </c>
      <c r="E5" s="52">
        <v>436090</v>
      </c>
      <c r="F5" s="53">
        <f t="shared" si="0"/>
        <v>-2</v>
      </c>
      <c r="G5" s="52">
        <v>6285721</v>
      </c>
      <c r="H5" s="52">
        <v>3296417</v>
      </c>
      <c r="I5" s="52">
        <v>253754</v>
      </c>
      <c r="J5" s="52">
        <v>436090</v>
      </c>
      <c r="K5" s="52">
        <f t="shared" si="1"/>
        <v>2299460</v>
      </c>
      <c r="L5" s="52">
        <v>6263354</v>
      </c>
      <c r="M5" s="52">
        <v>4407134</v>
      </c>
      <c r="N5" s="52">
        <v>1313593</v>
      </c>
      <c r="O5" s="52">
        <v>704474</v>
      </c>
      <c r="P5" s="53">
        <f t="shared" ref="P5:P13" si="2">L5-M5-N5-O5</f>
        <v>-161847</v>
      </c>
      <c r="Q5" s="9"/>
      <c r="R5" s="9"/>
      <c r="S5" s="9"/>
      <c r="T5" s="9"/>
      <c r="U5" s="9"/>
      <c r="V5" s="9"/>
      <c r="W5" s="9"/>
      <c r="X5" s="9"/>
      <c r="Y5" s="9"/>
      <c r="Z5" s="9"/>
    </row>
    <row r="6" spans="1:26" ht="15.75" customHeight="1">
      <c r="A6" s="7">
        <v>2019</v>
      </c>
      <c r="B6" s="8">
        <v>2836167</v>
      </c>
      <c r="C6" s="52">
        <v>2288357</v>
      </c>
      <c r="D6" s="52">
        <v>301613</v>
      </c>
      <c r="E6" s="52">
        <v>246197</v>
      </c>
      <c r="F6" s="52">
        <f t="shared" si="0"/>
        <v>0</v>
      </c>
      <c r="G6" s="52">
        <v>8198086</v>
      </c>
      <c r="H6" s="52">
        <v>5072993</v>
      </c>
      <c r="I6" s="52">
        <v>301613</v>
      </c>
      <c r="J6" s="52">
        <v>246197</v>
      </c>
      <c r="K6" s="52">
        <f t="shared" si="1"/>
        <v>2577283</v>
      </c>
      <c r="L6" s="52">
        <v>8448482</v>
      </c>
      <c r="M6" s="52">
        <v>6499235</v>
      </c>
      <c r="N6" s="52">
        <v>1301804</v>
      </c>
      <c r="O6" s="52">
        <v>630556</v>
      </c>
      <c r="P6" s="52">
        <f t="shared" si="2"/>
        <v>16887</v>
      </c>
      <c r="Q6" s="9"/>
      <c r="R6" s="9"/>
      <c r="S6" s="9"/>
      <c r="T6" s="9"/>
      <c r="U6" s="9"/>
      <c r="V6" s="9"/>
      <c r="W6" s="9"/>
      <c r="X6" s="9"/>
      <c r="Y6" s="9"/>
      <c r="Z6" s="9"/>
    </row>
    <row r="7" spans="1:26" ht="15.75" customHeight="1">
      <c r="A7" s="7">
        <v>2018</v>
      </c>
      <c r="B7" s="8">
        <v>2447331</v>
      </c>
      <c r="C7" s="52">
        <v>1899105</v>
      </c>
      <c r="D7" s="52">
        <v>295310</v>
      </c>
      <c r="E7" s="52">
        <v>245990</v>
      </c>
      <c r="F7" s="52">
        <f t="shared" si="0"/>
        <v>6926</v>
      </c>
      <c r="G7" s="52">
        <v>7989314</v>
      </c>
      <c r="H7" s="52">
        <v>5084121</v>
      </c>
      <c r="I7" s="52">
        <v>295310</v>
      </c>
      <c r="J7" s="52">
        <v>245990</v>
      </c>
      <c r="K7" s="52">
        <f t="shared" si="1"/>
        <v>2363893</v>
      </c>
      <c r="L7" s="52">
        <v>8069388</v>
      </c>
      <c r="M7" s="52">
        <v>5888304</v>
      </c>
      <c r="N7" s="52">
        <v>1145509</v>
      </c>
      <c r="O7" s="52">
        <v>1031254</v>
      </c>
      <c r="P7" s="52">
        <f t="shared" si="2"/>
        <v>4321</v>
      </c>
      <c r="Q7" s="9"/>
      <c r="R7" s="9"/>
      <c r="S7" s="9"/>
      <c r="T7" s="9"/>
      <c r="U7" s="9"/>
      <c r="V7" s="9"/>
      <c r="W7" s="9"/>
      <c r="X7" s="9"/>
      <c r="Y7" s="9"/>
      <c r="Z7" s="9"/>
    </row>
    <row r="8" spans="1:26" ht="15.75" customHeight="1">
      <c r="A8" s="7">
        <v>2017</v>
      </c>
      <c r="B8" s="8">
        <v>2446445</v>
      </c>
      <c r="C8" s="52">
        <v>1749868</v>
      </c>
      <c r="D8" s="52">
        <v>334718</v>
      </c>
      <c r="E8" s="52">
        <v>238551</v>
      </c>
      <c r="F8" s="52">
        <f t="shared" si="0"/>
        <v>123308</v>
      </c>
      <c r="G8" s="52">
        <v>8011922</v>
      </c>
      <c r="H8" s="52">
        <v>5182839</v>
      </c>
      <c r="I8" s="52">
        <v>334718</v>
      </c>
      <c r="J8" s="52">
        <v>238551</v>
      </c>
      <c r="K8" s="52">
        <f t="shared" si="1"/>
        <v>2255814</v>
      </c>
      <c r="L8" s="52">
        <v>7203729</v>
      </c>
      <c r="M8" s="52">
        <v>4922184</v>
      </c>
      <c r="N8" s="52">
        <v>986216</v>
      </c>
      <c r="O8" s="52">
        <v>1292466</v>
      </c>
      <c r="P8" s="52">
        <f t="shared" si="2"/>
        <v>2863</v>
      </c>
      <c r="Q8" s="9"/>
      <c r="R8" s="9"/>
      <c r="S8" s="9"/>
      <c r="T8" s="9"/>
      <c r="U8" s="9"/>
      <c r="V8" s="9"/>
      <c r="W8" s="9"/>
      <c r="X8" s="9"/>
      <c r="Y8" s="9"/>
      <c r="Z8" s="9"/>
    </row>
    <row r="9" spans="1:26" ht="15.75" customHeight="1">
      <c r="A9" s="7">
        <v>2016</v>
      </c>
      <c r="B9" s="8">
        <v>2145708</v>
      </c>
      <c r="C9" s="52">
        <v>1591980</v>
      </c>
      <c r="D9" s="52">
        <v>298349</v>
      </c>
      <c r="E9" s="52">
        <v>214751</v>
      </c>
      <c r="F9" s="52">
        <f t="shared" si="0"/>
        <v>40628</v>
      </c>
      <c r="G9" s="52">
        <v>7568024</v>
      </c>
      <c r="H9" s="52">
        <v>4823313</v>
      </c>
      <c r="I9" s="52">
        <v>298349</v>
      </c>
      <c r="J9" s="52">
        <v>214751</v>
      </c>
      <c r="K9" s="52">
        <f t="shared" si="1"/>
        <v>2231611</v>
      </c>
      <c r="L9" s="52">
        <v>7387313</v>
      </c>
      <c r="M9" s="52">
        <v>5184912</v>
      </c>
      <c r="N9" s="52">
        <v>844746</v>
      </c>
      <c r="O9" s="52">
        <v>1338129</v>
      </c>
      <c r="P9" s="52">
        <f t="shared" si="2"/>
        <v>19526</v>
      </c>
      <c r="Q9" s="9"/>
      <c r="R9" s="9"/>
      <c r="S9" s="9"/>
      <c r="T9" s="9"/>
      <c r="U9" s="9"/>
      <c r="V9" s="9"/>
      <c r="W9" s="9"/>
      <c r="X9" s="9"/>
      <c r="Y9" s="9"/>
      <c r="Z9" s="9"/>
    </row>
    <row r="10" spans="1:26" ht="15" customHeight="1">
      <c r="A10" s="7">
        <v>2015</v>
      </c>
      <c r="B10" s="8">
        <v>1852489</v>
      </c>
      <c r="C10" s="52">
        <v>1388094</v>
      </c>
      <c r="D10" s="52">
        <v>238124</v>
      </c>
      <c r="E10" s="52">
        <v>179048</v>
      </c>
      <c r="F10" s="52">
        <f t="shared" si="0"/>
        <v>47223</v>
      </c>
      <c r="G10" s="52">
        <v>7214774</v>
      </c>
      <c r="H10" s="52">
        <v>4736280</v>
      </c>
      <c r="I10" s="52">
        <v>238124</v>
      </c>
      <c r="J10" s="52">
        <v>179048</v>
      </c>
      <c r="K10" s="52">
        <f t="shared" si="1"/>
        <v>2061322</v>
      </c>
      <c r="L10" s="52">
        <v>7789024</v>
      </c>
      <c r="M10" s="52">
        <v>5347801</v>
      </c>
      <c r="N10" s="52">
        <v>1023742</v>
      </c>
      <c r="O10" s="52">
        <v>129361</v>
      </c>
      <c r="P10" s="52">
        <f>L10-M10-N10-O10</f>
        <v>1288120</v>
      </c>
      <c r="Q10" s="9"/>
      <c r="R10" s="9"/>
      <c r="S10" s="9"/>
      <c r="T10" s="9"/>
      <c r="U10" s="9"/>
      <c r="V10" s="9"/>
      <c r="W10" s="9"/>
      <c r="X10" s="9"/>
      <c r="Y10" s="9"/>
      <c r="Z10" s="9"/>
    </row>
    <row r="11" spans="1:26" ht="15" customHeight="1">
      <c r="A11" s="7">
        <v>2014</v>
      </c>
      <c r="B11" s="8">
        <v>1310575</v>
      </c>
      <c r="C11" s="52">
        <v>1009652</v>
      </c>
      <c r="D11" s="52">
        <v>155720</v>
      </c>
      <c r="E11" s="52">
        <v>99169</v>
      </c>
      <c r="F11" s="52">
        <f t="shared" si="0"/>
        <v>46034</v>
      </c>
      <c r="G11" s="52">
        <v>6942340</v>
      </c>
      <c r="H11" s="52">
        <v>4733029</v>
      </c>
      <c r="I11" s="52">
        <v>155720</v>
      </c>
      <c r="J11" s="52">
        <v>99169</v>
      </c>
      <c r="K11" s="52">
        <f t="shared" si="1"/>
        <v>1954422</v>
      </c>
      <c r="L11" s="52">
        <v>7686591</v>
      </c>
      <c r="M11" s="52">
        <v>5951936</v>
      </c>
      <c r="N11" s="52">
        <v>570013</v>
      </c>
      <c r="O11" s="52">
        <v>907858</v>
      </c>
      <c r="P11" s="52">
        <f t="shared" si="2"/>
        <v>256784</v>
      </c>
      <c r="Q11" s="9"/>
      <c r="R11" s="9"/>
      <c r="S11" s="9"/>
      <c r="T11" s="9"/>
      <c r="U11" s="9"/>
      <c r="V11" s="9"/>
      <c r="W11" s="9"/>
      <c r="X11" s="9"/>
      <c r="Y11" s="9"/>
      <c r="Z11" s="9"/>
    </row>
    <row r="12" spans="1:26" ht="17.25" customHeight="1">
      <c r="A12" s="7">
        <v>2013</v>
      </c>
      <c r="B12" s="8">
        <v>819758</v>
      </c>
      <c r="C12" s="52">
        <v>594429</v>
      </c>
      <c r="D12" s="52">
        <v>115366</v>
      </c>
      <c r="E12" s="52">
        <v>72756</v>
      </c>
      <c r="F12" s="52">
        <f t="shared" si="0"/>
        <v>37207</v>
      </c>
      <c r="G12" s="52">
        <v>6341722</v>
      </c>
      <c r="H12" s="52">
        <v>4371907</v>
      </c>
      <c r="I12" s="52">
        <v>115366</v>
      </c>
      <c r="J12" s="52">
        <v>72756</v>
      </c>
      <c r="K12" s="52">
        <f t="shared" si="1"/>
        <v>1781693</v>
      </c>
      <c r="L12" s="52">
        <v>7050058</v>
      </c>
      <c r="M12" s="52">
        <v>5468710</v>
      </c>
      <c r="N12" s="52">
        <v>592735</v>
      </c>
      <c r="O12" s="52">
        <v>871686</v>
      </c>
      <c r="P12" s="52">
        <f t="shared" si="2"/>
        <v>116927</v>
      </c>
      <c r="Q12" s="9"/>
      <c r="R12" s="9"/>
      <c r="S12" s="9"/>
      <c r="T12" s="9"/>
      <c r="U12" s="9"/>
      <c r="V12" s="9"/>
      <c r="W12" s="9"/>
      <c r="X12" s="9"/>
      <c r="Y12" s="9"/>
      <c r="Z12" s="9"/>
    </row>
    <row r="13" spans="1:26" ht="15.75" customHeight="1">
      <c r="A13" s="7">
        <v>2012</v>
      </c>
      <c r="B13" s="8">
        <v>615246</v>
      </c>
      <c r="C13" s="52">
        <v>470446</v>
      </c>
      <c r="D13" s="52">
        <v>83238</v>
      </c>
      <c r="E13" s="52">
        <v>42606</v>
      </c>
      <c r="F13" s="52">
        <f t="shared" si="0"/>
        <v>18956</v>
      </c>
      <c r="G13" s="52">
        <v>6434939</v>
      </c>
      <c r="H13" s="52">
        <v>4519732</v>
      </c>
      <c r="I13" s="52">
        <v>83238</v>
      </c>
      <c r="J13" s="52">
        <v>42606</v>
      </c>
      <c r="K13" s="52">
        <f t="shared" si="1"/>
        <v>1789363</v>
      </c>
      <c r="L13" s="52">
        <v>6652827</v>
      </c>
      <c r="M13" s="52">
        <v>5072753</v>
      </c>
      <c r="N13" s="52">
        <v>733564</v>
      </c>
      <c r="O13" s="52">
        <v>737147</v>
      </c>
      <c r="P13" s="52">
        <f t="shared" si="2"/>
        <v>109363</v>
      </c>
      <c r="Q13" s="9"/>
      <c r="R13" s="9"/>
      <c r="S13" s="9"/>
      <c r="T13" s="9"/>
      <c r="U13" s="9"/>
      <c r="V13" s="9"/>
      <c r="W13" s="9"/>
      <c r="X13" s="9"/>
      <c r="Y13" s="9"/>
      <c r="Z13" s="9"/>
    </row>
    <row r="14" spans="1:26" ht="15.75" customHeight="1">
      <c r="A14" s="9"/>
      <c r="B14" s="9"/>
      <c r="C14" s="9"/>
      <c r="D14" s="10"/>
      <c r="E14" s="10"/>
      <c r="F14" s="10"/>
      <c r="G14" s="9"/>
      <c r="H14" s="9"/>
      <c r="I14" s="9"/>
      <c r="J14" s="9"/>
      <c r="K14" s="9"/>
      <c r="L14" s="9"/>
      <c r="M14" s="9"/>
      <c r="N14" s="9"/>
      <c r="O14" s="9"/>
      <c r="P14" s="9"/>
      <c r="Q14" s="9"/>
      <c r="R14" s="9"/>
      <c r="S14" s="9"/>
      <c r="T14" s="9"/>
      <c r="U14" s="9"/>
      <c r="V14" s="9"/>
      <c r="W14" s="9"/>
      <c r="X14" s="9"/>
      <c r="Y14" s="9"/>
      <c r="Z14" s="9"/>
    </row>
    <row r="15" spans="1:26"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c r="A16" s="124" t="s">
        <v>45</v>
      </c>
      <c r="B16" s="139"/>
      <c r="C16" s="139"/>
      <c r="D16" s="139"/>
      <c r="G16" s="120" t="s">
        <v>46</v>
      </c>
      <c r="H16" s="139"/>
      <c r="I16" s="139"/>
      <c r="J16" s="139"/>
      <c r="M16" s="120" t="s">
        <v>47</v>
      </c>
      <c r="N16" s="139"/>
      <c r="O16" s="139"/>
      <c r="P16" s="139"/>
      <c r="Q16" s="9"/>
      <c r="R16" s="9"/>
      <c r="S16" s="9"/>
      <c r="T16" s="9"/>
      <c r="U16" s="9"/>
      <c r="V16" s="9"/>
      <c r="W16" s="9"/>
      <c r="X16" s="9"/>
      <c r="Y16" s="9"/>
      <c r="Z16" s="9"/>
    </row>
    <row r="17" spans="1:26" ht="15.75" customHeight="1">
      <c r="A17" s="7" t="s">
        <v>21</v>
      </c>
      <c r="B17" s="24" t="s">
        <v>22</v>
      </c>
      <c r="C17" s="25" t="s">
        <v>23</v>
      </c>
      <c r="D17" s="26" t="s">
        <v>24</v>
      </c>
      <c r="G17" s="13" t="s">
        <v>21</v>
      </c>
      <c r="H17" s="24" t="s">
        <v>22</v>
      </c>
      <c r="I17" s="25" t="s">
        <v>23</v>
      </c>
      <c r="J17" s="26" t="s">
        <v>24</v>
      </c>
      <c r="M17" s="13" t="s">
        <v>21</v>
      </c>
      <c r="N17" s="24" t="s">
        <v>22</v>
      </c>
      <c r="O17" s="25" t="s">
        <v>23</v>
      </c>
      <c r="P17" s="26" t="s">
        <v>24</v>
      </c>
      <c r="Q17" s="9"/>
      <c r="R17" s="9"/>
      <c r="S17" s="9"/>
      <c r="T17" s="9"/>
      <c r="U17" s="9"/>
      <c r="V17" s="9"/>
      <c r="W17" s="9"/>
      <c r="X17" s="9"/>
      <c r="Y17" s="9"/>
      <c r="Z17" s="9"/>
    </row>
    <row r="18" spans="1:26" ht="15.75" customHeight="1">
      <c r="A18" s="7">
        <v>2021</v>
      </c>
      <c r="B18" s="27">
        <f>C4/Revenue!B4</f>
        <v>0.77431046584526475</v>
      </c>
      <c r="C18" s="27">
        <f>H4/Revenue!H4</f>
        <v>0.56331371301465405</v>
      </c>
      <c r="D18" s="27">
        <f>M4/Revenue!N4</f>
        <v>0.67793279404239448</v>
      </c>
      <c r="G18" s="7">
        <v>2021</v>
      </c>
      <c r="H18" s="27">
        <f>D4/Revenue!B4</f>
        <v>7.4595518182136555E-2</v>
      </c>
      <c r="I18" s="27">
        <f>I4/Revenue!H4</f>
        <v>3.8243689820261155E-2</v>
      </c>
      <c r="J18" s="27">
        <f>N4/Revenue!N4</f>
        <v>0.17658859706250155</v>
      </c>
      <c r="M18" s="7">
        <v>2021</v>
      </c>
      <c r="N18" s="27">
        <f>E4/Revenue!B4</f>
        <v>9.5904647798329537E-2</v>
      </c>
      <c r="O18" s="27">
        <f>J4/Revenue!H4</f>
        <v>4.9168471405551889E-2</v>
      </c>
      <c r="P18" s="27">
        <f>O4/Revenue!N4</f>
        <v>8.8479625937442588E-2</v>
      </c>
      <c r="Q18" s="9"/>
      <c r="R18" s="9"/>
      <c r="S18" s="9"/>
      <c r="T18" s="9"/>
      <c r="U18" s="9"/>
      <c r="V18" s="9"/>
      <c r="W18" s="9"/>
      <c r="X18" s="9"/>
      <c r="Y18" s="9"/>
      <c r="Z18" s="9"/>
    </row>
    <row r="19" spans="1:26" ht="15.75" customHeight="1">
      <c r="A19" s="7">
        <v>2020</v>
      </c>
      <c r="B19" s="27">
        <f>C5/Revenue!B5</f>
        <v>0.78951284913334108</v>
      </c>
      <c r="C19" s="27">
        <f>H5/Revenue!H5</f>
        <v>0.49483654746257222</v>
      </c>
      <c r="D19" s="27">
        <f>M5/Revenue!N5</f>
        <v>0.72144624046592842</v>
      </c>
      <c r="G19" s="7">
        <v>2020</v>
      </c>
      <c r="H19" s="27">
        <f>D5/Revenue!B5</f>
        <v>7.5712454151796671E-2</v>
      </c>
      <c r="I19" s="27">
        <f>I5/Revenue!H5</f>
        <v>3.8091889850348892E-2</v>
      </c>
      <c r="J19" s="27">
        <f>N5/Revenue!N5</f>
        <v>0.215034698593771</v>
      </c>
      <c r="M19" s="7">
        <v>2020</v>
      </c>
      <c r="N19" s="27">
        <f>E5/Revenue!B5</f>
        <v>0.13011595533885972</v>
      </c>
      <c r="O19" s="27">
        <f>J5/Revenue!H5</f>
        <v>6.5462976917954593E-2</v>
      </c>
      <c r="P19" s="27">
        <f>O5/Revenue!N5</f>
        <v>0.1153221387881545</v>
      </c>
      <c r="Q19" s="9"/>
      <c r="R19" s="9"/>
      <c r="S19" s="9"/>
      <c r="T19" s="9"/>
      <c r="U19" s="9"/>
      <c r="V19" s="9"/>
      <c r="W19" s="9"/>
      <c r="X19" s="9"/>
      <c r="Y19" s="9"/>
      <c r="Z19" s="9"/>
    </row>
    <row r="20" spans="1:26" ht="15.75" customHeight="1">
      <c r="A20" s="7">
        <v>2019</v>
      </c>
      <c r="B20" s="27">
        <f>C6/Revenue!B6</f>
        <v>0.71810268458839965</v>
      </c>
      <c r="C20" s="27">
        <f>H6/Revenue!H6</f>
        <v>0.51308619394705124</v>
      </c>
      <c r="D20" s="27">
        <f>M6/Revenue!N6</f>
        <v>0.79597115256962381</v>
      </c>
      <c r="G20" s="7">
        <v>2019</v>
      </c>
      <c r="H20" s="27">
        <f>D6/Revenue!B6</f>
        <v>9.4648302256492747E-2</v>
      </c>
      <c r="I20" s="27">
        <f>I6/Revenue!H6</f>
        <v>3.0505357727667267E-2</v>
      </c>
      <c r="J20" s="27">
        <f>N6/Revenue!N6</f>
        <v>0.15943390726750864</v>
      </c>
      <c r="M20" s="7">
        <v>2019</v>
      </c>
      <c r="N20" s="27">
        <f>E6/Revenue!B6</f>
        <v>7.7258367744897416E-2</v>
      </c>
      <c r="O20" s="27">
        <f>J6/Revenue!H6</f>
        <v>2.4900543267294507E-2</v>
      </c>
      <c r="P20" s="27">
        <f>O6/Revenue!N6</f>
        <v>7.7225148202779509E-2</v>
      </c>
      <c r="Q20" s="9"/>
      <c r="R20" s="9"/>
      <c r="S20" s="9"/>
      <c r="T20" s="9"/>
      <c r="U20" s="9"/>
      <c r="V20" s="9"/>
      <c r="W20" s="9"/>
      <c r="X20" s="9"/>
      <c r="Y20" s="9"/>
      <c r="Z20" s="9"/>
    </row>
    <row r="21" spans="1:26" ht="15.75" customHeight="1">
      <c r="A21" s="7">
        <v>2018</v>
      </c>
      <c r="B21" s="27">
        <f>C7/Revenue!B7</f>
        <v>0.69268082200874359</v>
      </c>
      <c r="C21" s="27">
        <f>H7/Revenue!H7</f>
        <v>0.79808266928753036</v>
      </c>
      <c r="D21" s="27">
        <f>M7/Revenue!N7</f>
        <v>0.69120302911601128</v>
      </c>
      <c r="G21" s="7">
        <v>2018</v>
      </c>
      <c r="H21" s="27">
        <f>D7/Revenue!B7</f>
        <v>0.10771156599945872</v>
      </c>
      <c r="I21" s="27">
        <f>I7/Revenue!H7</f>
        <v>4.6356448453390584E-2</v>
      </c>
      <c r="J21" s="27">
        <f>N7/Revenue!N7</f>
        <v>0.13446644240508862</v>
      </c>
      <c r="M21" s="7">
        <v>2018</v>
      </c>
      <c r="N21" s="27">
        <f>E7/Revenue!B7</f>
        <v>8.9722556365198783E-2</v>
      </c>
      <c r="O21" s="27">
        <f>J7/Revenue!H7</f>
        <v>3.8614414530661167E-2</v>
      </c>
      <c r="P21" s="27">
        <f>O7/Revenue!N7</f>
        <v>0.12105453261040923</v>
      </c>
      <c r="Q21" s="9"/>
      <c r="R21" s="9"/>
      <c r="S21" s="9"/>
      <c r="T21" s="9"/>
      <c r="U21" s="9"/>
      <c r="V21" s="9"/>
      <c r="W21" s="9"/>
      <c r="X21" s="9"/>
      <c r="Y21" s="9"/>
      <c r="Z21" s="9"/>
    </row>
    <row r="22" spans="1:26" ht="15.75" customHeight="1">
      <c r="A22" s="7">
        <v>2017</v>
      </c>
      <c r="B22" s="27">
        <f>C8/Revenue!B8</f>
        <v>0.57938946285883053</v>
      </c>
      <c r="C22" s="27">
        <f>H8/Revenue!H8</f>
        <v>0.51469232548354327</v>
      </c>
      <c r="D22" s="27">
        <f>M8/Revenue!N8</f>
        <v>0.58205690416428291</v>
      </c>
      <c r="G22" s="7">
        <v>2017</v>
      </c>
      <c r="H22" s="27">
        <f>D8/Revenue!B8</f>
        <v>0.11082669220145865</v>
      </c>
      <c r="I22" s="27">
        <f>I8/Revenue!H8</f>
        <v>3.3239849009625927E-2</v>
      </c>
      <c r="J22" s="27">
        <f>N8/Revenue!N8</f>
        <v>0.1166217743581472</v>
      </c>
      <c r="M22" s="7">
        <v>2017</v>
      </c>
      <c r="N22" s="27">
        <f>E8/Revenue!B8</f>
        <v>7.898534961176322E-2</v>
      </c>
      <c r="O22" s="27">
        <f>J8/Revenue!H8</f>
        <v>2.3689790274485614E-2</v>
      </c>
      <c r="P22" s="27">
        <f>O8/Revenue!N8</f>
        <v>0.15283637480792958</v>
      </c>
      <c r="Q22" s="9"/>
      <c r="R22" s="9"/>
      <c r="S22" s="9"/>
      <c r="T22" s="9"/>
      <c r="U22" s="9"/>
      <c r="V22" s="9"/>
      <c r="W22" s="9"/>
      <c r="X22" s="9"/>
      <c r="Y22" s="9"/>
      <c r="Z22" s="9"/>
    </row>
    <row r="23" spans="1:26" ht="15.75" customHeight="1">
      <c r="A23" s="9"/>
      <c r="B23" s="9"/>
      <c r="C23" s="11"/>
      <c r="D23" s="11"/>
      <c r="E23" s="9"/>
      <c r="F23" s="9"/>
      <c r="G23" s="9"/>
      <c r="H23" s="9"/>
      <c r="I23" s="9"/>
      <c r="J23" s="9"/>
      <c r="K23" s="9"/>
      <c r="L23" s="9"/>
      <c r="M23" s="9"/>
      <c r="N23" s="9"/>
      <c r="O23" s="9"/>
      <c r="P23" s="9"/>
      <c r="Q23" s="9"/>
      <c r="R23" s="9"/>
      <c r="S23" s="9"/>
      <c r="T23" s="9"/>
      <c r="U23" s="9"/>
      <c r="V23" s="9"/>
      <c r="W23" s="9"/>
      <c r="X23" s="9"/>
      <c r="Y23" s="9"/>
      <c r="Z23" s="9"/>
    </row>
    <row r="24" spans="1:26" ht="15.75" customHeight="1">
      <c r="A24" s="120" t="s">
        <v>48</v>
      </c>
      <c r="B24" s="139"/>
      <c r="C24" s="139"/>
      <c r="D24" s="139"/>
      <c r="E24" s="139"/>
      <c r="F24" s="139"/>
      <c r="G24" s="139"/>
      <c r="H24" s="139"/>
      <c r="I24" s="139"/>
      <c r="J24" s="139"/>
      <c r="K24" s="139"/>
      <c r="L24" s="139"/>
      <c r="M24" s="139"/>
      <c r="N24" s="139"/>
      <c r="O24" s="139"/>
      <c r="P24" s="139"/>
      <c r="Q24" s="9"/>
      <c r="R24" s="9"/>
      <c r="S24" s="9"/>
      <c r="T24" s="9"/>
      <c r="U24" s="9"/>
      <c r="V24" s="9"/>
      <c r="W24" s="9"/>
      <c r="X24" s="9"/>
      <c r="Y24" s="9"/>
      <c r="Z24" s="9"/>
    </row>
    <row r="25" spans="1:26" ht="15.75" customHeight="1">
      <c r="A25" s="119" t="s">
        <v>21</v>
      </c>
      <c r="B25" s="123" t="s">
        <v>49</v>
      </c>
      <c r="C25" s="139"/>
      <c r="D25" s="139"/>
      <c r="E25" s="7"/>
      <c r="F25" s="7"/>
      <c r="G25" s="119" t="s">
        <v>21</v>
      </c>
      <c r="H25" s="121" t="s">
        <v>23</v>
      </c>
      <c r="I25" s="139"/>
      <c r="J25" s="139"/>
      <c r="K25" s="9"/>
      <c r="M25" s="119" t="s">
        <v>21</v>
      </c>
      <c r="N25" s="122" t="s">
        <v>24</v>
      </c>
      <c r="O25" s="139"/>
      <c r="P25" s="139"/>
      <c r="Q25" s="9"/>
      <c r="R25" s="9"/>
      <c r="S25" s="9"/>
      <c r="T25" s="9"/>
      <c r="U25" s="9"/>
      <c r="V25" s="9"/>
      <c r="W25" s="9"/>
      <c r="X25" s="9"/>
      <c r="Y25" s="9"/>
      <c r="Z25" s="9"/>
    </row>
    <row r="26" spans="1:26" ht="15.75" customHeight="1">
      <c r="A26" s="139"/>
      <c r="B26" s="7" t="s">
        <v>50</v>
      </c>
      <c r="C26" s="7" t="s">
        <v>51</v>
      </c>
      <c r="D26" s="7" t="s">
        <v>52</v>
      </c>
      <c r="E26" s="9"/>
      <c r="F26" s="9"/>
      <c r="G26" s="139"/>
      <c r="H26" s="7" t="s">
        <v>50</v>
      </c>
      <c r="I26" s="7" t="s">
        <v>51</v>
      </c>
      <c r="J26" s="7" t="s">
        <v>52</v>
      </c>
      <c r="K26" s="9"/>
      <c r="M26" s="139"/>
      <c r="N26" s="7" t="s">
        <v>50</v>
      </c>
      <c r="O26" s="7" t="s">
        <v>51</v>
      </c>
      <c r="P26" s="7" t="s">
        <v>52</v>
      </c>
      <c r="Q26" s="9"/>
      <c r="R26" s="9"/>
      <c r="S26" s="9"/>
      <c r="T26" s="9"/>
      <c r="U26" s="9"/>
      <c r="V26" s="9"/>
      <c r="W26" s="9"/>
      <c r="X26" s="9"/>
      <c r="Y26" s="9"/>
      <c r="Z26" s="9"/>
    </row>
    <row r="27" spans="1:26" ht="15.75" customHeight="1">
      <c r="A27" s="7">
        <v>2021</v>
      </c>
      <c r="B27" s="54" t="str">
        <f>INDEX($H$3:$K$3, MATCH(LARGE(C4:F4, 1), C4:F4, 0))</f>
        <v>Program</v>
      </c>
      <c r="C27" s="54" t="str">
        <f>INDEX($H$3:$K$3, MATCH(LARGE(C4:F4, 2), C4:F4, 0))</f>
        <v>Fundraising</v>
      </c>
      <c r="D27" s="54" t="str">
        <f>INDEX($H$3:$K$3, MATCH(LARGE(C4:F4, 3), C4:F4, 0))</f>
        <v>Administration</v>
      </c>
      <c r="E27" s="29"/>
      <c r="F27" s="29"/>
      <c r="G27" s="7">
        <v>2021</v>
      </c>
      <c r="H27" s="28" t="str">
        <f>INDEX($H$3:$K$3, MATCH(LARGE(H4:K4, 1), H4:K4, 0))</f>
        <v>Program</v>
      </c>
      <c r="I27" s="28" t="str">
        <f>INDEX($H$3:$K$3, MATCH(LARGE(H4:K4, 2), H4:K4, 0))</f>
        <v>Other</v>
      </c>
      <c r="J27" s="28" t="str">
        <f>INDEX($H$3:$K$3, MATCH(LARGE(H4:K4, 3), H4:K4, 0))</f>
        <v>Fundraising</v>
      </c>
      <c r="K27" s="9"/>
      <c r="M27" s="7">
        <v>2021</v>
      </c>
      <c r="N27" s="28" t="str">
        <f>INDEX($H$3:$K$3, MATCH(LARGE(M4:P4, 1), M4:P4, 0))</f>
        <v>Program</v>
      </c>
      <c r="O27" s="28" t="str">
        <f>INDEX($H$3:$K$3, MATCH(LARGE(M4:P4, 2), M4:P4, 0))</f>
        <v>Administration</v>
      </c>
      <c r="P27" s="28" t="str">
        <f>INDEX($H$3:$K$3, MATCH(LARGE(M4:P4, 3), M4:P4, 0))</f>
        <v>Fundraising</v>
      </c>
      <c r="Q27" s="9"/>
      <c r="R27" s="9"/>
      <c r="S27" s="9"/>
      <c r="T27" s="9"/>
      <c r="U27" s="9"/>
      <c r="V27" s="9"/>
      <c r="W27" s="9"/>
      <c r="X27" s="9"/>
      <c r="Y27" s="9"/>
      <c r="Z27" s="9"/>
    </row>
    <row r="28" spans="1:26" ht="15.75" customHeight="1">
      <c r="A28" s="7">
        <v>2020</v>
      </c>
      <c r="B28" s="54" t="str">
        <f t="shared" ref="B28:B31" si="3">INDEX($H$3:$K$3, MATCH(LARGE(C5:F5, 1), C5:F5, 0))</f>
        <v>Program</v>
      </c>
      <c r="C28" s="54" t="str">
        <f t="shared" ref="C28:C31" si="4">INDEX($H$3:$K$3, MATCH(LARGE(C5:F5, 2), C5:F5, 0))</f>
        <v>Fundraising</v>
      </c>
      <c r="D28" s="54" t="str">
        <f t="shared" ref="D28:D31" si="5">INDEX($H$3:$K$3, MATCH(LARGE(C5:F5, 3), C5:F5, 0))</f>
        <v>Administration</v>
      </c>
      <c r="E28" s="9"/>
      <c r="F28" s="9"/>
      <c r="G28" s="7">
        <v>2020</v>
      </c>
      <c r="H28" s="28" t="str">
        <f t="shared" ref="H28:H31" si="6">INDEX($H$3:$K$3, MATCH(LARGE(H5:K5, 1), H5:K5, 0))</f>
        <v>Program</v>
      </c>
      <c r="I28" s="28" t="str">
        <f t="shared" ref="I28:I31" si="7">INDEX($H$3:$K$3, MATCH(LARGE(H5:K5, 2), H5:K5, 0))</f>
        <v>Other</v>
      </c>
      <c r="J28" s="28" t="str">
        <f t="shared" ref="J28:J31" si="8">INDEX($H$3:$K$3, MATCH(LARGE(H5:K5, 3), H5:K5, 0))</f>
        <v>Fundraising</v>
      </c>
      <c r="K28" s="9"/>
      <c r="M28" s="7">
        <v>2020</v>
      </c>
      <c r="N28" s="28" t="str">
        <f t="shared" ref="N28:N31" si="9">INDEX($H$3:$K$3, MATCH(LARGE(M5:P5, 1), M5:P5, 0))</f>
        <v>Program</v>
      </c>
      <c r="O28" s="28" t="str">
        <f t="shared" ref="O28:O31" si="10">INDEX($H$3:$K$3, MATCH(LARGE(M5:P5, 2), M5:P5, 0))</f>
        <v>Administration</v>
      </c>
      <c r="P28" s="28" t="str">
        <f t="shared" ref="P28:P31" si="11">INDEX($H$3:$K$3, MATCH(LARGE(M5:P5, 3), M5:P5, 0))</f>
        <v>Fundraising</v>
      </c>
      <c r="Q28" s="9"/>
      <c r="R28" s="9"/>
      <c r="S28" s="9"/>
      <c r="T28" s="9"/>
      <c r="U28" s="9"/>
      <c r="V28" s="9"/>
      <c r="W28" s="9"/>
      <c r="X28" s="9"/>
      <c r="Y28" s="9"/>
      <c r="Z28" s="9"/>
    </row>
    <row r="29" spans="1:26" ht="15.75" customHeight="1">
      <c r="A29" s="7">
        <v>2019</v>
      </c>
      <c r="B29" s="54" t="str">
        <f t="shared" si="3"/>
        <v>Program</v>
      </c>
      <c r="C29" s="54" t="str">
        <f t="shared" si="4"/>
        <v>Administration</v>
      </c>
      <c r="D29" s="54" t="str">
        <f t="shared" si="5"/>
        <v>Fundraising</v>
      </c>
      <c r="E29" s="9"/>
      <c r="F29" s="9"/>
      <c r="G29" s="7">
        <v>2019</v>
      </c>
      <c r="H29" s="28" t="str">
        <f t="shared" si="6"/>
        <v>Program</v>
      </c>
      <c r="I29" s="28" t="str">
        <f t="shared" si="7"/>
        <v>Other</v>
      </c>
      <c r="J29" s="28" t="str">
        <f t="shared" si="8"/>
        <v>Administration</v>
      </c>
      <c r="K29" s="9"/>
      <c r="M29" s="7">
        <v>2019</v>
      </c>
      <c r="N29" s="28" t="str">
        <f t="shared" si="9"/>
        <v>Program</v>
      </c>
      <c r="O29" s="28" t="str">
        <f t="shared" si="10"/>
        <v>Administration</v>
      </c>
      <c r="P29" s="28" t="str">
        <f t="shared" si="11"/>
        <v>Fundraising</v>
      </c>
      <c r="Q29" s="9"/>
      <c r="R29" s="9"/>
      <c r="S29" s="9"/>
      <c r="T29" s="9"/>
      <c r="U29" s="9"/>
      <c r="V29" s="9"/>
      <c r="W29" s="9"/>
      <c r="X29" s="9"/>
      <c r="Y29" s="9"/>
      <c r="Z29" s="9"/>
    </row>
    <row r="30" spans="1:26" ht="15.75" customHeight="1">
      <c r="A30" s="7">
        <v>2018</v>
      </c>
      <c r="B30" s="54" t="str">
        <f t="shared" si="3"/>
        <v>Program</v>
      </c>
      <c r="C30" s="54" t="str">
        <f t="shared" si="4"/>
        <v>Administration</v>
      </c>
      <c r="D30" s="54" t="str">
        <f t="shared" si="5"/>
        <v>Fundraising</v>
      </c>
      <c r="E30" s="9"/>
      <c r="F30" s="9"/>
      <c r="G30" s="7">
        <v>2018</v>
      </c>
      <c r="H30" s="28" t="str">
        <f t="shared" si="6"/>
        <v>Program</v>
      </c>
      <c r="I30" s="28" t="str">
        <f t="shared" si="7"/>
        <v>Other</v>
      </c>
      <c r="J30" s="28" t="str">
        <f t="shared" si="8"/>
        <v>Administration</v>
      </c>
      <c r="K30" s="9"/>
      <c r="M30" s="7">
        <v>2018</v>
      </c>
      <c r="N30" s="28" t="str">
        <f t="shared" si="9"/>
        <v>Program</v>
      </c>
      <c r="O30" s="28" t="str">
        <f t="shared" si="10"/>
        <v>Administration</v>
      </c>
      <c r="P30" s="28" t="str">
        <f t="shared" si="11"/>
        <v>Fundraising</v>
      </c>
      <c r="Q30" s="9"/>
      <c r="R30" s="9"/>
      <c r="S30" s="9"/>
      <c r="T30" s="9"/>
      <c r="U30" s="9"/>
      <c r="V30" s="9"/>
      <c r="W30" s="9"/>
      <c r="X30" s="9"/>
      <c r="Y30" s="9"/>
      <c r="Z30" s="9"/>
    </row>
    <row r="31" spans="1:26" ht="15.75" customHeight="1">
      <c r="A31" s="7">
        <v>2017</v>
      </c>
      <c r="B31" s="54" t="str">
        <f t="shared" si="3"/>
        <v>Program</v>
      </c>
      <c r="C31" s="54" t="str">
        <f t="shared" si="4"/>
        <v>Administration</v>
      </c>
      <c r="D31" s="54" t="str">
        <f t="shared" si="5"/>
        <v>Fundraising</v>
      </c>
      <c r="E31" s="9"/>
      <c r="F31" s="9"/>
      <c r="G31" s="7">
        <v>2017</v>
      </c>
      <c r="H31" s="28" t="str">
        <f t="shared" si="6"/>
        <v>Program</v>
      </c>
      <c r="I31" s="28" t="str">
        <f t="shared" si="7"/>
        <v>Other</v>
      </c>
      <c r="J31" s="28" t="str">
        <f t="shared" si="8"/>
        <v>Administration</v>
      </c>
      <c r="K31" s="9"/>
      <c r="M31" s="7">
        <v>2017</v>
      </c>
      <c r="N31" s="28" t="str">
        <f t="shared" si="9"/>
        <v>Program</v>
      </c>
      <c r="O31" s="28" t="str">
        <f t="shared" si="10"/>
        <v>Fundraising</v>
      </c>
      <c r="P31" s="28" t="str">
        <f t="shared" si="11"/>
        <v>Administration</v>
      </c>
      <c r="Q31" s="9"/>
      <c r="R31" s="9"/>
      <c r="S31" s="9"/>
      <c r="T31" s="9"/>
      <c r="U31" s="9"/>
      <c r="V31" s="9"/>
      <c r="W31" s="9"/>
      <c r="X31" s="9"/>
      <c r="Y31" s="9"/>
      <c r="Z31" s="9"/>
    </row>
    <row r="32" spans="1:26" ht="15.75" customHeight="1">
      <c r="A32" s="9"/>
      <c r="B32" s="9"/>
      <c r="C32" s="9"/>
      <c r="D32" s="9"/>
      <c r="E32" s="9"/>
      <c r="F32" s="9"/>
      <c r="G32" s="9"/>
      <c r="H32" s="9"/>
      <c r="I32" s="9"/>
      <c r="J32" s="2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51"/>
      <c r="B35" s="51"/>
      <c r="I35" s="51"/>
      <c r="J35" s="51"/>
      <c r="K35" s="51"/>
      <c r="L35" s="51"/>
      <c r="M35" s="51"/>
      <c r="N35" s="9"/>
      <c r="O35" s="9"/>
      <c r="P35" s="9"/>
      <c r="Q35" s="9"/>
      <c r="R35" s="9"/>
      <c r="S35" s="9"/>
      <c r="T35" s="9"/>
      <c r="U35" s="9"/>
      <c r="V35" s="9"/>
      <c r="W35" s="9"/>
      <c r="X35" s="9"/>
      <c r="Y35" s="9"/>
      <c r="Z35" s="9"/>
    </row>
    <row r="36" spans="1:26" ht="15.75" customHeight="1">
      <c r="A36" s="51"/>
      <c r="B36" s="51"/>
      <c r="I36" s="51"/>
      <c r="J36" s="51"/>
      <c r="K36" s="51"/>
      <c r="L36" s="51"/>
      <c r="M36" s="51"/>
      <c r="N36" s="9"/>
      <c r="O36" s="9"/>
      <c r="P36" s="9"/>
      <c r="Q36" s="9"/>
      <c r="R36" s="9"/>
      <c r="S36" s="9"/>
      <c r="T36" s="9"/>
      <c r="U36" s="9"/>
      <c r="V36" s="9"/>
      <c r="W36" s="9"/>
      <c r="X36" s="9"/>
      <c r="Y36" s="9"/>
      <c r="Z36" s="9"/>
    </row>
    <row r="37" spans="1:26" ht="15.75" customHeight="1">
      <c r="A37" s="51"/>
      <c r="B37" s="51"/>
      <c r="I37" s="51"/>
      <c r="J37" s="51"/>
      <c r="K37" s="51"/>
      <c r="L37" s="51"/>
      <c r="M37" s="51"/>
      <c r="N37" s="9"/>
      <c r="O37" s="9"/>
      <c r="P37" s="9"/>
      <c r="Q37" s="9"/>
      <c r="R37" s="9"/>
      <c r="S37" s="9"/>
      <c r="T37" s="9"/>
      <c r="U37" s="9"/>
      <c r="V37" s="9"/>
      <c r="W37" s="9"/>
      <c r="X37" s="9"/>
      <c r="Y37" s="9"/>
      <c r="Z37" s="9"/>
    </row>
    <row r="38" spans="1:26" ht="15.75" customHeight="1">
      <c r="A38" s="51"/>
      <c r="B38" s="51"/>
      <c r="I38" s="51"/>
      <c r="J38" s="51"/>
      <c r="K38" s="51"/>
      <c r="L38" s="51"/>
      <c r="M38" s="51"/>
      <c r="N38" s="9"/>
      <c r="O38" s="9"/>
      <c r="P38" s="9"/>
      <c r="Q38" s="9"/>
      <c r="R38" s="9"/>
      <c r="S38" s="9"/>
      <c r="T38" s="9"/>
      <c r="U38" s="9"/>
      <c r="V38" s="9"/>
      <c r="W38" s="9"/>
      <c r="X38" s="9"/>
      <c r="Y38" s="9"/>
      <c r="Z38" s="9"/>
    </row>
    <row r="39" spans="1:26" ht="15.75" customHeight="1">
      <c r="A39" s="51"/>
      <c r="B39" s="51"/>
      <c r="I39" s="51"/>
      <c r="J39" s="51"/>
      <c r="K39" s="51"/>
      <c r="L39" s="51"/>
      <c r="M39" s="51"/>
      <c r="N39" s="9"/>
      <c r="O39" s="9"/>
      <c r="P39" s="9"/>
      <c r="Q39" s="9"/>
      <c r="R39" s="9"/>
      <c r="S39" s="9"/>
      <c r="T39" s="9"/>
      <c r="U39" s="9"/>
      <c r="V39" s="9"/>
      <c r="W39" s="9"/>
      <c r="X39" s="9"/>
      <c r="Y39" s="9"/>
      <c r="Z39" s="9"/>
    </row>
    <row r="40" spans="1:26" ht="15.75" customHeight="1">
      <c r="A40" s="51"/>
      <c r="B40" s="51"/>
      <c r="I40" s="51"/>
      <c r="J40" s="51"/>
      <c r="K40" s="51"/>
      <c r="L40" s="51"/>
      <c r="M40" s="51"/>
      <c r="N40" s="9"/>
      <c r="O40" s="9"/>
      <c r="P40" s="9"/>
      <c r="Q40" s="9"/>
      <c r="R40" s="9"/>
      <c r="S40" s="9"/>
      <c r="T40" s="9"/>
      <c r="U40" s="9"/>
      <c r="V40" s="9"/>
      <c r="W40" s="9"/>
      <c r="X40" s="9"/>
      <c r="Y40" s="9"/>
      <c r="Z40" s="9"/>
    </row>
    <row r="41" spans="1:26" ht="15.75" customHeight="1">
      <c r="A41" s="51"/>
      <c r="B41" s="51"/>
      <c r="I41" s="51"/>
      <c r="J41" s="51"/>
      <c r="K41" s="51"/>
      <c r="L41" s="51"/>
      <c r="M41" s="51"/>
      <c r="N41" s="9"/>
      <c r="O41" s="9"/>
      <c r="P41" s="9"/>
      <c r="Q41" s="9"/>
      <c r="R41" s="9"/>
      <c r="S41" s="9"/>
      <c r="T41" s="9"/>
      <c r="U41" s="9"/>
      <c r="V41" s="9"/>
      <c r="W41" s="9"/>
      <c r="X41" s="9"/>
      <c r="Y41" s="9"/>
      <c r="Z41" s="9"/>
    </row>
    <row r="42" spans="1:26" ht="15.75" customHeight="1">
      <c r="A42" s="51"/>
      <c r="B42" s="51"/>
      <c r="I42" s="51"/>
      <c r="J42" s="51"/>
      <c r="K42" s="51"/>
      <c r="L42" s="51"/>
      <c r="M42" s="51"/>
      <c r="N42" s="9"/>
      <c r="O42" s="9"/>
      <c r="P42" s="9"/>
      <c r="Q42" s="9"/>
      <c r="R42" s="9"/>
      <c r="S42" s="9"/>
      <c r="T42" s="9"/>
      <c r="U42" s="9"/>
      <c r="V42" s="9"/>
      <c r="W42" s="9"/>
      <c r="X42" s="9"/>
      <c r="Y42" s="9"/>
      <c r="Z42" s="9"/>
    </row>
    <row r="43" spans="1:26" ht="15.75" customHeight="1">
      <c r="A43" s="51"/>
      <c r="B43" s="51"/>
      <c r="I43" s="51"/>
      <c r="J43" s="51"/>
      <c r="K43" s="51"/>
      <c r="L43" s="51"/>
      <c r="M43" s="51"/>
      <c r="N43" s="9"/>
      <c r="O43" s="9"/>
      <c r="P43" s="9"/>
      <c r="Q43" s="9"/>
      <c r="R43" s="9"/>
      <c r="S43" s="9"/>
      <c r="T43" s="9"/>
      <c r="U43" s="9"/>
      <c r="V43" s="9"/>
      <c r="W43" s="9"/>
      <c r="X43" s="9"/>
      <c r="Y43" s="9"/>
      <c r="Z43" s="9"/>
    </row>
    <row r="44" spans="1:26" ht="15.75" customHeight="1">
      <c r="A44" s="51"/>
      <c r="B44" s="51"/>
      <c r="I44" s="51"/>
      <c r="J44" s="51"/>
      <c r="K44" s="51"/>
      <c r="L44" s="51"/>
      <c r="M44" s="51"/>
      <c r="N44" s="9"/>
      <c r="O44" s="9"/>
      <c r="P44" s="9"/>
      <c r="Q44" s="9"/>
      <c r="R44" s="9"/>
      <c r="S44" s="9"/>
      <c r="T44" s="9"/>
      <c r="U44" s="9"/>
      <c r="V44" s="9"/>
      <c r="W44" s="9"/>
      <c r="X44" s="9"/>
      <c r="Y44" s="9"/>
      <c r="Z44" s="9"/>
    </row>
    <row r="45" spans="1:26" ht="15.75" customHeight="1">
      <c r="A45" s="51"/>
      <c r="B45" s="51"/>
      <c r="I45" s="51"/>
      <c r="J45" s="51"/>
      <c r="K45" s="51"/>
      <c r="L45" s="51"/>
      <c r="M45" s="51"/>
      <c r="N45" s="9"/>
      <c r="O45" s="9"/>
      <c r="P45" s="9"/>
      <c r="Q45" s="9"/>
      <c r="R45" s="9"/>
      <c r="S45" s="9"/>
      <c r="T45" s="9"/>
      <c r="U45" s="9"/>
      <c r="V45" s="9"/>
      <c r="W45" s="9"/>
      <c r="X45" s="9"/>
      <c r="Y45" s="9"/>
      <c r="Z45" s="9"/>
    </row>
    <row r="46" spans="1:26" ht="15.75" customHeight="1">
      <c r="A46" s="51"/>
      <c r="B46" s="51"/>
      <c r="I46" s="51"/>
      <c r="J46" s="51"/>
      <c r="K46" s="51"/>
      <c r="L46" s="51"/>
      <c r="M46" s="51"/>
      <c r="N46" s="9"/>
      <c r="O46" s="9"/>
      <c r="P46" s="9"/>
      <c r="Q46" s="9"/>
      <c r="R46" s="9"/>
      <c r="S46" s="9"/>
      <c r="T46" s="9"/>
      <c r="U46" s="9"/>
      <c r="V46" s="9"/>
      <c r="W46" s="9"/>
      <c r="X46" s="9"/>
      <c r="Y46" s="9"/>
      <c r="Z46" s="9"/>
    </row>
    <row r="47" spans="1:26" ht="15.75" customHeight="1">
      <c r="A47" s="51"/>
      <c r="B47" s="51"/>
      <c r="I47" s="51"/>
      <c r="J47" s="51"/>
      <c r="K47" s="51"/>
      <c r="L47" s="51"/>
      <c r="M47" s="51"/>
      <c r="N47" s="9"/>
      <c r="O47" s="9"/>
      <c r="P47" s="9"/>
      <c r="Q47" s="9"/>
      <c r="R47" s="9"/>
      <c r="S47" s="9"/>
      <c r="T47" s="9"/>
      <c r="U47" s="9"/>
      <c r="V47" s="9"/>
      <c r="W47" s="9"/>
      <c r="X47" s="9"/>
      <c r="Y47" s="9"/>
      <c r="Z47" s="9"/>
    </row>
    <row r="48" spans="1:26" ht="15.75" customHeight="1">
      <c r="A48" s="51"/>
      <c r="B48" s="51"/>
      <c r="I48" s="51"/>
      <c r="J48" s="51"/>
      <c r="K48" s="51"/>
      <c r="L48" s="51"/>
      <c r="M48" s="51"/>
      <c r="N48" s="9"/>
      <c r="O48" s="9"/>
      <c r="P48" s="9"/>
      <c r="Q48" s="9"/>
      <c r="R48" s="9"/>
      <c r="S48" s="9"/>
      <c r="T48" s="9"/>
      <c r="U48" s="9"/>
      <c r="V48" s="9"/>
      <c r="W48" s="9"/>
      <c r="X48" s="9"/>
      <c r="Y48" s="9"/>
      <c r="Z48" s="9"/>
    </row>
    <row r="49" spans="1:26" ht="15.75" customHeight="1">
      <c r="A49" s="51"/>
      <c r="B49" s="51"/>
      <c r="I49" s="51"/>
      <c r="J49" s="51"/>
      <c r="K49" s="51"/>
      <c r="L49" s="51"/>
      <c r="M49" s="51"/>
      <c r="N49" s="9"/>
      <c r="O49" s="9"/>
      <c r="P49" s="9"/>
      <c r="Q49" s="9"/>
      <c r="R49" s="9"/>
      <c r="S49" s="9"/>
      <c r="T49" s="9"/>
      <c r="U49" s="9"/>
      <c r="V49" s="9"/>
      <c r="W49" s="9"/>
      <c r="X49" s="9"/>
      <c r="Y49" s="9"/>
      <c r="Z49" s="9"/>
    </row>
    <row r="50" spans="1:26" ht="15.75" customHeight="1">
      <c r="A50" s="51"/>
      <c r="B50" s="51"/>
      <c r="C50" s="51"/>
      <c r="D50" s="51"/>
      <c r="E50" s="51"/>
      <c r="F50" s="51"/>
      <c r="G50" s="51"/>
      <c r="H50" s="51"/>
      <c r="I50" s="51"/>
      <c r="J50" s="51"/>
      <c r="K50" s="51"/>
      <c r="L50" s="51"/>
      <c r="M50" s="51"/>
      <c r="N50" s="9"/>
      <c r="O50" s="9"/>
      <c r="P50" s="9"/>
      <c r="Q50" s="9"/>
      <c r="R50" s="9"/>
      <c r="S50" s="9"/>
      <c r="T50" s="9"/>
      <c r="U50" s="9"/>
      <c r="V50" s="9"/>
      <c r="W50" s="9"/>
      <c r="X50" s="9"/>
      <c r="Y50" s="9"/>
      <c r="Z50" s="9"/>
    </row>
    <row r="51" spans="1:26" ht="15.75" customHeight="1">
      <c r="A51" s="51"/>
      <c r="B51" s="51"/>
      <c r="C51" s="51"/>
      <c r="D51" s="51"/>
      <c r="E51" s="51"/>
      <c r="F51" s="51"/>
      <c r="G51" s="51"/>
      <c r="H51" s="51"/>
      <c r="I51" s="51"/>
      <c r="J51" s="51"/>
      <c r="K51" s="51"/>
      <c r="L51" s="51"/>
      <c r="M51" s="51"/>
      <c r="N51" s="9"/>
      <c r="O51" s="9"/>
      <c r="P51" s="9"/>
      <c r="Q51" s="9"/>
      <c r="R51" s="9"/>
      <c r="S51" s="9"/>
      <c r="T51" s="9"/>
      <c r="U51" s="9"/>
      <c r="V51" s="9"/>
      <c r="W51" s="9"/>
      <c r="X51" s="9"/>
      <c r="Y51" s="9"/>
      <c r="Z51" s="9"/>
    </row>
    <row r="52" spans="1:26" ht="15.75" customHeight="1">
      <c r="A52" s="51"/>
      <c r="B52" s="51"/>
      <c r="C52" s="51"/>
      <c r="D52" s="51"/>
      <c r="E52" s="51"/>
      <c r="F52" s="51"/>
      <c r="G52" s="51"/>
      <c r="H52" s="51"/>
      <c r="I52" s="51"/>
      <c r="J52" s="51"/>
      <c r="K52" s="51"/>
      <c r="L52" s="51"/>
      <c r="M52" s="51"/>
      <c r="N52" s="9"/>
      <c r="O52" s="9"/>
      <c r="P52" s="9"/>
      <c r="Q52" s="9"/>
      <c r="R52" s="9"/>
      <c r="S52" s="9"/>
      <c r="T52" s="9"/>
      <c r="U52" s="9"/>
      <c r="V52" s="9"/>
      <c r="W52" s="9"/>
      <c r="X52" s="9"/>
      <c r="Y52" s="9"/>
      <c r="Z52" s="9"/>
    </row>
    <row r="53" spans="1:26" ht="15.75" customHeight="1">
      <c r="A53" s="51"/>
      <c r="B53" s="51"/>
      <c r="C53" s="51"/>
      <c r="D53" s="51"/>
      <c r="E53" s="51"/>
      <c r="F53" s="51"/>
      <c r="G53" s="51"/>
      <c r="H53" s="51"/>
      <c r="I53" s="51"/>
      <c r="J53" s="51"/>
      <c r="K53" s="51"/>
      <c r="L53" s="51"/>
      <c r="M53" s="51"/>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sheetData>
  <mergeCells count="14">
    <mergeCell ref="A24:P24"/>
    <mergeCell ref="A25:A26"/>
    <mergeCell ref="B25:D25"/>
    <mergeCell ref="G25:G26"/>
    <mergeCell ref="H25:J25"/>
    <mergeCell ref="M25:M26"/>
    <mergeCell ref="N25:P25"/>
    <mergeCell ref="B1:P1"/>
    <mergeCell ref="B2:F2"/>
    <mergeCell ref="G2:K2"/>
    <mergeCell ref="L2:P2"/>
    <mergeCell ref="A16:D16"/>
    <mergeCell ref="G16:J16"/>
    <mergeCell ref="M16:P1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2"/>
  <sheetViews>
    <sheetView workbookViewId="0">
      <selection activeCell="B7" sqref="B7"/>
    </sheetView>
  </sheetViews>
  <sheetFormatPr defaultColWidth="11.125" defaultRowHeight="15" customHeight="1"/>
  <cols>
    <col min="2" max="26" width="11" customWidth="1"/>
  </cols>
  <sheetData>
    <row r="1" spans="1:5" ht="15" customHeight="1" thickBot="1"/>
    <row r="2" spans="1:5" ht="15" customHeight="1" thickBot="1">
      <c r="A2" s="125" t="s">
        <v>53</v>
      </c>
      <c r="B2" s="140"/>
      <c r="C2" s="140"/>
      <c r="D2" s="141"/>
    </row>
    <row r="3" spans="1:5" ht="15.75" customHeight="1" thickBot="1">
      <c r="A3" s="61" t="s">
        <v>21</v>
      </c>
      <c r="B3" s="58" t="s">
        <v>22</v>
      </c>
      <c r="C3" s="59" t="s">
        <v>23</v>
      </c>
      <c r="D3" s="60" t="s">
        <v>24</v>
      </c>
      <c r="E3" s="55"/>
    </row>
    <row r="4" spans="1:5" ht="15.75" customHeight="1">
      <c r="A4" s="56">
        <v>2021</v>
      </c>
      <c r="B4" s="62">
        <f>Revenue!B4-Expenditures!B4</f>
        <v>223776</v>
      </c>
      <c r="C4" s="62">
        <f>Revenue!H4-Expenditures!G4</f>
        <v>452198</v>
      </c>
      <c r="D4" s="63">
        <f>Revenue!N4-Expenditures!L4</f>
        <v>397685</v>
      </c>
    </row>
    <row r="5" spans="1:5" ht="15.75" customHeight="1">
      <c r="A5" s="56">
        <v>2020</v>
      </c>
      <c r="B5" s="62">
        <f>Revenue!B5-Expenditures!B5</f>
        <v>15616</v>
      </c>
      <c r="C5" s="62">
        <f>Revenue!H5-Expenditures!G5</f>
        <v>375907</v>
      </c>
      <c r="D5" s="63">
        <f>Revenue!N5-Expenditures!L5</f>
        <v>-154605</v>
      </c>
    </row>
    <row r="6" spans="1:5" ht="15.75" customHeight="1">
      <c r="A6" s="56">
        <v>2019</v>
      </c>
      <c r="B6" s="62">
        <f>Revenue!B6-Expenditures!B6</f>
        <v>350504</v>
      </c>
      <c r="C6" s="62">
        <f>Revenue!H6-Expenditures!G6</f>
        <v>1689128</v>
      </c>
      <c r="D6" s="63">
        <f>Revenue!N6-Expenditures!L6</f>
        <v>-283318</v>
      </c>
    </row>
    <row r="7" spans="1:5" ht="15.75" customHeight="1">
      <c r="A7" s="56">
        <v>2018</v>
      </c>
      <c r="B7" s="62">
        <f>Revenue!B7-Expenditures!B7</f>
        <v>294343</v>
      </c>
      <c r="C7" s="62">
        <f>Revenue!H7-Expenditures!G7</f>
        <v>-1618895</v>
      </c>
      <c r="D7" s="63">
        <f>Revenue!N7-Expenditures!L7</f>
        <v>449533</v>
      </c>
    </row>
    <row r="8" spans="1:5" ht="15.75" customHeight="1">
      <c r="A8" s="56">
        <v>2017</v>
      </c>
      <c r="B8" s="62">
        <f>Revenue!B8-Expenditures!B8</f>
        <v>573748</v>
      </c>
      <c r="C8" s="62">
        <f>Revenue!H8-Expenditures!G8</f>
        <v>2057859</v>
      </c>
      <c r="D8" s="63">
        <f>Revenue!N8-Expenditures!L8</f>
        <v>1252805</v>
      </c>
    </row>
    <row r="9" spans="1:5" ht="15.75" customHeight="1">
      <c r="A9" s="56">
        <v>2016</v>
      </c>
      <c r="B9" s="62">
        <f>Revenue!B9-Expenditures!B9</f>
        <v>120692</v>
      </c>
      <c r="C9" s="62">
        <f>Revenue!H9-Expenditures!G9</f>
        <v>517894</v>
      </c>
      <c r="D9" s="63">
        <f>Revenue!N9-Expenditures!L9</f>
        <v>1045536</v>
      </c>
    </row>
    <row r="10" spans="1:5" ht="15.75" customHeight="1">
      <c r="A10" s="56">
        <v>2015</v>
      </c>
      <c r="B10" s="62">
        <f>Revenue!B10-Expenditures!B10</f>
        <v>186869</v>
      </c>
      <c r="C10" s="62">
        <f>Revenue!H10-Expenditures!G10</f>
        <v>921933</v>
      </c>
      <c r="D10" s="63">
        <f>Revenue!N10-Expenditures!L10</f>
        <v>300272</v>
      </c>
    </row>
    <row r="11" spans="1:5" ht="15.75" customHeight="1">
      <c r="A11" s="56">
        <v>2014</v>
      </c>
      <c r="B11" s="62">
        <f>Revenue!B11-Expenditures!B11</f>
        <v>185127</v>
      </c>
      <c r="C11" s="62">
        <f>Revenue!H11-Expenditures!G11</f>
        <v>4369334</v>
      </c>
      <c r="D11" s="63">
        <f>Revenue!N11-Expenditures!L11</f>
        <v>92565</v>
      </c>
    </row>
    <row r="12" spans="1:5" ht="15.75" customHeight="1">
      <c r="A12" s="56">
        <v>2013</v>
      </c>
      <c r="B12" s="62">
        <f>Revenue!B12-Expenditures!B12</f>
        <v>298428</v>
      </c>
      <c r="C12" s="62">
        <f>Revenue!H12-Expenditures!G12</f>
        <v>1206752</v>
      </c>
      <c r="D12" s="63">
        <f>Revenue!N12-Expenditures!L12</f>
        <v>664458</v>
      </c>
    </row>
    <row r="13" spans="1:5" ht="15.75" customHeight="1" thickBot="1">
      <c r="A13" s="57">
        <v>2012</v>
      </c>
      <c r="B13" s="64">
        <f>Revenue!B13-Expenditures!B13</f>
        <v>123531</v>
      </c>
      <c r="C13" s="64">
        <f>Revenue!H13-Expenditures!G13</f>
        <v>418750</v>
      </c>
      <c r="D13" s="65">
        <f>Revenue!N13-Expenditures!L13</f>
        <v>329961</v>
      </c>
    </row>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A2:D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123B1-4896-4379-8E85-4AC72C4BE7C3}">
  <dimension ref="A3:N15"/>
  <sheetViews>
    <sheetView workbookViewId="0">
      <selection activeCell="K15" sqref="K15"/>
    </sheetView>
  </sheetViews>
  <sheetFormatPr defaultRowHeight="15.75"/>
  <cols>
    <col min="1" max="1" width="18.75" bestFit="1" customWidth="1"/>
    <col min="2" max="2" width="16" bestFit="1" customWidth="1"/>
    <col min="3" max="3" width="6" bestFit="1" customWidth="1"/>
    <col min="4" max="4" width="7" bestFit="1" customWidth="1"/>
    <col min="5" max="5" width="12" bestFit="1" customWidth="1"/>
    <col min="6" max="6" width="18" bestFit="1" customWidth="1"/>
    <col min="7" max="7" width="16" bestFit="1" customWidth="1"/>
    <col min="8" max="8" width="14.375" bestFit="1" customWidth="1"/>
    <col min="9" max="9" width="13.625" bestFit="1" customWidth="1"/>
    <col min="11" max="11" width="15.375" bestFit="1" customWidth="1"/>
    <col min="12" max="12" width="16" bestFit="1" customWidth="1"/>
    <col min="13" max="13" width="14.625" bestFit="1" customWidth="1"/>
    <col min="14" max="14" width="13.625" bestFit="1" customWidth="1"/>
  </cols>
  <sheetData>
    <row r="3" spans="1:14">
      <c r="A3" s="108" t="s">
        <v>54</v>
      </c>
      <c r="B3" s="108" t="s">
        <v>55</v>
      </c>
      <c r="F3" s="108" t="s">
        <v>56</v>
      </c>
      <c r="G3" s="108" t="s">
        <v>55</v>
      </c>
      <c r="K3" s="108" t="s">
        <v>57</v>
      </c>
      <c r="L3" s="108" t="s">
        <v>55</v>
      </c>
    </row>
    <row r="4" spans="1:14">
      <c r="A4" s="108" t="s">
        <v>58</v>
      </c>
      <c r="B4">
        <v>1</v>
      </c>
      <c r="C4">
        <v>2</v>
      </c>
      <c r="D4">
        <v>3</v>
      </c>
      <c r="F4" s="108" t="s">
        <v>58</v>
      </c>
      <c r="G4">
        <v>1</v>
      </c>
      <c r="H4">
        <v>2</v>
      </c>
      <c r="I4">
        <v>3</v>
      </c>
      <c r="K4" s="108" t="s">
        <v>58</v>
      </c>
      <c r="L4">
        <v>1</v>
      </c>
      <c r="M4">
        <v>2</v>
      </c>
      <c r="N4">
        <v>3</v>
      </c>
    </row>
    <row r="5" spans="1:14">
      <c r="A5" s="104">
        <v>2012</v>
      </c>
      <c r="B5" s="109">
        <v>7.5628750453945433E-3</v>
      </c>
      <c r="C5" s="109">
        <v>3.1334424285872922E-2</v>
      </c>
      <c r="D5" s="109">
        <v>0.37970406726350786</v>
      </c>
      <c r="F5" s="104">
        <v>2012</v>
      </c>
      <c r="G5" s="89">
        <v>123531</v>
      </c>
      <c r="H5" s="89">
        <v>418750</v>
      </c>
      <c r="I5" s="89">
        <v>329961</v>
      </c>
      <c r="K5" s="104">
        <v>2012</v>
      </c>
      <c r="L5" s="89">
        <v>738777</v>
      </c>
      <c r="M5" s="89">
        <v>6853689</v>
      </c>
      <c r="N5" s="89">
        <v>6982788</v>
      </c>
    </row>
    <row r="6" spans="1:14">
      <c r="A6" s="104">
        <v>2013</v>
      </c>
      <c r="B6" s="109">
        <v>4.290389527458493E-3</v>
      </c>
      <c r="C6" s="109">
        <v>2.0923289319535576E-2</v>
      </c>
      <c r="D6" s="109">
        <v>0.3667353716629459</v>
      </c>
      <c r="F6" s="104">
        <v>2013</v>
      </c>
      <c r="G6" s="89">
        <v>298428</v>
      </c>
      <c r="H6" s="89">
        <v>1206752</v>
      </c>
      <c r="I6" s="89">
        <v>664458</v>
      </c>
      <c r="K6" s="104">
        <v>2013</v>
      </c>
      <c r="L6" s="89">
        <v>1118186</v>
      </c>
      <c r="M6" s="89">
        <v>7548474</v>
      </c>
      <c r="N6" s="89">
        <v>7714516</v>
      </c>
    </row>
    <row r="7" spans="1:14">
      <c r="A7" s="104">
        <v>2014</v>
      </c>
      <c r="B7" s="109">
        <v>4.2438665015255693E-2</v>
      </c>
      <c r="C7" s="109">
        <v>1.8420193741727979E-2</v>
      </c>
      <c r="D7" s="109">
        <v>0.35873438907921623</v>
      </c>
      <c r="F7" s="104">
        <v>2014</v>
      </c>
      <c r="G7" s="89">
        <v>185127</v>
      </c>
      <c r="H7" s="89">
        <v>4369334</v>
      </c>
      <c r="I7" s="89">
        <v>92565</v>
      </c>
      <c r="K7" s="104">
        <v>2014</v>
      </c>
      <c r="L7" s="89">
        <v>1495702</v>
      </c>
      <c r="M7" s="89">
        <v>11311674</v>
      </c>
      <c r="N7" s="89">
        <v>7779156</v>
      </c>
    </row>
    <row r="8" spans="1:14">
      <c r="A8" s="104">
        <v>2015</v>
      </c>
      <c r="B8" s="109">
        <v>0.11437509702731818</v>
      </c>
      <c r="C8" s="109">
        <v>2.2851734644315693E-2</v>
      </c>
      <c r="D8" s="109">
        <v>0.348045921456342</v>
      </c>
      <c r="F8" s="104">
        <v>2015</v>
      </c>
      <c r="G8" s="89">
        <v>186869</v>
      </c>
      <c r="H8" s="89">
        <v>921933</v>
      </c>
      <c r="I8" s="89">
        <v>300272</v>
      </c>
      <c r="K8" s="104">
        <v>2015</v>
      </c>
      <c r="L8" s="89">
        <v>2039358</v>
      </c>
      <c r="M8" s="89">
        <v>8136707</v>
      </c>
      <c r="N8" s="89">
        <v>8089296</v>
      </c>
    </row>
    <row r="9" spans="1:14">
      <c r="A9" s="104">
        <v>2016</v>
      </c>
      <c r="B9" s="109">
        <v>0.26412538811213859</v>
      </c>
      <c r="C9" s="109">
        <v>2.072726782039171E-2</v>
      </c>
      <c r="D9" s="109">
        <v>0.33762255936679331</v>
      </c>
      <c r="F9" s="104">
        <v>2016</v>
      </c>
      <c r="G9" s="89">
        <v>120692</v>
      </c>
      <c r="H9" s="89">
        <v>517894</v>
      </c>
      <c r="I9" s="89">
        <v>1045536</v>
      </c>
      <c r="K9" s="104">
        <v>2016</v>
      </c>
      <c r="L9" s="89">
        <v>2266400</v>
      </c>
      <c r="M9" s="89">
        <v>8085918</v>
      </c>
      <c r="N9" s="89">
        <v>8432849</v>
      </c>
    </row>
    <row r="10" spans="1:14">
      <c r="A10" s="104">
        <v>2017</v>
      </c>
      <c r="B10" s="109">
        <v>0.18913690143365167</v>
      </c>
      <c r="C10" s="109">
        <v>1.82911810907271E-2</v>
      </c>
      <c r="D10" s="109">
        <v>0.31819235947305485</v>
      </c>
      <c r="F10" s="104">
        <v>2017</v>
      </c>
      <c r="G10" s="89">
        <v>573748</v>
      </c>
      <c r="H10" s="89">
        <v>2057859</v>
      </c>
      <c r="I10" s="89">
        <v>1252805</v>
      </c>
      <c r="K10" s="104">
        <v>2017</v>
      </c>
      <c r="L10" s="89">
        <v>3020193</v>
      </c>
      <c r="M10" s="89">
        <v>10069781</v>
      </c>
      <c r="N10" s="89">
        <v>8456534</v>
      </c>
    </row>
    <row r="11" spans="1:14">
      <c r="A11" s="104">
        <v>2018</v>
      </c>
      <c r="B11" s="109">
        <v>0.14179428915765308</v>
      </c>
      <c r="C11" s="109">
        <v>2.1191871542639101E-2</v>
      </c>
      <c r="D11" s="109">
        <v>0.31195124161700044</v>
      </c>
      <c r="F11" s="104">
        <v>2018</v>
      </c>
      <c r="G11" s="89">
        <v>294343</v>
      </c>
      <c r="H11" s="89">
        <v>-1618895</v>
      </c>
      <c r="I11" s="89">
        <v>449533</v>
      </c>
      <c r="K11" s="104">
        <v>2018</v>
      </c>
      <c r="L11" s="89">
        <v>2741674</v>
      </c>
      <c r="M11" s="89">
        <v>6370419</v>
      </c>
      <c r="N11" s="89">
        <v>8518921</v>
      </c>
    </row>
    <row r="12" spans="1:14">
      <c r="A12" s="104">
        <v>2019</v>
      </c>
      <c r="B12" s="109">
        <v>0.14963664770720583</v>
      </c>
      <c r="C12" s="109">
        <v>1.6868305350639198E-2</v>
      </c>
      <c r="D12" s="109">
        <v>0.36807618591944757</v>
      </c>
      <c r="F12" s="104">
        <v>2019</v>
      </c>
      <c r="G12" s="89">
        <v>350504</v>
      </c>
      <c r="H12" s="89">
        <v>1689128</v>
      </c>
      <c r="I12" s="89">
        <v>-283318</v>
      </c>
      <c r="K12" s="104">
        <v>2019</v>
      </c>
      <c r="L12" s="89">
        <v>3186671</v>
      </c>
      <c r="M12" s="89">
        <v>9887214</v>
      </c>
      <c r="N12" s="89">
        <v>8165164</v>
      </c>
    </row>
    <row r="13" spans="1:14">
      <c r="A13" s="104">
        <v>2020</v>
      </c>
      <c r="B13" s="109">
        <v>0.25037773017633785</v>
      </c>
      <c r="C13" s="109">
        <v>4.4836985433080949E-2</v>
      </c>
      <c r="D13" s="109">
        <v>0.35634487392015163</v>
      </c>
      <c r="F13" s="104">
        <v>2020</v>
      </c>
      <c r="G13" s="89">
        <v>15616</v>
      </c>
      <c r="H13" s="89">
        <v>375907</v>
      </c>
      <c r="I13" s="89">
        <v>-154605</v>
      </c>
      <c r="K13" s="104">
        <v>2020</v>
      </c>
      <c r="L13" s="89">
        <v>3351549</v>
      </c>
      <c r="M13" s="89">
        <v>6661628</v>
      </c>
      <c r="N13" s="89">
        <v>6108749</v>
      </c>
    </row>
    <row r="14" spans="1:14">
      <c r="A14" s="104">
        <v>2021</v>
      </c>
      <c r="B14" s="109">
        <v>0.28793911143417228</v>
      </c>
      <c r="C14" s="109">
        <v>5.5271760800281053E-2</v>
      </c>
      <c r="D14" s="109">
        <v>0.33801542181884014</v>
      </c>
      <c r="F14" s="104">
        <v>2021</v>
      </c>
      <c r="G14" s="89">
        <v>223776</v>
      </c>
      <c r="H14" s="89">
        <v>452198</v>
      </c>
      <c r="I14" s="89">
        <v>397685</v>
      </c>
      <c r="K14" s="104">
        <v>2021</v>
      </c>
      <c r="L14" s="89">
        <v>4054694</v>
      </c>
      <c r="M14" s="89">
        <v>7908808</v>
      </c>
      <c r="N14" s="89">
        <v>7195374</v>
      </c>
    </row>
    <row r="15" spans="1:14">
      <c r="L15" s="89"/>
      <c r="M15" s="89"/>
      <c r="N15" s="8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BC65-0027-4030-8079-4C0106917789}">
  <dimension ref="A1:E33"/>
  <sheetViews>
    <sheetView topLeftCell="E1" workbookViewId="0">
      <selection activeCell="R12" sqref="R12"/>
    </sheetView>
  </sheetViews>
  <sheetFormatPr defaultRowHeight="15.75"/>
  <cols>
    <col min="2" max="2" width="14.75" bestFit="1" customWidth="1"/>
    <col min="3" max="3" width="14.25" bestFit="1" customWidth="1"/>
    <col min="4" max="4" width="14.375" bestFit="1" customWidth="1"/>
    <col min="5" max="5" width="16.375" bestFit="1" customWidth="1"/>
    <col min="7" max="7" width="13.5" customWidth="1"/>
    <col min="8" max="8" width="15" customWidth="1"/>
    <col min="9" max="10" width="16" customWidth="1"/>
  </cols>
  <sheetData>
    <row r="1" spans="1:5">
      <c r="A1" t="s">
        <v>21</v>
      </c>
      <c r="B1" t="s">
        <v>59</v>
      </c>
      <c r="C1" t="s">
        <v>60</v>
      </c>
      <c r="D1" s="46" t="s">
        <v>53</v>
      </c>
      <c r="E1" t="s">
        <v>61</v>
      </c>
    </row>
    <row r="2" spans="1:5">
      <c r="A2" s="104">
        <v>2012</v>
      </c>
      <c r="B2" s="110">
        <v>738777</v>
      </c>
      <c r="C2" s="109">
        <v>7.5628750453945433E-3</v>
      </c>
      <c r="D2" s="111">
        <v>123531</v>
      </c>
      <c r="E2">
        <v>1</v>
      </c>
    </row>
    <row r="3" spans="1:5">
      <c r="A3" s="104">
        <v>2013</v>
      </c>
      <c r="B3" s="110">
        <v>1118186</v>
      </c>
      <c r="C3" s="109">
        <v>4.290389527458493E-3</v>
      </c>
      <c r="D3" s="112">
        <v>298428</v>
      </c>
      <c r="E3">
        <v>1</v>
      </c>
    </row>
    <row r="4" spans="1:5">
      <c r="A4" s="104">
        <v>2014</v>
      </c>
      <c r="B4" s="110">
        <v>1495702</v>
      </c>
      <c r="C4" s="109">
        <v>4.2438665015255693E-2</v>
      </c>
      <c r="D4" s="111">
        <v>185127</v>
      </c>
      <c r="E4">
        <v>1</v>
      </c>
    </row>
    <row r="5" spans="1:5">
      <c r="A5" s="104">
        <v>2015</v>
      </c>
      <c r="B5" s="110">
        <v>2039358</v>
      </c>
      <c r="C5" s="109">
        <v>0.11437509702731818</v>
      </c>
      <c r="D5" s="112">
        <v>186869</v>
      </c>
      <c r="E5">
        <v>1</v>
      </c>
    </row>
    <row r="6" spans="1:5">
      <c r="A6" s="104">
        <v>2016</v>
      </c>
      <c r="B6" s="110">
        <v>2266400</v>
      </c>
      <c r="C6" s="109">
        <v>0.26412538811213859</v>
      </c>
      <c r="D6" s="111">
        <v>120692</v>
      </c>
      <c r="E6">
        <v>1</v>
      </c>
    </row>
    <row r="7" spans="1:5">
      <c r="A7" s="104">
        <v>2017</v>
      </c>
      <c r="B7" s="110">
        <v>3020193</v>
      </c>
      <c r="C7" s="109">
        <v>0.18913690143365167</v>
      </c>
      <c r="D7" s="112">
        <v>573748</v>
      </c>
      <c r="E7">
        <v>1</v>
      </c>
    </row>
    <row r="8" spans="1:5">
      <c r="A8" s="104">
        <v>2018</v>
      </c>
      <c r="B8" s="110">
        <v>2741674</v>
      </c>
      <c r="C8" s="109">
        <v>0.14179428915765308</v>
      </c>
      <c r="D8" s="111">
        <v>294343</v>
      </c>
      <c r="E8">
        <v>1</v>
      </c>
    </row>
    <row r="9" spans="1:5">
      <c r="A9" s="104">
        <v>2019</v>
      </c>
      <c r="B9" s="110">
        <v>3186671</v>
      </c>
      <c r="C9" s="109">
        <v>0.14963664770720583</v>
      </c>
      <c r="D9" s="112">
        <v>350504</v>
      </c>
      <c r="E9">
        <v>1</v>
      </c>
    </row>
    <row r="10" spans="1:5">
      <c r="A10" s="104">
        <v>2020</v>
      </c>
      <c r="B10" s="110">
        <v>3351549</v>
      </c>
      <c r="C10" s="109">
        <v>0.25037773017633785</v>
      </c>
      <c r="D10" s="111">
        <v>15616</v>
      </c>
      <c r="E10">
        <v>1</v>
      </c>
    </row>
    <row r="11" spans="1:5">
      <c r="A11" s="104">
        <v>2021</v>
      </c>
      <c r="B11" s="110">
        <v>4054694</v>
      </c>
      <c r="C11" s="109">
        <v>0.28793911143417228</v>
      </c>
      <c r="D11" s="112">
        <v>223776</v>
      </c>
      <c r="E11">
        <v>1</v>
      </c>
    </row>
    <row r="12" spans="1:5">
      <c r="A12" s="104">
        <v>2012</v>
      </c>
      <c r="B12" s="110">
        <v>6853689</v>
      </c>
      <c r="C12" s="109">
        <v>3.1334424285872922E-2</v>
      </c>
      <c r="D12" s="111">
        <v>418750</v>
      </c>
      <c r="E12">
        <v>2</v>
      </c>
    </row>
    <row r="13" spans="1:5">
      <c r="A13" s="104">
        <v>2013</v>
      </c>
      <c r="B13" s="110">
        <v>7548474</v>
      </c>
      <c r="C13" s="109">
        <v>2.0923289319535576E-2</v>
      </c>
      <c r="D13" s="112">
        <v>1206752</v>
      </c>
      <c r="E13">
        <v>2</v>
      </c>
    </row>
    <row r="14" spans="1:5">
      <c r="A14" s="104">
        <v>2014</v>
      </c>
      <c r="B14" s="110">
        <v>11311674</v>
      </c>
      <c r="C14" s="109">
        <v>1.8420193741727979E-2</v>
      </c>
      <c r="D14" s="111">
        <v>4369334</v>
      </c>
      <c r="E14">
        <v>2</v>
      </c>
    </row>
    <row r="15" spans="1:5">
      <c r="A15" s="104">
        <v>2015</v>
      </c>
      <c r="B15" s="110">
        <v>8136707</v>
      </c>
      <c r="C15" s="109">
        <v>2.2851734644315693E-2</v>
      </c>
      <c r="D15" s="112">
        <v>921933</v>
      </c>
      <c r="E15">
        <v>2</v>
      </c>
    </row>
    <row r="16" spans="1:5">
      <c r="A16" s="104">
        <v>2016</v>
      </c>
      <c r="B16" s="110">
        <v>8085918</v>
      </c>
      <c r="C16" s="109">
        <v>2.072726782039171E-2</v>
      </c>
      <c r="D16" s="111">
        <v>517894</v>
      </c>
      <c r="E16">
        <v>2</v>
      </c>
    </row>
    <row r="17" spans="1:5">
      <c r="A17" s="104">
        <v>2017</v>
      </c>
      <c r="B17" s="110">
        <v>10069781</v>
      </c>
      <c r="C17" s="109">
        <v>1.82911810907271E-2</v>
      </c>
      <c r="D17" s="112">
        <v>2057859</v>
      </c>
      <c r="E17">
        <v>2</v>
      </c>
    </row>
    <row r="18" spans="1:5">
      <c r="A18" s="104">
        <v>2018</v>
      </c>
      <c r="B18" s="110">
        <v>6370419</v>
      </c>
      <c r="C18" s="109">
        <v>2.1191871542639101E-2</v>
      </c>
      <c r="D18" s="111">
        <v>-1618895</v>
      </c>
      <c r="E18">
        <v>2</v>
      </c>
    </row>
    <row r="19" spans="1:5">
      <c r="A19" s="104">
        <v>2019</v>
      </c>
      <c r="B19" s="110">
        <v>9887214</v>
      </c>
      <c r="C19" s="109">
        <v>1.6868305350639198E-2</v>
      </c>
      <c r="D19" s="112">
        <v>1689128</v>
      </c>
      <c r="E19">
        <v>2</v>
      </c>
    </row>
    <row r="20" spans="1:5">
      <c r="A20" s="104">
        <v>2020</v>
      </c>
      <c r="B20" s="110">
        <v>6661628</v>
      </c>
      <c r="C20" s="109">
        <v>4.4836985433080949E-2</v>
      </c>
      <c r="D20" s="111">
        <v>375907</v>
      </c>
      <c r="E20">
        <v>2</v>
      </c>
    </row>
    <row r="21" spans="1:5">
      <c r="A21" s="104">
        <v>2021</v>
      </c>
      <c r="B21" s="110">
        <v>7908808</v>
      </c>
      <c r="C21" s="109">
        <v>5.5271760800281053E-2</v>
      </c>
      <c r="D21" s="112">
        <v>452198</v>
      </c>
      <c r="E21">
        <v>2</v>
      </c>
    </row>
    <row r="22" spans="1:5">
      <c r="A22" s="104">
        <v>2012</v>
      </c>
      <c r="B22" s="110">
        <v>6982788</v>
      </c>
      <c r="C22" s="109">
        <v>0.37970406726350786</v>
      </c>
      <c r="D22" s="111">
        <v>329961</v>
      </c>
      <c r="E22">
        <v>3</v>
      </c>
    </row>
    <row r="23" spans="1:5">
      <c r="A23" s="104">
        <v>2013</v>
      </c>
      <c r="B23" s="110">
        <v>7714516</v>
      </c>
      <c r="C23" s="109">
        <v>0.3667353716629459</v>
      </c>
      <c r="D23" s="112">
        <v>664458</v>
      </c>
      <c r="E23">
        <v>3</v>
      </c>
    </row>
    <row r="24" spans="1:5">
      <c r="A24" s="104">
        <v>2014</v>
      </c>
      <c r="B24" s="110">
        <v>7779156</v>
      </c>
      <c r="C24" s="109">
        <v>0.35873438907921623</v>
      </c>
      <c r="D24" s="111">
        <v>92565</v>
      </c>
      <c r="E24">
        <v>3</v>
      </c>
    </row>
    <row r="25" spans="1:5">
      <c r="A25" s="104">
        <v>2015</v>
      </c>
      <c r="B25" s="110">
        <v>8089296</v>
      </c>
      <c r="C25" s="109">
        <v>0.348045921456342</v>
      </c>
      <c r="D25" s="112">
        <v>300272</v>
      </c>
      <c r="E25">
        <v>3</v>
      </c>
    </row>
    <row r="26" spans="1:5">
      <c r="A26" s="104">
        <v>2016</v>
      </c>
      <c r="B26" s="110">
        <v>8432849</v>
      </c>
      <c r="C26" s="109">
        <v>0.33762255936679331</v>
      </c>
      <c r="D26" s="111">
        <v>1045536</v>
      </c>
      <c r="E26">
        <v>3</v>
      </c>
    </row>
    <row r="27" spans="1:5">
      <c r="A27" s="104">
        <v>2017</v>
      </c>
      <c r="B27" s="110">
        <v>8456534</v>
      </c>
      <c r="C27" s="109">
        <v>0.31819235947305485</v>
      </c>
      <c r="D27" s="112">
        <v>1252805</v>
      </c>
      <c r="E27">
        <v>3</v>
      </c>
    </row>
    <row r="28" spans="1:5">
      <c r="A28" s="104">
        <v>2018</v>
      </c>
      <c r="B28" s="110">
        <v>8518921</v>
      </c>
      <c r="C28" s="109">
        <v>0.31195124161700044</v>
      </c>
      <c r="D28" s="111">
        <v>449533</v>
      </c>
      <c r="E28">
        <v>3</v>
      </c>
    </row>
    <row r="29" spans="1:5">
      <c r="A29" s="104">
        <v>2019</v>
      </c>
      <c r="B29" s="110">
        <v>8165164</v>
      </c>
      <c r="C29" s="109">
        <v>0.36807618591944757</v>
      </c>
      <c r="D29" s="112">
        <v>-283318</v>
      </c>
      <c r="E29">
        <v>3</v>
      </c>
    </row>
    <row r="30" spans="1:5">
      <c r="A30" s="104">
        <v>2020</v>
      </c>
      <c r="B30" s="110">
        <v>6108749</v>
      </c>
      <c r="C30" s="109">
        <v>0.35634487392015163</v>
      </c>
      <c r="D30" s="111">
        <v>-154605</v>
      </c>
      <c r="E30">
        <v>3</v>
      </c>
    </row>
    <row r="31" spans="1:5">
      <c r="A31" s="104">
        <v>2021</v>
      </c>
      <c r="B31" s="110">
        <v>7195374</v>
      </c>
      <c r="C31" s="109">
        <v>0.33801542181884014</v>
      </c>
      <c r="D31" s="112">
        <v>397685</v>
      </c>
      <c r="E31">
        <v>3</v>
      </c>
    </row>
    <row r="32" spans="1:5">
      <c r="A32" s="104"/>
    </row>
    <row r="33" spans="1:1">
      <c r="A33" s="10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7A9F7-D2EB-4708-ABEA-F3E06EB38A1D}">
  <dimension ref="A1:L902"/>
  <sheetViews>
    <sheetView workbookViewId="0">
      <selection activeCell="E20" sqref="E20"/>
    </sheetView>
  </sheetViews>
  <sheetFormatPr defaultColWidth="11.125" defaultRowHeight="15" customHeight="1"/>
  <cols>
    <col min="1" max="1" width="11" customWidth="1"/>
    <col min="2" max="4" width="15.875" customWidth="1"/>
    <col min="5" max="5" width="12" customWidth="1"/>
    <col min="6" max="8" width="15.5" customWidth="1"/>
    <col min="9" max="9" width="12" customWidth="1"/>
    <col min="10" max="12" width="16.125" customWidth="1"/>
    <col min="13" max="24" width="11" customWidth="1"/>
  </cols>
  <sheetData>
    <row r="1" spans="1:12" ht="15.75" customHeight="1">
      <c r="A1" s="37" t="s">
        <v>62</v>
      </c>
      <c r="B1" s="38" t="s">
        <v>63</v>
      </c>
      <c r="C1" s="38" t="s">
        <v>64</v>
      </c>
      <c r="D1" s="38" t="s">
        <v>65</v>
      </c>
      <c r="E1" s="38" t="s">
        <v>66</v>
      </c>
      <c r="F1" s="38" t="s">
        <v>67</v>
      </c>
      <c r="G1" s="38" t="s">
        <v>68</v>
      </c>
      <c r="H1" s="38" t="s">
        <v>69</v>
      </c>
      <c r="I1" s="38" t="s">
        <v>70</v>
      </c>
      <c r="J1" s="38" t="s">
        <v>71</v>
      </c>
      <c r="K1" s="38" t="s">
        <v>72</v>
      </c>
      <c r="L1" s="38" t="s">
        <v>73</v>
      </c>
    </row>
    <row r="2" spans="1:12" ht="15.75" customHeight="1">
      <c r="A2" s="37" t="s">
        <v>74</v>
      </c>
      <c r="B2" s="38"/>
      <c r="C2" s="38"/>
      <c r="D2" s="38"/>
      <c r="E2" s="38"/>
      <c r="F2" s="38"/>
      <c r="G2" s="38"/>
      <c r="H2" s="38"/>
      <c r="I2" s="38"/>
      <c r="J2" s="38"/>
      <c r="K2" s="38"/>
      <c r="L2" s="38"/>
    </row>
    <row r="3" spans="1:12" ht="15.75" customHeight="1">
      <c r="A3" s="37" t="s">
        <v>18</v>
      </c>
      <c r="B3" s="36">
        <v>2022</v>
      </c>
      <c r="C3" s="36">
        <v>2021</v>
      </c>
      <c r="D3" s="36">
        <v>2020</v>
      </c>
      <c r="E3" s="36">
        <v>2019</v>
      </c>
      <c r="F3" s="36">
        <v>2018</v>
      </c>
      <c r="G3" s="36">
        <v>2017</v>
      </c>
      <c r="H3" s="36">
        <v>2016</v>
      </c>
      <c r="I3" s="36">
        <v>2015</v>
      </c>
      <c r="J3" s="36">
        <v>2014</v>
      </c>
      <c r="K3" s="36">
        <v>2013</v>
      </c>
      <c r="L3" s="36">
        <v>2012</v>
      </c>
    </row>
    <row r="4" spans="1:12" ht="15.75" hidden="1" customHeight="1">
      <c r="A4" s="37" t="s">
        <v>75</v>
      </c>
      <c r="B4" s="36">
        <v>2846313</v>
      </c>
      <c r="C4" s="36">
        <v>2359939</v>
      </c>
      <c r="D4" s="36">
        <v>1729218</v>
      </c>
      <c r="E4" s="36">
        <v>1878692</v>
      </c>
      <c r="F4" s="36">
        <v>1343457</v>
      </c>
      <c r="G4" s="36">
        <v>995599</v>
      </c>
      <c r="H4" s="36">
        <v>983040</v>
      </c>
      <c r="I4" s="36">
        <v>956239</v>
      </c>
      <c r="J4" s="36">
        <v>771339</v>
      </c>
      <c r="K4" s="36">
        <v>627616</v>
      </c>
      <c r="L4" s="36">
        <v>311945</v>
      </c>
    </row>
    <row r="5" spans="1:12" ht="15.75" hidden="1" customHeight="1">
      <c r="A5" s="37" t="s">
        <v>76</v>
      </c>
      <c r="B5" s="36">
        <v>0</v>
      </c>
      <c r="C5" s="36">
        <v>0</v>
      </c>
      <c r="D5" s="36">
        <v>0</v>
      </c>
      <c r="E5" s="36">
        <v>0</v>
      </c>
      <c r="F5" s="36">
        <v>0</v>
      </c>
      <c r="G5" s="36">
        <v>0</v>
      </c>
      <c r="H5" s="36">
        <v>0</v>
      </c>
      <c r="I5" s="36">
        <v>56363</v>
      </c>
      <c r="J5" s="36">
        <v>34733</v>
      </c>
      <c r="K5" s="36">
        <v>0</v>
      </c>
      <c r="L5" s="36">
        <v>0</v>
      </c>
    </row>
    <row r="6" spans="1:12" ht="15.75" hidden="1" customHeight="1">
      <c r="A6" s="37" t="s">
        <v>77</v>
      </c>
      <c r="B6" s="36">
        <v>67852</v>
      </c>
      <c r="C6" s="36">
        <v>49072</v>
      </c>
      <c r="D6" s="36">
        <v>77458</v>
      </c>
      <c r="E6" s="36">
        <v>43677</v>
      </c>
      <c r="F6" s="36">
        <v>30843</v>
      </c>
      <c r="G6" s="36">
        <v>66622</v>
      </c>
      <c r="H6" s="36">
        <v>37943</v>
      </c>
      <c r="I6" s="36">
        <v>0</v>
      </c>
      <c r="J6" s="36">
        <v>0</v>
      </c>
      <c r="K6" s="36">
        <v>0</v>
      </c>
      <c r="L6" s="36">
        <v>0</v>
      </c>
    </row>
    <row r="7" spans="1:12" ht="15.75" hidden="1" customHeight="1">
      <c r="A7" s="37" t="s">
        <v>78</v>
      </c>
      <c r="B7" s="36">
        <v>0</v>
      </c>
      <c r="C7" s="36">
        <v>0</v>
      </c>
      <c r="D7" s="36">
        <v>0</v>
      </c>
      <c r="E7" s="36">
        <v>0</v>
      </c>
      <c r="F7" s="36">
        <v>0</v>
      </c>
      <c r="G7" s="36">
        <v>0</v>
      </c>
      <c r="H7" s="36">
        <v>0</v>
      </c>
      <c r="I7" s="36">
        <v>0</v>
      </c>
      <c r="J7" s="36">
        <v>0</v>
      </c>
      <c r="K7" s="36">
        <v>0</v>
      </c>
      <c r="L7" s="36">
        <v>0</v>
      </c>
    </row>
    <row r="8" spans="1:12" ht="15.75" hidden="1" customHeight="1">
      <c r="A8" s="37" t="s">
        <v>79</v>
      </c>
      <c r="B8" s="36">
        <v>0</v>
      </c>
      <c r="C8" s="36">
        <v>0</v>
      </c>
      <c r="D8" s="36">
        <v>0</v>
      </c>
      <c r="E8" s="36">
        <v>0</v>
      </c>
      <c r="F8" s="36">
        <v>0</v>
      </c>
      <c r="G8" s="36">
        <v>0</v>
      </c>
      <c r="H8" s="36">
        <v>71744</v>
      </c>
      <c r="I8" s="36">
        <v>0</v>
      </c>
      <c r="J8" s="36">
        <v>0</v>
      </c>
      <c r="K8" s="36">
        <v>0</v>
      </c>
      <c r="L8" s="36">
        <v>0</v>
      </c>
    </row>
    <row r="9" spans="1:12" ht="15.75" hidden="1" customHeight="1">
      <c r="A9" s="37" t="s">
        <v>80</v>
      </c>
      <c r="B9" s="36">
        <v>0</v>
      </c>
      <c r="C9" s="36">
        <v>0</v>
      </c>
      <c r="D9" s="36">
        <v>0</v>
      </c>
      <c r="E9" s="36">
        <v>0</v>
      </c>
      <c r="F9" s="36">
        <v>0</v>
      </c>
      <c r="G9" s="36">
        <v>0</v>
      </c>
      <c r="H9" s="36">
        <v>0</v>
      </c>
      <c r="I9" s="36">
        <v>0</v>
      </c>
      <c r="J9" s="36">
        <v>0</v>
      </c>
      <c r="K9" s="36">
        <v>0</v>
      </c>
      <c r="L9" s="36">
        <v>0</v>
      </c>
    </row>
    <row r="10" spans="1:12" ht="15.75" hidden="1" customHeight="1">
      <c r="A10" s="37" t="s">
        <v>81</v>
      </c>
      <c r="B10" s="36">
        <v>0</v>
      </c>
      <c r="C10" s="36">
        <v>0</v>
      </c>
      <c r="D10" s="36">
        <v>0</v>
      </c>
      <c r="E10" s="36">
        <v>0</v>
      </c>
      <c r="F10" s="36">
        <v>0</v>
      </c>
      <c r="G10" s="36">
        <v>0</v>
      </c>
      <c r="H10" s="36">
        <v>0</v>
      </c>
      <c r="I10" s="36">
        <v>0</v>
      </c>
      <c r="J10" s="36">
        <v>0</v>
      </c>
      <c r="K10" s="36">
        <v>0</v>
      </c>
      <c r="L10" s="36">
        <v>0</v>
      </c>
    </row>
    <row r="11" spans="1:12" ht="15.75" hidden="1" customHeight="1">
      <c r="A11" s="37" t="s">
        <v>82</v>
      </c>
      <c r="B11" s="36">
        <v>554080</v>
      </c>
      <c r="C11" s="36">
        <v>767546</v>
      </c>
      <c r="D11" s="36">
        <v>1777868</v>
      </c>
      <c r="E11" s="36">
        <v>456039</v>
      </c>
      <c r="F11" s="36">
        <v>573959</v>
      </c>
      <c r="G11" s="36">
        <v>636797</v>
      </c>
      <c r="H11" s="36">
        <v>208537</v>
      </c>
      <c r="I11" s="36">
        <v>147288</v>
      </c>
      <c r="J11" s="36">
        <v>127236</v>
      </c>
      <c r="K11" s="36">
        <v>23840</v>
      </c>
      <c r="L11" s="36">
        <v>21281</v>
      </c>
    </row>
    <row r="12" spans="1:12" ht="15.75" hidden="1" customHeight="1">
      <c r="A12" s="37" t="s">
        <v>83</v>
      </c>
      <c r="B12" s="36">
        <v>0</v>
      </c>
      <c r="C12" s="36">
        <v>0</v>
      </c>
      <c r="D12" s="36">
        <v>0</v>
      </c>
      <c r="E12" s="36">
        <v>0</v>
      </c>
      <c r="F12" s="36">
        <v>0</v>
      </c>
      <c r="G12" s="36">
        <v>0</v>
      </c>
      <c r="H12" s="36">
        <v>0</v>
      </c>
      <c r="I12" s="36">
        <v>0</v>
      </c>
      <c r="J12" s="36">
        <v>0</v>
      </c>
      <c r="K12" s="36">
        <v>0</v>
      </c>
      <c r="L12" s="36">
        <v>0</v>
      </c>
    </row>
    <row r="13" spans="1:12" ht="15.75" hidden="1" customHeight="1">
      <c r="A13" s="37" t="s">
        <v>84</v>
      </c>
      <c r="B13" s="36">
        <v>0</v>
      </c>
      <c r="C13" s="36">
        <v>0</v>
      </c>
      <c r="D13" s="36">
        <v>-865672</v>
      </c>
      <c r="E13" s="36">
        <v>0</v>
      </c>
      <c r="F13" s="36">
        <v>0</v>
      </c>
      <c r="G13" s="36">
        <v>0</v>
      </c>
      <c r="H13" s="36">
        <v>-136006</v>
      </c>
      <c r="I13" s="36">
        <v>-97045</v>
      </c>
      <c r="J13" s="36">
        <v>-60519</v>
      </c>
      <c r="K13" s="36">
        <v>0</v>
      </c>
      <c r="L13" s="36">
        <v>-19058</v>
      </c>
    </row>
    <row r="14" spans="1:12" ht="15.75" hidden="1" customHeight="1">
      <c r="A14" s="37" t="s">
        <v>85</v>
      </c>
      <c r="B14" s="36">
        <v>0</v>
      </c>
      <c r="C14" s="36">
        <v>0</v>
      </c>
      <c r="D14" s="36">
        <v>0</v>
      </c>
      <c r="E14" s="36">
        <v>0</v>
      </c>
      <c r="F14" s="36">
        <v>0</v>
      </c>
      <c r="G14" s="36">
        <v>0</v>
      </c>
      <c r="H14" s="36">
        <v>49275</v>
      </c>
      <c r="I14" s="36">
        <v>0</v>
      </c>
      <c r="J14" s="36">
        <v>0</v>
      </c>
      <c r="K14" s="36">
        <v>0</v>
      </c>
      <c r="L14" s="36">
        <v>32789</v>
      </c>
    </row>
    <row r="15" spans="1:12" ht="15.75" customHeight="1">
      <c r="A15" s="37" t="s">
        <v>86</v>
      </c>
      <c r="B15" s="36">
        <v>3468245</v>
      </c>
      <c r="C15" s="36">
        <v>3176557</v>
      </c>
      <c r="D15" s="36">
        <v>2718872</v>
      </c>
      <c r="E15" s="36">
        <v>2378408</v>
      </c>
      <c r="F15" s="36">
        <v>1948259</v>
      </c>
      <c r="G15" s="36">
        <v>1699018</v>
      </c>
      <c r="H15" s="36">
        <v>1214533</v>
      </c>
      <c r="I15" s="36">
        <v>1062845</v>
      </c>
      <c r="J15" s="36">
        <v>872789</v>
      </c>
      <c r="K15" s="36">
        <v>651456</v>
      </c>
      <c r="L15" s="36">
        <v>346958</v>
      </c>
    </row>
    <row r="16" spans="1:12" ht="15.75" customHeight="1">
      <c r="B16" s="10"/>
      <c r="F16" s="10"/>
      <c r="J16" s="11"/>
    </row>
    <row r="17" spans="1:12" ht="15.75" customHeight="1">
      <c r="A17" s="37" t="s">
        <v>62</v>
      </c>
      <c r="B17" s="38" t="s">
        <v>63</v>
      </c>
      <c r="C17" s="38" t="s">
        <v>64</v>
      </c>
      <c r="D17" s="38" t="s">
        <v>65</v>
      </c>
      <c r="E17" s="38" t="s">
        <v>66</v>
      </c>
      <c r="F17" s="38" t="s">
        <v>67</v>
      </c>
      <c r="G17" s="38" t="s">
        <v>68</v>
      </c>
      <c r="H17" s="38" t="s">
        <v>69</v>
      </c>
      <c r="I17" s="38" t="s">
        <v>70</v>
      </c>
      <c r="J17" s="38" t="s">
        <v>71</v>
      </c>
      <c r="K17" s="38" t="s">
        <v>72</v>
      </c>
      <c r="L17" s="38" t="s">
        <v>73</v>
      </c>
    </row>
    <row r="18" spans="1:12" ht="15.75" customHeight="1">
      <c r="A18" s="37" t="s">
        <v>87</v>
      </c>
      <c r="B18" s="38"/>
      <c r="C18" s="38"/>
      <c r="D18" s="38"/>
      <c r="E18" s="38"/>
      <c r="F18" s="38"/>
      <c r="G18" s="38"/>
      <c r="H18" s="38"/>
      <c r="I18" s="38"/>
      <c r="J18" s="38"/>
      <c r="K18" s="38"/>
      <c r="L18" s="38"/>
    </row>
    <row r="19" spans="1:12" ht="15.75" customHeight="1">
      <c r="A19" s="37" t="s">
        <v>18</v>
      </c>
      <c r="B19" s="36">
        <v>2022</v>
      </c>
      <c r="C19" s="36">
        <v>2021</v>
      </c>
      <c r="D19" s="36">
        <v>2020</v>
      </c>
      <c r="E19" s="36">
        <v>2019</v>
      </c>
      <c r="F19" s="36">
        <v>2018</v>
      </c>
      <c r="G19" s="36">
        <v>2017</v>
      </c>
      <c r="H19" s="36">
        <v>2016</v>
      </c>
      <c r="I19" s="36">
        <v>2015</v>
      </c>
      <c r="J19" s="36">
        <v>2014</v>
      </c>
      <c r="K19" s="36">
        <v>2013</v>
      </c>
      <c r="L19" s="36">
        <v>2012</v>
      </c>
    </row>
    <row r="20" spans="1:12" ht="15.75" hidden="1" customHeight="1">
      <c r="A20" s="37" t="s">
        <v>75</v>
      </c>
      <c r="B20" s="36">
        <v>1300836</v>
      </c>
      <c r="C20" s="36">
        <v>1685439</v>
      </c>
      <c r="D20" s="36">
        <v>9150496</v>
      </c>
      <c r="E20" s="36">
        <v>9317136</v>
      </c>
      <c r="F20" s="36">
        <v>1362988</v>
      </c>
      <c r="G20" s="36">
        <v>1045306</v>
      </c>
      <c r="H20" s="36">
        <v>786851</v>
      </c>
      <c r="I20" s="36">
        <v>1247962</v>
      </c>
      <c r="J20" s="36">
        <v>1427488</v>
      </c>
      <c r="K20" s="36">
        <v>1637946</v>
      </c>
      <c r="L20" s="36">
        <v>1629256</v>
      </c>
    </row>
    <row r="21" spans="1:12" ht="15.75" hidden="1" customHeight="1">
      <c r="A21" s="37" t="s">
        <v>76</v>
      </c>
      <c r="B21" s="36">
        <v>0</v>
      </c>
      <c r="C21" s="36">
        <v>0</v>
      </c>
      <c r="D21" s="36">
        <v>0</v>
      </c>
      <c r="E21" s="36">
        <v>0</v>
      </c>
      <c r="F21" s="36">
        <v>0</v>
      </c>
      <c r="G21" s="36">
        <v>0</v>
      </c>
      <c r="H21" s="36">
        <v>0</v>
      </c>
      <c r="I21" s="36">
        <v>0</v>
      </c>
      <c r="J21" s="36">
        <v>0</v>
      </c>
      <c r="K21" s="36">
        <v>0</v>
      </c>
      <c r="L21" s="36">
        <v>0</v>
      </c>
    </row>
    <row r="22" spans="1:12" ht="15.75" hidden="1" customHeight="1">
      <c r="A22" s="37" t="s">
        <v>77</v>
      </c>
      <c r="B22" s="36">
        <v>80980</v>
      </c>
      <c r="C22" s="36">
        <v>124694</v>
      </c>
      <c r="D22" s="36">
        <v>202128</v>
      </c>
      <c r="E22" s="36">
        <v>263018</v>
      </c>
      <c r="F22" s="36">
        <v>211431</v>
      </c>
      <c r="G22" s="36">
        <v>198233</v>
      </c>
      <c r="H22" s="36">
        <v>205879</v>
      </c>
      <c r="I22" s="36">
        <v>360586</v>
      </c>
      <c r="J22" s="36">
        <v>423844</v>
      </c>
      <c r="K22" s="36">
        <v>323990</v>
      </c>
      <c r="L22" s="36">
        <v>97235</v>
      </c>
    </row>
    <row r="23" spans="1:12" ht="15.75" hidden="1" customHeight="1">
      <c r="A23" s="37" t="s">
        <v>78</v>
      </c>
      <c r="B23" s="36">
        <v>0</v>
      </c>
      <c r="C23" s="36">
        <v>0</v>
      </c>
      <c r="D23" s="36">
        <v>0</v>
      </c>
      <c r="E23" s="36">
        <v>0</v>
      </c>
      <c r="F23" s="36">
        <v>0</v>
      </c>
      <c r="G23" s="36">
        <v>0</v>
      </c>
      <c r="H23" s="36">
        <v>0</v>
      </c>
      <c r="I23" s="36">
        <v>0</v>
      </c>
      <c r="J23" s="36">
        <v>0</v>
      </c>
      <c r="K23" s="36">
        <v>0</v>
      </c>
      <c r="L23" s="36">
        <v>0</v>
      </c>
    </row>
    <row r="24" spans="1:12" ht="15.75" hidden="1" customHeight="1">
      <c r="A24" s="37" t="s">
        <v>79</v>
      </c>
      <c r="B24" s="36">
        <v>11337099</v>
      </c>
      <c r="C24" s="36">
        <v>14129090</v>
      </c>
      <c r="D24" s="36">
        <v>12837233</v>
      </c>
      <c r="E24" s="36">
        <v>11548922</v>
      </c>
      <c r="F24" s="36">
        <v>17213781</v>
      </c>
      <c r="G24" s="36">
        <v>18938334</v>
      </c>
      <c r="H24" s="36">
        <v>16589029</v>
      </c>
      <c r="I24" s="36">
        <v>15497043</v>
      </c>
      <c r="J24" s="36">
        <v>14013798</v>
      </c>
      <c r="K24" s="36">
        <v>9300470</v>
      </c>
      <c r="L24" s="36">
        <v>8114767</v>
      </c>
    </row>
    <row r="25" spans="1:12" ht="15.75" hidden="1" customHeight="1">
      <c r="A25" s="37" t="s">
        <v>80</v>
      </c>
      <c r="B25" s="36">
        <v>69316</v>
      </c>
      <c r="C25" s="36">
        <v>62525</v>
      </c>
      <c r="D25" s="36">
        <v>64873</v>
      </c>
      <c r="E25" s="36">
        <v>60593</v>
      </c>
      <c r="F25" s="36">
        <v>77745</v>
      </c>
      <c r="G25" s="36">
        <v>66486</v>
      </c>
      <c r="H25" s="36">
        <v>68544</v>
      </c>
      <c r="I25" s="36">
        <v>56968</v>
      </c>
      <c r="J25" s="36">
        <v>50133</v>
      </c>
      <c r="K25" s="36">
        <v>53265</v>
      </c>
      <c r="L25" s="36">
        <v>64585</v>
      </c>
    </row>
    <row r="26" spans="1:12" ht="15.75" hidden="1" customHeight="1">
      <c r="A26" s="37" t="s">
        <v>81</v>
      </c>
      <c r="B26" s="36">
        <v>22828162</v>
      </c>
      <c r="C26" s="36">
        <v>19645066</v>
      </c>
      <c r="D26" s="36">
        <v>12185746</v>
      </c>
      <c r="E26" s="36">
        <v>11397435</v>
      </c>
      <c r="F26" s="36">
        <v>11320955</v>
      </c>
      <c r="G26" s="36">
        <v>11307651</v>
      </c>
      <c r="H26" s="36">
        <v>11283090</v>
      </c>
      <c r="I26" s="36">
        <v>10444633</v>
      </c>
      <c r="J26" s="36">
        <v>10903360</v>
      </c>
      <c r="K26" s="36">
        <v>10810798</v>
      </c>
      <c r="L26" s="36">
        <v>10810798</v>
      </c>
    </row>
    <row r="27" spans="1:12" ht="15.75" hidden="1" customHeight="1">
      <c r="A27" s="37" t="s">
        <v>82</v>
      </c>
      <c r="B27" s="36">
        <v>2021456</v>
      </c>
      <c r="C27" s="36">
        <v>2118226</v>
      </c>
      <c r="D27" s="36">
        <v>1714772</v>
      </c>
      <c r="E27" s="36">
        <v>1687485</v>
      </c>
      <c r="F27" s="36">
        <v>2211167</v>
      </c>
      <c r="G27" s="36">
        <v>1624030</v>
      </c>
      <c r="H27" s="36">
        <v>1461540</v>
      </c>
      <c r="I27" s="36">
        <v>1717906</v>
      </c>
      <c r="J27" s="36">
        <v>1051099</v>
      </c>
      <c r="K27" s="36">
        <v>850367</v>
      </c>
      <c r="L27" s="36">
        <v>1349659</v>
      </c>
    </row>
    <row r="28" spans="1:12" ht="15.75" hidden="1" customHeight="1">
      <c r="A28" s="37" t="s">
        <v>83</v>
      </c>
      <c r="B28" s="36">
        <v>0</v>
      </c>
      <c r="C28" s="36">
        <v>0</v>
      </c>
      <c r="D28" s="36">
        <v>0</v>
      </c>
      <c r="E28" s="36">
        <v>0</v>
      </c>
      <c r="F28" s="36">
        <v>0</v>
      </c>
      <c r="G28" s="36">
        <v>0</v>
      </c>
      <c r="H28" s="36">
        <v>0</v>
      </c>
      <c r="I28" s="36">
        <v>0</v>
      </c>
      <c r="J28" s="36">
        <v>0</v>
      </c>
      <c r="K28" s="36">
        <v>0</v>
      </c>
      <c r="L28" s="36">
        <v>0</v>
      </c>
    </row>
    <row r="29" spans="1:12" ht="15.75" hidden="1" customHeight="1">
      <c r="A29" s="37" t="s">
        <v>84</v>
      </c>
      <c r="B29" s="36">
        <v>-9651109</v>
      </c>
      <c r="C29" s="36">
        <v>-9040341</v>
      </c>
      <c r="D29" s="36">
        <v>-8162492</v>
      </c>
      <c r="E29" s="36">
        <v>-7458093</v>
      </c>
      <c r="F29" s="36">
        <v>-7179184</v>
      </c>
      <c r="G29" s="36">
        <v>-6394498</v>
      </c>
      <c r="H29" s="36">
        <v>-5650706</v>
      </c>
      <c r="I29" s="36">
        <v>-5074792</v>
      </c>
      <c r="J29" s="36">
        <v>-4589982</v>
      </c>
      <c r="K29" s="36">
        <v>-4106355</v>
      </c>
      <c r="L29" s="36">
        <v>-4168165</v>
      </c>
    </row>
    <row r="30" spans="1:12" ht="15.75" hidden="1" customHeight="1">
      <c r="A30" s="37" t="s">
        <v>85</v>
      </c>
      <c r="B30" s="36">
        <v>87085</v>
      </c>
      <c r="C30" s="36">
        <v>215034</v>
      </c>
      <c r="D30" s="36">
        <v>157397</v>
      </c>
      <c r="E30" s="36">
        <v>150469</v>
      </c>
      <c r="F30" s="36">
        <v>141501</v>
      </c>
      <c r="G30" s="36">
        <v>148968</v>
      </c>
      <c r="H30" s="36">
        <v>155871</v>
      </c>
      <c r="I30" s="36">
        <v>173923</v>
      </c>
      <c r="J30" s="36">
        <v>94987</v>
      </c>
      <c r="K30" s="36">
        <v>101297</v>
      </c>
      <c r="L30" s="36">
        <v>31762</v>
      </c>
    </row>
    <row r="31" spans="1:12" ht="15.75" customHeight="1">
      <c r="A31" s="37" t="s">
        <v>86</v>
      </c>
      <c r="B31" s="36">
        <v>28073825</v>
      </c>
      <c r="C31" s="36">
        <v>28939733</v>
      </c>
      <c r="D31" s="36">
        <v>28150153</v>
      </c>
      <c r="E31" s="36">
        <v>26966965</v>
      </c>
      <c r="F31" s="36">
        <v>25360384</v>
      </c>
      <c r="G31" s="36">
        <v>26934510</v>
      </c>
      <c r="H31" s="36">
        <v>24900098</v>
      </c>
      <c r="I31" s="36">
        <v>24424229</v>
      </c>
      <c r="J31" s="36">
        <v>23374727</v>
      </c>
      <c r="K31" s="36">
        <v>18971778</v>
      </c>
      <c r="L31" s="36">
        <v>17929897</v>
      </c>
    </row>
    <row r="32" spans="1:12" ht="15.75" customHeight="1">
      <c r="B32" s="10"/>
      <c r="F32" s="10"/>
      <c r="J32" s="11"/>
    </row>
    <row r="33" spans="1:12" ht="15.75" customHeight="1">
      <c r="A33" s="37" t="s">
        <v>62</v>
      </c>
      <c r="B33" s="38" t="s">
        <v>63</v>
      </c>
      <c r="C33" s="38" t="s">
        <v>64</v>
      </c>
      <c r="D33" s="38" t="s">
        <v>65</v>
      </c>
      <c r="E33" s="38" t="s">
        <v>66</v>
      </c>
      <c r="F33" s="38" t="s">
        <v>67</v>
      </c>
      <c r="G33" s="38" t="s">
        <v>68</v>
      </c>
      <c r="H33" s="38" t="s">
        <v>69</v>
      </c>
      <c r="I33" s="38" t="s">
        <v>70</v>
      </c>
      <c r="J33" s="38" t="s">
        <v>71</v>
      </c>
      <c r="K33" s="38" t="s">
        <v>72</v>
      </c>
      <c r="L33" s="38" t="s">
        <v>73</v>
      </c>
    </row>
    <row r="34" spans="1:12" ht="15.75" customHeight="1">
      <c r="A34" s="37" t="s">
        <v>88</v>
      </c>
      <c r="B34" s="38"/>
      <c r="C34" s="38"/>
      <c r="D34" s="38"/>
      <c r="E34" s="38"/>
      <c r="F34" s="38"/>
      <c r="G34" s="38"/>
      <c r="H34" s="38"/>
      <c r="I34" s="38"/>
      <c r="J34" s="38"/>
      <c r="K34" s="38"/>
      <c r="L34" s="38"/>
    </row>
    <row r="35" spans="1:12" ht="15.75" customHeight="1">
      <c r="A35" s="37" t="s">
        <v>18</v>
      </c>
      <c r="B35" s="36">
        <v>2022</v>
      </c>
      <c r="C35" s="36">
        <v>2021</v>
      </c>
      <c r="D35" s="36">
        <v>2020</v>
      </c>
      <c r="E35" s="36">
        <v>2019</v>
      </c>
      <c r="F35" s="36">
        <v>2018</v>
      </c>
      <c r="G35" s="36">
        <v>2017</v>
      </c>
      <c r="H35" s="36">
        <v>2016</v>
      </c>
      <c r="I35" s="36">
        <v>2015</v>
      </c>
      <c r="J35" s="36">
        <v>2014</v>
      </c>
      <c r="K35" s="36">
        <v>2013</v>
      </c>
      <c r="L35" s="36">
        <v>2012</v>
      </c>
    </row>
    <row r="36" spans="1:12" ht="15.75" hidden="1" customHeight="1">
      <c r="A36" s="37" t="s">
        <v>75</v>
      </c>
      <c r="B36" s="36">
        <v>8517571</v>
      </c>
      <c r="C36" s="36">
        <v>8912428</v>
      </c>
      <c r="D36" s="36">
        <v>8709516</v>
      </c>
      <c r="E36" s="36">
        <v>8991166</v>
      </c>
      <c r="F36" s="36">
        <v>2009673</v>
      </c>
      <c r="G36" s="36">
        <v>3040187</v>
      </c>
      <c r="H36" s="36">
        <v>5166003</v>
      </c>
      <c r="I36" s="36">
        <v>2532033</v>
      </c>
      <c r="J36" s="36">
        <v>2700232</v>
      </c>
      <c r="K36" s="36">
        <v>3264960</v>
      </c>
      <c r="L36" s="36">
        <v>3959347</v>
      </c>
    </row>
    <row r="37" spans="1:12" ht="15.75" hidden="1" customHeight="1">
      <c r="A37" s="37" t="s">
        <v>76</v>
      </c>
      <c r="B37" s="36">
        <v>93621</v>
      </c>
      <c r="C37" s="36">
        <v>159748</v>
      </c>
      <c r="D37" s="36">
        <v>89234</v>
      </c>
      <c r="E37" s="36">
        <v>101706</v>
      </c>
      <c r="F37" s="36">
        <v>0</v>
      </c>
      <c r="G37" s="36">
        <v>0</v>
      </c>
      <c r="H37" s="36">
        <v>0</v>
      </c>
      <c r="I37" s="36">
        <v>0</v>
      </c>
      <c r="J37" s="36">
        <v>0</v>
      </c>
      <c r="K37" s="36">
        <v>0</v>
      </c>
      <c r="L37" s="36">
        <v>0</v>
      </c>
    </row>
    <row r="38" spans="1:12" ht="15.75" hidden="1" customHeight="1">
      <c r="A38" s="37" t="s">
        <v>77</v>
      </c>
      <c r="B38" s="36">
        <v>0</v>
      </c>
      <c r="C38" s="36">
        <v>0</v>
      </c>
      <c r="D38" s="36">
        <v>0</v>
      </c>
      <c r="E38" s="36">
        <v>0</v>
      </c>
      <c r="F38" s="36">
        <v>156391</v>
      </c>
      <c r="G38" s="36">
        <v>92983</v>
      </c>
      <c r="H38" s="36">
        <v>177800</v>
      </c>
      <c r="I38" s="36">
        <v>147805</v>
      </c>
      <c r="J38" s="36">
        <v>123064</v>
      </c>
      <c r="K38" s="36">
        <v>28660</v>
      </c>
      <c r="L38" s="36">
        <v>154749</v>
      </c>
    </row>
    <row r="39" spans="1:12" ht="15.75" hidden="1" customHeight="1">
      <c r="A39" s="37" t="s">
        <v>78</v>
      </c>
      <c r="B39" s="36">
        <v>0</v>
      </c>
      <c r="C39" s="36">
        <v>0</v>
      </c>
      <c r="D39" s="36">
        <v>0</v>
      </c>
      <c r="E39" s="36">
        <v>0</v>
      </c>
      <c r="F39" s="36">
        <v>4242661</v>
      </c>
      <c r="G39" s="36">
        <v>2865953</v>
      </c>
      <c r="H39" s="36">
        <v>0</v>
      </c>
      <c r="I39" s="36">
        <v>0</v>
      </c>
      <c r="J39" s="36">
        <v>0</v>
      </c>
      <c r="K39" s="36">
        <v>0</v>
      </c>
      <c r="L39" s="36">
        <v>0</v>
      </c>
    </row>
    <row r="40" spans="1:12" ht="15.75" hidden="1" customHeight="1">
      <c r="A40" s="37" t="s">
        <v>79</v>
      </c>
      <c r="B40" s="36">
        <v>2873201</v>
      </c>
      <c r="C40" s="36">
        <v>3322538</v>
      </c>
      <c r="D40" s="36">
        <v>3257554</v>
      </c>
      <c r="E40" s="36">
        <v>3134357</v>
      </c>
      <c r="F40" s="36">
        <v>3723240</v>
      </c>
      <c r="G40" s="36">
        <v>4139181</v>
      </c>
      <c r="H40" s="36">
        <v>3186459</v>
      </c>
      <c r="I40" s="36">
        <v>4149264</v>
      </c>
      <c r="J40" s="36">
        <v>3245880</v>
      </c>
      <c r="K40" s="36">
        <v>2469874</v>
      </c>
      <c r="L40" s="36">
        <v>558467</v>
      </c>
    </row>
    <row r="41" spans="1:12" ht="15.75" hidden="1" customHeight="1">
      <c r="A41" s="37" t="s">
        <v>80</v>
      </c>
      <c r="B41" s="36">
        <v>62541</v>
      </c>
      <c r="C41" s="36">
        <v>47954</v>
      </c>
      <c r="D41" s="36">
        <v>56343</v>
      </c>
      <c r="E41" s="36">
        <v>77348</v>
      </c>
      <c r="F41" s="36">
        <v>67160</v>
      </c>
      <c r="G41" s="36">
        <v>113771</v>
      </c>
      <c r="H41" s="36">
        <v>92603</v>
      </c>
      <c r="I41" s="36">
        <v>88270</v>
      </c>
      <c r="J41" s="36">
        <v>101511</v>
      </c>
      <c r="K41" s="36">
        <v>102793</v>
      </c>
      <c r="L41" s="36">
        <v>98876</v>
      </c>
    </row>
    <row r="42" spans="1:12" ht="15.75" hidden="1" customHeight="1">
      <c r="A42" s="37" t="s">
        <v>81</v>
      </c>
      <c r="B42" s="36">
        <v>20890358</v>
      </c>
      <c r="C42" s="36">
        <v>20779590</v>
      </c>
      <c r="D42" s="36">
        <v>20779590</v>
      </c>
      <c r="E42" s="36">
        <v>20779590</v>
      </c>
      <c r="F42" s="36">
        <v>20742010</v>
      </c>
      <c r="G42" s="36">
        <v>19898889</v>
      </c>
      <c r="H42" s="36">
        <v>19889126</v>
      </c>
      <c r="I42" s="36">
        <v>19656952</v>
      </c>
      <c r="J42" s="36">
        <v>19743052</v>
      </c>
      <c r="K42" s="36">
        <v>19730029</v>
      </c>
      <c r="L42" s="36">
        <v>19717089</v>
      </c>
    </row>
    <row r="43" spans="1:12" ht="15.75" hidden="1" customHeight="1">
      <c r="A43" s="37" t="s">
        <v>82</v>
      </c>
      <c r="B43" s="36">
        <v>3208053</v>
      </c>
      <c r="C43" s="36">
        <v>2972946</v>
      </c>
      <c r="D43" s="36">
        <v>2883802</v>
      </c>
      <c r="E43" s="36">
        <v>2779853</v>
      </c>
      <c r="F43" s="36">
        <v>2524360</v>
      </c>
      <c r="G43" s="36">
        <v>2505707</v>
      </c>
      <c r="H43" s="36">
        <v>2328394</v>
      </c>
      <c r="I43" s="36">
        <v>2341394</v>
      </c>
      <c r="J43" s="36">
        <v>2159679</v>
      </c>
      <c r="K43" s="36">
        <v>1930929</v>
      </c>
      <c r="L43" s="36">
        <v>1635558</v>
      </c>
    </row>
    <row r="44" spans="1:12" ht="15.75" hidden="1" customHeight="1">
      <c r="A44" s="37" t="s">
        <v>83</v>
      </c>
      <c r="B44" s="36">
        <v>0</v>
      </c>
      <c r="C44" s="36">
        <v>0</v>
      </c>
      <c r="D44" s="36">
        <v>0</v>
      </c>
      <c r="E44" s="36">
        <v>0</v>
      </c>
      <c r="F44" s="36">
        <v>0</v>
      </c>
      <c r="G44" s="36">
        <v>0</v>
      </c>
      <c r="H44" s="36">
        <v>0</v>
      </c>
      <c r="I44" s="36">
        <v>0</v>
      </c>
      <c r="J44" s="36">
        <v>0</v>
      </c>
      <c r="K44" s="36">
        <v>0</v>
      </c>
      <c r="L44" s="36">
        <v>0</v>
      </c>
    </row>
    <row r="45" spans="1:12" ht="15.75" hidden="1" customHeight="1">
      <c r="A45" s="37" t="s">
        <v>84</v>
      </c>
      <c r="B45" s="36">
        <v>-10912339</v>
      </c>
      <c r="C45" s="36">
        <v>-10274867</v>
      </c>
      <c r="D45" s="36">
        <v>-9643193</v>
      </c>
      <c r="E45" s="36">
        <v>-8957293</v>
      </c>
      <c r="F45" s="36">
        <v>-8351919</v>
      </c>
      <c r="G45" s="36">
        <v>-7704008</v>
      </c>
      <c r="H45" s="36">
        <v>-7032960</v>
      </c>
      <c r="I45" s="36">
        <v>-6328616</v>
      </c>
      <c r="J45" s="36">
        <v>-5568474</v>
      </c>
      <c r="K45" s="36">
        <v>-4784279</v>
      </c>
      <c r="L45" s="36">
        <v>-3956720</v>
      </c>
    </row>
    <row r="46" spans="1:12" ht="15.75" hidden="1" customHeight="1">
      <c r="A46" s="37" t="s">
        <v>85</v>
      </c>
      <c r="B46" s="36">
        <v>231349</v>
      </c>
      <c r="C46" s="36">
        <v>224050</v>
      </c>
      <c r="D46" s="36">
        <v>138204</v>
      </c>
      <c r="E46" s="36">
        <v>96688</v>
      </c>
      <c r="F46" s="36">
        <v>98909</v>
      </c>
      <c r="G46" s="36">
        <v>74459</v>
      </c>
      <c r="H46" s="36">
        <v>57642</v>
      </c>
      <c r="I46" s="36">
        <v>55821</v>
      </c>
      <c r="J46" s="36">
        <v>47137</v>
      </c>
      <c r="K46" s="36">
        <v>55473</v>
      </c>
      <c r="L46" s="36">
        <v>36531</v>
      </c>
    </row>
    <row r="47" spans="1:12" ht="15.75" customHeight="1">
      <c r="A47" s="37" t="s">
        <v>86</v>
      </c>
      <c r="B47" s="36">
        <v>24964355</v>
      </c>
      <c r="C47" s="36">
        <v>26144387</v>
      </c>
      <c r="D47" s="36">
        <v>26271050</v>
      </c>
      <c r="E47" s="36">
        <v>27003415</v>
      </c>
      <c r="F47" s="36">
        <v>25212485</v>
      </c>
      <c r="G47" s="36">
        <v>25027122</v>
      </c>
      <c r="H47" s="36">
        <v>23865067</v>
      </c>
      <c r="I47" s="36">
        <v>22642923</v>
      </c>
      <c r="J47" s="36">
        <v>22552081</v>
      </c>
      <c r="K47" s="36">
        <v>22798439</v>
      </c>
      <c r="L47" s="36">
        <v>22203897</v>
      </c>
    </row>
    <row r="48" spans="1:12" ht="15.75" customHeight="1">
      <c r="B48" s="10"/>
      <c r="F48" s="10"/>
      <c r="J48" s="11"/>
    </row>
    <row r="49" spans="1:12" ht="15.75" customHeight="1">
      <c r="B49" s="10"/>
      <c r="F49" s="10"/>
      <c r="J49" s="11"/>
    </row>
    <row r="50" spans="1:12" ht="15.75" customHeight="1">
      <c r="A50" s="37" t="s">
        <v>62</v>
      </c>
      <c r="B50" s="38" t="s">
        <v>63</v>
      </c>
      <c r="C50" s="38" t="s">
        <v>64</v>
      </c>
      <c r="D50" s="38" t="s">
        <v>65</v>
      </c>
      <c r="E50" s="38" t="s">
        <v>66</v>
      </c>
      <c r="F50" s="38" t="s">
        <v>67</v>
      </c>
      <c r="G50" s="38" t="s">
        <v>68</v>
      </c>
      <c r="H50" s="38" t="s">
        <v>69</v>
      </c>
      <c r="I50" s="38" t="s">
        <v>70</v>
      </c>
      <c r="J50" s="38" t="s">
        <v>71</v>
      </c>
      <c r="K50" s="38" t="s">
        <v>72</v>
      </c>
      <c r="L50" s="38" t="s">
        <v>73</v>
      </c>
    </row>
    <row r="51" spans="1:12" ht="15.75" customHeight="1">
      <c r="A51" s="37" t="s">
        <v>74</v>
      </c>
      <c r="B51" s="38"/>
      <c r="C51" s="38"/>
      <c r="D51" s="38"/>
      <c r="E51" s="38"/>
      <c r="F51" s="38"/>
      <c r="G51" s="38"/>
      <c r="H51" s="38"/>
      <c r="I51" s="38"/>
      <c r="J51" s="38"/>
      <c r="K51" s="38"/>
      <c r="L51" s="38"/>
    </row>
    <row r="52" spans="1:12" ht="15.75" customHeight="1">
      <c r="A52" s="37" t="s">
        <v>19</v>
      </c>
      <c r="B52" s="36">
        <v>2022</v>
      </c>
      <c r="C52" s="36">
        <v>2021</v>
      </c>
      <c r="D52" s="36">
        <v>2020</v>
      </c>
      <c r="E52" s="36">
        <v>2019</v>
      </c>
      <c r="F52" s="36">
        <v>2018</v>
      </c>
      <c r="G52" s="36">
        <v>2017</v>
      </c>
      <c r="H52" s="36">
        <v>2016</v>
      </c>
      <c r="I52" s="36">
        <v>2015</v>
      </c>
      <c r="J52" s="36">
        <v>2014</v>
      </c>
      <c r="K52" s="36">
        <v>2013</v>
      </c>
      <c r="L52" s="36">
        <v>2012</v>
      </c>
    </row>
    <row r="53" spans="1:12" ht="15.75" hidden="1" customHeight="1">
      <c r="A53" s="37" t="s">
        <v>89</v>
      </c>
      <c r="B53" s="36">
        <v>74059</v>
      </c>
      <c r="C53" s="36">
        <v>94638</v>
      </c>
      <c r="D53" s="36">
        <v>145581</v>
      </c>
      <c r="E53" s="36">
        <v>343843</v>
      </c>
      <c r="F53" s="36">
        <v>112323</v>
      </c>
      <c r="G53" s="36">
        <v>114746</v>
      </c>
      <c r="H53" s="36">
        <v>48236</v>
      </c>
      <c r="I53" s="36">
        <v>97140</v>
      </c>
      <c r="J53" s="36">
        <v>37040</v>
      </c>
      <c r="K53" s="36">
        <v>2795</v>
      </c>
      <c r="L53" s="36">
        <v>2624</v>
      </c>
    </row>
    <row r="54" spans="1:12" ht="15.75" hidden="1" customHeight="1">
      <c r="A54" s="37" t="s">
        <v>90</v>
      </c>
      <c r="B54" s="36">
        <v>520073</v>
      </c>
      <c r="C54" s="36">
        <v>815121</v>
      </c>
      <c r="D54" s="36">
        <v>526689</v>
      </c>
      <c r="E54" s="36">
        <v>0</v>
      </c>
      <c r="F54" s="36">
        <v>148296</v>
      </c>
      <c r="G54" s="36">
        <v>187389</v>
      </c>
      <c r="H54" s="36">
        <v>272553</v>
      </c>
      <c r="I54" s="36">
        <v>24423</v>
      </c>
      <c r="J54" s="36">
        <v>0</v>
      </c>
      <c r="K54" s="36">
        <v>0</v>
      </c>
      <c r="L54" s="36">
        <v>0</v>
      </c>
    </row>
    <row r="55" spans="1:12" ht="15.75" hidden="1" customHeight="1">
      <c r="A55" s="37" t="s">
        <v>91</v>
      </c>
      <c r="B55" s="36">
        <v>0</v>
      </c>
      <c r="C55" s="36">
        <v>0</v>
      </c>
      <c r="D55" s="36">
        <v>0</v>
      </c>
      <c r="E55" s="36">
        <v>0</v>
      </c>
      <c r="F55" s="36">
        <v>0</v>
      </c>
      <c r="G55" s="36">
        <v>0</v>
      </c>
      <c r="H55" s="36">
        <v>0</v>
      </c>
      <c r="I55" s="36">
        <v>0</v>
      </c>
      <c r="J55" s="36">
        <v>0</v>
      </c>
      <c r="K55" s="36">
        <v>0</v>
      </c>
      <c r="L55" s="36">
        <v>0</v>
      </c>
    </row>
    <row r="56" spans="1:12" ht="15.75" hidden="1" customHeight="1">
      <c r="A56" s="37" t="s">
        <v>92</v>
      </c>
      <c r="B56" s="36">
        <v>0</v>
      </c>
      <c r="C56" s="36">
        <v>4896</v>
      </c>
      <c r="D56" s="36">
        <v>8475</v>
      </c>
      <c r="E56" s="36">
        <v>12054</v>
      </c>
      <c r="F56" s="36">
        <v>15633</v>
      </c>
      <c r="G56" s="36">
        <v>19212</v>
      </c>
      <c r="H56" s="36">
        <v>0</v>
      </c>
      <c r="I56" s="36">
        <v>0</v>
      </c>
      <c r="J56" s="36">
        <v>0</v>
      </c>
      <c r="K56" s="36">
        <v>0</v>
      </c>
      <c r="L56" s="36">
        <v>0</v>
      </c>
    </row>
    <row r="57" spans="1:12" ht="15.75" customHeight="1">
      <c r="A57" s="37" t="s">
        <v>93</v>
      </c>
      <c r="B57" s="36">
        <v>594132</v>
      </c>
      <c r="C57" s="36">
        <v>914655</v>
      </c>
      <c r="D57" s="36">
        <v>680745</v>
      </c>
      <c r="E57" s="36">
        <v>355897</v>
      </c>
      <c r="F57" s="36">
        <v>276252</v>
      </c>
      <c r="G57" s="36">
        <v>321347</v>
      </c>
      <c r="H57" s="36">
        <v>320789</v>
      </c>
      <c r="I57" s="36">
        <v>121563</v>
      </c>
      <c r="J57" s="36">
        <v>37040</v>
      </c>
      <c r="K57" s="36">
        <v>2795</v>
      </c>
      <c r="L57" s="36">
        <v>2624</v>
      </c>
    </row>
    <row r="58" spans="1:12" ht="15.75" customHeight="1">
      <c r="B58" s="10"/>
      <c r="F58" s="10"/>
      <c r="J58" s="11"/>
    </row>
    <row r="59" spans="1:12" ht="15.75" customHeight="1">
      <c r="A59" s="37" t="s">
        <v>62</v>
      </c>
      <c r="B59" s="38" t="s">
        <v>63</v>
      </c>
      <c r="C59" s="38" t="s">
        <v>64</v>
      </c>
      <c r="D59" s="38" t="s">
        <v>65</v>
      </c>
      <c r="E59" s="38" t="s">
        <v>66</v>
      </c>
      <c r="F59" s="38" t="s">
        <v>67</v>
      </c>
      <c r="G59" s="38" t="s">
        <v>68</v>
      </c>
      <c r="H59" s="38" t="s">
        <v>69</v>
      </c>
      <c r="I59" s="38" t="s">
        <v>70</v>
      </c>
      <c r="J59" s="38" t="s">
        <v>71</v>
      </c>
      <c r="K59" s="38" t="s">
        <v>72</v>
      </c>
      <c r="L59" s="38" t="s">
        <v>73</v>
      </c>
    </row>
    <row r="60" spans="1:12" ht="15.75" customHeight="1">
      <c r="A60" s="37" t="s">
        <v>87</v>
      </c>
      <c r="B60" s="38"/>
      <c r="C60" s="38"/>
      <c r="D60" s="38"/>
      <c r="E60" s="38"/>
      <c r="F60" s="38"/>
      <c r="G60" s="38"/>
      <c r="H60" s="38"/>
      <c r="I60" s="38"/>
      <c r="J60" s="38"/>
      <c r="K60" s="38"/>
      <c r="L60" s="38"/>
    </row>
    <row r="61" spans="1:12" ht="15.75" customHeight="1">
      <c r="A61" s="37" t="s">
        <v>19</v>
      </c>
      <c r="B61" s="36">
        <v>2022</v>
      </c>
      <c r="C61" s="36">
        <v>2021</v>
      </c>
      <c r="D61" s="36">
        <v>2020</v>
      </c>
      <c r="E61" s="36">
        <v>2019</v>
      </c>
      <c r="F61" s="36">
        <v>2018</v>
      </c>
      <c r="G61" s="36">
        <v>2017</v>
      </c>
      <c r="H61" s="36">
        <v>2016</v>
      </c>
      <c r="I61" s="36">
        <v>2015</v>
      </c>
      <c r="J61" s="36">
        <v>2014</v>
      </c>
      <c r="K61" s="36">
        <v>2013</v>
      </c>
      <c r="L61" s="36">
        <v>2012</v>
      </c>
    </row>
    <row r="62" spans="1:12" ht="15.75" hidden="1" customHeight="1">
      <c r="A62" s="37" t="s">
        <v>89</v>
      </c>
      <c r="B62" s="36">
        <v>1236422</v>
      </c>
      <c r="C62" s="36">
        <v>1581810</v>
      </c>
      <c r="D62" s="36">
        <v>1250264</v>
      </c>
      <c r="E62" s="36">
        <v>429259</v>
      </c>
      <c r="F62" s="36">
        <v>505501</v>
      </c>
      <c r="G62" s="36">
        <v>461527</v>
      </c>
      <c r="H62" s="36">
        <v>480376</v>
      </c>
      <c r="I62" s="36">
        <v>531042</v>
      </c>
      <c r="J62" s="36">
        <v>419526</v>
      </c>
      <c r="K62" s="36">
        <v>328515</v>
      </c>
      <c r="L62" s="36">
        <v>510347</v>
      </c>
    </row>
    <row r="63" spans="1:12" ht="15.75" hidden="1" customHeight="1">
      <c r="A63" s="37" t="s">
        <v>90</v>
      </c>
      <c r="B63" s="36">
        <v>35186</v>
      </c>
      <c r="C63" s="36">
        <v>17740</v>
      </c>
      <c r="D63" s="36">
        <v>11904</v>
      </c>
      <c r="E63" s="36">
        <v>25628</v>
      </c>
      <c r="F63" s="36">
        <v>31933</v>
      </c>
      <c r="G63" s="36">
        <v>31137</v>
      </c>
      <c r="H63" s="36">
        <v>35735</v>
      </c>
      <c r="I63" s="36">
        <v>27094</v>
      </c>
      <c r="J63" s="36">
        <v>11041</v>
      </c>
      <c r="K63" s="36">
        <v>68437</v>
      </c>
      <c r="L63" s="36">
        <v>51476</v>
      </c>
    </row>
    <row r="64" spans="1:12" ht="15.75" hidden="1" customHeight="1">
      <c r="A64" s="37" t="s">
        <v>91</v>
      </c>
      <c r="B64" s="36">
        <v>0</v>
      </c>
      <c r="C64" s="36">
        <v>0</v>
      </c>
      <c r="D64" s="36">
        <v>0</v>
      </c>
      <c r="E64" s="36">
        <v>0</v>
      </c>
      <c r="F64" s="36">
        <v>0</v>
      </c>
      <c r="G64" s="36">
        <v>0</v>
      </c>
      <c r="H64" s="36">
        <v>0</v>
      </c>
      <c r="I64" s="36">
        <v>0</v>
      </c>
      <c r="J64" s="36">
        <v>0</v>
      </c>
      <c r="K64" s="36">
        <v>0</v>
      </c>
      <c r="L64" s="36">
        <v>0</v>
      </c>
    </row>
    <row r="65" spans="1:12" ht="15.75" hidden="1" customHeight="1">
      <c r="A65" s="37" t="s">
        <v>92</v>
      </c>
      <c r="B65" s="36">
        <v>2593578</v>
      </c>
      <c r="C65" s="36">
        <v>0</v>
      </c>
      <c r="D65" s="36">
        <v>0</v>
      </c>
      <c r="E65" s="36">
        <v>0</v>
      </c>
      <c r="F65" s="36">
        <v>0</v>
      </c>
      <c r="G65" s="36">
        <v>0</v>
      </c>
      <c r="H65" s="36">
        <v>0</v>
      </c>
      <c r="I65" s="36">
        <v>0</v>
      </c>
      <c r="J65" s="36">
        <v>0</v>
      </c>
      <c r="K65" s="36">
        <v>0</v>
      </c>
      <c r="L65" s="36">
        <v>0</v>
      </c>
    </row>
    <row r="66" spans="1:12" ht="15.75" customHeight="1">
      <c r="A66" s="37" t="s">
        <v>93</v>
      </c>
      <c r="B66" s="36">
        <v>3865186</v>
      </c>
      <c r="C66" s="36">
        <v>1599550</v>
      </c>
      <c r="D66" s="36">
        <v>1262168</v>
      </c>
      <c r="E66" s="36">
        <v>454887</v>
      </c>
      <c r="F66" s="36">
        <v>537434</v>
      </c>
      <c r="G66" s="36">
        <v>492664</v>
      </c>
      <c r="H66" s="36">
        <v>516111</v>
      </c>
      <c r="I66" s="36">
        <v>558136</v>
      </c>
      <c r="J66" s="36">
        <v>430567</v>
      </c>
      <c r="K66" s="36">
        <v>396952</v>
      </c>
      <c r="L66" s="36">
        <v>561823</v>
      </c>
    </row>
    <row r="67" spans="1:12" ht="15.75" customHeight="1">
      <c r="B67" s="10"/>
      <c r="F67" s="10"/>
      <c r="J67" s="11"/>
    </row>
    <row r="68" spans="1:12" ht="15.75" customHeight="1">
      <c r="B68" s="10"/>
      <c r="F68" s="10"/>
      <c r="J68" s="11"/>
    </row>
    <row r="69" spans="1:12" ht="15.75" customHeight="1">
      <c r="A69" s="37" t="s">
        <v>62</v>
      </c>
      <c r="B69" s="38" t="s">
        <v>63</v>
      </c>
      <c r="C69" s="38" t="s">
        <v>64</v>
      </c>
      <c r="D69" s="38" t="s">
        <v>65</v>
      </c>
      <c r="E69" s="38" t="s">
        <v>66</v>
      </c>
      <c r="F69" s="38" t="s">
        <v>67</v>
      </c>
      <c r="G69" s="38" t="s">
        <v>68</v>
      </c>
      <c r="H69" s="38" t="s">
        <v>69</v>
      </c>
      <c r="I69" s="38" t="s">
        <v>70</v>
      </c>
      <c r="J69" s="38" t="s">
        <v>71</v>
      </c>
      <c r="K69" s="38" t="s">
        <v>72</v>
      </c>
      <c r="L69" s="38" t="s">
        <v>73</v>
      </c>
    </row>
    <row r="70" spans="1:12" ht="15.75" customHeight="1">
      <c r="A70" s="37" t="s">
        <v>88</v>
      </c>
      <c r="B70" s="38"/>
      <c r="C70" s="38"/>
      <c r="D70" s="38"/>
      <c r="E70" s="38"/>
      <c r="F70" s="38"/>
      <c r="G70" s="38"/>
      <c r="H70" s="38"/>
      <c r="I70" s="38"/>
      <c r="J70" s="38"/>
      <c r="K70" s="38"/>
      <c r="L70" s="38"/>
    </row>
    <row r="71" spans="1:12" ht="15.75" customHeight="1">
      <c r="A71" s="37" t="s">
        <v>19</v>
      </c>
      <c r="B71" s="36">
        <v>2022</v>
      </c>
      <c r="C71" s="36">
        <v>2021</v>
      </c>
      <c r="D71" s="36">
        <v>2020</v>
      </c>
      <c r="E71" s="36">
        <v>2019</v>
      </c>
      <c r="F71" s="36">
        <v>2018</v>
      </c>
      <c r="G71" s="36">
        <v>2017</v>
      </c>
      <c r="H71" s="36">
        <v>2016</v>
      </c>
      <c r="I71" s="36">
        <v>2015</v>
      </c>
      <c r="J71" s="36">
        <v>2014</v>
      </c>
      <c r="K71" s="36">
        <v>2013</v>
      </c>
      <c r="L71" s="36">
        <v>2012</v>
      </c>
    </row>
    <row r="72" spans="1:12" ht="15.75" hidden="1" customHeight="1">
      <c r="A72" s="37" t="s">
        <v>89</v>
      </c>
      <c r="B72" s="36">
        <v>467744</v>
      </c>
      <c r="C72" s="36">
        <v>366212</v>
      </c>
      <c r="D72" s="36">
        <v>390621</v>
      </c>
      <c r="E72" s="36">
        <v>466790</v>
      </c>
      <c r="F72" s="36">
        <v>513447</v>
      </c>
      <c r="G72" s="36">
        <v>332896</v>
      </c>
      <c r="H72" s="36">
        <v>478579</v>
      </c>
      <c r="I72" s="36">
        <v>365893</v>
      </c>
      <c r="J72" s="36">
        <v>436609</v>
      </c>
      <c r="K72" s="36">
        <v>471170</v>
      </c>
      <c r="L72" s="36">
        <v>447905</v>
      </c>
    </row>
    <row r="73" spans="1:12" ht="15.75" hidden="1" customHeight="1">
      <c r="A73" s="37" t="s">
        <v>90</v>
      </c>
      <c r="B73" s="36">
        <v>7846778</v>
      </c>
      <c r="C73" s="36">
        <v>8470994</v>
      </c>
      <c r="D73" s="36">
        <v>8970933</v>
      </c>
      <c r="E73" s="36">
        <v>9472524</v>
      </c>
      <c r="F73" s="36">
        <v>7351619</v>
      </c>
      <c r="G73" s="36">
        <v>7630543</v>
      </c>
      <c r="H73" s="36">
        <v>7578806</v>
      </c>
      <c r="I73" s="36">
        <v>7514884</v>
      </c>
      <c r="J73" s="36">
        <v>7653598</v>
      </c>
      <c r="K73" s="36">
        <v>7889824</v>
      </c>
      <c r="L73" s="36">
        <v>7983005</v>
      </c>
    </row>
    <row r="74" spans="1:12" ht="15.75" hidden="1" customHeight="1">
      <c r="A74" s="37" t="s">
        <v>91</v>
      </c>
      <c r="B74" s="36">
        <v>0</v>
      </c>
      <c r="C74" s="36">
        <v>0</v>
      </c>
      <c r="D74" s="36">
        <v>0</v>
      </c>
      <c r="E74" s="36">
        <v>0</v>
      </c>
      <c r="F74" s="36">
        <v>0</v>
      </c>
      <c r="G74" s="36">
        <v>0</v>
      </c>
      <c r="H74" s="36">
        <v>0</v>
      </c>
      <c r="I74" s="36">
        <v>0</v>
      </c>
      <c r="J74" s="36">
        <v>0</v>
      </c>
      <c r="K74" s="36">
        <v>0</v>
      </c>
      <c r="L74" s="36">
        <v>0</v>
      </c>
    </row>
    <row r="75" spans="1:12" ht="15.75" hidden="1" customHeight="1">
      <c r="A75" s="37" t="s">
        <v>92</v>
      </c>
      <c r="B75" s="36">
        <v>0</v>
      </c>
      <c r="C75" s="36">
        <v>0</v>
      </c>
      <c r="D75" s="36">
        <v>0</v>
      </c>
      <c r="E75" s="36">
        <v>0</v>
      </c>
      <c r="F75" s="36">
        <v>0</v>
      </c>
      <c r="G75" s="36">
        <v>0</v>
      </c>
      <c r="H75" s="36">
        <v>0</v>
      </c>
      <c r="I75" s="36">
        <v>0</v>
      </c>
      <c r="J75" s="36">
        <v>0</v>
      </c>
      <c r="K75" s="36">
        <v>0</v>
      </c>
      <c r="L75" s="36">
        <v>0</v>
      </c>
    </row>
    <row r="76" spans="1:12" ht="15.75" customHeight="1">
      <c r="A76" s="37" t="s">
        <v>93</v>
      </c>
      <c r="B76" s="36">
        <v>8314522</v>
      </c>
      <c r="C76" s="36">
        <v>8837206</v>
      </c>
      <c r="D76" s="36">
        <v>9361554</v>
      </c>
      <c r="E76" s="36">
        <v>9939314</v>
      </c>
      <c r="F76" s="36">
        <v>7865066</v>
      </c>
      <c r="G76" s="36">
        <v>7963439</v>
      </c>
      <c r="H76" s="36">
        <v>8057385</v>
      </c>
      <c r="I76" s="36">
        <v>7880777</v>
      </c>
      <c r="J76" s="36">
        <v>8090207</v>
      </c>
      <c r="K76" s="36">
        <v>8360994</v>
      </c>
      <c r="L76" s="36">
        <v>8430910</v>
      </c>
    </row>
    <row r="77" spans="1:12" ht="15.75" customHeight="1">
      <c r="B77" s="10"/>
      <c r="F77" s="10"/>
      <c r="J77" s="11"/>
    </row>
    <row r="78" spans="1:12" ht="15.75" customHeight="1">
      <c r="B78" s="10"/>
      <c r="F78" s="10"/>
      <c r="J78" s="11"/>
    </row>
    <row r="79" spans="1:12" ht="15.75" customHeight="1">
      <c r="B79" s="10"/>
      <c r="F79" s="10"/>
      <c r="J79" s="11"/>
    </row>
    <row r="80" spans="1:12" ht="15.75" customHeight="1">
      <c r="B80" s="10"/>
      <c r="F80" s="10"/>
      <c r="J80" s="11"/>
    </row>
    <row r="81" spans="2:10" ht="15.75" customHeight="1">
      <c r="B81" s="10"/>
      <c r="F81" s="10"/>
      <c r="J81" s="11"/>
    </row>
    <row r="82" spans="2:10" ht="15.75" customHeight="1">
      <c r="B82" s="10"/>
      <c r="F82" s="10"/>
      <c r="J82" s="11"/>
    </row>
    <row r="83" spans="2:10" ht="15.75" customHeight="1">
      <c r="B83" s="10"/>
      <c r="F83" s="10"/>
      <c r="J83" s="11"/>
    </row>
    <row r="84" spans="2:10" ht="15.75" customHeight="1">
      <c r="B84" s="10"/>
      <c r="F84" s="10"/>
      <c r="J84" s="11"/>
    </row>
    <row r="85" spans="2:10" ht="15.75" customHeight="1">
      <c r="B85" s="10"/>
      <c r="F85" s="10"/>
      <c r="J85" s="11"/>
    </row>
    <row r="86" spans="2:10" ht="15.75" customHeight="1">
      <c r="B86" s="10"/>
      <c r="F86" s="10"/>
      <c r="J86" s="11"/>
    </row>
    <row r="87" spans="2:10" ht="15.75" customHeight="1">
      <c r="B87" s="10"/>
      <c r="F87" s="10"/>
      <c r="J87" s="11"/>
    </row>
    <row r="88" spans="2:10" ht="15.75" customHeight="1">
      <c r="B88" s="10"/>
      <c r="F88" s="10"/>
      <c r="J88" s="11"/>
    </row>
    <row r="89" spans="2:10" ht="15.75" customHeight="1">
      <c r="B89" s="10"/>
      <c r="F89" s="10"/>
      <c r="J89" s="11"/>
    </row>
    <row r="90" spans="2:10" ht="15.75" customHeight="1">
      <c r="B90" s="10"/>
      <c r="F90" s="10"/>
      <c r="J90" s="11"/>
    </row>
    <row r="91" spans="2:10" ht="15.75" customHeight="1">
      <c r="B91" s="10"/>
      <c r="F91" s="10"/>
      <c r="J91" s="11"/>
    </row>
    <row r="92" spans="2:10" ht="15.75" customHeight="1">
      <c r="B92" s="10"/>
      <c r="F92" s="10"/>
      <c r="J92" s="11"/>
    </row>
    <row r="93" spans="2:10" ht="15.75" customHeight="1">
      <c r="B93" s="10"/>
      <c r="F93" s="10"/>
      <c r="J93" s="11"/>
    </row>
    <row r="94" spans="2:10" ht="15.75" customHeight="1">
      <c r="B94" s="10"/>
      <c r="F94" s="10"/>
      <c r="J94" s="11"/>
    </row>
    <row r="95" spans="2:10" ht="15.75" customHeight="1">
      <c r="B95" s="10"/>
      <c r="F95" s="10"/>
      <c r="J95" s="11"/>
    </row>
    <row r="96" spans="2:10" ht="15.75" customHeight="1">
      <c r="B96" s="10"/>
      <c r="F96" s="10"/>
      <c r="J96" s="11"/>
    </row>
    <row r="97" spans="2:10" ht="15.75" customHeight="1">
      <c r="B97" s="10"/>
      <c r="F97" s="10"/>
      <c r="J97" s="11"/>
    </row>
    <row r="98" spans="2:10" ht="15.75" customHeight="1">
      <c r="B98" s="10"/>
      <c r="F98" s="10"/>
      <c r="J98" s="11"/>
    </row>
    <row r="99" spans="2:10" ht="15.75" customHeight="1">
      <c r="B99" s="10"/>
      <c r="F99" s="10"/>
      <c r="J99" s="11"/>
    </row>
    <row r="100" spans="2:10" ht="15.75" customHeight="1">
      <c r="B100" s="10"/>
      <c r="F100" s="10"/>
      <c r="J100" s="11"/>
    </row>
    <row r="101" spans="2:10" ht="15.75" customHeight="1">
      <c r="B101" s="10"/>
      <c r="F101" s="10"/>
      <c r="J101" s="11"/>
    </row>
    <row r="102" spans="2:10" ht="15.75" customHeight="1">
      <c r="B102" s="10"/>
      <c r="F102" s="10"/>
      <c r="J102" s="11"/>
    </row>
    <row r="103" spans="2:10" ht="15.75" customHeight="1">
      <c r="B103" s="10"/>
      <c r="F103" s="10"/>
      <c r="J103" s="11"/>
    </row>
    <row r="104" spans="2:10" ht="15.75" customHeight="1">
      <c r="B104" s="10"/>
      <c r="F104" s="10"/>
      <c r="J104" s="11"/>
    </row>
    <row r="105" spans="2:10" ht="15.75" customHeight="1">
      <c r="B105" s="10"/>
      <c r="F105" s="10"/>
      <c r="J105" s="11"/>
    </row>
    <row r="106" spans="2:10" ht="15.75" customHeight="1">
      <c r="B106" s="10"/>
      <c r="F106" s="10"/>
      <c r="J106" s="11"/>
    </row>
    <row r="107" spans="2:10" ht="15.75" customHeight="1">
      <c r="B107" s="10"/>
      <c r="F107" s="10"/>
      <c r="J107" s="11"/>
    </row>
    <row r="108" spans="2:10" ht="15.75" customHeight="1">
      <c r="B108" s="10"/>
      <c r="F108" s="10"/>
      <c r="J108" s="11"/>
    </row>
    <row r="109" spans="2:10" ht="15.75" customHeight="1">
      <c r="B109" s="10"/>
      <c r="F109" s="10"/>
      <c r="J109" s="11"/>
    </row>
    <row r="110" spans="2:10" ht="15.75" customHeight="1">
      <c r="B110" s="10"/>
      <c r="F110" s="10"/>
      <c r="J110" s="11"/>
    </row>
    <row r="111" spans="2:10" ht="15.75" customHeight="1">
      <c r="B111" s="10"/>
      <c r="F111" s="10"/>
      <c r="J111" s="11"/>
    </row>
    <row r="112" spans="2:10" ht="15.75" customHeight="1">
      <c r="B112" s="10"/>
      <c r="F112" s="10"/>
      <c r="J112" s="11"/>
    </row>
    <row r="113" spans="2:10" ht="15.75" customHeight="1">
      <c r="B113" s="10"/>
      <c r="F113" s="10"/>
      <c r="J113" s="11"/>
    </row>
    <row r="114" spans="2:10" ht="15.75" customHeight="1">
      <c r="B114" s="10"/>
      <c r="F114" s="10"/>
      <c r="J114" s="11"/>
    </row>
    <row r="115" spans="2:10" ht="15.75" customHeight="1">
      <c r="B115" s="10"/>
      <c r="F115" s="10"/>
      <c r="J115" s="11"/>
    </row>
    <row r="116" spans="2:10" ht="15.75" customHeight="1">
      <c r="B116" s="10"/>
      <c r="F116" s="10"/>
      <c r="J116" s="11"/>
    </row>
    <row r="117" spans="2:10" ht="15.75" customHeight="1">
      <c r="B117" s="10"/>
      <c r="F117" s="10"/>
      <c r="J117" s="11"/>
    </row>
    <row r="118" spans="2:10" ht="15.75" customHeight="1">
      <c r="B118" s="10"/>
      <c r="F118" s="10"/>
      <c r="J118" s="11"/>
    </row>
    <row r="119" spans="2:10" ht="15.75" customHeight="1">
      <c r="B119" s="10"/>
      <c r="F119" s="10"/>
      <c r="J119" s="11"/>
    </row>
    <row r="120" spans="2:10" ht="15.75" customHeight="1">
      <c r="B120" s="10"/>
      <c r="F120" s="10"/>
      <c r="J120" s="11"/>
    </row>
    <row r="121" spans="2:10" ht="15.75" customHeight="1">
      <c r="B121" s="10"/>
      <c r="F121" s="10"/>
      <c r="J121" s="11"/>
    </row>
    <row r="122" spans="2:10" ht="15.75" customHeight="1">
      <c r="B122" s="10"/>
      <c r="F122" s="10"/>
      <c r="J122" s="11"/>
    </row>
    <row r="123" spans="2:10" ht="15.75" customHeight="1">
      <c r="B123" s="10"/>
      <c r="F123" s="10"/>
      <c r="J123" s="11"/>
    </row>
    <row r="124" spans="2:10" ht="15.75" customHeight="1">
      <c r="B124" s="10"/>
      <c r="F124" s="10"/>
      <c r="J124" s="11"/>
    </row>
    <row r="125" spans="2:10" ht="15.75" customHeight="1">
      <c r="B125" s="10"/>
      <c r="F125" s="10"/>
      <c r="J125" s="11"/>
    </row>
    <row r="126" spans="2:10" ht="15.75" customHeight="1">
      <c r="B126" s="10"/>
      <c r="F126" s="10"/>
      <c r="J126" s="11"/>
    </row>
    <row r="127" spans="2:10" ht="15.75" customHeight="1">
      <c r="B127" s="10"/>
      <c r="F127" s="10"/>
      <c r="J127" s="11"/>
    </row>
    <row r="128" spans="2:10" ht="15.75" customHeight="1">
      <c r="B128" s="10"/>
      <c r="F128" s="10"/>
      <c r="J128" s="11"/>
    </row>
    <row r="129" spans="2:10" ht="15.75" customHeight="1">
      <c r="B129" s="10"/>
      <c r="F129" s="10"/>
      <c r="J129" s="11"/>
    </row>
    <row r="130" spans="2:10" ht="15.75" customHeight="1">
      <c r="B130" s="10"/>
      <c r="F130" s="10"/>
      <c r="J130" s="11"/>
    </row>
    <row r="131" spans="2:10" ht="15.75" customHeight="1">
      <c r="B131" s="10"/>
      <c r="F131" s="10"/>
      <c r="J131" s="11"/>
    </row>
    <row r="132" spans="2:10" ht="15.75" customHeight="1">
      <c r="B132" s="10"/>
      <c r="F132" s="10"/>
      <c r="J132" s="11"/>
    </row>
    <row r="133" spans="2:10" ht="15.75" customHeight="1">
      <c r="B133" s="10"/>
      <c r="F133" s="10"/>
      <c r="J133" s="11"/>
    </row>
    <row r="134" spans="2:10" ht="15.75" customHeight="1">
      <c r="B134" s="10"/>
      <c r="F134" s="10"/>
      <c r="J134" s="11"/>
    </row>
    <row r="135" spans="2:10" ht="15.75" customHeight="1">
      <c r="B135" s="10"/>
      <c r="F135" s="10"/>
      <c r="J135" s="11"/>
    </row>
    <row r="136" spans="2:10" ht="15.75" customHeight="1">
      <c r="B136" s="10"/>
      <c r="F136" s="10"/>
      <c r="J136" s="11"/>
    </row>
    <row r="137" spans="2:10" ht="15.75" customHeight="1">
      <c r="B137" s="10"/>
      <c r="F137" s="10"/>
      <c r="J137" s="11"/>
    </row>
    <row r="138" spans="2:10" ht="15.75" customHeight="1">
      <c r="B138" s="10"/>
      <c r="F138" s="10"/>
      <c r="J138" s="11"/>
    </row>
    <row r="139" spans="2:10" ht="15.75" customHeight="1">
      <c r="B139" s="10"/>
      <c r="F139" s="10"/>
      <c r="J139" s="11"/>
    </row>
    <row r="140" spans="2:10" ht="15.75" customHeight="1">
      <c r="B140" s="10"/>
      <c r="F140" s="10"/>
      <c r="J140" s="11"/>
    </row>
    <row r="141" spans="2:10" ht="15.75" customHeight="1">
      <c r="B141" s="10"/>
      <c r="F141" s="10"/>
      <c r="J141" s="11"/>
    </row>
    <row r="142" spans="2:10" ht="15.75" customHeight="1">
      <c r="B142" s="10"/>
      <c r="F142" s="10"/>
      <c r="J142" s="11"/>
    </row>
    <row r="143" spans="2:10" ht="15.75" customHeight="1">
      <c r="B143" s="10"/>
      <c r="F143" s="10"/>
      <c r="J143" s="11"/>
    </row>
    <row r="144" spans="2:10" ht="15.75" customHeight="1">
      <c r="B144" s="10"/>
      <c r="F144" s="10"/>
      <c r="J144" s="11"/>
    </row>
    <row r="145" spans="2:10" ht="15.75" customHeight="1">
      <c r="B145" s="10"/>
      <c r="F145" s="10"/>
      <c r="J145" s="11"/>
    </row>
    <row r="146" spans="2:10" ht="15.75" customHeight="1">
      <c r="B146" s="10"/>
      <c r="F146" s="10"/>
      <c r="J146" s="11"/>
    </row>
    <row r="147" spans="2:10" ht="15.75" customHeight="1">
      <c r="B147" s="10"/>
      <c r="F147" s="10"/>
      <c r="J147" s="11"/>
    </row>
    <row r="148" spans="2:10" ht="15.75" customHeight="1">
      <c r="B148" s="10"/>
      <c r="F148" s="10"/>
      <c r="J148" s="11"/>
    </row>
    <row r="149" spans="2:10" ht="15.75" customHeight="1">
      <c r="B149" s="10"/>
      <c r="F149" s="10"/>
      <c r="J149" s="11"/>
    </row>
    <row r="150" spans="2:10" ht="15.75" customHeight="1">
      <c r="B150" s="10"/>
      <c r="F150" s="10"/>
      <c r="J150" s="11"/>
    </row>
    <row r="151" spans="2:10" ht="15.75" customHeight="1">
      <c r="B151" s="10"/>
      <c r="F151" s="10"/>
      <c r="J151" s="11"/>
    </row>
    <row r="152" spans="2:10" ht="15.75" customHeight="1">
      <c r="B152" s="10"/>
      <c r="F152" s="10"/>
      <c r="J152" s="11"/>
    </row>
    <row r="153" spans="2:10" ht="15.75" customHeight="1">
      <c r="B153" s="10"/>
      <c r="F153" s="10"/>
      <c r="J153" s="11"/>
    </row>
    <row r="154" spans="2:10" ht="15.75" customHeight="1">
      <c r="B154" s="10"/>
      <c r="F154" s="10"/>
      <c r="J154" s="11"/>
    </row>
    <row r="155" spans="2:10" ht="15.75" customHeight="1">
      <c r="B155" s="10"/>
      <c r="F155" s="10"/>
      <c r="J155" s="11"/>
    </row>
    <row r="156" spans="2:10" ht="15.75" customHeight="1">
      <c r="B156" s="10"/>
      <c r="F156" s="10"/>
      <c r="J156" s="11"/>
    </row>
    <row r="157" spans="2:10" ht="15.75" customHeight="1">
      <c r="B157" s="10"/>
      <c r="F157" s="10"/>
      <c r="J157" s="11"/>
    </row>
    <row r="158" spans="2:10" ht="15.75" customHeight="1">
      <c r="B158" s="10"/>
      <c r="F158" s="10"/>
      <c r="J158" s="11"/>
    </row>
    <row r="159" spans="2:10" ht="15.75" customHeight="1">
      <c r="B159" s="10"/>
      <c r="F159" s="10"/>
      <c r="J159" s="11"/>
    </row>
    <row r="160" spans="2:10" ht="15.75" customHeight="1">
      <c r="B160" s="10"/>
      <c r="F160" s="10"/>
      <c r="J160" s="11"/>
    </row>
    <row r="161" spans="2:10" ht="15.75" customHeight="1">
      <c r="B161" s="10"/>
      <c r="F161" s="10"/>
      <c r="J161" s="11"/>
    </row>
    <row r="162" spans="2:10" ht="15.75" customHeight="1">
      <c r="B162" s="10"/>
      <c r="F162" s="10"/>
      <c r="J162" s="11"/>
    </row>
    <row r="163" spans="2:10" ht="15.75" customHeight="1">
      <c r="B163" s="10"/>
      <c r="F163" s="10"/>
      <c r="J163" s="11"/>
    </row>
    <row r="164" spans="2:10" ht="15.75" customHeight="1">
      <c r="B164" s="10"/>
      <c r="F164" s="10"/>
      <c r="J164" s="11"/>
    </row>
    <row r="165" spans="2:10" ht="15.75" customHeight="1">
      <c r="B165" s="10"/>
      <c r="F165" s="10"/>
      <c r="J165" s="11"/>
    </row>
    <row r="166" spans="2:10" ht="15.75" customHeight="1">
      <c r="B166" s="10"/>
      <c r="F166" s="10"/>
      <c r="J166" s="11"/>
    </row>
    <row r="167" spans="2:10" ht="15.75" customHeight="1">
      <c r="B167" s="10"/>
      <c r="F167" s="10"/>
      <c r="J167" s="11"/>
    </row>
    <row r="168" spans="2:10" ht="15.75" customHeight="1">
      <c r="B168" s="10"/>
      <c r="F168" s="10"/>
      <c r="J168" s="11"/>
    </row>
    <row r="169" spans="2:10" ht="15.75" customHeight="1">
      <c r="B169" s="10"/>
      <c r="F169" s="10"/>
      <c r="J169" s="11"/>
    </row>
    <row r="170" spans="2:10" ht="15.75" customHeight="1">
      <c r="B170" s="10"/>
      <c r="F170" s="10"/>
      <c r="J170" s="11"/>
    </row>
    <row r="171" spans="2:10" ht="15.75" customHeight="1">
      <c r="B171" s="10"/>
      <c r="F171" s="10"/>
      <c r="J171" s="11"/>
    </row>
    <row r="172" spans="2:10" ht="15.75" customHeight="1">
      <c r="B172" s="10"/>
      <c r="F172" s="10"/>
      <c r="J172" s="11"/>
    </row>
    <row r="173" spans="2:10" ht="15.75" customHeight="1">
      <c r="B173" s="10"/>
      <c r="F173" s="10"/>
      <c r="J173" s="11"/>
    </row>
    <row r="174" spans="2:10" ht="15.75" customHeight="1">
      <c r="B174" s="10"/>
      <c r="F174" s="10"/>
      <c r="J174" s="11"/>
    </row>
    <row r="175" spans="2:10" ht="15.75" customHeight="1">
      <c r="B175" s="10"/>
      <c r="F175" s="10"/>
      <c r="J175" s="11"/>
    </row>
    <row r="176" spans="2:10" ht="15.75" customHeight="1">
      <c r="B176" s="10"/>
      <c r="F176" s="10"/>
      <c r="J176" s="11"/>
    </row>
    <row r="177" spans="2:10" ht="15.75" customHeight="1">
      <c r="B177" s="10"/>
      <c r="F177" s="10"/>
      <c r="J177" s="11"/>
    </row>
    <row r="178" spans="2:10" ht="15.75" customHeight="1">
      <c r="B178" s="10"/>
      <c r="F178" s="10"/>
      <c r="J178" s="11"/>
    </row>
    <row r="179" spans="2:10" ht="15.75" customHeight="1">
      <c r="B179" s="10"/>
      <c r="F179" s="10"/>
      <c r="J179" s="11"/>
    </row>
    <row r="180" spans="2:10" ht="15.75" customHeight="1">
      <c r="B180" s="10"/>
      <c r="F180" s="10"/>
      <c r="J180" s="11"/>
    </row>
    <row r="181" spans="2:10" ht="15.75" customHeight="1">
      <c r="B181" s="10"/>
      <c r="F181" s="10"/>
      <c r="J181" s="11"/>
    </row>
    <row r="182" spans="2:10" ht="15.75" customHeight="1">
      <c r="B182" s="10"/>
      <c r="F182" s="10"/>
      <c r="J182" s="11"/>
    </row>
    <row r="183" spans="2:10" ht="15.75" customHeight="1">
      <c r="B183" s="10"/>
      <c r="F183" s="10"/>
      <c r="J183" s="11"/>
    </row>
    <row r="184" spans="2:10" ht="15.75" customHeight="1">
      <c r="B184" s="10"/>
      <c r="F184" s="10"/>
      <c r="J184" s="11"/>
    </row>
    <row r="185" spans="2:10" ht="15.75" customHeight="1">
      <c r="B185" s="10"/>
      <c r="F185" s="10"/>
      <c r="J185" s="11"/>
    </row>
    <row r="186" spans="2:10" ht="15.75" customHeight="1">
      <c r="B186" s="10"/>
      <c r="F186" s="10"/>
      <c r="J186" s="11"/>
    </row>
    <row r="187" spans="2:10" ht="15.75" customHeight="1">
      <c r="B187" s="10"/>
      <c r="F187" s="10"/>
      <c r="J187" s="11"/>
    </row>
    <row r="188" spans="2:10" ht="15.75" customHeight="1">
      <c r="B188" s="10"/>
      <c r="F188" s="10"/>
      <c r="J188" s="11"/>
    </row>
    <row r="189" spans="2:10" ht="15.75" customHeight="1">
      <c r="B189" s="10"/>
      <c r="F189" s="10"/>
      <c r="J189" s="11"/>
    </row>
    <row r="190" spans="2:10" ht="15.75" customHeight="1">
      <c r="B190" s="10"/>
      <c r="F190" s="10"/>
      <c r="J190" s="11"/>
    </row>
    <row r="191" spans="2:10" ht="15.75" customHeight="1">
      <c r="B191" s="10"/>
      <c r="F191" s="10"/>
      <c r="J191" s="11"/>
    </row>
    <row r="192" spans="2:10" ht="15.75" customHeight="1">
      <c r="B192" s="10"/>
      <c r="F192" s="10"/>
      <c r="J192" s="11"/>
    </row>
    <row r="193" spans="2:10" ht="15.75" customHeight="1">
      <c r="B193" s="10"/>
      <c r="F193" s="10"/>
      <c r="J193" s="11"/>
    </row>
    <row r="194" spans="2:10" ht="15.75" customHeight="1">
      <c r="B194" s="10"/>
      <c r="F194" s="10"/>
      <c r="J194" s="11"/>
    </row>
    <row r="195" spans="2:10" ht="15.75" customHeight="1">
      <c r="B195" s="10"/>
      <c r="F195" s="10"/>
      <c r="J195" s="11"/>
    </row>
    <row r="196" spans="2:10" ht="15.75" customHeight="1">
      <c r="B196" s="10"/>
      <c r="F196" s="10"/>
      <c r="J196" s="11"/>
    </row>
    <row r="197" spans="2:10" ht="15.75" customHeight="1">
      <c r="B197" s="10"/>
      <c r="F197" s="10"/>
      <c r="J197" s="11"/>
    </row>
    <row r="198" spans="2:10" ht="15.75" customHeight="1">
      <c r="B198" s="10"/>
      <c r="F198" s="10"/>
      <c r="J198" s="11"/>
    </row>
    <row r="199" spans="2:10" ht="15.75" customHeight="1">
      <c r="B199" s="10"/>
      <c r="F199" s="10"/>
      <c r="J199" s="11"/>
    </row>
    <row r="200" spans="2:10" ht="15.75" customHeight="1">
      <c r="B200" s="10"/>
      <c r="F200" s="10"/>
      <c r="J200" s="11"/>
    </row>
    <row r="201" spans="2:10" ht="15.75" customHeight="1">
      <c r="B201" s="10"/>
      <c r="F201" s="10"/>
      <c r="J201" s="11"/>
    </row>
    <row r="202" spans="2:10" ht="15.75" customHeight="1">
      <c r="B202" s="10"/>
      <c r="F202" s="10"/>
      <c r="J202" s="11"/>
    </row>
    <row r="203" spans="2:10" ht="15.75" customHeight="1">
      <c r="B203" s="10"/>
      <c r="F203" s="10"/>
      <c r="J203" s="11"/>
    </row>
    <row r="204" spans="2:10" ht="15.75" customHeight="1">
      <c r="B204" s="10"/>
      <c r="F204" s="10"/>
      <c r="J204" s="11"/>
    </row>
    <row r="205" spans="2:10" ht="15.75" customHeight="1">
      <c r="B205" s="10"/>
      <c r="F205" s="10"/>
      <c r="J205" s="11"/>
    </row>
    <row r="206" spans="2:10" ht="15.75" customHeight="1">
      <c r="B206" s="10"/>
      <c r="F206" s="10"/>
      <c r="J206" s="11"/>
    </row>
    <row r="207" spans="2:10" ht="15.75" customHeight="1">
      <c r="B207" s="10"/>
      <c r="F207" s="10"/>
      <c r="J207" s="11"/>
    </row>
    <row r="208" spans="2:10" ht="15.75" customHeight="1">
      <c r="B208" s="10"/>
      <c r="F208" s="10"/>
      <c r="J208" s="11"/>
    </row>
    <row r="209" spans="2:10" ht="15.75" customHeight="1">
      <c r="B209" s="10"/>
      <c r="F209" s="10"/>
      <c r="J209" s="11"/>
    </row>
    <row r="210" spans="2:10" ht="15.75" customHeight="1">
      <c r="B210" s="10"/>
      <c r="F210" s="10"/>
      <c r="J210" s="11"/>
    </row>
    <row r="211" spans="2:10" ht="15.75" customHeight="1">
      <c r="B211" s="10"/>
      <c r="F211" s="10"/>
      <c r="J211" s="11"/>
    </row>
    <row r="212" spans="2:10" ht="15.75" customHeight="1">
      <c r="B212" s="10"/>
      <c r="F212" s="10"/>
      <c r="J212" s="11"/>
    </row>
    <row r="213" spans="2:10" ht="15.75" customHeight="1">
      <c r="B213" s="10"/>
      <c r="F213" s="10"/>
      <c r="J213" s="11"/>
    </row>
    <row r="214" spans="2:10" ht="15.75" customHeight="1">
      <c r="B214" s="10"/>
      <c r="F214" s="10"/>
      <c r="J214" s="11"/>
    </row>
    <row r="215" spans="2:10" ht="15.75" customHeight="1">
      <c r="B215" s="10"/>
      <c r="F215" s="10"/>
      <c r="J215" s="11"/>
    </row>
    <row r="216" spans="2:10" ht="15.75" customHeight="1">
      <c r="B216" s="10"/>
      <c r="F216" s="10"/>
      <c r="J216" s="11"/>
    </row>
    <row r="217" spans="2:10" ht="15.75" customHeight="1">
      <c r="B217" s="10"/>
      <c r="F217" s="10"/>
      <c r="J217" s="11"/>
    </row>
    <row r="218" spans="2:10" ht="15.75" customHeight="1">
      <c r="B218" s="10"/>
      <c r="F218" s="10"/>
      <c r="J218" s="11"/>
    </row>
    <row r="219" spans="2:10" ht="15.75" customHeight="1">
      <c r="B219" s="10"/>
      <c r="F219" s="10"/>
      <c r="J219" s="11"/>
    </row>
    <row r="220" spans="2:10" ht="15.75" customHeight="1">
      <c r="B220" s="10"/>
      <c r="F220" s="10"/>
      <c r="J220" s="11"/>
    </row>
    <row r="221" spans="2:10" ht="15.75" customHeight="1">
      <c r="B221" s="10"/>
      <c r="F221" s="10"/>
      <c r="J221" s="11"/>
    </row>
    <row r="222" spans="2:10" ht="15.75" customHeight="1">
      <c r="B222" s="10"/>
      <c r="F222" s="10"/>
      <c r="J222" s="11"/>
    </row>
    <row r="223" spans="2:10" ht="15.75" customHeight="1">
      <c r="B223" s="10"/>
      <c r="F223" s="10"/>
      <c r="J223" s="11"/>
    </row>
    <row r="224" spans="2:10" ht="15.75" customHeight="1">
      <c r="B224" s="10"/>
      <c r="F224" s="10"/>
      <c r="J224" s="11"/>
    </row>
    <row r="225" spans="2:10" ht="15.75" customHeight="1">
      <c r="B225" s="10"/>
      <c r="F225" s="10"/>
      <c r="J225" s="11"/>
    </row>
    <row r="226" spans="2:10" ht="15.75" customHeight="1">
      <c r="B226" s="10"/>
      <c r="F226" s="10"/>
      <c r="J226" s="11"/>
    </row>
    <row r="227" spans="2:10" ht="15.75" customHeight="1">
      <c r="B227" s="10"/>
      <c r="F227" s="10"/>
      <c r="J227" s="11"/>
    </row>
    <row r="228" spans="2:10" ht="15.75" customHeight="1">
      <c r="B228" s="10"/>
      <c r="F228" s="10"/>
      <c r="J228" s="11"/>
    </row>
    <row r="229" spans="2:10" ht="15.75" customHeight="1">
      <c r="B229" s="10"/>
      <c r="F229" s="10"/>
      <c r="J229" s="11"/>
    </row>
    <row r="230" spans="2:10" ht="15.75" customHeight="1">
      <c r="B230" s="10"/>
      <c r="F230" s="10"/>
      <c r="J230" s="11"/>
    </row>
    <row r="231" spans="2:10" ht="15.75" customHeight="1">
      <c r="B231" s="10"/>
      <c r="F231" s="10"/>
      <c r="J231" s="11"/>
    </row>
    <row r="232" spans="2:10" ht="15.75" customHeight="1">
      <c r="B232" s="10"/>
      <c r="F232" s="10"/>
      <c r="J232" s="11"/>
    </row>
    <row r="233" spans="2:10" ht="15.75" customHeight="1">
      <c r="B233" s="10"/>
      <c r="F233" s="10"/>
      <c r="J233" s="11"/>
    </row>
    <row r="234" spans="2:10" ht="15.75" customHeight="1">
      <c r="B234" s="10"/>
      <c r="F234" s="10"/>
      <c r="J234" s="11"/>
    </row>
    <row r="235" spans="2:10" ht="15.75" customHeight="1">
      <c r="B235" s="10"/>
      <c r="F235" s="10"/>
      <c r="J235" s="11"/>
    </row>
    <row r="236" spans="2:10" ht="15.75" customHeight="1">
      <c r="B236" s="10"/>
      <c r="F236" s="10"/>
      <c r="J236" s="11"/>
    </row>
    <row r="237" spans="2:10" ht="15.75" customHeight="1">
      <c r="B237" s="10"/>
      <c r="F237" s="10"/>
      <c r="J237" s="11"/>
    </row>
    <row r="238" spans="2:10" ht="15.75" customHeight="1">
      <c r="B238" s="10"/>
      <c r="F238" s="10"/>
      <c r="J238" s="11"/>
    </row>
    <row r="239" spans="2:10" ht="15.75" customHeight="1">
      <c r="B239" s="10"/>
      <c r="F239" s="10"/>
      <c r="J239" s="11"/>
    </row>
    <row r="240" spans="2:10" ht="15.75" customHeight="1">
      <c r="B240" s="10"/>
      <c r="F240" s="10"/>
      <c r="J240" s="11"/>
    </row>
    <row r="241" spans="2:10" ht="15.75" customHeight="1">
      <c r="B241" s="10"/>
      <c r="F241" s="10"/>
      <c r="J241" s="11"/>
    </row>
    <row r="242" spans="2:10" ht="15.75" customHeight="1">
      <c r="B242" s="10"/>
      <c r="F242" s="10"/>
      <c r="J242" s="11"/>
    </row>
    <row r="243" spans="2:10" ht="15.75" customHeight="1">
      <c r="B243" s="10"/>
      <c r="F243" s="10"/>
      <c r="J243" s="11"/>
    </row>
    <row r="244" spans="2:10" ht="15.75" customHeight="1">
      <c r="B244" s="10"/>
      <c r="F244" s="10"/>
      <c r="J244" s="11"/>
    </row>
    <row r="245" spans="2:10" ht="15.75" customHeight="1">
      <c r="B245" s="10"/>
      <c r="F245" s="10"/>
      <c r="J245" s="11"/>
    </row>
    <row r="246" spans="2:10" ht="15.75" customHeight="1">
      <c r="B246" s="10"/>
      <c r="F246" s="10"/>
      <c r="J246" s="11"/>
    </row>
    <row r="247" spans="2:10" ht="15.75" customHeight="1">
      <c r="B247" s="10"/>
      <c r="F247" s="10"/>
      <c r="J247" s="11"/>
    </row>
    <row r="248" spans="2:10" ht="15.75" customHeight="1">
      <c r="B248" s="10"/>
      <c r="F248" s="10"/>
      <c r="J248" s="11"/>
    </row>
    <row r="249" spans="2:10" ht="15.75" customHeight="1">
      <c r="B249" s="10"/>
      <c r="F249" s="10"/>
      <c r="J249" s="11"/>
    </row>
    <row r="250" spans="2:10" ht="15.75" customHeight="1">
      <c r="B250" s="10"/>
      <c r="F250" s="10"/>
      <c r="J250" s="11"/>
    </row>
    <row r="251" spans="2:10" ht="15.75" customHeight="1">
      <c r="B251" s="10"/>
      <c r="F251" s="10"/>
      <c r="J251" s="11"/>
    </row>
    <row r="252" spans="2:10" ht="15.75" customHeight="1">
      <c r="B252" s="10"/>
      <c r="F252" s="10"/>
      <c r="J252" s="11"/>
    </row>
    <row r="253" spans="2:10" ht="15.75" customHeight="1">
      <c r="B253" s="10"/>
      <c r="F253" s="10"/>
      <c r="J253" s="11"/>
    </row>
    <row r="254" spans="2:10" ht="15.75" customHeight="1">
      <c r="B254" s="10"/>
      <c r="F254" s="10"/>
      <c r="J254" s="11"/>
    </row>
    <row r="255" spans="2:10" ht="15.75" customHeight="1">
      <c r="B255" s="10"/>
      <c r="F255" s="10"/>
      <c r="J255" s="11"/>
    </row>
    <row r="256" spans="2:10" ht="15.75" customHeight="1">
      <c r="B256" s="10"/>
      <c r="F256" s="10"/>
      <c r="J256" s="11"/>
    </row>
    <row r="257" spans="2:10" ht="15.75" customHeight="1">
      <c r="B257" s="10"/>
      <c r="F257" s="10"/>
      <c r="J257" s="11"/>
    </row>
    <row r="258" spans="2:10" ht="15.75" customHeight="1">
      <c r="B258" s="10"/>
      <c r="F258" s="10"/>
      <c r="J258" s="11"/>
    </row>
    <row r="259" spans="2:10" ht="15.75" customHeight="1">
      <c r="B259" s="10"/>
      <c r="F259" s="10"/>
      <c r="J259" s="11"/>
    </row>
    <row r="260" spans="2:10" ht="15.75" customHeight="1">
      <c r="B260" s="10"/>
      <c r="F260" s="10"/>
      <c r="J260" s="11"/>
    </row>
    <row r="261" spans="2:10" ht="15.75" customHeight="1">
      <c r="B261" s="10"/>
      <c r="F261" s="10"/>
      <c r="J261" s="11"/>
    </row>
    <row r="262" spans="2:10" ht="15.75" customHeight="1">
      <c r="B262" s="10"/>
      <c r="F262" s="10"/>
      <c r="J262" s="11"/>
    </row>
    <row r="263" spans="2:10" ht="15.75" customHeight="1">
      <c r="B263" s="10"/>
      <c r="F263" s="10"/>
      <c r="J263" s="11"/>
    </row>
    <row r="264" spans="2:10" ht="15.75" customHeight="1">
      <c r="B264" s="10"/>
      <c r="F264" s="10"/>
      <c r="J264" s="11"/>
    </row>
    <row r="265" spans="2:10" ht="15.75" customHeight="1">
      <c r="B265" s="10"/>
      <c r="F265" s="10"/>
      <c r="J265" s="11"/>
    </row>
    <row r="266" spans="2:10" ht="15.75" customHeight="1">
      <c r="B266" s="10"/>
      <c r="F266" s="10"/>
      <c r="J266" s="11"/>
    </row>
    <row r="267" spans="2:10" ht="15.75" customHeight="1">
      <c r="B267" s="10"/>
      <c r="F267" s="10"/>
      <c r="J267" s="11"/>
    </row>
    <row r="268" spans="2:10" ht="15.75" customHeight="1">
      <c r="B268" s="10"/>
      <c r="F268" s="10"/>
      <c r="J268" s="11"/>
    </row>
    <row r="269" spans="2:10" ht="15.75" customHeight="1">
      <c r="B269" s="10"/>
      <c r="F269" s="10"/>
      <c r="J269" s="11"/>
    </row>
    <row r="270" spans="2:10" ht="15.75" customHeight="1">
      <c r="B270" s="10"/>
      <c r="F270" s="10"/>
      <c r="J270" s="11"/>
    </row>
    <row r="271" spans="2:10" ht="15.75" customHeight="1">
      <c r="B271" s="10"/>
      <c r="F271" s="10"/>
      <c r="J271" s="11"/>
    </row>
    <row r="272" spans="2:10" ht="15.75" customHeight="1">
      <c r="B272" s="10"/>
      <c r="F272" s="10"/>
      <c r="J272" s="11"/>
    </row>
    <row r="273" spans="2:10" ht="15.75" customHeight="1">
      <c r="B273" s="10"/>
      <c r="F273" s="10"/>
      <c r="J273" s="11"/>
    </row>
    <row r="274" spans="2:10" ht="15.75" customHeight="1">
      <c r="B274" s="10"/>
      <c r="F274" s="10"/>
      <c r="J274" s="11"/>
    </row>
    <row r="275" spans="2:10" ht="15.75" customHeight="1">
      <c r="B275" s="10"/>
      <c r="F275" s="10"/>
      <c r="J275" s="11"/>
    </row>
    <row r="276" spans="2:10" ht="15.75" customHeight="1">
      <c r="B276" s="10"/>
      <c r="F276" s="10"/>
      <c r="J276" s="11"/>
    </row>
    <row r="277" spans="2:10" ht="15.75" customHeight="1">
      <c r="B277" s="10"/>
      <c r="F277" s="10"/>
      <c r="J277" s="11"/>
    </row>
    <row r="278" spans="2:10" ht="15.75" customHeight="1">
      <c r="B278" s="10"/>
      <c r="F278" s="10"/>
      <c r="J278" s="11"/>
    </row>
    <row r="279" spans="2:10" ht="15.75" customHeight="1">
      <c r="B279" s="10"/>
      <c r="F279" s="10"/>
      <c r="J279" s="11"/>
    </row>
    <row r="280" spans="2:10" ht="15.75" customHeight="1">
      <c r="B280" s="10"/>
      <c r="F280" s="10"/>
      <c r="J280" s="11"/>
    </row>
    <row r="281" spans="2:10" ht="15.75" customHeight="1">
      <c r="B281" s="10"/>
      <c r="F281" s="10"/>
      <c r="J281" s="11"/>
    </row>
    <row r="282" spans="2:10" ht="15.75" customHeight="1">
      <c r="B282" s="10"/>
      <c r="F282" s="10"/>
      <c r="J282" s="11"/>
    </row>
    <row r="283" spans="2:10" ht="15.75" customHeight="1">
      <c r="B283" s="10"/>
      <c r="F283" s="10"/>
      <c r="J283" s="11"/>
    </row>
    <row r="284" spans="2:10" ht="15.75" customHeight="1">
      <c r="B284" s="10"/>
      <c r="F284" s="10"/>
      <c r="J284" s="11"/>
    </row>
    <row r="285" spans="2:10" ht="15.75" customHeight="1">
      <c r="B285" s="10"/>
      <c r="F285" s="10"/>
      <c r="J285" s="11"/>
    </row>
    <row r="286" spans="2:10" ht="15.75" customHeight="1">
      <c r="B286" s="10"/>
      <c r="F286" s="10"/>
      <c r="J286" s="11"/>
    </row>
    <row r="287" spans="2:10" ht="15.75" customHeight="1">
      <c r="B287" s="10"/>
      <c r="F287" s="10"/>
      <c r="J287" s="11"/>
    </row>
    <row r="288" spans="2:10" ht="15.75" customHeight="1">
      <c r="B288" s="10"/>
      <c r="F288" s="10"/>
      <c r="J288" s="11"/>
    </row>
    <row r="289" spans="2:10" ht="15.75" customHeight="1">
      <c r="B289" s="10"/>
      <c r="F289" s="10"/>
      <c r="J289" s="11"/>
    </row>
    <row r="290" spans="2:10" ht="15.75" customHeight="1">
      <c r="B290" s="10"/>
      <c r="F290" s="10"/>
      <c r="J290" s="11"/>
    </row>
    <row r="291" spans="2:10" ht="15.75" customHeight="1">
      <c r="B291" s="10"/>
      <c r="F291" s="10"/>
      <c r="J291" s="11"/>
    </row>
    <row r="292" spans="2:10" ht="15.75" customHeight="1">
      <c r="B292" s="10"/>
      <c r="F292" s="10"/>
      <c r="J292" s="11"/>
    </row>
    <row r="293" spans="2:10" ht="15.75" customHeight="1">
      <c r="B293" s="10"/>
      <c r="F293" s="10"/>
      <c r="J293" s="11"/>
    </row>
    <row r="294" spans="2:10" ht="15.75" customHeight="1">
      <c r="B294" s="10"/>
      <c r="F294" s="10"/>
      <c r="J294" s="11"/>
    </row>
    <row r="295" spans="2:10" ht="15.75" customHeight="1">
      <c r="B295" s="10"/>
      <c r="F295" s="10"/>
      <c r="J295" s="11"/>
    </row>
    <row r="296" spans="2:10" ht="15.75" customHeight="1">
      <c r="B296" s="10"/>
      <c r="F296" s="10"/>
      <c r="J296" s="11"/>
    </row>
    <row r="297" spans="2:10" ht="15.75" customHeight="1">
      <c r="B297" s="10"/>
      <c r="F297" s="10"/>
      <c r="J297" s="11"/>
    </row>
    <row r="298" spans="2:10" ht="15.75" customHeight="1">
      <c r="B298" s="10"/>
      <c r="F298" s="10"/>
      <c r="J298" s="11"/>
    </row>
    <row r="299" spans="2:10" ht="15.75" customHeight="1">
      <c r="B299" s="10"/>
      <c r="F299" s="10"/>
      <c r="J299" s="11"/>
    </row>
    <row r="300" spans="2:10" ht="15.75" customHeight="1">
      <c r="B300" s="10"/>
      <c r="F300" s="10"/>
      <c r="J300" s="11"/>
    </row>
    <row r="301" spans="2:10" ht="15.75" customHeight="1">
      <c r="B301" s="10"/>
      <c r="F301" s="10"/>
      <c r="J301" s="11"/>
    </row>
    <row r="302" spans="2:10" ht="15.75" customHeight="1">
      <c r="B302" s="10"/>
      <c r="F302" s="10"/>
      <c r="J302" s="11"/>
    </row>
    <row r="303" spans="2:10" ht="15.75" customHeight="1">
      <c r="B303" s="10"/>
      <c r="F303" s="10"/>
      <c r="J303" s="11"/>
    </row>
    <row r="304" spans="2:10" ht="15.75" customHeight="1">
      <c r="B304" s="10"/>
      <c r="F304" s="10"/>
      <c r="J304" s="11"/>
    </row>
    <row r="305" spans="2:10" ht="15.75" customHeight="1">
      <c r="B305" s="10"/>
      <c r="F305" s="10"/>
      <c r="J305" s="11"/>
    </row>
    <row r="306" spans="2:10" ht="15.75" customHeight="1">
      <c r="B306" s="10"/>
      <c r="F306" s="10"/>
      <c r="J306" s="11"/>
    </row>
    <row r="307" spans="2:10" ht="15.75" customHeight="1">
      <c r="B307" s="10"/>
      <c r="F307" s="10"/>
      <c r="J307" s="11"/>
    </row>
    <row r="308" spans="2:10" ht="15.75" customHeight="1">
      <c r="B308" s="10"/>
      <c r="F308" s="10"/>
      <c r="J308" s="11"/>
    </row>
    <row r="309" spans="2:10" ht="15.75" customHeight="1">
      <c r="B309" s="10"/>
      <c r="F309" s="10"/>
      <c r="J309" s="11"/>
    </row>
    <row r="310" spans="2:10" ht="15.75" customHeight="1">
      <c r="B310" s="10"/>
      <c r="F310" s="10"/>
      <c r="J310" s="11"/>
    </row>
    <row r="311" spans="2:10" ht="15.75" customHeight="1">
      <c r="B311" s="10"/>
      <c r="F311" s="10"/>
      <c r="J311" s="11"/>
    </row>
    <row r="312" spans="2:10" ht="15.75" customHeight="1">
      <c r="B312" s="10"/>
      <c r="F312" s="10"/>
      <c r="J312" s="11"/>
    </row>
    <row r="313" spans="2:10" ht="15.75" customHeight="1">
      <c r="B313" s="10"/>
      <c r="F313" s="10"/>
      <c r="J313" s="11"/>
    </row>
    <row r="314" spans="2:10" ht="15.75" customHeight="1">
      <c r="B314" s="10"/>
      <c r="F314" s="10"/>
      <c r="J314" s="11"/>
    </row>
    <row r="315" spans="2:10" ht="15.75" customHeight="1">
      <c r="B315" s="10"/>
      <c r="F315" s="10"/>
      <c r="J315" s="11"/>
    </row>
    <row r="316" spans="2:10" ht="15.75" customHeight="1">
      <c r="B316" s="10"/>
      <c r="F316" s="10"/>
      <c r="J316" s="11"/>
    </row>
    <row r="317" spans="2:10" ht="15.75" customHeight="1">
      <c r="B317" s="10"/>
      <c r="F317" s="10"/>
      <c r="J317" s="11"/>
    </row>
    <row r="318" spans="2:10" ht="15.75" customHeight="1">
      <c r="B318" s="10"/>
      <c r="F318" s="10"/>
      <c r="J318" s="11"/>
    </row>
    <row r="319" spans="2:10" ht="15.75" customHeight="1">
      <c r="B319" s="10"/>
      <c r="F319" s="10"/>
      <c r="J319" s="11"/>
    </row>
    <row r="320" spans="2:10" ht="15.75" customHeight="1">
      <c r="B320" s="10"/>
      <c r="F320" s="10"/>
      <c r="J320" s="11"/>
    </row>
    <row r="321" spans="2:10" ht="15.75" customHeight="1">
      <c r="B321" s="10"/>
      <c r="F321" s="10"/>
      <c r="J321" s="11"/>
    </row>
    <row r="322" spans="2:10" ht="15.75" customHeight="1">
      <c r="B322" s="10"/>
      <c r="F322" s="10"/>
      <c r="J322" s="11"/>
    </row>
    <row r="323" spans="2:10" ht="15.75" customHeight="1">
      <c r="B323" s="10"/>
      <c r="F323" s="10"/>
      <c r="J323" s="11"/>
    </row>
    <row r="324" spans="2:10" ht="15.75" customHeight="1">
      <c r="B324" s="10"/>
      <c r="F324" s="10"/>
      <c r="J324" s="11"/>
    </row>
    <row r="325" spans="2:10" ht="15.75" customHeight="1">
      <c r="B325" s="10"/>
      <c r="F325" s="10"/>
      <c r="J325" s="11"/>
    </row>
    <row r="326" spans="2:10" ht="15.75" customHeight="1">
      <c r="B326" s="10"/>
      <c r="F326" s="10"/>
      <c r="J326" s="11"/>
    </row>
    <row r="327" spans="2:10" ht="15.75" customHeight="1">
      <c r="B327" s="10"/>
      <c r="F327" s="10"/>
      <c r="J327" s="11"/>
    </row>
    <row r="328" spans="2:10" ht="15.75" customHeight="1">
      <c r="B328" s="10"/>
      <c r="F328" s="10"/>
      <c r="J328" s="11"/>
    </row>
    <row r="329" spans="2:10" ht="15.75" customHeight="1">
      <c r="B329" s="10"/>
      <c r="F329" s="10"/>
      <c r="J329" s="11"/>
    </row>
    <row r="330" spans="2:10" ht="15.75" customHeight="1">
      <c r="B330" s="10"/>
      <c r="F330" s="10"/>
      <c r="J330" s="11"/>
    </row>
    <row r="331" spans="2:10" ht="15.75" customHeight="1">
      <c r="B331" s="10"/>
      <c r="F331" s="10"/>
      <c r="J331" s="11"/>
    </row>
    <row r="332" spans="2:10" ht="15.75" customHeight="1">
      <c r="B332" s="10"/>
      <c r="F332" s="10"/>
      <c r="J332" s="11"/>
    </row>
    <row r="333" spans="2:10" ht="15.75" customHeight="1">
      <c r="B333" s="10"/>
      <c r="F333" s="10"/>
      <c r="J333" s="11"/>
    </row>
    <row r="334" spans="2:10" ht="15.75" customHeight="1">
      <c r="B334" s="10"/>
      <c r="F334" s="10"/>
      <c r="J334" s="11"/>
    </row>
    <row r="335" spans="2:10" ht="15.75" customHeight="1">
      <c r="B335" s="10"/>
      <c r="F335" s="10"/>
      <c r="J335" s="11"/>
    </row>
    <row r="336" spans="2:10" ht="15.75" customHeight="1">
      <c r="B336" s="10"/>
      <c r="F336" s="10"/>
      <c r="J336" s="11"/>
    </row>
    <row r="337" spans="2:10" ht="15.75" customHeight="1">
      <c r="B337" s="10"/>
      <c r="F337" s="10"/>
      <c r="J337" s="11"/>
    </row>
    <row r="338" spans="2:10" ht="15.75" customHeight="1">
      <c r="B338" s="10"/>
      <c r="F338" s="10"/>
      <c r="J338" s="11"/>
    </row>
    <row r="339" spans="2:10" ht="15.75" customHeight="1">
      <c r="B339" s="10"/>
      <c r="F339" s="10"/>
      <c r="J339" s="11"/>
    </row>
    <row r="340" spans="2:10" ht="15.75" customHeight="1">
      <c r="B340" s="10"/>
      <c r="F340" s="10"/>
      <c r="J340" s="11"/>
    </row>
    <row r="341" spans="2:10" ht="15.75" customHeight="1">
      <c r="B341" s="10"/>
      <c r="F341" s="10"/>
      <c r="J341" s="11"/>
    </row>
    <row r="342" spans="2:10" ht="15.75" customHeight="1">
      <c r="B342" s="10"/>
      <c r="F342" s="10"/>
      <c r="J342" s="11"/>
    </row>
    <row r="343" spans="2:10" ht="15.75" customHeight="1">
      <c r="B343" s="10"/>
      <c r="F343" s="10"/>
      <c r="J343" s="11"/>
    </row>
    <row r="344" spans="2:10" ht="15.75" customHeight="1">
      <c r="B344" s="10"/>
      <c r="F344" s="10"/>
      <c r="J344" s="11"/>
    </row>
    <row r="345" spans="2:10" ht="15.75" customHeight="1">
      <c r="B345" s="10"/>
      <c r="F345" s="10"/>
      <c r="J345" s="11"/>
    </row>
    <row r="346" spans="2:10" ht="15.75" customHeight="1">
      <c r="B346" s="10"/>
      <c r="F346" s="10"/>
      <c r="J346" s="11"/>
    </row>
    <row r="347" spans="2:10" ht="15.75" customHeight="1">
      <c r="B347" s="10"/>
      <c r="F347" s="10"/>
      <c r="J347" s="11"/>
    </row>
    <row r="348" spans="2:10" ht="15.75" customHeight="1">
      <c r="B348" s="10"/>
      <c r="F348" s="10"/>
      <c r="J348" s="11"/>
    </row>
    <row r="349" spans="2:10" ht="15.75" customHeight="1">
      <c r="B349" s="10"/>
      <c r="F349" s="10"/>
      <c r="J349" s="11"/>
    </row>
    <row r="350" spans="2:10" ht="15.75" customHeight="1">
      <c r="B350" s="10"/>
      <c r="F350" s="10"/>
      <c r="J350" s="11"/>
    </row>
    <row r="351" spans="2:10" ht="15.75" customHeight="1">
      <c r="B351" s="10"/>
      <c r="F351" s="10"/>
      <c r="J351" s="11"/>
    </row>
    <row r="352" spans="2:10" ht="15.75" customHeight="1">
      <c r="B352" s="10"/>
      <c r="F352" s="10"/>
      <c r="J352" s="11"/>
    </row>
    <row r="353" spans="2:10" ht="15.75" customHeight="1">
      <c r="B353" s="10"/>
      <c r="F353" s="10"/>
      <c r="J353" s="11"/>
    </row>
    <row r="354" spans="2:10" ht="15.75" customHeight="1">
      <c r="B354" s="10"/>
      <c r="F354" s="10"/>
      <c r="J354" s="11"/>
    </row>
    <row r="355" spans="2:10" ht="15.75" customHeight="1">
      <c r="B355" s="10"/>
      <c r="F355" s="10"/>
      <c r="J355" s="11"/>
    </row>
    <row r="356" spans="2:10" ht="15.75" customHeight="1">
      <c r="B356" s="10"/>
      <c r="F356" s="10"/>
      <c r="J356" s="11"/>
    </row>
    <row r="357" spans="2:10" ht="15.75" customHeight="1">
      <c r="B357" s="10"/>
      <c r="F357" s="10"/>
      <c r="J357" s="11"/>
    </row>
    <row r="358" spans="2:10" ht="15.75" customHeight="1">
      <c r="B358" s="10"/>
      <c r="F358" s="10"/>
      <c r="J358" s="11"/>
    </row>
    <row r="359" spans="2:10" ht="15.75" customHeight="1">
      <c r="B359" s="10"/>
      <c r="F359" s="10"/>
      <c r="J359" s="11"/>
    </row>
    <row r="360" spans="2:10" ht="15.75" customHeight="1">
      <c r="B360" s="10"/>
      <c r="F360" s="10"/>
      <c r="J360" s="11"/>
    </row>
    <row r="361" spans="2:10" ht="15.75" customHeight="1">
      <c r="B361" s="10"/>
      <c r="F361" s="10"/>
      <c r="J361" s="11"/>
    </row>
    <row r="362" spans="2:10" ht="15.75" customHeight="1">
      <c r="B362" s="10"/>
      <c r="F362" s="10"/>
      <c r="J362" s="11"/>
    </row>
    <row r="363" spans="2:10" ht="15.75" customHeight="1">
      <c r="B363" s="10"/>
      <c r="F363" s="10"/>
      <c r="J363" s="11"/>
    </row>
    <row r="364" spans="2:10" ht="15.75" customHeight="1">
      <c r="B364" s="10"/>
      <c r="F364" s="10"/>
      <c r="J364" s="11"/>
    </row>
    <row r="365" spans="2:10" ht="15.75" customHeight="1">
      <c r="B365" s="10"/>
      <c r="F365" s="10"/>
      <c r="J365" s="11"/>
    </row>
    <row r="366" spans="2:10" ht="15.75" customHeight="1">
      <c r="B366" s="10"/>
      <c r="F366" s="10"/>
      <c r="J366" s="11"/>
    </row>
    <row r="367" spans="2:10" ht="15.75" customHeight="1">
      <c r="B367" s="10"/>
      <c r="F367" s="10"/>
      <c r="J367" s="11"/>
    </row>
    <row r="368" spans="2:10" ht="15.75" customHeight="1">
      <c r="B368" s="10"/>
      <c r="F368" s="10"/>
      <c r="J368" s="11"/>
    </row>
    <row r="369" spans="2:10" ht="15.75" customHeight="1">
      <c r="B369" s="10"/>
      <c r="F369" s="10"/>
      <c r="J369" s="11"/>
    </row>
    <row r="370" spans="2:10" ht="15.75" customHeight="1">
      <c r="B370" s="10"/>
      <c r="F370" s="10"/>
      <c r="J370" s="11"/>
    </row>
    <row r="371" spans="2:10" ht="15.75" customHeight="1">
      <c r="B371" s="10"/>
      <c r="F371" s="10"/>
      <c r="J371" s="11"/>
    </row>
    <row r="372" spans="2:10" ht="15.75" customHeight="1">
      <c r="B372" s="10"/>
      <c r="F372" s="10"/>
      <c r="J372" s="11"/>
    </row>
    <row r="373" spans="2:10" ht="15.75" customHeight="1">
      <c r="B373" s="10"/>
      <c r="F373" s="10"/>
      <c r="J373" s="11"/>
    </row>
    <row r="374" spans="2:10" ht="15.75" customHeight="1">
      <c r="B374" s="10"/>
      <c r="F374" s="10"/>
      <c r="J374" s="11"/>
    </row>
    <row r="375" spans="2:10" ht="15.75" customHeight="1">
      <c r="B375" s="10"/>
      <c r="F375" s="10"/>
      <c r="J375" s="11"/>
    </row>
    <row r="376" spans="2:10" ht="15.75" customHeight="1">
      <c r="B376" s="10"/>
      <c r="F376" s="10"/>
      <c r="J376" s="11"/>
    </row>
    <row r="377" spans="2:10" ht="15.75" customHeight="1">
      <c r="B377" s="10"/>
      <c r="F377" s="10"/>
      <c r="J377" s="11"/>
    </row>
    <row r="378" spans="2:10" ht="15.75" customHeight="1">
      <c r="B378" s="10"/>
      <c r="F378" s="10"/>
      <c r="J378" s="11"/>
    </row>
    <row r="379" spans="2:10" ht="15.75" customHeight="1">
      <c r="B379" s="10"/>
      <c r="F379" s="10"/>
      <c r="J379" s="11"/>
    </row>
    <row r="380" spans="2:10" ht="15.75" customHeight="1">
      <c r="B380" s="10"/>
      <c r="F380" s="10"/>
      <c r="J380" s="11"/>
    </row>
    <row r="381" spans="2:10" ht="15.75" customHeight="1">
      <c r="B381" s="10"/>
      <c r="F381" s="10"/>
      <c r="J381" s="11"/>
    </row>
    <row r="382" spans="2:10" ht="15.75" customHeight="1">
      <c r="B382" s="10"/>
      <c r="F382" s="10"/>
      <c r="J382" s="11"/>
    </row>
    <row r="383" spans="2:10" ht="15.75" customHeight="1">
      <c r="B383" s="10"/>
      <c r="F383" s="10"/>
      <c r="J383" s="11"/>
    </row>
    <row r="384" spans="2:10" ht="15.75" customHeight="1">
      <c r="B384" s="10"/>
      <c r="F384" s="10"/>
      <c r="J384" s="11"/>
    </row>
    <row r="385" spans="2:10" ht="15.75" customHeight="1">
      <c r="B385" s="10"/>
      <c r="F385" s="10"/>
      <c r="J385" s="11"/>
    </row>
    <row r="386" spans="2:10" ht="15.75" customHeight="1">
      <c r="B386" s="10"/>
      <c r="F386" s="10"/>
      <c r="J386" s="11"/>
    </row>
    <row r="387" spans="2:10" ht="15.75" customHeight="1">
      <c r="B387" s="10"/>
      <c r="F387" s="10"/>
      <c r="J387" s="11"/>
    </row>
    <row r="388" spans="2:10" ht="15.75" customHeight="1">
      <c r="B388" s="10"/>
      <c r="F388" s="10"/>
      <c r="J388" s="11"/>
    </row>
    <row r="389" spans="2:10" ht="15.75" customHeight="1">
      <c r="B389" s="10"/>
      <c r="F389" s="10"/>
      <c r="J389" s="11"/>
    </row>
    <row r="390" spans="2:10" ht="15.75" customHeight="1">
      <c r="B390" s="10"/>
      <c r="F390" s="10"/>
      <c r="J390" s="11"/>
    </row>
    <row r="391" spans="2:10" ht="15.75" customHeight="1">
      <c r="B391" s="10"/>
      <c r="F391" s="10"/>
      <c r="J391" s="11"/>
    </row>
    <row r="392" spans="2:10" ht="15.75" customHeight="1">
      <c r="B392" s="10"/>
      <c r="F392" s="10"/>
      <c r="J392" s="11"/>
    </row>
    <row r="393" spans="2:10" ht="15.75" customHeight="1">
      <c r="B393" s="10"/>
      <c r="F393" s="10"/>
      <c r="J393" s="11"/>
    </row>
    <row r="394" spans="2:10" ht="15.75" customHeight="1">
      <c r="B394" s="10"/>
      <c r="F394" s="10"/>
      <c r="J394" s="11"/>
    </row>
    <row r="395" spans="2:10" ht="15.75" customHeight="1">
      <c r="B395" s="10"/>
      <c r="F395" s="10"/>
      <c r="J395" s="11"/>
    </row>
    <row r="396" spans="2:10" ht="15.75" customHeight="1">
      <c r="B396" s="10"/>
      <c r="F396" s="10"/>
      <c r="J396" s="11"/>
    </row>
    <row r="397" spans="2:10" ht="15.75" customHeight="1">
      <c r="B397" s="10"/>
      <c r="F397" s="10"/>
      <c r="J397" s="11"/>
    </row>
    <row r="398" spans="2:10" ht="15.75" customHeight="1">
      <c r="B398" s="10"/>
      <c r="F398" s="10"/>
      <c r="J398" s="11"/>
    </row>
    <row r="399" spans="2:10" ht="15.75" customHeight="1">
      <c r="B399" s="10"/>
      <c r="F399" s="10"/>
      <c r="J399" s="11"/>
    </row>
    <row r="400" spans="2:10" ht="15.75" customHeight="1">
      <c r="B400" s="10"/>
      <c r="F400" s="10"/>
      <c r="J400" s="11"/>
    </row>
    <row r="401" spans="2:10" ht="15.75" customHeight="1">
      <c r="B401" s="10"/>
      <c r="F401" s="10"/>
      <c r="J401" s="11"/>
    </row>
    <row r="402" spans="2:10" ht="15.75" customHeight="1">
      <c r="B402" s="10"/>
      <c r="F402" s="10"/>
      <c r="J402" s="11"/>
    </row>
    <row r="403" spans="2:10" ht="15.75" customHeight="1">
      <c r="B403" s="10"/>
      <c r="F403" s="10"/>
      <c r="J403" s="11"/>
    </row>
    <row r="404" spans="2:10" ht="15.75" customHeight="1">
      <c r="B404" s="10"/>
      <c r="F404" s="10"/>
      <c r="J404" s="11"/>
    </row>
    <row r="405" spans="2:10" ht="15.75" customHeight="1">
      <c r="B405" s="10"/>
      <c r="F405" s="10"/>
      <c r="J405" s="11"/>
    </row>
    <row r="406" spans="2:10" ht="15.75" customHeight="1">
      <c r="B406" s="10"/>
      <c r="F406" s="10"/>
      <c r="J406" s="11"/>
    </row>
    <row r="407" spans="2:10" ht="15.75" customHeight="1">
      <c r="B407" s="10"/>
      <c r="F407" s="10"/>
      <c r="J407" s="11"/>
    </row>
    <row r="408" spans="2:10" ht="15.75" customHeight="1">
      <c r="B408" s="10"/>
      <c r="F408" s="10"/>
      <c r="J408" s="11"/>
    </row>
    <row r="409" spans="2:10" ht="15.75" customHeight="1">
      <c r="B409" s="10"/>
      <c r="F409" s="10"/>
      <c r="J409" s="11"/>
    </row>
    <row r="410" spans="2:10" ht="15.75" customHeight="1">
      <c r="B410" s="10"/>
      <c r="F410" s="10"/>
      <c r="J410" s="11"/>
    </row>
    <row r="411" spans="2:10" ht="15.75" customHeight="1">
      <c r="B411" s="10"/>
      <c r="F411" s="10"/>
      <c r="J411" s="11"/>
    </row>
    <row r="412" spans="2:10" ht="15.75" customHeight="1">
      <c r="B412" s="10"/>
      <c r="F412" s="10"/>
      <c r="J412" s="11"/>
    </row>
    <row r="413" spans="2:10" ht="15.75" customHeight="1">
      <c r="B413" s="10"/>
      <c r="F413" s="10"/>
      <c r="J413" s="11"/>
    </row>
    <row r="414" spans="2:10" ht="15.75" customHeight="1">
      <c r="B414" s="10"/>
      <c r="F414" s="10"/>
      <c r="J414" s="11"/>
    </row>
    <row r="415" spans="2:10" ht="15.75" customHeight="1">
      <c r="B415" s="10"/>
      <c r="F415" s="10"/>
      <c r="J415" s="11"/>
    </row>
    <row r="416" spans="2:10" ht="15.75" customHeight="1">
      <c r="B416" s="10"/>
      <c r="F416" s="10"/>
      <c r="J416" s="11"/>
    </row>
    <row r="417" spans="2:10" ht="15.75" customHeight="1">
      <c r="B417" s="10"/>
      <c r="F417" s="10"/>
      <c r="J417" s="11"/>
    </row>
    <row r="418" spans="2:10" ht="15.75" customHeight="1">
      <c r="B418" s="10"/>
      <c r="F418" s="10"/>
      <c r="J418" s="11"/>
    </row>
    <row r="419" spans="2:10" ht="15.75" customHeight="1">
      <c r="B419" s="10"/>
      <c r="F419" s="10"/>
      <c r="J419" s="11"/>
    </row>
    <row r="420" spans="2:10" ht="15.75" customHeight="1">
      <c r="B420" s="10"/>
      <c r="F420" s="10"/>
      <c r="J420" s="11"/>
    </row>
    <row r="421" spans="2:10" ht="15.75" customHeight="1">
      <c r="B421" s="10"/>
      <c r="F421" s="10"/>
      <c r="J421" s="11"/>
    </row>
    <row r="422" spans="2:10" ht="15.75" customHeight="1">
      <c r="B422" s="10"/>
      <c r="F422" s="10"/>
      <c r="J422" s="11"/>
    </row>
    <row r="423" spans="2:10" ht="15.75" customHeight="1">
      <c r="B423" s="10"/>
      <c r="F423" s="10"/>
      <c r="J423" s="11"/>
    </row>
    <row r="424" spans="2:10" ht="15.75" customHeight="1">
      <c r="B424" s="10"/>
      <c r="F424" s="10"/>
      <c r="J424" s="11"/>
    </row>
    <row r="425" spans="2:10" ht="15.75" customHeight="1">
      <c r="B425" s="10"/>
      <c r="F425" s="10"/>
      <c r="J425" s="11"/>
    </row>
    <row r="426" spans="2:10" ht="15.75" customHeight="1">
      <c r="B426" s="10"/>
      <c r="F426" s="10"/>
      <c r="J426" s="11"/>
    </row>
    <row r="427" spans="2:10" ht="15.75" customHeight="1">
      <c r="B427" s="10"/>
      <c r="F427" s="10"/>
      <c r="J427" s="11"/>
    </row>
    <row r="428" spans="2:10" ht="15.75" customHeight="1">
      <c r="B428" s="10"/>
      <c r="F428" s="10"/>
      <c r="J428" s="11"/>
    </row>
    <row r="429" spans="2:10" ht="15.75" customHeight="1">
      <c r="B429" s="10"/>
      <c r="F429" s="10"/>
      <c r="J429" s="11"/>
    </row>
    <row r="430" spans="2:10" ht="15.75" customHeight="1">
      <c r="B430" s="10"/>
      <c r="F430" s="10"/>
      <c r="J430" s="11"/>
    </row>
    <row r="431" spans="2:10" ht="15.75" customHeight="1">
      <c r="B431" s="10"/>
      <c r="F431" s="10"/>
      <c r="J431" s="11"/>
    </row>
    <row r="432" spans="2:10" ht="15.75" customHeight="1">
      <c r="B432" s="10"/>
      <c r="F432" s="10"/>
      <c r="J432" s="11"/>
    </row>
    <row r="433" spans="2:10" ht="15.75" customHeight="1">
      <c r="B433" s="10"/>
      <c r="F433" s="10"/>
      <c r="J433" s="11"/>
    </row>
    <row r="434" spans="2:10" ht="15.75" customHeight="1">
      <c r="B434" s="10"/>
      <c r="F434" s="10"/>
      <c r="J434" s="11"/>
    </row>
    <row r="435" spans="2:10" ht="15.75" customHeight="1">
      <c r="B435" s="10"/>
      <c r="F435" s="10"/>
      <c r="J435" s="11"/>
    </row>
    <row r="436" spans="2:10" ht="15.75" customHeight="1">
      <c r="B436" s="10"/>
      <c r="F436" s="10"/>
      <c r="J436" s="11"/>
    </row>
    <row r="437" spans="2:10" ht="15.75" customHeight="1">
      <c r="B437" s="10"/>
      <c r="F437" s="10"/>
      <c r="J437" s="11"/>
    </row>
    <row r="438" spans="2:10" ht="15.75" customHeight="1">
      <c r="B438" s="10"/>
      <c r="F438" s="10"/>
      <c r="J438" s="11"/>
    </row>
    <row r="439" spans="2:10" ht="15.75" customHeight="1">
      <c r="B439" s="10"/>
      <c r="F439" s="10"/>
      <c r="J439" s="11"/>
    </row>
    <row r="440" spans="2:10" ht="15.75" customHeight="1">
      <c r="B440" s="10"/>
      <c r="F440" s="10"/>
      <c r="J440" s="11"/>
    </row>
    <row r="441" spans="2:10" ht="15.75" customHeight="1">
      <c r="B441" s="10"/>
      <c r="F441" s="10"/>
      <c r="J441" s="11"/>
    </row>
    <row r="442" spans="2:10" ht="15.75" customHeight="1">
      <c r="B442" s="10"/>
      <c r="F442" s="10"/>
      <c r="J442" s="11"/>
    </row>
    <row r="443" spans="2:10" ht="15.75" customHeight="1">
      <c r="B443" s="10"/>
      <c r="F443" s="10"/>
      <c r="J443" s="11"/>
    </row>
    <row r="444" spans="2:10" ht="15.75" customHeight="1">
      <c r="B444" s="10"/>
      <c r="F444" s="10"/>
      <c r="J444" s="11"/>
    </row>
    <row r="445" spans="2:10" ht="15.75" customHeight="1">
      <c r="B445" s="10"/>
      <c r="F445" s="10"/>
      <c r="J445" s="11"/>
    </row>
    <row r="446" spans="2:10" ht="15.75" customHeight="1">
      <c r="B446" s="10"/>
      <c r="F446" s="10"/>
      <c r="J446" s="11"/>
    </row>
    <row r="447" spans="2:10" ht="15.75" customHeight="1">
      <c r="B447" s="10"/>
      <c r="F447" s="10"/>
      <c r="J447" s="11"/>
    </row>
    <row r="448" spans="2:10" ht="15.75" customHeight="1">
      <c r="B448" s="10"/>
      <c r="F448" s="10"/>
      <c r="J448" s="11"/>
    </row>
    <row r="449" spans="2:10" ht="15.75" customHeight="1">
      <c r="B449" s="10"/>
      <c r="F449" s="10"/>
      <c r="J449" s="11"/>
    </row>
    <row r="450" spans="2:10" ht="15.75" customHeight="1">
      <c r="B450" s="10"/>
      <c r="F450" s="10"/>
      <c r="J450" s="11"/>
    </row>
    <row r="451" spans="2:10" ht="15.75" customHeight="1">
      <c r="B451" s="10"/>
      <c r="F451" s="10"/>
      <c r="J451" s="11"/>
    </row>
    <row r="452" spans="2:10" ht="15.75" customHeight="1">
      <c r="B452" s="10"/>
      <c r="F452" s="10"/>
      <c r="J452" s="11"/>
    </row>
    <row r="453" spans="2:10" ht="15.75" customHeight="1">
      <c r="B453" s="10"/>
      <c r="F453" s="10"/>
      <c r="J453" s="11"/>
    </row>
    <row r="454" spans="2:10" ht="15.75" customHeight="1">
      <c r="B454" s="10"/>
      <c r="F454" s="10"/>
      <c r="J454" s="11"/>
    </row>
    <row r="455" spans="2:10" ht="15.75" customHeight="1">
      <c r="B455" s="10"/>
      <c r="F455" s="10"/>
      <c r="J455" s="11"/>
    </row>
    <row r="456" spans="2:10" ht="15.75" customHeight="1">
      <c r="B456" s="10"/>
      <c r="F456" s="10"/>
      <c r="J456" s="11"/>
    </row>
    <row r="457" spans="2:10" ht="15.75" customHeight="1">
      <c r="B457" s="10"/>
      <c r="F457" s="10"/>
      <c r="J457" s="11"/>
    </row>
    <row r="458" spans="2:10" ht="15.75" customHeight="1">
      <c r="B458" s="10"/>
      <c r="F458" s="10"/>
      <c r="J458" s="11"/>
    </row>
    <row r="459" spans="2:10" ht="15.75" customHeight="1">
      <c r="B459" s="10"/>
      <c r="F459" s="10"/>
      <c r="J459" s="11"/>
    </row>
    <row r="460" spans="2:10" ht="15.75" customHeight="1">
      <c r="B460" s="10"/>
      <c r="F460" s="10"/>
      <c r="J460" s="11"/>
    </row>
    <row r="461" spans="2:10" ht="15.75" customHeight="1">
      <c r="B461" s="10"/>
      <c r="F461" s="10"/>
      <c r="J461" s="11"/>
    </row>
    <row r="462" spans="2:10" ht="15.75" customHeight="1">
      <c r="B462" s="10"/>
      <c r="F462" s="10"/>
      <c r="J462" s="11"/>
    </row>
    <row r="463" spans="2:10" ht="15.75" customHeight="1">
      <c r="B463" s="10"/>
      <c r="F463" s="10"/>
      <c r="J463" s="11"/>
    </row>
    <row r="464" spans="2:10" ht="15.75" customHeight="1">
      <c r="B464" s="10"/>
      <c r="F464" s="10"/>
      <c r="J464" s="11"/>
    </row>
    <row r="465" spans="2:10" ht="15.75" customHeight="1">
      <c r="B465" s="10"/>
      <c r="F465" s="10"/>
      <c r="J465" s="11"/>
    </row>
    <row r="466" spans="2:10" ht="15.75" customHeight="1">
      <c r="B466" s="10"/>
      <c r="F466" s="10"/>
      <c r="J466" s="11"/>
    </row>
    <row r="467" spans="2:10" ht="15.75" customHeight="1">
      <c r="B467" s="10"/>
      <c r="F467" s="10"/>
      <c r="J467" s="11"/>
    </row>
    <row r="468" spans="2:10" ht="15.75" customHeight="1">
      <c r="B468" s="10"/>
      <c r="F468" s="10"/>
      <c r="J468" s="11"/>
    </row>
    <row r="469" spans="2:10" ht="15.75" customHeight="1">
      <c r="B469" s="10"/>
      <c r="F469" s="10"/>
      <c r="J469" s="11"/>
    </row>
    <row r="470" spans="2:10" ht="15.75" customHeight="1">
      <c r="B470" s="10"/>
      <c r="F470" s="10"/>
      <c r="J470" s="11"/>
    </row>
    <row r="471" spans="2:10" ht="15.75" customHeight="1">
      <c r="B471" s="10"/>
      <c r="F471" s="10"/>
      <c r="J471" s="11"/>
    </row>
    <row r="472" spans="2:10" ht="15.75" customHeight="1">
      <c r="B472" s="10"/>
      <c r="F472" s="10"/>
      <c r="J472" s="11"/>
    </row>
    <row r="473" spans="2:10" ht="15.75" customHeight="1">
      <c r="B473" s="10"/>
      <c r="F473" s="10"/>
      <c r="J473" s="11"/>
    </row>
    <row r="474" spans="2:10" ht="15.75" customHeight="1">
      <c r="B474" s="10"/>
      <c r="F474" s="10"/>
      <c r="J474" s="11"/>
    </row>
    <row r="475" spans="2:10" ht="15.75" customHeight="1">
      <c r="B475" s="10"/>
      <c r="F475" s="10"/>
      <c r="J475" s="11"/>
    </row>
    <row r="476" spans="2:10" ht="15.75" customHeight="1">
      <c r="B476" s="10"/>
      <c r="F476" s="10"/>
      <c r="J476" s="11"/>
    </row>
    <row r="477" spans="2:10" ht="15.75" customHeight="1">
      <c r="B477" s="10"/>
      <c r="F477" s="10"/>
      <c r="J477" s="11"/>
    </row>
    <row r="478" spans="2:10" ht="15.75" customHeight="1">
      <c r="B478" s="10"/>
      <c r="F478" s="10"/>
      <c r="J478" s="11"/>
    </row>
    <row r="479" spans="2:10" ht="15.75" customHeight="1">
      <c r="B479" s="10"/>
      <c r="F479" s="10"/>
      <c r="J479" s="11"/>
    </row>
    <row r="480" spans="2:10" ht="15.75" customHeight="1">
      <c r="B480" s="10"/>
      <c r="F480" s="10"/>
      <c r="J480" s="11"/>
    </row>
    <row r="481" spans="2:10" ht="15.75" customHeight="1">
      <c r="B481" s="10"/>
      <c r="F481" s="10"/>
      <c r="J481" s="11"/>
    </row>
    <row r="482" spans="2:10" ht="15.75" customHeight="1">
      <c r="B482" s="10"/>
      <c r="F482" s="10"/>
      <c r="J482" s="11"/>
    </row>
    <row r="483" spans="2:10" ht="15.75" customHeight="1">
      <c r="B483" s="10"/>
      <c r="F483" s="10"/>
      <c r="J483" s="11"/>
    </row>
    <row r="484" spans="2:10" ht="15.75" customHeight="1">
      <c r="B484" s="10"/>
      <c r="F484" s="10"/>
      <c r="J484" s="11"/>
    </row>
    <row r="485" spans="2:10" ht="15.75" customHeight="1">
      <c r="B485" s="10"/>
      <c r="F485" s="10"/>
      <c r="J485" s="11"/>
    </row>
    <row r="486" spans="2:10" ht="15.75" customHeight="1">
      <c r="B486" s="10"/>
      <c r="F486" s="10"/>
      <c r="J486" s="11"/>
    </row>
    <row r="487" spans="2:10" ht="15.75" customHeight="1">
      <c r="B487" s="10"/>
      <c r="F487" s="10"/>
      <c r="J487" s="11"/>
    </row>
    <row r="488" spans="2:10" ht="15.75" customHeight="1">
      <c r="B488" s="10"/>
      <c r="F488" s="10"/>
      <c r="J488" s="11"/>
    </row>
    <row r="489" spans="2:10" ht="15.75" customHeight="1">
      <c r="B489" s="10"/>
      <c r="F489" s="10"/>
      <c r="J489" s="11"/>
    </row>
    <row r="490" spans="2:10" ht="15.75" customHeight="1">
      <c r="B490" s="10"/>
      <c r="F490" s="10"/>
      <c r="J490" s="11"/>
    </row>
    <row r="491" spans="2:10" ht="15.75" customHeight="1">
      <c r="B491" s="10"/>
      <c r="F491" s="10"/>
      <c r="J491" s="11"/>
    </row>
    <row r="492" spans="2:10" ht="15.75" customHeight="1">
      <c r="B492" s="10"/>
      <c r="F492" s="10"/>
      <c r="J492" s="11"/>
    </row>
    <row r="493" spans="2:10" ht="15.75" customHeight="1">
      <c r="B493" s="10"/>
      <c r="F493" s="10"/>
      <c r="J493" s="11"/>
    </row>
    <row r="494" spans="2:10" ht="15.75" customHeight="1">
      <c r="B494" s="10"/>
      <c r="F494" s="10"/>
      <c r="J494" s="11"/>
    </row>
    <row r="495" spans="2:10" ht="15.75" customHeight="1">
      <c r="B495" s="10"/>
      <c r="F495" s="10"/>
      <c r="J495" s="11"/>
    </row>
    <row r="496" spans="2:10" ht="15.75" customHeight="1">
      <c r="B496" s="10"/>
      <c r="F496" s="10"/>
      <c r="J496" s="11"/>
    </row>
    <row r="497" spans="2:10" ht="15.75" customHeight="1">
      <c r="B497" s="10"/>
      <c r="F497" s="10"/>
      <c r="J497" s="11"/>
    </row>
    <row r="498" spans="2:10" ht="15.75" customHeight="1">
      <c r="B498" s="10"/>
      <c r="F498" s="10"/>
      <c r="J498" s="11"/>
    </row>
    <row r="499" spans="2:10" ht="15.75" customHeight="1">
      <c r="B499" s="10"/>
      <c r="F499" s="10"/>
      <c r="J499" s="11"/>
    </row>
    <row r="500" spans="2:10" ht="15.75" customHeight="1">
      <c r="B500" s="10"/>
      <c r="F500" s="10"/>
      <c r="J500" s="11"/>
    </row>
    <row r="501" spans="2:10" ht="15.75" customHeight="1">
      <c r="B501" s="10"/>
      <c r="F501" s="10"/>
      <c r="J501" s="11"/>
    </row>
    <row r="502" spans="2:10" ht="15.75" customHeight="1">
      <c r="B502" s="10"/>
      <c r="F502" s="10"/>
      <c r="J502" s="11"/>
    </row>
    <row r="503" spans="2:10" ht="15.75" customHeight="1">
      <c r="B503" s="10"/>
      <c r="F503" s="10"/>
      <c r="J503" s="11"/>
    </row>
    <row r="504" spans="2:10" ht="15.75" customHeight="1">
      <c r="B504" s="10"/>
      <c r="F504" s="10"/>
      <c r="J504" s="11"/>
    </row>
    <row r="505" spans="2:10" ht="15.75" customHeight="1">
      <c r="B505" s="10"/>
      <c r="F505" s="10"/>
      <c r="J505" s="11"/>
    </row>
    <row r="506" spans="2:10" ht="15.75" customHeight="1">
      <c r="B506" s="10"/>
      <c r="F506" s="10"/>
      <c r="J506" s="11"/>
    </row>
    <row r="507" spans="2:10" ht="15.75" customHeight="1">
      <c r="B507" s="10"/>
      <c r="F507" s="10"/>
      <c r="J507" s="11"/>
    </row>
    <row r="508" spans="2:10" ht="15.75" customHeight="1">
      <c r="B508" s="10"/>
      <c r="F508" s="10"/>
      <c r="J508" s="11"/>
    </row>
    <row r="509" spans="2:10" ht="15.75" customHeight="1">
      <c r="B509" s="10"/>
      <c r="F509" s="10"/>
      <c r="J509" s="11"/>
    </row>
    <row r="510" spans="2:10" ht="15.75" customHeight="1">
      <c r="B510" s="10"/>
      <c r="F510" s="10"/>
      <c r="J510" s="11"/>
    </row>
    <row r="511" spans="2:10" ht="15.75" customHeight="1">
      <c r="B511" s="10"/>
      <c r="F511" s="10"/>
      <c r="J511" s="11"/>
    </row>
    <row r="512" spans="2:10" ht="15.75" customHeight="1">
      <c r="B512" s="10"/>
      <c r="F512" s="10"/>
      <c r="J512" s="11"/>
    </row>
    <row r="513" spans="2:10" ht="15.75" customHeight="1">
      <c r="B513" s="10"/>
      <c r="F513" s="10"/>
      <c r="J513" s="11"/>
    </row>
    <row r="514" spans="2:10" ht="15.75" customHeight="1">
      <c r="B514" s="10"/>
      <c r="F514" s="10"/>
      <c r="J514" s="11"/>
    </row>
    <row r="515" spans="2:10" ht="15.75" customHeight="1">
      <c r="B515" s="10"/>
      <c r="F515" s="10"/>
      <c r="J515" s="11"/>
    </row>
    <row r="516" spans="2:10" ht="15.75" customHeight="1">
      <c r="B516" s="10"/>
      <c r="F516" s="10"/>
      <c r="J516" s="11"/>
    </row>
    <row r="517" spans="2:10" ht="15.75" customHeight="1">
      <c r="B517" s="10"/>
      <c r="F517" s="10"/>
      <c r="J517" s="11"/>
    </row>
    <row r="518" spans="2:10" ht="15.75" customHeight="1">
      <c r="B518" s="10"/>
      <c r="F518" s="10"/>
      <c r="J518" s="11"/>
    </row>
    <row r="519" spans="2:10" ht="15.75" customHeight="1">
      <c r="B519" s="10"/>
      <c r="F519" s="10"/>
      <c r="J519" s="11"/>
    </row>
    <row r="520" spans="2:10" ht="15.75" customHeight="1">
      <c r="B520" s="10"/>
      <c r="F520" s="10"/>
      <c r="J520" s="11"/>
    </row>
    <row r="521" spans="2:10" ht="15.75" customHeight="1">
      <c r="B521" s="10"/>
      <c r="F521" s="10"/>
      <c r="J521" s="11"/>
    </row>
    <row r="522" spans="2:10" ht="15.75" customHeight="1">
      <c r="B522" s="10"/>
      <c r="F522" s="10"/>
      <c r="J522" s="11"/>
    </row>
    <row r="523" spans="2:10" ht="15.75" customHeight="1">
      <c r="B523" s="10"/>
      <c r="F523" s="10"/>
      <c r="J523" s="11"/>
    </row>
    <row r="524" spans="2:10" ht="15.75" customHeight="1">
      <c r="B524" s="10"/>
      <c r="F524" s="10"/>
      <c r="J524" s="11"/>
    </row>
    <row r="525" spans="2:10" ht="15.75" customHeight="1">
      <c r="B525" s="10"/>
      <c r="F525" s="10"/>
      <c r="J525" s="11"/>
    </row>
    <row r="526" spans="2:10" ht="15.75" customHeight="1">
      <c r="B526" s="10"/>
      <c r="F526" s="10"/>
      <c r="J526" s="11"/>
    </row>
    <row r="527" spans="2:10" ht="15.75" customHeight="1">
      <c r="B527" s="10"/>
      <c r="F527" s="10"/>
      <c r="J527" s="11"/>
    </row>
    <row r="528" spans="2:10" ht="15.75" customHeight="1">
      <c r="B528" s="10"/>
      <c r="F528" s="10"/>
      <c r="J528" s="11"/>
    </row>
    <row r="529" spans="2:10" ht="15.75" customHeight="1">
      <c r="B529" s="10"/>
      <c r="F529" s="10"/>
      <c r="J529" s="11"/>
    </row>
    <row r="530" spans="2:10" ht="15.75" customHeight="1">
      <c r="B530" s="10"/>
      <c r="F530" s="10"/>
      <c r="J530" s="11"/>
    </row>
    <row r="531" spans="2:10" ht="15.75" customHeight="1">
      <c r="B531" s="10"/>
      <c r="F531" s="10"/>
      <c r="J531" s="11"/>
    </row>
    <row r="532" spans="2:10" ht="15.75" customHeight="1">
      <c r="B532" s="10"/>
      <c r="F532" s="10"/>
      <c r="J532" s="11"/>
    </row>
    <row r="533" spans="2:10" ht="15.75" customHeight="1">
      <c r="B533" s="10"/>
      <c r="F533" s="10"/>
      <c r="J533" s="11"/>
    </row>
    <row r="534" spans="2:10" ht="15.75" customHeight="1">
      <c r="B534" s="10"/>
      <c r="F534" s="10"/>
      <c r="J534" s="11"/>
    </row>
    <row r="535" spans="2:10" ht="15.75" customHeight="1">
      <c r="B535" s="10"/>
      <c r="F535" s="10"/>
      <c r="J535" s="11"/>
    </row>
    <row r="536" spans="2:10" ht="15.75" customHeight="1">
      <c r="B536" s="10"/>
      <c r="F536" s="10"/>
      <c r="J536" s="11"/>
    </row>
    <row r="537" spans="2:10" ht="15.75" customHeight="1">
      <c r="B537" s="10"/>
      <c r="F537" s="10"/>
      <c r="J537" s="11"/>
    </row>
    <row r="538" spans="2:10" ht="15.75" customHeight="1">
      <c r="B538" s="10"/>
      <c r="F538" s="10"/>
      <c r="J538" s="11"/>
    </row>
    <row r="539" spans="2:10" ht="15.75" customHeight="1">
      <c r="B539" s="10"/>
      <c r="F539" s="10"/>
      <c r="J539" s="11"/>
    </row>
    <row r="540" spans="2:10" ht="15.75" customHeight="1">
      <c r="B540" s="10"/>
      <c r="F540" s="10"/>
      <c r="J540" s="11"/>
    </row>
    <row r="541" spans="2:10" ht="15.75" customHeight="1">
      <c r="B541" s="10"/>
      <c r="F541" s="10"/>
      <c r="J541" s="11"/>
    </row>
    <row r="542" spans="2:10" ht="15.75" customHeight="1">
      <c r="B542" s="10"/>
      <c r="F542" s="10"/>
      <c r="J542" s="11"/>
    </row>
    <row r="543" spans="2:10" ht="15.75" customHeight="1">
      <c r="B543" s="10"/>
      <c r="F543" s="10"/>
      <c r="J543" s="11"/>
    </row>
    <row r="544" spans="2:10" ht="15.75" customHeight="1">
      <c r="B544" s="10"/>
      <c r="F544" s="10"/>
      <c r="J544" s="11"/>
    </row>
    <row r="545" spans="2:10" ht="15.75" customHeight="1">
      <c r="B545" s="10"/>
      <c r="F545" s="10"/>
      <c r="J545" s="11"/>
    </row>
    <row r="546" spans="2:10" ht="15.75" customHeight="1">
      <c r="B546" s="10"/>
      <c r="F546" s="10"/>
      <c r="J546" s="11"/>
    </row>
    <row r="547" spans="2:10" ht="15.75" customHeight="1">
      <c r="B547" s="10"/>
      <c r="F547" s="10"/>
      <c r="J547" s="11"/>
    </row>
    <row r="548" spans="2:10" ht="15.75" customHeight="1">
      <c r="B548" s="10"/>
      <c r="F548" s="10"/>
      <c r="J548" s="11"/>
    </row>
    <row r="549" spans="2:10" ht="15.75" customHeight="1">
      <c r="B549" s="10"/>
      <c r="F549" s="10"/>
      <c r="J549" s="11"/>
    </row>
    <row r="550" spans="2:10" ht="15.75" customHeight="1">
      <c r="B550" s="10"/>
      <c r="F550" s="10"/>
      <c r="J550" s="11"/>
    </row>
    <row r="551" spans="2:10" ht="15.75" customHeight="1">
      <c r="B551" s="10"/>
      <c r="F551" s="10"/>
      <c r="J551" s="11"/>
    </row>
    <row r="552" spans="2:10" ht="15.75" customHeight="1">
      <c r="B552" s="10"/>
      <c r="F552" s="10"/>
      <c r="J552" s="11"/>
    </row>
    <row r="553" spans="2:10" ht="15.75" customHeight="1">
      <c r="B553" s="10"/>
      <c r="F553" s="10"/>
      <c r="J553" s="11"/>
    </row>
    <row r="554" spans="2:10" ht="15.75" customHeight="1">
      <c r="B554" s="10"/>
      <c r="F554" s="10"/>
      <c r="J554" s="11"/>
    </row>
    <row r="555" spans="2:10" ht="15.75" customHeight="1">
      <c r="B555" s="10"/>
      <c r="F555" s="10"/>
      <c r="J555" s="11"/>
    </row>
    <row r="556" spans="2:10" ht="15.75" customHeight="1">
      <c r="B556" s="10"/>
      <c r="F556" s="10"/>
      <c r="J556" s="11"/>
    </row>
    <row r="557" spans="2:10" ht="15.75" customHeight="1">
      <c r="B557" s="10"/>
      <c r="F557" s="10"/>
      <c r="J557" s="11"/>
    </row>
    <row r="558" spans="2:10" ht="15.75" customHeight="1">
      <c r="B558" s="10"/>
      <c r="F558" s="10"/>
      <c r="J558" s="11"/>
    </row>
    <row r="559" spans="2:10" ht="15.75" customHeight="1">
      <c r="B559" s="10"/>
      <c r="F559" s="10"/>
      <c r="J559" s="11"/>
    </row>
    <row r="560" spans="2:10" ht="15.75" customHeight="1">
      <c r="B560" s="10"/>
      <c r="F560" s="10"/>
      <c r="J560" s="11"/>
    </row>
    <row r="561" spans="2:10" ht="15.75" customHeight="1">
      <c r="B561" s="10"/>
      <c r="F561" s="10"/>
      <c r="J561" s="11"/>
    </row>
    <row r="562" spans="2:10" ht="15.75" customHeight="1">
      <c r="B562" s="10"/>
      <c r="F562" s="10"/>
      <c r="J562" s="11"/>
    </row>
    <row r="563" spans="2:10" ht="15.75" customHeight="1">
      <c r="B563" s="10"/>
      <c r="F563" s="10"/>
      <c r="J563" s="11"/>
    </row>
    <row r="564" spans="2:10" ht="15.75" customHeight="1">
      <c r="B564" s="10"/>
      <c r="F564" s="10"/>
      <c r="J564" s="11"/>
    </row>
    <row r="565" spans="2:10" ht="15.75" customHeight="1">
      <c r="B565" s="10"/>
      <c r="F565" s="10"/>
      <c r="J565" s="11"/>
    </row>
    <row r="566" spans="2:10" ht="15.75" customHeight="1">
      <c r="B566" s="10"/>
      <c r="F566" s="10"/>
      <c r="J566" s="11"/>
    </row>
    <row r="567" spans="2:10" ht="15.75" customHeight="1">
      <c r="B567" s="10"/>
      <c r="F567" s="10"/>
      <c r="J567" s="11"/>
    </row>
    <row r="568" spans="2:10" ht="15.75" customHeight="1">
      <c r="B568" s="10"/>
      <c r="F568" s="10"/>
      <c r="J568" s="11"/>
    </row>
    <row r="569" spans="2:10" ht="15.75" customHeight="1">
      <c r="B569" s="10"/>
      <c r="F569" s="10"/>
      <c r="J569" s="11"/>
    </row>
    <row r="570" spans="2:10" ht="15.75" customHeight="1">
      <c r="B570" s="10"/>
      <c r="F570" s="10"/>
      <c r="J570" s="11"/>
    </row>
    <row r="571" spans="2:10" ht="15.75" customHeight="1">
      <c r="B571" s="10"/>
      <c r="F571" s="10"/>
      <c r="J571" s="11"/>
    </row>
    <row r="572" spans="2:10" ht="15.75" customHeight="1">
      <c r="B572" s="10"/>
      <c r="F572" s="10"/>
      <c r="J572" s="11"/>
    </row>
    <row r="573" spans="2:10" ht="15.75" customHeight="1">
      <c r="B573" s="10"/>
      <c r="F573" s="10"/>
      <c r="J573" s="11"/>
    </row>
    <row r="574" spans="2:10" ht="15.75" customHeight="1">
      <c r="B574" s="10"/>
      <c r="F574" s="10"/>
      <c r="J574" s="11"/>
    </row>
    <row r="575" spans="2:10" ht="15.75" customHeight="1">
      <c r="B575" s="10"/>
      <c r="F575" s="10"/>
      <c r="J575" s="11"/>
    </row>
    <row r="576" spans="2:10" ht="15.75" customHeight="1">
      <c r="B576" s="10"/>
      <c r="F576" s="10"/>
      <c r="J576" s="11"/>
    </row>
    <row r="577" spans="2:10" ht="15.75" customHeight="1">
      <c r="B577" s="10"/>
      <c r="F577" s="10"/>
      <c r="J577" s="11"/>
    </row>
    <row r="578" spans="2:10" ht="15.75" customHeight="1">
      <c r="B578" s="10"/>
      <c r="F578" s="10"/>
      <c r="J578" s="11"/>
    </row>
    <row r="579" spans="2:10" ht="15.75" customHeight="1">
      <c r="B579" s="10"/>
      <c r="F579" s="10"/>
      <c r="J579" s="11"/>
    </row>
    <row r="580" spans="2:10" ht="15.75" customHeight="1">
      <c r="B580" s="10"/>
      <c r="F580" s="10"/>
      <c r="J580" s="11"/>
    </row>
    <row r="581" spans="2:10" ht="15.75" customHeight="1">
      <c r="B581" s="10"/>
      <c r="F581" s="10"/>
      <c r="J581" s="11"/>
    </row>
    <row r="582" spans="2:10" ht="15.75" customHeight="1">
      <c r="B582" s="10"/>
      <c r="F582" s="10"/>
      <c r="J582" s="11"/>
    </row>
    <row r="583" spans="2:10" ht="15.75" customHeight="1">
      <c r="B583" s="10"/>
      <c r="F583" s="10"/>
      <c r="J583" s="11"/>
    </row>
    <row r="584" spans="2:10" ht="15.75" customHeight="1">
      <c r="B584" s="10"/>
      <c r="F584" s="10"/>
      <c r="J584" s="11"/>
    </row>
    <row r="585" spans="2:10" ht="15.75" customHeight="1">
      <c r="B585" s="10"/>
      <c r="F585" s="10"/>
      <c r="J585" s="11"/>
    </row>
    <row r="586" spans="2:10" ht="15.75" customHeight="1">
      <c r="B586" s="10"/>
      <c r="F586" s="10"/>
      <c r="J586" s="11"/>
    </row>
    <row r="587" spans="2:10" ht="15.75" customHeight="1">
      <c r="B587" s="10"/>
      <c r="F587" s="10"/>
      <c r="J587" s="11"/>
    </row>
    <row r="588" spans="2:10" ht="15.75" customHeight="1">
      <c r="B588" s="10"/>
      <c r="F588" s="10"/>
      <c r="J588" s="11"/>
    </row>
    <row r="589" spans="2:10" ht="15.75" customHeight="1">
      <c r="B589" s="10"/>
      <c r="F589" s="10"/>
      <c r="J589" s="11"/>
    </row>
    <row r="590" spans="2:10" ht="15.75" customHeight="1">
      <c r="B590" s="10"/>
      <c r="F590" s="10"/>
      <c r="J590" s="11"/>
    </row>
    <row r="591" spans="2:10" ht="15.75" customHeight="1">
      <c r="B591" s="10"/>
      <c r="F591" s="10"/>
      <c r="J591" s="11"/>
    </row>
    <row r="592" spans="2:10" ht="15.75" customHeight="1">
      <c r="B592" s="10"/>
      <c r="F592" s="10"/>
      <c r="J592" s="11"/>
    </row>
    <row r="593" spans="2:10" ht="15.75" customHeight="1">
      <c r="B593" s="10"/>
      <c r="F593" s="10"/>
      <c r="J593" s="11"/>
    </row>
    <row r="594" spans="2:10" ht="15.75" customHeight="1">
      <c r="B594" s="10"/>
      <c r="F594" s="10"/>
      <c r="J594" s="11"/>
    </row>
    <row r="595" spans="2:10" ht="15.75" customHeight="1">
      <c r="B595" s="10"/>
      <c r="F595" s="10"/>
      <c r="J595" s="11"/>
    </row>
    <row r="596" spans="2:10" ht="15.75" customHeight="1">
      <c r="B596" s="10"/>
      <c r="F596" s="10"/>
      <c r="J596" s="11"/>
    </row>
    <row r="597" spans="2:10" ht="15.75" customHeight="1">
      <c r="B597" s="10"/>
      <c r="F597" s="10"/>
      <c r="J597" s="11"/>
    </row>
    <row r="598" spans="2:10" ht="15.75" customHeight="1">
      <c r="B598" s="10"/>
      <c r="F598" s="10"/>
      <c r="J598" s="11"/>
    </row>
    <row r="599" spans="2:10" ht="15.75" customHeight="1">
      <c r="B599" s="10"/>
      <c r="F599" s="10"/>
      <c r="J599" s="11"/>
    </row>
    <row r="600" spans="2:10" ht="15.75" customHeight="1">
      <c r="B600" s="10"/>
      <c r="F600" s="10"/>
      <c r="J600" s="11"/>
    </row>
    <row r="601" spans="2:10" ht="15.75" customHeight="1">
      <c r="B601" s="10"/>
      <c r="F601" s="10"/>
      <c r="J601" s="11"/>
    </row>
    <row r="602" spans="2:10" ht="15.75" customHeight="1">
      <c r="B602" s="10"/>
      <c r="F602" s="10"/>
      <c r="J602" s="11"/>
    </row>
    <row r="603" spans="2:10" ht="15.75" customHeight="1">
      <c r="B603" s="10"/>
      <c r="F603" s="10"/>
      <c r="J603" s="11"/>
    </row>
    <row r="604" spans="2:10" ht="15.75" customHeight="1">
      <c r="B604" s="10"/>
      <c r="F604" s="10"/>
      <c r="J604" s="11"/>
    </row>
    <row r="605" spans="2:10" ht="15.75" customHeight="1">
      <c r="B605" s="10"/>
      <c r="F605" s="10"/>
      <c r="J605" s="11"/>
    </row>
    <row r="606" spans="2:10" ht="15.75" customHeight="1">
      <c r="B606" s="10"/>
      <c r="F606" s="10"/>
      <c r="J606" s="11"/>
    </row>
    <row r="607" spans="2:10" ht="15.75" customHeight="1">
      <c r="B607" s="10"/>
      <c r="F607" s="10"/>
      <c r="J607" s="11"/>
    </row>
    <row r="608" spans="2:10" ht="15.75" customHeight="1">
      <c r="B608" s="10"/>
      <c r="F608" s="10"/>
      <c r="J608" s="11"/>
    </row>
    <row r="609" spans="2:10" ht="15.75" customHeight="1">
      <c r="B609" s="10"/>
      <c r="F609" s="10"/>
      <c r="J609" s="11"/>
    </row>
    <row r="610" spans="2:10" ht="15.75" customHeight="1">
      <c r="B610" s="10"/>
      <c r="F610" s="10"/>
      <c r="J610" s="11"/>
    </row>
    <row r="611" spans="2:10" ht="15.75" customHeight="1">
      <c r="B611" s="10"/>
      <c r="F611" s="10"/>
      <c r="J611" s="11"/>
    </row>
    <row r="612" spans="2:10" ht="15.75" customHeight="1">
      <c r="B612" s="10"/>
      <c r="F612" s="10"/>
      <c r="J612" s="11"/>
    </row>
    <row r="613" spans="2:10" ht="15.75" customHeight="1">
      <c r="B613" s="10"/>
      <c r="F613" s="10"/>
      <c r="J613" s="11"/>
    </row>
    <row r="614" spans="2:10" ht="15.75" customHeight="1">
      <c r="B614" s="10"/>
      <c r="F614" s="10"/>
      <c r="J614" s="11"/>
    </row>
    <row r="615" spans="2:10" ht="15.75" customHeight="1">
      <c r="B615" s="10"/>
      <c r="F615" s="10"/>
      <c r="J615" s="11"/>
    </row>
    <row r="616" spans="2:10" ht="15.75" customHeight="1">
      <c r="B616" s="10"/>
      <c r="F616" s="10"/>
      <c r="J616" s="11"/>
    </row>
    <row r="617" spans="2:10" ht="15.75" customHeight="1">
      <c r="B617" s="10"/>
      <c r="F617" s="10"/>
      <c r="J617" s="11"/>
    </row>
    <row r="618" spans="2:10" ht="15.75" customHeight="1">
      <c r="B618" s="10"/>
      <c r="F618" s="10"/>
      <c r="J618" s="11"/>
    </row>
    <row r="619" spans="2:10" ht="15.75" customHeight="1">
      <c r="B619" s="10"/>
      <c r="F619" s="10"/>
      <c r="J619" s="11"/>
    </row>
    <row r="620" spans="2:10" ht="15.75" customHeight="1">
      <c r="B620" s="10"/>
      <c r="F620" s="10"/>
      <c r="J620" s="11"/>
    </row>
    <row r="621" spans="2:10" ht="15.75" customHeight="1">
      <c r="B621" s="10"/>
      <c r="F621" s="10"/>
      <c r="J621" s="11"/>
    </row>
    <row r="622" spans="2:10" ht="15.75" customHeight="1">
      <c r="B622" s="10"/>
      <c r="F622" s="10"/>
      <c r="J622" s="11"/>
    </row>
    <row r="623" spans="2:10" ht="15.75" customHeight="1">
      <c r="B623" s="10"/>
      <c r="F623" s="10"/>
      <c r="J623" s="11"/>
    </row>
    <row r="624" spans="2:10" ht="15.75" customHeight="1">
      <c r="B624" s="10"/>
      <c r="F624" s="10"/>
      <c r="J624" s="11"/>
    </row>
    <row r="625" spans="2:10" ht="15.75" customHeight="1">
      <c r="B625" s="10"/>
      <c r="F625" s="10"/>
      <c r="J625" s="11"/>
    </row>
    <row r="626" spans="2:10" ht="15.75" customHeight="1">
      <c r="B626" s="10"/>
      <c r="F626" s="10"/>
      <c r="J626" s="11"/>
    </row>
    <row r="627" spans="2:10" ht="15.75" customHeight="1">
      <c r="B627" s="10"/>
      <c r="F627" s="10"/>
      <c r="J627" s="11"/>
    </row>
    <row r="628" spans="2:10" ht="15.75" customHeight="1">
      <c r="B628" s="10"/>
      <c r="F628" s="10"/>
      <c r="J628" s="11"/>
    </row>
    <row r="629" spans="2:10" ht="15.75" customHeight="1">
      <c r="B629" s="10"/>
      <c r="F629" s="10"/>
      <c r="J629" s="11"/>
    </row>
    <row r="630" spans="2:10" ht="15.75" customHeight="1">
      <c r="B630" s="10"/>
      <c r="F630" s="10"/>
      <c r="J630" s="11"/>
    </row>
    <row r="631" spans="2:10" ht="15.75" customHeight="1">
      <c r="B631" s="10"/>
      <c r="F631" s="10"/>
      <c r="J631" s="11"/>
    </row>
    <row r="632" spans="2:10" ht="15.75" customHeight="1">
      <c r="B632" s="10"/>
      <c r="F632" s="10"/>
      <c r="J632" s="11"/>
    </row>
    <row r="633" spans="2:10" ht="15.75" customHeight="1">
      <c r="B633" s="10"/>
      <c r="F633" s="10"/>
      <c r="J633" s="11"/>
    </row>
    <row r="634" spans="2:10" ht="15.75" customHeight="1">
      <c r="B634" s="10"/>
      <c r="F634" s="10"/>
      <c r="J634" s="11"/>
    </row>
    <row r="635" spans="2:10" ht="15.75" customHeight="1">
      <c r="B635" s="10"/>
      <c r="F635" s="10"/>
      <c r="J635" s="11"/>
    </row>
    <row r="636" spans="2:10" ht="15.75" customHeight="1">
      <c r="B636" s="10"/>
      <c r="F636" s="10"/>
      <c r="J636" s="11"/>
    </row>
    <row r="637" spans="2:10" ht="15.75" customHeight="1">
      <c r="B637" s="10"/>
      <c r="F637" s="10"/>
      <c r="J637" s="11"/>
    </row>
    <row r="638" spans="2:10" ht="15.75" customHeight="1">
      <c r="B638" s="10"/>
      <c r="F638" s="10"/>
      <c r="J638" s="11"/>
    </row>
    <row r="639" spans="2:10" ht="15.75" customHeight="1">
      <c r="B639" s="10"/>
      <c r="F639" s="10"/>
      <c r="J639" s="11"/>
    </row>
    <row r="640" spans="2:10" ht="15.75" customHeight="1">
      <c r="B640" s="10"/>
      <c r="F640" s="10"/>
      <c r="J640" s="11"/>
    </row>
    <row r="641" spans="2:10" ht="15.75" customHeight="1">
      <c r="B641" s="10"/>
      <c r="F641" s="10"/>
      <c r="J641" s="11"/>
    </row>
    <row r="642" spans="2:10" ht="15.75" customHeight="1">
      <c r="B642" s="10"/>
      <c r="F642" s="10"/>
      <c r="J642" s="11"/>
    </row>
    <row r="643" spans="2:10" ht="15.75" customHeight="1">
      <c r="B643" s="10"/>
      <c r="F643" s="10"/>
      <c r="J643" s="11"/>
    </row>
    <row r="644" spans="2:10" ht="15.75" customHeight="1">
      <c r="B644" s="10"/>
      <c r="F644" s="10"/>
      <c r="J644" s="11"/>
    </row>
    <row r="645" spans="2:10" ht="15.75" customHeight="1">
      <c r="B645" s="10"/>
      <c r="F645" s="10"/>
      <c r="J645" s="11"/>
    </row>
    <row r="646" spans="2:10" ht="15.75" customHeight="1">
      <c r="B646" s="10"/>
      <c r="F646" s="10"/>
      <c r="J646" s="11"/>
    </row>
    <row r="647" spans="2:10" ht="15.75" customHeight="1">
      <c r="B647" s="10"/>
      <c r="F647" s="10"/>
      <c r="J647" s="11"/>
    </row>
    <row r="648" spans="2:10" ht="15.75" customHeight="1">
      <c r="B648" s="10"/>
      <c r="F648" s="10"/>
      <c r="J648" s="11"/>
    </row>
    <row r="649" spans="2:10" ht="15.75" customHeight="1">
      <c r="B649" s="10"/>
      <c r="F649" s="10"/>
      <c r="J649" s="11"/>
    </row>
    <row r="650" spans="2:10" ht="15.75" customHeight="1">
      <c r="B650" s="10"/>
      <c r="F650" s="10"/>
      <c r="J650" s="11"/>
    </row>
    <row r="651" spans="2:10" ht="15.75" customHeight="1">
      <c r="B651" s="10"/>
      <c r="F651" s="10"/>
      <c r="J651" s="11"/>
    </row>
    <row r="652" spans="2:10" ht="15.75" customHeight="1">
      <c r="B652" s="10"/>
      <c r="F652" s="10"/>
      <c r="J652" s="11"/>
    </row>
    <row r="653" spans="2:10" ht="15.75" customHeight="1">
      <c r="B653" s="10"/>
      <c r="F653" s="10"/>
      <c r="J653" s="11"/>
    </row>
    <row r="654" spans="2:10" ht="15.75" customHeight="1">
      <c r="B654" s="10"/>
      <c r="F654" s="10"/>
      <c r="J654" s="11"/>
    </row>
    <row r="655" spans="2:10" ht="15.75" customHeight="1">
      <c r="B655" s="10"/>
      <c r="F655" s="10"/>
      <c r="J655" s="11"/>
    </row>
    <row r="656" spans="2:10" ht="15.75" customHeight="1">
      <c r="B656" s="10"/>
      <c r="F656" s="10"/>
      <c r="J656" s="11"/>
    </row>
    <row r="657" spans="2:10" ht="15.75" customHeight="1">
      <c r="B657" s="10"/>
      <c r="F657" s="10"/>
      <c r="J657" s="11"/>
    </row>
    <row r="658" spans="2:10" ht="15.75" customHeight="1">
      <c r="B658" s="10"/>
      <c r="F658" s="10"/>
      <c r="J658" s="11"/>
    </row>
    <row r="659" spans="2:10" ht="15.75" customHeight="1">
      <c r="B659" s="10"/>
      <c r="F659" s="10"/>
      <c r="J659" s="11"/>
    </row>
    <row r="660" spans="2:10" ht="15.75" customHeight="1">
      <c r="B660" s="10"/>
      <c r="F660" s="10"/>
      <c r="J660" s="11"/>
    </row>
    <row r="661" spans="2:10" ht="15.75" customHeight="1">
      <c r="B661" s="10"/>
      <c r="F661" s="10"/>
      <c r="J661" s="11"/>
    </row>
    <row r="662" spans="2:10" ht="15.75" customHeight="1">
      <c r="B662" s="10"/>
      <c r="F662" s="10"/>
      <c r="J662" s="11"/>
    </row>
    <row r="663" spans="2:10" ht="15.75" customHeight="1">
      <c r="B663" s="10"/>
      <c r="F663" s="10"/>
      <c r="J663" s="11"/>
    </row>
    <row r="664" spans="2:10" ht="15.75" customHeight="1">
      <c r="B664" s="10"/>
      <c r="F664" s="10"/>
      <c r="J664" s="11"/>
    </row>
    <row r="665" spans="2:10" ht="15.75" customHeight="1">
      <c r="B665" s="10"/>
      <c r="F665" s="10"/>
      <c r="J665" s="11"/>
    </row>
    <row r="666" spans="2:10" ht="15.75" customHeight="1">
      <c r="B666" s="10"/>
      <c r="F666" s="10"/>
      <c r="J666" s="11"/>
    </row>
    <row r="667" spans="2:10" ht="15.75" customHeight="1">
      <c r="B667" s="10"/>
      <c r="F667" s="10"/>
      <c r="J667" s="11"/>
    </row>
    <row r="668" spans="2:10" ht="15.75" customHeight="1">
      <c r="B668" s="10"/>
      <c r="F668" s="10"/>
      <c r="J668" s="11"/>
    </row>
    <row r="669" spans="2:10" ht="15.75" customHeight="1">
      <c r="B669" s="10"/>
      <c r="F669" s="10"/>
      <c r="J669" s="11"/>
    </row>
    <row r="670" spans="2:10" ht="15.75" customHeight="1">
      <c r="B670" s="10"/>
      <c r="F670" s="10"/>
      <c r="J670" s="11"/>
    </row>
    <row r="671" spans="2:10" ht="15.75" customHeight="1">
      <c r="B671" s="10"/>
      <c r="F671" s="10"/>
      <c r="J671" s="11"/>
    </row>
    <row r="672" spans="2:10" ht="15.75" customHeight="1">
      <c r="B672" s="10"/>
      <c r="F672" s="10"/>
      <c r="J672" s="11"/>
    </row>
    <row r="673" spans="2:10" ht="15.75" customHeight="1">
      <c r="B673" s="10"/>
      <c r="F673" s="10"/>
      <c r="J673" s="11"/>
    </row>
    <row r="674" spans="2:10" ht="15.75" customHeight="1">
      <c r="B674" s="10"/>
      <c r="F674" s="10"/>
      <c r="J674" s="11"/>
    </row>
    <row r="675" spans="2:10" ht="15.75" customHeight="1">
      <c r="B675" s="10"/>
      <c r="F675" s="10"/>
      <c r="J675" s="11"/>
    </row>
    <row r="676" spans="2:10" ht="15.75" customHeight="1">
      <c r="B676" s="10"/>
      <c r="F676" s="10"/>
      <c r="J676" s="11"/>
    </row>
    <row r="677" spans="2:10" ht="15.75" customHeight="1">
      <c r="B677" s="10"/>
      <c r="F677" s="10"/>
      <c r="J677" s="11"/>
    </row>
    <row r="678" spans="2:10" ht="15.75" customHeight="1">
      <c r="B678" s="10"/>
      <c r="F678" s="10"/>
      <c r="J678" s="11"/>
    </row>
    <row r="679" spans="2:10" ht="15.75" customHeight="1">
      <c r="B679" s="10"/>
      <c r="F679" s="10"/>
      <c r="J679" s="11"/>
    </row>
    <row r="680" spans="2:10" ht="15.75" customHeight="1">
      <c r="B680" s="10"/>
      <c r="F680" s="10"/>
      <c r="J680" s="11"/>
    </row>
    <row r="681" spans="2:10" ht="15.75" customHeight="1">
      <c r="B681" s="10"/>
      <c r="F681" s="10"/>
      <c r="J681" s="11"/>
    </row>
    <row r="682" spans="2:10" ht="15.75" customHeight="1">
      <c r="B682" s="10"/>
      <c r="F682" s="10"/>
      <c r="J682" s="11"/>
    </row>
    <row r="683" spans="2:10" ht="15.75" customHeight="1">
      <c r="B683" s="10"/>
      <c r="F683" s="10"/>
      <c r="J683" s="11"/>
    </row>
    <row r="684" spans="2:10" ht="15.75" customHeight="1">
      <c r="B684" s="10"/>
      <c r="F684" s="10"/>
      <c r="J684" s="11"/>
    </row>
    <row r="685" spans="2:10" ht="15.75" customHeight="1">
      <c r="B685" s="10"/>
      <c r="F685" s="10"/>
      <c r="J685" s="11"/>
    </row>
    <row r="686" spans="2:10" ht="15.75" customHeight="1">
      <c r="B686" s="10"/>
      <c r="F686" s="10"/>
      <c r="J686" s="11"/>
    </row>
    <row r="687" spans="2:10" ht="15.75" customHeight="1">
      <c r="B687" s="10"/>
      <c r="F687" s="10"/>
      <c r="J687" s="11"/>
    </row>
    <row r="688" spans="2:10" ht="15.75" customHeight="1">
      <c r="B688" s="10"/>
      <c r="F688" s="10"/>
      <c r="J688" s="11"/>
    </row>
    <row r="689" spans="2:10" ht="15.75" customHeight="1">
      <c r="B689" s="10"/>
      <c r="F689" s="10"/>
      <c r="J689" s="11"/>
    </row>
    <row r="690" spans="2:10" ht="15.75" customHeight="1">
      <c r="B690" s="10"/>
      <c r="F690" s="10"/>
      <c r="J690" s="11"/>
    </row>
    <row r="691" spans="2:10" ht="15.75" customHeight="1">
      <c r="B691" s="10"/>
      <c r="F691" s="10"/>
      <c r="J691" s="11"/>
    </row>
    <row r="692" spans="2:10" ht="15.75" customHeight="1">
      <c r="B692" s="10"/>
      <c r="F692" s="10"/>
      <c r="J692" s="11"/>
    </row>
    <row r="693" spans="2:10" ht="15.75" customHeight="1">
      <c r="B693" s="10"/>
      <c r="F693" s="10"/>
      <c r="J693" s="11"/>
    </row>
    <row r="694" spans="2:10" ht="15.75" customHeight="1">
      <c r="B694" s="10"/>
      <c r="F694" s="10"/>
      <c r="J694" s="11"/>
    </row>
    <row r="695" spans="2:10" ht="15.75" customHeight="1">
      <c r="B695" s="10"/>
      <c r="F695" s="10"/>
      <c r="J695" s="11"/>
    </row>
    <row r="696" spans="2:10" ht="15.75" customHeight="1">
      <c r="B696" s="10"/>
      <c r="F696" s="10"/>
      <c r="J696" s="11"/>
    </row>
    <row r="697" spans="2:10" ht="15.75" customHeight="1">
      <c r="B697" s="10"/>
      <c r="F697" s="10"/>
      <c r="J697" s="11"/>
    </row>
    <row r="698" spans="2:10" ht="15.75" customHeight="1">
      <c r="B698" s="10"/>
      <c r="F698" s="10"/>
      <c r="J698" s="11"/>
    </row>
    <row r="699" spans="2:10" ht="15.75" customHeight="1">
      <c r="B699" s="10"/>
      <c r="F699" s="10"/>
      <c r="J699" s="11"/>
    </row>
    <row r="700" spans="2:10" ht="15.75" customHeight="1">
      <c r="B700" s="10"/>
      <c r="F700" s="10"/>
      <c r="J700" s="11"/>
    </row>
    <row r="701" spans="2:10" ht="15.75" customHeight="1">
      <c r="B701" s="10"/>
      <c r="F701" s="10"/>
      <c r="J701" s="11"/>
    </row>
    <row r="702" spans="2:10" ht="15.75" customHeight="1">
      <c r="B702" s="10"/>
      <c r="F702" s="10"/>
      <c r="J702" s="11"/>
    </row>
    <row r="703" spans="2:10" ht="15.75" customHeight="1">
      <c r="B703" s="10"/>
      <c r="F703" s="10"/>
      <c r="J703" s="11"/>
    </row>
    <row r="704" spans="2:10" ht="15.75" customHeight="1">
      <c r="B704" s="10"/>
      <c r="F704" s="10"/>
      <c r="J704" s="11"/>
    </row>
    <row r="705" spans="2:10" ht="15.75" customHeight="1">
      <c r="B705" s="10"/>
      <c r="F705" s="10"/>
      <c r="J705" s="11"/>
    </row>
    <row r="706" spans="2:10" ht="15.75" customHeight="1">
      <c r="B706" s="10"/>
      <c r="F706" s="10"/>
      <c r="J706" s="11"/>
    </row>
    <row r="707" spans="2:10" ht="15.75" customHeight="1">
      <c r="B707" s="10"/>
      <c r="F707" s="10"/>
      <c r="J707" s="11"/>
    </row>
    <row r="708" spans="2:10" ht="15.75" customHeight="1">
      <c r="B708" s="10"/>
      <c r="F708" s="10"/>
      <c r="J708" s="11"/>
    </row>
    <row r="709" spans="2:10" ht="15.75" customHeight="1">
      <c r="B709" s="10"/>
      <c r="F709" s="10"/>
      <c r="J709" s="11"/>
    </row>
    <row r="710" spans="2:10" ht="15.75" customHeight="1">
      <c r="B710" s="10"/>
      <c r="F710" s="10"/>
      <c r="J710" s="11"/>
    </row>
    <row r="711" spans="2:10" ht="15.75" customHeight="1">
      <c r="B711" s="10"/>
      <c r="F711" s="10"/>
      <c r="J711" s="11"/>
    </row>
    <row r="712" spans="2:10" ht="15.75" customHeight="1">
      <c r="B712" s="10"/>
      <c r="F712" s="10"/>
      <c r="J712" s="11"/>
    </row>
    <row r="713" spans="2:10" ht="15.75" customHeight="1">
      <c r="B713" s="10"/>
      <c r="F713" s="10"/>
      <c r="J713" s="11"/>
    </row>
    <row r="714" spans="2:10" ht="15.75" customHeight="1">
      <c r="B714" s="10"/>
      <c r="F714" s="10"/>
      <c r="J714" s="11"/>
    </row>
    <row r="715" spans="2:10" ht="15.75" customHeight="1">
      <c r="B715" s="10"/>
      <c r="F715" s="10"/>
      <c r="J715" s="11"/>
    </row>
    <row r="716" spans="2:10" ht="15.75" customHeight="1">
      <c r="B716" s="10"/>
      <c r="F716" s="10"/>
      <c r="J716" s="11"/>
    </row>
    <row r="717" spans="2:10" ht="15.75" customHeight="1">
      <c r="B717" s="10"/>
      <c r="F717" s="10"/>
      <c r="J717" s="11"/>
    </row>
    <row r="718" spans="2:10" ht="15.75" customHeight="1">
      <c r="B718" s="10"/>
      <c r="F718" s="10"/>
      <c r="J718" s="11"/>
    </row>
    <row r="719" spans="2:10" ht="15.75" customHeight="1">
      <c r="B719" s="10"/>
      <c r="F719" s="10"/>
      <c r="J719" s="11"/>
    </row>
    <row r="720" spans="2:10" ht="15.75" customHeight="1">
      <c r="B720" s="10"/>
      <c r="F720" s="10"/>
      <c r="J720" s="11"/>
    </row>
    <row r="721" spans="2:10" ht="15.75" customHeight="1">
      <c r="B721" s="10"/>
      <c r="F721" s="10"/>
      <c r="J721" s="11"/>
    </row>
    <row r="722" spans="2:10" ht="15.75" customHeight="1">
      <c r="B722" s="10"/>
      <c r="F722" s="10"/>
      <c r="J722" s="11"/>
    </row>
    <row r="723" spans="2:10" ht="15.75" customHeight="1">
      <c r="B723" s="10"/>
      <c r="F723" s="10"/>
      <c r="J723" s="11"/>
    </row>
    <row r="724" spans="2:10" ht="15.75" customHeight="1">
      <c r="B724" s="10"/>
      <c r="F724" s="10"/>
      <c r="J724" s="11"/>
    </row>
    <row r="725" spans="2:10" ht="15.75" customHeight="1">
      <c r="B725" s="10"/>
      <c r="F725" s="10"/>
      <c r="J725" s="11"/>
    </row>
    <row r="726" spans="2:10" ht="15.75" customHeight="1">
      <c r="B726" s="10"/>
      <c r="F726" s="10"/>
      <c r="J726" s="11"/>
    </row>
    <row r="727" spans="2:10" ht="15.75" customHeight="1">
      <c r="B727" s="10"/>
      <c r="F727" s="10"/>
      <c r="J727" s="11"/>
    </row>
    <row r="728" spans="2:10" ht="15.75" customHeight="1">
      <c r="B728" s="10"/>
      <c r="F728" s="10"/>
      <c r="J728" s="11"/>
    </row>
    <row r="729" spans="2:10" ht="15.75" customHeight="1">
      <c r="B729" s="10"/>
      <c r="F729" s="10"/>
      <c r="J729" s="11"/>
    </row>
    <row r="730" spans="2:10" ht="15.75" customHeight="1">
      <c r="B730" s="10"/>
      <c r="F730" s="10"/>
      <c r="J730" s="11"/>
    </row>
    <row r="731" spans="2:10" ht="15.75" customHeight="1">
      <c r="B731" s="10"/>
      <c r="F731" s="10"/>
      <c r="J731" s="11"/>
    </row>
    <row r="732" spans="2:10" ht="15.75" customHeight="1">
      <c r="B732" s="10"/>
      <c r="F732" s="10"/>
      <c r="J732" s="11"/>
    </row>
    <row r="733" spans="2:10" ht="15.75" customHeight="1">
      <c r="B733" s="10"/>
      <c r="F733" s="10"/>
      <c r="J733" s="11"/>
    </row>
    <row r="734" spans="2:10" ht="15.75" customHeight="1">
      <c r="B734" s="10"/>
      <c r="F734" s="10"/>
      <c r="J734" s="11"/>
    </row>
    <row r="735" spans="2:10" ht="15.75" customHeight="1">
      <c r="B735" s="10"/>
      <c r="F735" s="10"/>
      <c r="J735" s="11"/>
    </row>
    <row r="736" spans="2:10" ht="15.75" customHeight="1">
      <c r="B736" s="10"/>
      <c r="F736" s="10"/>
      <c r="J736" s="11"/>
    </row>
    <row r="737" spans="2:10" ht="15.75" customHeight="1">
      <c r="B737" s="10"/>
      <c r="F737" s="10"/>
      <c r="J737" s="11"/>
    </row>
    <row r="738" spans="2:10" ht="15.75" customHeight="1">
      <c r="B738" s="10"/>
      <c r="F738" s="10"/>
      <c r="J738" s="11"/>
    </row>
    <row r="739" spans="2:10" ht="15.75" customHeight="1">
      <c r="B739" s="10"/>
      <c r="F739" s="10"/>
      <c r="J739" s="11"/>
    </row>
    <row r="740" spans="2:10" ht="15.75" customHeight="1">
      <c r="B740" s="10"/>
      <c r="F740" s="10"/>
      <c r="J740" s="11"/>
    </row>
    <row r="741" spans="2:10" ht="15.75" customHeight="1">
      <c r="B741" s="10"/>
      <c r="F741" s="10"/>
      <c r="J741" s="11"/>
    </row>
    <row r="742" spans="2:10" ht="15.75" customHeight="1">
      <c r="B742" s="10"/>
      <c r="F742" s="10"/>
      <c r="J742" s="11"/>
    </row>
    <row r="743" spans="2:10" ht="15.75" customHeight="1">
      <c r="B743" s="10"/>
      <c r="F743" s="10"/>
      <c r="J743" s="11"/>
    </row>
    <row r="744" spans="2:10" ht="15.75" customHeight="1">
      <c r="B744" s="10"/>
      <c r="F744" s="10"/>
      <c r="J744" s="11"/>
    </row>
    <row r="745" spans="2:10" ht="15.75" customHeight="1">
      <c r="B745" s="10"/>
      <c r="F745" s="10"/>
      <c r="J745" s="11"/>
    </row>
    <row r="746" spans="2:10" ht="15.75" customHeight="1">
      <c r="B746" s="10"/>
      <c r="F746" s="10"/>
      <c r="J746" s="11"/>
    </row>
    <row r="747" spans="2:10" ht="15.75" customHeight="1">
      <c r="B747" s="10"/>
      <c r="F747" s="10"/>
      <c r="J747" s="11"/>
    </row>
    <row r="748" spans="2:10" ht="15.75" customHeight="1">
      <c r="B748" s="10"/>
      <c r="F748" s="10"/>
      <c r="J748" s="11"/>
    </row>
    <row r="749" spans="2:10" ht="15.75" customHeight="1">
      <c r="B749" s="10"/>
      <c r="F749" s="10"/>
      <c r="J749" s="11"/>
    </row>
    <row r="750" spans="2:10" ht="15.75" customHeight="1">
      <c r="B750" s="10"/>
      <c r="F750" s="10"/>
      <c r="J750" s="11"/>
    </row>
    <row r="751" spans="2:10" ht="15.75" customHeight="1">
      <c r="B751" s="10"/>
      <c r="F751" s="10"/>
      <c r="J751" s="11"/>
    </row>
    <row r="752" spans="2:10" ht="15.75" customHeight="1">
      <c r="B752" s="10"/>
      <c r="F752" s="10"/>
      <c r="J752" s="11"/>
    </row>
    <row r="753" spans="2:10" ht="15.75" customHeight="1">
      <c r="B753" s="10"/>
      <c r="F753" s="10"/>
      <c r="J753" s="11"/>
    </row>
    <row r="754" spans="2:10" ht="15.75" customHeight="1">
      <c r="B754" s="10"/>
      <c r="F754" s="10"/>
      <c r="J754" s="11"/>
    </row>
    <row r="755" spans="2:10" ht="15.75" customHeight="1">
      <c r="B755" s="10"/>
      <c r="F755" s="10"/>
      <c r="J755" s="11"/>
    </row>
    <row r="756" spans="2:10" ht="15.75" customHeight="1">
      <c r="B756" s="10"/>
      <c r="F756" s="10"/>
      <c r="J756" s="11"/>
    </row>
    <row r="757" spans="2:10" ht="15.75" customHeight="1">
      <c r="B757" s="10"/>
      <c r="F757" s="10"/>
      <c r="J757" s="11"/>
    </row>
    <row r="758" spans="2:10" ht="15.75" customHeight="1">
      <c r="B758" s="10"/>
      <c r="F758" s="10"/>
      <c r="J758" s="11"/>
    </row>
    <row r="759" spans="2:10" ht="15.75" customHeight="1">
      <c r="B759" s="10"/>
      <c r="F759" s="10"/>
      <c r="J759" s="11"/>
    </row>
    <row r="760" spans="2:10" ht="15.75" customHeight="1">
      <c r="B760" s="10"/>
      <c r="F760" s="10"/>
      <c r="J760" s="11"/>
    </row>
    <row r="761" spans="2:10" ht="15.75" customHeight="1">
      <c r="B761" s="10"/>
      <c r="F761" s="10"/>
      <c r="J761" s="11"/>
    </row>
    <row r="762" spans="2:10" ht="15.75" customHeight="1">
      <c r="B762" s="10"/>
      <c r="F762" s="10"/>
      <c r="J762" s="11"/>
    </row>
    <row r="763" spans="2:10" ht="15.75" customHeight="1">
      <c r="B763" s="10"/>
      <c r="F763" s="10"/>
      <c r="J763" s="11"/>
    </row>
    <row r="764" spans="2:10" ht="15.75" customHeight="1">
      <c r="B764" s="10"/>
      <c r="F764" s="10"/>
      <c r="J764" s="11"/>
    </row>
    <row r="765" spans="2:10" ht="15.75" customHeight="1">
      <c r="B765" s="10"/>
      <c r="F765" s="10"/>
      <c r="J765" s="11"/>
    </row>
    <row r="766" spans="2:10" ht="15.75" customHeight="1">
      <c r="B766" s="10"/>
      <c r="F766" s="10"/>
      <c r="J766" s="11"/>
    </row>
    <row r="767" spans="2:10" ht="15.75" customHeight="1">
      <c r="B767" s="10"/>
      <c r="F767" s="10"/>
      <c r="J767" s="11"/>
    </row>
    <row r="768" spans="2:10" ht="15.75" customHeight="1">
      <c r="B768" s="10"/>
      <c r="F768" s="10"/>
      <c r="J768" s="11"/>
    </row>
    <row r="769" spans="2:10" ht="15.75" customHeight="1">
      <c r="B769" s="10"/>
      <c r="F769" s="10"/>
      <c r="J769" s="11"/>
    </row>
    <row r="770" spans="2:10" ht="15.75" customHeight="1">
      <c r="B770" s="10"/>
      <c r="F770" s="10"/>
      <c r="J770" s="11"/>
    </row>
    <row r="771" spans="2:10" ht="15.75" customHeight="1">
      <c r="B771" s="10"/>
      <c r="F771" s="10"/>
      <c r="J771" s="11"/>
    </row>
    <row r="772" spans="2:10" ht="15.75" customHeight="1">
      <c r="B772" s="10"/>
      <c r="F772" s="10"/>
      <c r="J772" s="11"/>
    </row>
    <row r="773" spans="2:10" ht="15.75" customHeight="1">
      <c r="B773" s="10"/>
      <c r="F773" s="10"/>
      <c r="J773" s="11"/>
    </row>
    <row r="774" spans="2:10" ht="15.75" customHeight="1">
      <c r="B774" s="10"/>
      <c r="F774" s="10"/>
      <c r="J774" s="11"/>
    </row>
    <row r="775" spans="2:10" ht="15.75" customHeight="1">
      <c r="B775" s="10"/>
      <c r="F775" s="10"/>
      <c r="J775" s="11"/>
    </row>
    <row r="776" spans="2:10" ht="15.75" customHeight="1">
      <c r="B776" s="10"/>
      <c r="F776" s="10"/>
      <c r="J776" s="11"/>
    </row>
    <row r="777" spans="2:10" ht="15.75" customHeight="1">
      <c r="B777" s="10"/>
      <c r="F777" s="10"/>
      <c r="J777" s="11"/>
    </row>
    <row r="778" spans="2:10" ht="15.75" customHeight="1">
      <c r="B778" s="10"/>
      <c r="F778" s="10"/>
      <c r="J778" s="11"/>
    </row>
    <row r="779" spans="2:10" ht="15.75" customHeight="1">
      <c r="B779" s="10"/>
      <c r="F779" s="10"/>
      <c r="J779" s="11"/>
    </row>
    <row r="780" spans="2:10" ht="15.75" customHeight="1">
      <c r="B780" s="10"/>
      <c r="F780" s="10"/>
      <c r="J780" s="11"/>
    </row>
    <row r="781" spans="2:10" ht="15.75" customHeight="1">
      <c r="B781" s="10"/>
      <c r="F781" s="10"/>
      <c r="J781" s="11"/>
    </row>
    <row r="782" spans="2:10" ht="15.75" customHeight="1">
      <c r="B782" s="10"/>
      <c r="F782" s="10"/>
      <c r="J782" s="11"/>
    </row>
    <row r="783" spans="2:10" ht="15.75" customHeight="1">
      <c r="B783" s="10"/>
      <c r="F783" s="10"/>
      <c r="J783" s="11"/>
    </row>
    <row r="784" spans="2:10" ht="15.75" customHeight="1">
      <c r="B784" s="10"/>
      <c r="F784" s="10"/>
      <c r="J784" s="11"/>
    </row>
    <row r="785" spans="2:10" ht="15.75" customHeight="1">
      <c r="B785" s="10"/>
      <c r="F785" s="10"/>
      <c r="J785" s="11"/>
    </row>
    <row r="786" spans="2:10" ht="15.75" customHeight="1">
      <c r="B786" s="10"/>
      <c r="F786" s="10"/>
      <c r="J786" s="11"/>
    </row>
    <row r="787" spans="2:10" ht="15.75" customHeight="1">
      <c r="B787" s="10"/>
      <c r="F787" s="10"/>
      <c r="J787" s="11"/>
    </row>
    <row r="788" spans="2:10" ht="15.75" customHeight="1">
      <c r="B788" s="10"/>
      <c r="F788" s="10"/>
      <c r="J788" s="11"/>
    </row>
    <row r="789" spans="2:10" ht="15.75" customHeight="1">
      <c r="B789" s="10"/>
      <c r="F789" s="10"/>
      <c r="J789" s="11"/>
    </row>
    <row r="790" spans="2:10" ht="15.75" customHeight="1">
      <c r="B790" s="10"/>
      <c r="F790" s="10"/>
      <c r="J790" s="11"/>
    </row>
    <row r="791" spans="2:10" ht="15.75" customHeight="1">
      <c r="B791" s="10"/>
      <c r="F791" s="10"/>
      <c r="J791" s="11"/>
    </row>
    <row r="792" spans="2:10" ht="15.75" customHeight="1">
      <c r="B792" s="10"/>
      <c r="F792" s="10"/>
      <c r="J792" s="11"/>
    </row>
    <row r="793" spans="2:10" ht="15.75" customHeight="1">
      <c r="B793" s="10"/>
      <c r="F793" s="10"/>
      <c r="J793" s="11"/>
    </row>
    <row r="794" spans="2:10" ht="15.75" customHeight="1">
      <c r="B794" s="10"/>
      <c r="F794" s="10"/>
      <c r="J794" s="11"/>
    </row>
    <row r="795" spans="2:10" ht="15.75" customHeight="1">
      <c r="B795" s="10"/>
      <c r="F795" s="10"/>
      <c r="J795" s="11"/>
    </row>
    <row r="796" spans="2:10" ht="15.75" customHeight="1">
      <c r="B796" s="10"/>
      <c r="F796" s="10"/>
      <c r="J796" s="11"/>
    </row>
    <row r="797" spans="2:10" ht="15.75" customHeight="1">
      <c r="B797" s="10"/>
      <c r="F797" s="10"/>
      <c r="J797" s="11"/>
    </row>
    <row r="798" spans="2:10" ht="15.75" customHeight="1">
      <c r="B798" s="10"/>
      <c r="F798" s="10"/>
      <c r="J798" s="11"/>
    </row>
    <row r="799" spans="2:10" ht="15.75" customHeight="1">
      <c r="B799" s="10"/>
      <c r="F799" s="10"/>
      <c r="J799" s="11"/>
    </row>
    <row r="800" spans="2:10" ht="15.75" customHeight="1">
      <c r="B800" s="10"/>
      <c r="F800" s="10"/>
      <c r="J800" s="11"/>
    </row>
    <row r="801" spans="2:10" ht="15.75" customHeight="1">
      <c r="B801" s="10"/>
      <c r="F801" s="10"/>
      <c r="J801" s="11"/>
    </row>
    <row r="802" spans="2:10" ht="15.75" customHeight="1">
      <c r="B802" s="10"/>
      <c r="F802" s="10"/>
      <c r="J802" s="11"/>
    </row>
    <row r="803" spans="2:10" ht="15.75" customHeight="1">
      <c r="B803" s="10"/>
      <c r="F803" s="10"/>
      <c r="J803" s="11"/>
    </row>
    <row r="804" spans="2:10" ht="15.75" customHeight="1">
      <c r="B804" s="10"/>
      <c r="F804" s="10"/>
      <c r="J804" s="11"/>
    </row>
    <row r="805" spans="2:10" ht="15.75" customHeight="1">
      <c r="B805" s="10"/>
      <c r="F805" s="10"/>
      <c r="J805" s="11"/>
    </row>
    <row r="806" spans="2:10" ht="15.75" customHeight="1">
      <c r="B806" s="10"/>
      <c r="F806" s="10"/>
      <c r="J806" s="11"/>
    </row>
    <row r="807" spans="2:10" ht="15.75" customHeight="1">
      <c r="B807" s="10"/>
      <c r="F807" s="10"/>
      <c r="J807" s="11"/>
    </row>
    <row r="808" spans="2:10" ht="15.75" customHeight="1">
      <c r="B808" s="10"/>
      <c r="F808" s="10"/>
      <c r="J808" s="11"/>
    </row>
    <row r="809" spans="2:10" ht="15.75" customHeight="1">
      <c r="B809" s="10"/>
      <c r="F809" s="10"/>
      <c r="J809" s="11"/>
    </row>
    <row r="810" spans="2:10" ht="15.75" customHeight="1">
      <c r="B810" s="10"/>
      <c r="F810" s="10"/>
      <c r="J810" s="11"/>
    </row>
    <row r="811" spans="2:10" ht="15.75" customHeight="1">
      <c r="B811" s="10"/>
      <c r="F811" s="10"/>
      <c r="J811" s="11"/>
    </row>
    <row r="812" spans="2:10" ht="15.75" customHeight="1">
      <c r="B812" s="10"/>
      <c r="F812" s="10"/>
      <c r="J812" s="11"/>
    </row>
    <row r="813" spans="2:10" ht="15.75" customHeight="1">
      <c r="B813" s="10"/>
      <c r="F813" s="10"/>
      <c r="J813" s="11"/>
    </row>
    <row r="814" spans="2:10" ht="15.75" customHeight="1">
      <c r="B814" s="10"/>
      <c r="F814" s="10"/>
      <c r="J814" s="11"/>
    </row>
    <row r="815" spans="2:10" ht="15.75" customHeight="1">
      <c r="B815" s="10"/>
      <c r="F815" s="10"/>
      <c r="J815" s="11"/>
    </row>
    <row r="816" spans="2:10" ht="15.75" customHeight="1">
      <c r="B816" s="10"/>
      <c r="F816" s="10"/>
      <c r="J816" s="11"/>
    </row>
    <row r="817" spans="2:10" ht="15.75" customHeight="1">
      <c r="B817" s="10"/>
      <c r="F817" s="10"/>
      <c r="J817" s="11"/>
    </row>
    <row r="818" spans="2:10" ht="15.75" customHeight="1">
      <c r="B818" s="10"/>
      <c r="F818" s="10"/>
      <c r="J818" s="11"/>
    </row>
    <row r="819" spans="2:10" ht="15.75" customHeight="1">
      <c r="B819" s="10"/>
      <c r="F819" s="10"/>
      <c r="J819" s="11"/>
    </row>
    <row r="820" spans="2:10" ht="15.75" customHeight="1">
      <c r="B820" s="10"/>
      <c r="F820" s="10"/>
      <c r="J820" s="11"/>
    </row>
    <row r="821" spans="2:10" ht="15.75" customHeight="1">
      <c r="B821" s="10"/>
      <c r="F821" s="10"/>
      <c r="J821" s="11"/>
    </row>
    <row r="822" spans="2:10" ht="15.75" customHeight="1">
      <c r="B822" s="10"/>
      <c r="F822" s="10"/>
      <c r="J822" s="11"/>
    </row>
    <row r="823" spans="2:10" ht="15.75" customHeight="1">
      <c r="B823" s="10"/>
      <c r="F823" s="10"/>
      <c r="J823" s="11"/>
    </row>
    <row r="824" spans="2:10" ht="15.75" customHeight="1">
      <c r="B824" s="10"/>
      <c r="F824" s="10"/>
      <c r="J824" s="11"/>
    </row>
    <row r="825" spans="2:10" ht="15.75" customHeight="1">
      <c r="B825" s="10"/>
      <c r="F825" s="10"/>
      <c r="J825" s="11"/>
    </row>
    <row r="826" spans="2:10" ht="15.75" customHeight="1">
      <c r="B826" s="10"/>
      <c r="F826" s="10"/>
      <c r="J826" s="11"/>
    </row>
    <row r="827" spans="2:10" ht="15.75" customHeight="1">
      <c r="B827" s="10"/>
      <c r="F827" s="10"/>
      <c r="J827" s="11"/>
    </row>
    <row r="828" spans="2:10" ht="15.75" customHeight="1">
      <c r="B828" s="10"/>
      <c r="F828" s="10"/>
      <c r="J828" s="11"/>
    </row>
    <row r="829" spans="2:10" ht="15.75" customHeight="1">
      <c r="B829" s="10"/>
      <c r="F829" s="10"/>
      <c r="J829" s="11"/>
    </row>
    <row r="830" spans="2:10" ht="15.75" customHeight="1">
      <c r="B830" s="10"/>
      <c r="F830" s="10"/>
      <c r="J830" s="11"/>
    </row>
    <row r="831" spans="2:10" ht="15.75" customHeight="1">
      <c r="B831" s="10"/>
      <c r="F831" s="10"/>
      <c r="J831" s="11"/>
    </row>
    <row r="832" spans="2:10" ht="15.75" customHeight="1">
      <c r="B832" s="10"/>
      <c r="F832" s="10"/>
      <c r="J832" s="11"/>
    </row>
    <row r="833" spans="2:10" ht="15.75" customHeight="1">
      <c r="B833" s="10"/>
      <c r="F833" s="10"/>
      <c r="J833" s="11"/>
    </row>
    <row r="834" spans="2:10" ht="15.75" customHeight="1">
      <c r="B834" s="10"/>
      <c r="F834" s="10"/>
      <c r="J834" s="11"/>
    </row>
    <row r="835" spans="2:10" ht="15.75" customHeight="1">
      <c r="B835" s="10"/>
      <c r="F835" s="10"/>
      <c r="J835" s="11"/>
    </row>
    <row r="836" spans="2:10" ht="15.75" customHeight="1">
      <c r="B836" s="10"/>
      <c r="F836" s="10"/>
      <c r="J836" s="11"/>
    </row>
    <row r="837" spans="2:10" ht="15.75" customHeight="1">
      <c r="B837" s="10"/>
      <c r="F837" s="10"/>
      <c r="J837" s="11"/>
    </row>
    <row r="838" spans="2:10" ht="15.75" customHeight="1">
      <c r="B838" s="10"/>
      <c r="F838" s="10"/>
      <c r="J838" s="11"/>
    </row>
    <row r="839" spans="2:10" ht="15.75" customHeight="1">
      <c r="B839" s="10"/>
      <c r="F839" s="10"/>
      <c r="J839" s="11"/>
    </row>
    <row r="840" spans="2:10" ht="15.75" customHeight="1">
      <c r="B840" s="10"/>
      <c r="F840" s="10"/>
      <c r="J840" s="11"/>
    </row>
    <row r="841" spans="2:10" ht="15.75" customHeight="1">
      <c r="B841" s="10"/>
      <c r="F841" s="10"/>
      <c r="J841" s="11"/>
    </row>
    <row r="842" spans="2:10" ht="15.75" customHeight="1">
      <c r="B842" s="10"/>
      <c r="F842" s="10"/>
      <c r="J842" s="11"/>
    </row>
    <row r="843" spans="2:10" ht="15.75" customHeight="1">
      <c r="B843" s="10"/>
      <c r="F843" s="10"/>
      <c r="J843" s="11"/>
    </row>
    <row r="844" spans="2:10" ht="15.75" customHeight="1">
      <c r="B844" s="10"/>
      <c r="F844" s="10"/>
      <c r="J844" s="11"/>
    </row>
    <row r="845" spans="2:10" ht="15.75" customHeight="1">
      <c r="B845" s="10"/>
      <c r="F845" s="10"/>
      <c r="J845" s="11"/>
    </row>
    <row r="846" spans="2:10" ht="15.75" customHeight="1">
      <c r="B846" s="10"/>
      <c r="F846" s="10"/>
      <c r="J846" s="11"/>
    </row>
    <row r="847" spans="2:10" ht="15.75" customHeight="1">
      <c r="B847" s="10"/>
      <c r="F847" s="10"/>
      <c r="J847" s="11"/>
    </row>
    <row r="848" spans="2:10" ht="15.75" customHeight="1">
      <c r="B848" s="10"/>
      <c r="F848" s="10"/>
      <c r="J848" s="11"/>
    </row>
    <row r="849" spans="2:10" ht="15.75" customHeight="1">
      <c r="B849" s="10"/>
      <c r="F849" s="10"/>
      <c r="J849" s="11"/>
    </row>
    <row r="850" spans="2:10" ht="15.75" customHeight="1">
      <c r="B850" s="10"/>
      <c r="F850" s="10"/>
      <c r="J850" s="11"/>
    </row>
    <row r="851" spans="2:10" ht="15.75" customHeight="1">
      <c r="B851" s="10"/>
      <c r="F851" s="10"/>
      <c r="J851" s="11"/>
    </row>
    <row r="852" spans="2:10" ht="15.75" customHeight="1">
      <c r="B852" s="10"/>
      <c r="F852" s="10"/>
      <c r="J852" s="11"/>
    </row>
    <row r="853" spans="2:10" ht="15.75" customHeight="1">
      <c r="B853" s="10"/>
      <c r="F853" s="10"/>
      <c r="J853" s="11"/>
    </row>
    <row r="854" spans="2:10" ht="15.75" customHeight="1">
      <c r="B854" s="10"/>
      <c r="F854" s="10"/>
      <c r="J854" s="11"/>
    </row>
    <row r="855" spans="2:10" ht="15.75" customHeight="1">
      <c r="B855" s="10"/>
      <c r="F855" s="10"/>
      <c r="J855" s="11"/>
    </row>
    <row r="856" spans="2:10" ht="15.75" customHeight="1">
      <c r="B856" s="10"/>
      <c r="F856" s="10"/>
      <c r="J856" s="11"/>
    </row>
    <row r="857" spans="2:10" ht="15.75" customHeight="1">
      <c r="B857" s="10"/>
      <c r="F857" s="10"/>
      <c r="J857" s="11"/>
    </row>
    <row r="858" spans="2:10" ht="15.75" customHeight="1">
      <c r="B858" s="10"/>
      <c r="F858" s="10"/>
      <c r="J858" s="11"/>
    </row>
    <row r="859" spans="2:10" ht="15.75" customHeight="1">
      <c r="B859" s="10"/>
      <c r="F859" s="10"/>
      <c r="J859" s="11"/>
    </row>
    <row r="860" spans="2:10" ht="15.75" customHeight="1">
      <c r="B860" s="10"/>
      <c r="F860" s="10"/>
      <c r="J860" s="11"/>
    </row>
    <row r="861" spans="2:10" ht="15.75" customHeight="1">
      <c r="B861" s="10"/>
      <c r="F861" s="10"/>
      <c r="J861" s="11"/>
    </row>
    <row r="862" spans="2:10" ht="15.75" customHeight="1">
      <c r="B862" s="10"/>
      <c r="F862" s="10"/>
      <c r="J862" s="11"/>
    </row>
    <row r="863" spans="2:10" ht="15.75" customHeight="1">
      <c r="B863" s="10"/>
      <c r="F863" s="10"/>
      <c r="J863" s="11"/>
    </row>
    <row r="864" spans="2:10" ht="15.75" customHeight="1">
      <c r="B864" s="10"/>
      <c r="F864" s="10"/>
      <c r="J864" s="11"/>
    </row>
    <row r="865" spans="2:10" ht="15.75" customHeight="1">
      <c r="B865" s="10"/>
      <c r="F865" s="10"/>
      <c r="J865" s="11"/>
    </row>
    <row r="866" spans="2:10" ht="15.75" customHeight="1">
      <c r="B866" s="10"/>
      <c r="F866" s="10"/>
      <c r="J866" s="11"/>
    </row>
    <row r="867" spans="2:10" ht="15.75" customHeight="1">
      <c r="B867" s="10"/>
      <c r="F867" s="10"/>
      <c r="J867" s="11"/>
    </row>
    <row r="868" spans="2:10" ht="15.75" customHeight="1">
      <c r="B868" s="10"/>
      <c r="F868" s="10"/>
      <c r="J868" s="11"/>
    </row>
    <row r="869" spans="2:10" ht="15.75" customHeight="1">
      <c r="B869" s="10"/>
      <c r="F869" s="10"/>
      <c r="J869" s="11"/>
    </row>
    <row r="870" spans="2:10" ht="15.75" customHeight="1">
      <c r="B870" s="10"/>
      <c r="F870" s="10"/>
      <c r="J870" s="11"/>
    </row>
    <row r="871" spans="2:10" ht="15.75" customHeight="1">
      <c r="B871" s="10"/>
      <c r="F871" s="10"/>
      <c r="J871" s="11"/>
    </row>
    <row r="872" spans="2:10" ht="15.75" customHeight="1">
      <c r="B872" s="10"/>
      <c r="F872" s="10"/>
      <c r="J872" s="11"/>
    </row>
    <row r="873" spans="2:10" ht="15.75" customHeight="1">
      <c r="B873" s="10"/>
      <c r="F873" s="10"/>
      <c r="J873" s="11"/>
    </row>
    <row r="874" spans="2:10" ht="15.75" customHeight="1">
      <c r="B874" s="10"/>
      <c r="F874" s="10"/>
      <c r="J874" s="11"/>
    </row>
    <row r="875" spans="2:10" ht="15.75" customHeight="1">
      <c r="B875" s="10"/>
      <c r="F875" s="10"/>
      <c r="J875" s="11"/>
    </row>
    <row r="876" spans="2:10" ht="15.75" customHeight="1">
      <c r="B876" s="10"/>
      <c r="F876" s="10"/>
      <c r="J876" s="11"/>
    </row>
    <row r="877" spans="2:10" ht="15.75" customHeight="1">
      <c r="B877" s="10"/>
      <c r="F877" s="10"/>
      <c r="J877" s="11"/>
    </row>
    <row r="878" spans="2:10" ht="15.75" customHeight="1">
      <c r="B878" s="10"/>
      <c r="F878" s="10"/>
      <c r="J878" s="11"/>
    </row>
    <row r="879" spans="2:10" ht="15.75" customHeight="1">
      <c r="B879" s="10"/>
      <c r="F879" s="10"/>
      <c r="J879" s="11"/>
    </row>
    <row r="880" spans="2:10" ht="15.75" customHeight="1">
      <c r="B880" s="10"/>
      <c r="F880" s="10"/>
      <c r="J880" s="11"/>
    </row>
    <row r="881" spans="2:10" ht="15.75" customHeight="1">
      <c r="B881" s="10"/>
      <c r="F881" s="10"/>
      <c r="J881" s="11"/>
    </row>
    <row r="882" spans="2:10" ht="15.75" customHeight="1">
      <c r="B882" s="10"/>
      <c r="F882" s="10"/>
      <c r="J882" s="11"/>
    </row>
    <row r="883" spans="2:10" ht="15.75" customHeight="1">
      <c r="B883" s="10"/>
      <c r="F883" s="10"/>
      <c r="J883" s="11"/>
    </row>
    <row r="884" spans="2:10" ht="15.75" customHeight="1">
      <c r="B884" s="10"/>
      <c r="F884" s="10"/>
      <c r="J884" s="11"/>
    </row>
    <row r="885" spans="2:10" ht="15.75" customHeight="1">
      <c r="B885" s="10"/>
      <c r="F885" s="10"/>
      <c r="J885" s="11"/>
    </row>
    <row r="886" spans="2:10" ht="15.75" customHeight="1">
      <c r="B886" s="10"/>
      <c r="F886" s="10"/>
      <c r="J886" s="11"/>
    </row>
    <row r="887" spans="2:10" ht="15.75" customHeight="1">
      <c r="B887" s="10"/>
      <c r="F887" s="10"/>
      <c r="J887" s="11"/>
    </row>
    <row r="888" spans="2:10" ht="15.75" customHeight="1">
      <c r="B888" s="10"/>
      <c r="F888" s="10"/>
      <c r="J888" s="11"/>
    </row>
    <row r="889" spans="2:10" ht="15.75" customHeight="1">
      <c r="B889" s="10"/>
      <c r="F889" s="10"/>
      <c r="J889" s="11"/>
    </row>
    <row r="890" spans="2:10" ht="15.75" customHeight="1">
      <c r="B890" s="10"/>
      <c r="F890" s="10"/>
      <c r="J890" s="11"/>
    </row>
    <row r="891" spans="2:10" ht="15.75" customHeight="1">
      <c r="B891" s="10"/>
      <c r="F891" s="10"/>
      <c r="J891" s="11"/>
    </row>
    <row r="892" spans="2:10" ht="15.75" customHeight="1">
      <c r="B892" s="10"/>
      <c r="F892" s="10"/>
      <c r="J892" s="11"/>
    </row>
    <row r="893" spans="2:10" ht="15.75" customHeight="1">
      <c r="B893" s="10"/>
      <c r="F893" s="10"/>
      <c r="J893" s="11"/>
    </row>
    <row r="894" spans="2:10" ht="15.75" customHeight="1">
      <c r="B894" s="10"/>
      <c r="F894" s="10"/>
      <c r="J894" s="11"/>
    </row>
    <row r="895" spans="2:10" ht="15.75" customHeight="1">
      <c r="B895" s="10"/>
      <c r="F895" s="10"/>
      <c r="J895" s="11"/>
    </row>
    <row r="896" spans="2:10" ht="15.75" customHeight="1">
      <c r="B896" s="10"/>
      <c r="F896" s="10"/>
      <c r="J896" s="11"/>
    </row>
    <row r="897" spans="2:10" ht="15.75" customHeight="1">
      <c r="B897" s="10"/>
      <c r="F897" s="10"/>
      <c r="J897" s="11"/>
    </row>
    <row r="898" spans="2:10" ht="15.75" customHeight="1">
      <c r="B898" s="10"/>
      <c r="F898" s="10"/>
      <c r="J898" s="11"/>
    </row>
    <row r="899" spans="2:10" ht="15.75" customHeight="1">
      <c r="B899" s="10"/>
      <c r="F899" s="10"/>
      <c r="J899" s="11"/>
    </row>
    <row r="900" spans="2:10" ht="15.75" customHeight="1">
      <c r="B900" s="10"/>
      <c r="F900" s="10"/>
      <c r="J900" s="11"/>
    </row>
    <row r="901" spans="2:10" ht="15.75" customHeight="1">
      <c r="B901" s="10"/>
      <c r="F901" s="10"/>
      <c r="J901" s="11"/>
    </row>
    <row r="902" spans="2:10" ht="15.75" customHeight="1">
      <c r="B902" s="10"/>
      <c r="F902" s="10"/>
      <c r="J902" s="11"/>
    </row>
  </sheetData>
  <pageMargins left="0.7" right="0.7" top="0.75" bottom="0.75" header="0" footer="0"/>
  <pageSetup orientation="portrait"/>
  <tableParts count="6">
    <tablePart r:id="rId1"/>
    <tablePart r:id="rId2"/>
    <tablePart r:id="rId3"/>
    <tablePart r:id="rId4"/>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D019-2260-DC43-A422-94BBB479F656}">
  <dimension ref="A1:Y100"/>
  <sheetViews>
    <sheetView workbookViewId="0">
      <selection activeCell="N3" sqref="N3"/>
    </sheetView>
  </sheetViews>
  <sheetFormatPr defaultColWidth="11" defaultRowHeight="15.75"/>
  <cols>
    <col min="1" max="1" width="72" customWidth="1"/>
    <col min="2" max="2" width="14.375" customWidth="1"/>
    <col min="3" max="10" width="12" customWidth="1"/>
    <col min="11" max="13" width="13.125" customWidth="1"/>
    <col min="23" max="25" width="11.625" customWidth="1"/>
  </cols>
  <sheetData>
    <row r="1" spans="1:25">
      <c r="A1" s="42"/>
      <c r="B1" s="42"/>
    </row>
    <row r="2" spans="1:25">
      <c r="A2" s="43" t="s">
        <v>94</v>
      </c>
      <c r="B2" s="43">
        <v>2022</v>
      </c>
      <c r="C2" s="43">
        <v>2021</v>
      </c>
      <c r="D2" s="43">
        <v>2020</v>
      </c>
      <c r="E2" s="43">
        <v>2019</v>
      </c>
      <c r="F2" s="43">
        <v>2018</v>
      </c>
      <c r="G2" s="43">
        <v>2017</v>
      </c>
      <c r="H2" s="43">
        <v>2016</v>
      </c>
      <c r="I2" s="43">
        <v>2015</v>
      </c>
      <c r="J2" s="43">
        <v>2014</v>
      </c>
      <c r="K2" s="43">
        <v>2013</v>
      </c>
      <c r="L2" s="43">
        <v>2012</v>
      </c>
      <c r="M2" s="43">
        <v>2011</v>
      </c>
      <c r="N2" s="42"/>
      <c r="O2" s="46"/>
      <c r="P2" s="46"/>
      <c r="Q2" s="36"/>
      <c r="R2" s="36"/>
      <c r="S2" s="36"/>
      <c r="T2" s="36"/>
      <c r="U2" s="36"/>
      <c r="V2" s="36"/>
      <c r="W2" s="36"/>
      <c r="X2" s="36"/>
      <c r="Y2" s="36"/>
    </row>
    <row r="3" spans="1:25">
      <c r="A3" s="43" t="s">
        <v>95</v>
      </c>
      <c r="B3" s="43"/>
      <c r="C3" s="43"/>
      <c r="D3" s="43"/>
      <c r="E3" s="43"/>
      <c r="F3" s="43"/>
      <c r="G3" s="43"/>
      <c r="H3" s="43"/>
      <c r="I3" s="43"/>
      <c r="J3" s="43"/>
      <c r="K3" s="43"/>
      <c r="L3" s="43"/>
      <c r="M3" s="43"/>
      <c r="N3" s="42"/>
      <c r="O3" s="46"/>
      <c r="P3" s="46"/>
      <c r="Q3" s="36"/>
      <c r="R3" s="36"/>
      <c r="S3" s="36"/>
      <c r="T3" s="36"/>
      <c r="U3" s="36"/>
      <c r="V3" s="36"/>
      <c r="W3" s="36"/>
      <c r="X3" s="36"/>
      <c r="Y3" s="36"/>
    </row>
    <row r="4" spans="1:25">
      <c r="A4" s="43" t="s">
        <v>96</v>
      </c>
      <c r="B4" s="43">
        <f>B14</f>
        <v>1936544</v>
      </c>
      <c r="C4" s="43">
        <f t="shared" ref="C4:M4" si="0">C14</f>
        <v>1582972</v>
      </c>
      <c r="D4" s="43">
        <f t="shared" si="0"/>
        <v>1379124</v>
      </c>
      <c r="E4" s="43">
        <f t="shared" si="0"/>
        <v>1196179</v>
      </c>
      <c r="F4" s="43">
        <f t="shared" si="0"/>
        <v>1109787</v>
      </c>
      <c r="G4" s="43">
        <f t="shared" si="0"/>
        <v>1161280</v>
      </c>
      <c r="H4" s="43">
        <f t="shared" si="0"/>
        <v>983103</v>
      </c>
      <c r="I4" s="43">
        <f t="shared" si="0"/>
        <v>898604</v>
      </c>
      <c r="J4" s="43">
        <f t="shared" si="0"/>
        <v>632093</v>
      </c>
      <c r="K4" s="43">
        <f t="shared" si="0"/>
        <v>542861</v>
      </c>
      <c r="L4" s="43">
        <f t="shared" si="0"/>
        <v>266365</v>
      </c>
      <c r="M4" s="43">
        <f t="shared" si="0"/>
        <v>170358</v>
      </c>
      <c r="N4" s="42"/>
      <c r="O4" s="46"/>
      <c r="P4" s="46"/>
      <c r="Q4" s="36"/>
      <c r="R4" s="36"/>
      <c r="S4" s="36"/>
      <c r="T4" s="36"/>
      <c r="U4" s="36"/>
      <c r="V4" s="36"/>
      <c r="W4" s="36"/>
      <c r="X4" s="36"/>
      <c r="Y4" s="36"/>
    </row>
    <row r="5" spans="1:25">
      <c r="A5" s="43" t="s">
        <v>97</v>
      </c>
      <c r="B5" s="43">
        <f>B19</f>
        <v>0</v>
      </c>
      <c r="C5" s="43">
        <f t="shared" ref="C5:M5" si="1">C19</f>
        <v>8608</v>
      </c>
      <c r="D5" s="43">
        <f t="shared" si="1"/>
        <v>9061</v>
      </c>
      <c r="E5" s="43">
        <f t="shared" si="1"/>
        <v>0</v>
      </c>
      <c r="F5" s="43">
        <f t="shared" si="1"/>
        <v>3562</v>
      </c>
      <c r="G5" s="43">
        <f t="shared" si="1"/>
        <v>200</v>
      </c>
      <c r="H5" s="43">
        <f t="shared" si="1"/>
        <v>0</v>
      </c>
      <c r="I5" s="43">
        <f t="shared" si="1"/>
        <v>0</v>
      </c>
      <c r="J5" s="43">
        <f t="shared" si="1"/>
        <v>0</v>
      </c>
      <c r="K5" s="43">
        <f t="shared" si="1"/>
        <v>0</v>
      </c>
      <c r="L5" s="43">
        <f t="shared" si="1"/>
        <v>0</v>
      </c>
      <c r="M5" s="43">
        <f t="shared" si="1"/>
        <v>0</v>
      </c>
      <c r="N5" s="42"/>
      <c r="O5" s="46"/>
      <c r="P5" s="46"/>
      <c r="Q5" s="36"/>
      <c r="R5" s="36"/>
      <c r="S5" s="36"/>
      <c r="T5" s="36"/>
      <c r="U5" s="36"/>
      <c r="V5" s="36"/>
      <c r="W5" s="36"/>
      <c r="X5" s="36"/>
      <c r="Y5" s="36"/>
    </row>
    <row r="6" spans="1:25">
      <c r="A6" s="43" t="s">
        <v>98</v>
      </c>
      <c r="B6" s="43">
        <f>B20</f>
        <v>45238</v>
      </c>
      <c r="C6" s="43">
        <f t="shared" ref="C6:M6" si="2">C20</f>
        <v>0</v>
      </c>
      <c r="D6" s="43">
        <f t="shared" si="2"/>
        <v>0</v>
      </c>
      <c r="E6" s="43">
        <f t="shared" si="2"/>
        <v>7777</v>
      </c>
      <c r="F6" s="43">
        <f t="shared" si="2"/>
        <v>111742</v>
      </c>
      <c r="G6" s="43">
        <f t="shared" si="2"/>
        <v>190282</v>
      </c>
      <c r="H6" s="43">
        <f t="shared" si="2"/>
        <v>0</v>
      </c>
      <c r="I6" s="43">
        <f t="shared" si="2"/>
        <v>0</v>
      </c>
      <c r="J6" s="43">
        <f t="shared" si="2"/>
        <v>0</v>
      </c>
      <c r="K6" s="43">
        <f t="shared" si="2"/>
        <v>15801</v>
      </c>
      <c r="L6" s="43">
        <f t="shared" si="2"/>
        <v>86772</v>
      </c>
      <c r="M6" s="43">
        <f t="shared" si="2"/>
        <v>20431</v>
      </c>
      <c r="N6" s="42"/>
      <c r="O6" s="46"/>
      <c r="P6" s="46"/>
      <c r="Q6" s="36"/>
      <c r="R6" s="36"/>
      <c r="S6" s="36"/>
      <c r="T6" s="36"/>
      <c r="U6" s="36"/>
      <c r="V6" s="36"/>
      <c r="W6" s="36"/>
      <c r="X6" s="36"/>
      <c r="Y6" s="36"/>
    </row>
    <row r="7" spans="1:25">
      <c r="A7" s="43" t="s">
        <v>99</v>
      </c>
      <c r="B7" s="43">
        <f>B21</f>
        <v>6000</v>
      </c>
      <c r="C7" s="43">
        <f t="shared" ref="C7:M7" si="3">C21</f>
        <v>5000</v>
      </c>
      <c r="D7" s="43">
        <f t="shared" si="3"/>
        <v>12682</v>
      </c>
      <c r="E7" s="43">
        <f t="shared" si="3"/>
        <v>2000</v>
      </c>
      <c r="F7" s="43">
        <f t="shared" si="3"/>
        <v>0</v>
      </c>
      <c r="G7" s="43">
        <f t="shared" si="3"/>
        <v>0</v>
      </c>
      <c r="H7" s="43">
        <f t="shared" si="3"/>
        <v>22000</v>
      </c>
      <c r="I7" s="43">
        <f t="shared" si="3"/>
        <v>20000</v>
      </c>
      <c r="J7" s="43">
        <f t="shared" si="3"/>
        <v>20000</v>
      </c>
      <c r="K7" s="43">
        <f t="shared" si="3"/>
        <v>20000</v>
      </c>
      <c r="L7" s="43">
        <f t="shared" si="3"/>
        <v>20000</v>
      </c>
      <c r="M7" s="43">
        <f t="shared" si="3"/>
        <v>0</v>
      </c>
      <c r="N7" s="42"/>
      <c r="O7" s="46"/>
      <c r="P7" s="46"/>
      <c r="Q7" s="36"/>
      <c r="R7" s="36"/>
      <c r="S7" s="36"/>
      <c r="T7" s="36"/>
      <c r="U7" s="36"/>
      <c r="V7" s="36"/>
      <c r="W7" s="36"/>
      <c r="X7" s="36"/>
      <c r="Y7" s="36"/>
    </row>
    <row r="8" spans="1:25">
      <c r="A8" s="43" t="s">
        <v>100</v>
      </c>
      <c r="B8" s="43">
        <f>SUM(B5:B7)</f>
        <v>51238</v>
      </c>
      <c r="C8" s="43">
        <f>SUM(C5:C7)</f>
        <v>13608</v>
      </c>
      <c r="D8" s="43">
        <f>SUM(D5:D7)</f>
        <v>21743</v>
      </c>
      <c r="E8" s="43">
        <f t="shared" ref="E8:L8" si="4">SUM(E5:E7)</f>
        <v>9777</v>
      </c>
      <c r="F8" s="43">
        <f t="shared" si="4"/>
        <v>115304</v>
      </c>
      <c r="G8" s="43">
        <f t="shared" si="4"/>
        <v>190482</v>
      </c>
      <c r="H8" s="43">
        <f t="shared" si="4"/>
        <v>22000</v>
      </c>
      <c r="I8" s="43">
        <f t="shared" si="4"/>
        <v>20000</v>
      </c>
      <c r="J8" s="43">
        <f t="shared" si="4"/>
        <v>20000</v>
      </c>
      <c r="K8" s="43">
        <f t="shared" si="4"/>
        <v>35801</v>
      </c>
      <c r="L8" s="43">
        <f t="shared" si="4"/>
        <v>106772</v>
      </c>
      <c r="M8" s="43">
        <f t="shared" ref="M8" si="5">SUM(M5:M7)</f>
        <v>20431</v>
      </c>
      <c r="N8" s="42"/>
      <c r="O8" s="46"/>
      <c r="P8" s="46"/>
      <c r="Q8" s="36"/>
      <c r="R8" s="36"/>
      <c r="S8" s="36"/>
      <c r="T8" s="36"/>
      <c r="U8" s="36"/>
      <c r="V8" s="36"/>
      <c r="W8" s="36"/>
      <c r="X8" s="36"/>
      <c r="Y8" s="36"/>
    </row>
    <row r="9" spans="1:25">
      <c r="A9" s="43" t="s">
        <v>101</v>
      </c>
      <c r="B9" s="43">
        <f>B10-B8-B4</f>
        <v>3025347</v>
      </c>
      <c r="C9" s="43">
        <f>C10-C8-C4</f>
        <v>2458114</v>
      </c>
      <c r="D9" s="43">
        <f>D10-D8-D4</f>
        <v>1950682</v>
      </c>
      <c r="E9" s="43">
        <f t="shared" ref="E9:L9" si="6">E10-E8-E4</f>
        <v>1980715</v>
      </c>
      <c r="F9" s="43">
        <f t="shared" si="6"/>
        <v>1516583</v>
      </c>
      <c r="G9" s="43">
        <f t="shared" si="6"/>
        <v>1668431</v>
      </c>
      <c r="H9" s="43">
        <f t="shared" si="6"/>
        <v>1261297</v>
      </c>
      <c r="I9" s="43">
        <f t="shared" si="6"/>
        <v>1120754</v>
      </c>
      <c r="J9" s="43">
        <f t="shared" si="6"/>
        <v>843609</v>
      </c>
      <c r="K9" s="43">
        <f t="shared" si="6"/>
        <v>539524</v>
      </c>
      <c r="L9" s="43">
        <f t="shared" si="6"/>
        <v>365640</v>
      </c>
      <c r="M9" s="43">
        <f t="shared" ref="M9" si="7">M10-M8-M4</f>
        <v>254653</v>
      </c>
      <c r="N9" s="42"/>
      <c r="O9" s="46"/>
      <c r="P9" s="46"/>
      <c r="Q9" s="36"/>
      <c r="R9" s="36"/>
      <c r="S9" s="36"/>
      <c r="T9" s="36"/>
      <c r="U9" s="36"/>
      <c r="V9" s="36"/>
      <c r="W9" s="36"/>
      <c r="X9" s="36"/>
      <c r="Y9" s="36"/>
    </row>
    <row r="10" spans="1:25">
      <c r="A10" s="43" t="s">
        <v>102</v>
      </c>
      <c r="B10" s="43">
        <f>B33</f>
        <v>5013129</v>
      </c>
      <c r="C10" s="43">
        <f t="shared" ref="C10:L10" si="8">C33</f>
        <v>4054694</v>
      </c>
      <c r="D10" s="43">
        <f t="shared" si="8"/>
        <v>3351549</v>
      </c>
      <c r="E10" s="43">
        <f t="shared" si="8"/>
        <v>3186671</v>
      </c>
      <c r="F10" s="43">
        <f t="shared" si="8"/>
        <v>2741674</v>
      </c>
      <c r="G10" s="43">
        <f t="shared" si="8"/>
        <v>3020193</v>
      </c>
      <c r="H10" s="43">
        <f t="shared" si="8"/>
        <v>2266400</v>
      </c>
      <c r="I10" s="43">
        <f t="shared" si="8"/>
        <v>2039358</v>
      </c>
      <c r="J10" s="43">
        <f t="shared" si="8"/>
        <v>1495702</v>
      </c>
      <c r="K10" s="43">
        <f t="shared" si="8"/>
        <v>1118186</v>
      </c>
      <c r="L10" s="43">
        <f t="shared" si="8"/>
        <v>738777</v>
      </c>
      <c r="M10" s="43">
        <f>M33</f>
        <v>445442</v>
      </c>
      <c r="N10" s="42"/>
      <c r="O10" s="46"/>
      <c r="P10" s="46"/>
      <c r="Q10" s="36"/>
      <c r="R10" s="36"/>
      <c r="S10" s="36"/>
      <c r="T10" s="36"/>
      <c r="U10" s="36"/>
      <c r="V10" s="36"/>
      <c r="W10" s="36"/>
      <c r="X10" s="36"/>
      <c r="Y10" s="36"/>
    </row>
    <row r="11" spans="1:25">
      <c r="A11" s="47"/>
      <c r="B11" s="47"/>
      <c r="C11" s="47" t="s">
        <v>103</v>
      </c>
      <c r="D11" s="47"/>
      <c r="E11" s="47"/>
      <c r="F11" s="47"/>
      <c r="G11" s="47"/>
      <c r="H11" s="47"/>
      <c r="I11" s="47"/>
      <c r="J11" s="47"/>
      <c r="K11" s="47"/>
      <c r="L11" s="47"/>
      <c r="M11" s="47"/>
      <c r="N11" s="42"/>
      <c r="O11" s="46"/>
      <c r="P11" s="46"/>
      <c r="Q11" s="36"/>
      <c r="R11" s="36"/>
      <c r="S11" s="36"/>
      <c r="T11" s="36"/>
      <c r="U11" s="36"/>
      <c r="V11" s="36"/>
      <c r="W11" s="36"/>
      <c r="X11" s="36"/>
      <c r="Y11" s="36"/>
    </row>
    <row r="12" spans="1:25">
      <c r="A12" s="46"/>
      <c r="B12" s="46"/>
      <c r="C12" s="46"/>
      <c r="D12" s="46"/>
      <c r="E12" s="46"/>
      <c r="F12" s="46"/>
      <c r="G12" s="46"/>
      <c r="H12" s="46"/>
      <c r="I12" s="46"/>
      <c r="J12" s="46"/>
      <c r="K12" s="46"/>
      <c r="L12" s="46"/>
      <c r="M12" s="46"/>
      <c r="N12" s="42"/>
      <c r="O12" s="46"/>
      <c r="P12" s="46"/>
      <c r="Q12" s="36"/>
      <c r="R12" s="36"/>
      <c r="S12" s="36"/>
      <c r="T12" s="36"/>
      <c r="U12" s="36"/>
      <c r="V12" s="36"/>
      <c r="W12" s="36"/>
      <c r="X12" s="36"/>
      <c r="Y12" s="36"/>
    </row>
    <row r="13" spans="1:25">
      <c r="A13" s="46" t="s">
        <v>104</v>
      </c>
      <c r="B13" s="46" t="s">
        <v>105</v>
      </c>
      <c r="C13" s="46" t="s">
        <v>106</v>
      </c>
      <c r="D13" s="46" t="s">
        <v>107</v>
      </c>
      <c r="E13" s="46" t="s">
        <v>108</v>
      </c>
      <c r="F13" s="46" t="s">
        <v>109</v>
      </c>
      <c r="G13" s="46" t="s">
        <v>110</v>
      </c>
      <c r="H13" s="46" t="s">
        <v>111</v>
      </c>
      <c r="I13" s="46" t="s">
        <v>112</v>
      </c>
      <c r="J13" s="46" t="s">
        <v>113</v>
      </c>
      <c r="K13" s="46" t="s">
        <v>114</v>
      </c>
      <c r="L13" s="46" t="s">
        <v>115</v>
      </c>
      <c r="M13" s="46" t="s">
        <v>116</v>
      </c>
      <c r="N13" s="46"/>
      <c r="O13" s="46"/>
      <c r="P13" s="46"/>
    </row>
    <row r="14" spans="1:25">
      <c r="A14" s="46" t="s">
        <v>117</v>
      </c>
      <c r="B14" s="46">
        <v>1936544</v>
      </c>
      <c r="C14" s="46">
        <v>1582972</v>
      </c>
      <c r="D14" s="46">
        <v>1379124</v>
      </c>
      <c r="E14" s="46">
        <v>1196179</v>
      </c>
      <c r="F14" s="46">
        <v>1109787</v>
      </c>
      <c r="G14" s="46">
        <v>1161280</v>
      </c>
      <c r="H14" s="46">
        <v>983103</v>
      </c>
      <c r="I14" s="46">
        <v>898604</v>
      </c>
      <c r="J14" s="46">
        <v>632093</v>
      </c>
      <c r="K14" s="46">
        <v>542861</v>
      </c>
      <c r="L14" s="46">
        <v>266365</v>
      </c>
      <c r="M14" s="46">
        <v>170358</v>
      </c>
      <c r="N14" s="46"/>
      <c r="O14" s="46"/>
      <c r="P14" s="46"/>
    </row>
    <row r="15" spans="1:25" hidden="1">
      <c r="A15" t="s">
        <v>118</v>
      </c>
      <c r="B15">
        <v>0</v>
      </c>
      <c r="C15">
        <v>0</v>
      </c>
      <c r="D15">
        <v>0</v>
      </c>
      <c r="E15">
        <v>0</v>
      </c>
      <c r="F15">
        <v>0</v>
      </c>
      <c r="G15">
        <v>0</v>
      </c>
      <c r="H15">
        <v>0</v>
      </c>
      <c r="I15">
        <v>0</v>
      </c>
      <c r="J15">
        <v>0</v>
      </c>
      <c r="K15">
        <v>0</v>
      </c>
      <c r="L15">
        <v>0</v>
      </c>
      <c r="M15">
        <v>0</v>
      </c>
    </row>
    <row r="16" spans="1:25" hidden="1">
      <c r="A16" t="s">
        <v>119</v>
      </c>
      <c r="B16">
        <v>0</v>
      </c>
      <c r="C16">
        <v>0</v>
      </c>
      <c r="D16">
        <v>0</v>
      </c>
      <c r="E16">
        <v>0</v>
      </c>
      <c r="F16">
        <v>0</v>
      </c>
      <c r="G16">
        <v>0</v>
      </c>
      <c r="H16">
        <v>0</v>
      </c>
      <c r="I16">
        <v>0</v>
      </c>
      <c r="J16">
        <v>0</v>
      </c>
      <c r="K16">
        <v>0</v>
      </c>
      <c r="L16">
        <v>0</v>
      </c>
      <c r="M16">
        <v>0</v>
      </c>
    </row>
    <row r="17" spans="1:16">
      <c r="A17" t="s">
        <v>120</v>
      </c>
      <c r="B17">
        <v>412874</v>
      </c>
      <c r="C17">
        <v>204600</v>
      </c>
      <c r="D17">
        <v>204578</v>
      </c>
      <c r="E17">
        <v>196174</v>
      </c>
      <c r="F17">
        <v>172177</v>
      </c>
      <c r="G17">
        <v>205122</v>
      </c>
      <c r="H17">
        <v>260060</v>
      </c>
      <c r="I17">
        <v>251588</v>
      </c>
      <c r="J17">
        <v>26925</v>
      </c>
      <c r="K17">
        <v>25424</v>
      </c>
      <c r="L17">
        <v>3442</v>
      </c>
      <c r="M17">
        <v>10000</v>
      </c>
    </row>
    <row r="18" spans="1:16" hidden="1">
      <c r="A18" t="s">
        <v>121</v>
      </c>
      <c r="B18">
        <v>426282</v>
      </c>
      <c r="C18">
        <v>441985</v>
      </c>
      <c r="D18">
        <v>396516</v>
      </c>
      <c r="E18">
        <v>507250</v>
      </c>
      <c r="F18">
        <v>277566</v>
      </c>
      <c r="G18">
        <v>136089</v>
      </c>
      <c r="H18">
        <v>136887</v>
      </c>
      <c r="I18">
        <v>90042</v>
      </c>
      <c r="J18">
        <v>83231</v>
      </c>
      <c r="K18">
        <v>104657</v>
      </c>
      <c r="L18">
        <v>30087</v>
      </c>
      <c r="M18">
        <v>0</v>
      </c>
    </row>
    <row r="19" spans="1:16">
      <c r="A19" s="46" t="s">
        <v>97</v>
      </c>
      <c r="B19" s="46">
        <v>0</v>
      </c>
      <c r="C19" s="46">
        <v>8608</v>
      </c>
      <c r="D19" s="46">
        <v>9061</v>
      </c>
      <c r="E19" s="46">
        <v>0</v>
      </c>
      <c r="F19" s="46">
        <v>3562</v>
      </c>
      <c r="G19" s="46">
        <v>200</v>
      </c>
      <c r="H19" s="46">
        <v>0</v>
      </c>
      <c r="I19" s="46">
        <v>0</v>
      </c>
      <c r="J19" s="46">
        <v>0</v>
      </c>
      <c r="K19" s="46">
        <v>0</v>
      </c>
      <c r="L19" s="46">
        <v>0</v>
      </c>
      <c r="M19" s="46">
        <v>0</v>
      </c>
      <c r="N19" s="46"/>
      <c r="O19" s="46"/>
      <c r="P19" s="46"/>
    </row>
    <row r="20" spans="1:16">
      <c r="A20" s="46" t="s">
        <v>98</v>
      </c>
      <c r="B20" s="46">
        <v>45238</v>
      </c>
      <c r="C20" s="46">
        <v>0</v>
      </c>
      <c r="D20" s="46">
        <v>0</v>
      </c>
      <c r="E20" s="46">
        <v>7777</v>
      </c>
      <c r="F20" s="46">
        <v>111742</v>
      </c>
      <c r="G20" s="46">
        <v>190282</v>
      </c>
      <c r="H20" s="46">
        <v>0</v>
      </c>
      <c r="I20" s="46">
        <v>0</v>
      </c>
      <c r="J20" s="46">
        <v>0</v>
      </c>
      <c r="K20" s="46">
        <v>15801</v>
      </c>
      <c r="L20" s="46">
        <v>86772</v>
      </c>
      <c r="M20" s="46">
        <v>20431</v>
      </c>
      <c r="N20" s="46"/>
      <c r="O20" s="46"/>
      <c r="P20" s="46"/>
    </row>
    <row r="21" spans="1:16">
      <c r="A21" s="46" t="s">
        <v>99</v>
      </c>
      <c r="B21" s="46">
        <v>6000</v>
      </c>
      <c r="C21" s="46">
        <v>5000</v>
      </c>
      <c r="D21" s="46">
        <v>12682</v>
      </c>
      <c r="E21" s="46">
        <v>2000</v>
      </c>
      <c r="F21" s="46">
        <v>0</v>
      </c>
      <c r="G21" s="46">
        <v>0</v>
      </c>
      <c r="H21" s="46">
        <v>22000</v>
      </c>
      <c r="I21" s="46">
        <v>20000</v>
      </c>
      <c r="J21" s="46">
        <v>20000</v>
      </c>
      <c r="K21" s="46">
        <v>20000</v>
      </c>
      <c r="L21" s="46">
        <v>20000</v>
      </c>
      <c r="M21" s="46">
        <v>0</v>
      </c>
      <c r="N21" s="46"/>
      <c r="O21" s="46"/>
      <c r="P21" s="46"/>
    </row>
    <row r="22" spans="1:16" hidden="1">
      <c r="A22" t="s">
        <v>122</v>
      </c>
      <c r="B22">
        <v>0</v>
      </c>
      <c r="C22">
        <v>0</v>
      </c>
      <c r="D22">
        <v>0</v>
      </c>
      <c r="E22">
        <v>0</v>
      </c>
      <c r="F22">
        <v>0</v>
      </c>
      <c r="G22">
        <v>0</v>
      </c>
      <c r="H22">
        <v>0</v>
      </c>
      <c r="I22">
        <v>0</v>
      </c>
      <c r="J22">
        <v>0</v>
      </c>
      <c r="K22">
        <v>0</v>
      </c>
      <c r="L22">
        <v>0</v>
      </c>
      <c r="M22">
        <v>0</v>
      </c>
    </row>
    <row r="23" spans="1:16" hidden="1">
      <c r="A23" t="s">
        <v>123</v>
      </c>
      <c r="B23">
        <v>0</v>
      </c>
      <c r="C23">
        <v>0</v>
      </c>
      <c r="D23">
        <v>0</v>
      </c>
      <c r="E23">
        <v>0</v>
      </c>
      <c r="F23">
        <v>0</v>
      </c>
      <c r="G23">
        <v>0</v>
      </c>
      <c r="H23">
        <v>0</v>
      </c>
      <c r="I23">
        <v>0</v>
      </c>
      <c r="J23">
        <v>0</v>
      </c>
      <c r="K23">
        <v>0</v>
      </c>
      <c r="L23">
        <v>0</v>
      </c>
      <c r="M23">
        <v>0</v>
      </c>
    </row>
    <row r="24" spans="1:16" hidden="1">
      <c r="A24" t="s">
        <v>124</v>
      </c>
      <c r="B24">
        <v>17053</v>
      </c>
      <c r="C24">
        <v>2001</v>
      </c>
      <c r="D24">
        <v>6216</v>
      </c>
      <c r="E24">
        <v>5010</v>
      </c>
      <c r="F24">
        <v>890</v>
      </c>
      <c r="G24">
        <v>2040</v>
      </c>
      <c r="H24">
        <v>2512</v>
      </c>
      <c r="I24">
        <v>7346</v>
      </c>
      <c r="J24">
        <v>2144</v>
      </c>
      <c r="K24">
        <v>368</v>
      </c>
      <c r="L24">
        <v>45</v>
      </c>
      <c r="M24">
        <v>3</v>
      </c>
    </row>
    <row r="25" spans="1:16" hidden="1">
      <c r="A25" t="s">
        <v>125</v>
      </c>
      <c r="B25">
        <v>0</v>
      </c>
      <c r="C25">
        <v>33000</v>
      </c>
      <c r="D25">
        <v>0</v>
      </c>
      <c r="E25">
        <v>5345</v>
      </c>
      <c r="F25">
        <v>3000</v>
      </c>
      <c r="G25">
        <v>50000</v>
      </c>
      <c r="H25">
        <v>5657</v>
      </c>
      <c r="I25">
        <v>0</v>
      </c>
      <c r="J25">
        <v>0</v>
      </c>
      <c r="K25">
        <v>0</v>
      </c>
      <c r="L25">
        <v>0</v>
      </c>
      <c r="M25">
        <v>0</v>
      </c>
    </row>
    <row r="26" spans="1:16" hidden="1">
      <c r="A26" t="s">
        <v>126</v>
      </c>
      <c r="B26">
        <v>-495</v>
      </c>
      <c r="C26">
        <v>8081</v>
      </c>
      <c r="D26">
        <v>0</v>
      </c>
      <c r="E26">
        <v>1680</v>
      </c>
      <c r="F26">
        <v>3000</v>
      </c>
      <c r="G26">
        <v>8075</v>
      </c>
      <c r="H26">
        <v>3334</v>
      </c>
      <c r="I26">
        <v>0</v>
      </c>
      <c r="J26">
        <v>686</v>
      </c>
      <c r="K26">
        <v>0</v>
      </c>
      <c r="L26">
        <v>0</v>
      </c>
      <c r="M26">
        <v>0</v>
      </c>
    </row>
    <row r="27" spans="1:16" hidden="1">
      <c r="A27" t="s">
        <v>127</v>
      </c>
      <c r="B27">
        <v>0</v>
      </c>
      <c r="C27">
        <v>0</v>
      </c>
      <c r="D27">
        <v>0</v>
      </c>
      <c r="E27">
        <v>0</v>
      </c>
      <c r="F27">
        <v>0</v>
      </c>
      <c r="G27">
        <v>0</v>
      </c>
      <c r="H27">
        <v>0</v>
      </c>
      <c r="I27">
        <v>0</v>
      </c>
      <c r="J27">
        <v>0</v>
      </c>
      <c r="K27">
        <v>375</v>
      </c>
      <c r="L27">
        <v>1800</v>
      </c>
      <c r="M27">
        <v>0</v>
      </c>
    </row>
    <row r="28" spans="1:16" hidden="1">
      <c r="A28" t="s">
        <v>128</v>
      </c>
      <c r="B28">
        <v>0</v>
      </c>
      <c r="C28">
        <v>0</v>
      </c>
      <c r="D28">
        <v>0</v>
      </c>
      <c r="E28">
        <v>0</v>
      </c>
      <c r="F28">
        <v>0</v>
      </c>
      <c r="G28">
        <v>0</v>
      </c>
      <c r="H28">
        <v>0</v>
      </c>
      <c r="I28">
        <v>0</v>
      </c>
      <c r="J28">
        <v>2218</v>
      </c>
      <c r="K28">
        <v>2807</v>
      </c>
      <c r="L28">
        <v>2160</v>
      </c>
      <c r="M28">
        <v>2220</v>
      </c>
    </row>
    <row r="29" spans="1:16">
      <c r="A29" t="s">
        <v>129</v>
      </c>
      <c r="B29">
        <v>862404</v>
      </c>
      <c r="C29">
        <v>453067</v>
      </c>
      <c r="D29">
        <v>201972</v>
      </c>
      <c r="E29">
        <v>100569</v>
      </c>
      <c r="F29">
        <v>124636</v>
      </c>
      <c r="G29">
        <v>90174</v>
      </c>
      <c r="H29">
        <v>101397</v>
      </c>
      <c r="I29">
        <v>180571</v>
      </c>
      <c r="J29">
        <v>349948</v>
      </c>
      <c r="K29">
        <v>120874</v>
      </c>
      <c r="L29">
        <v>78740</v>
      </c>
      <c r="M29">
        <v>37574</v>
      </c>
    </row>
    <row r="30" spans="1:16" hidden="1">
      <c r="A30" t="s">
        <v>130</v>
      </c>
      <c r="B30">
        <v>224102</v>
      </c>
      <c r="C30">
        <v>209653</v>
      </c>
      <c r="D30">
        <v>206667</v>
      </c>
      <c r="E30">
        <v>135255</v>
      </c>
      <c r="F30">
        <v>103876</v>
      </c>
      <c r="G30">
        <v>89974</v>
      </c>
      <c r="H30">
        <v>82005</v>
      </c>
      <c r="I30">
        <v>59003</v>
      </c>
      <c r="J30">
        <v>47289</v>
      </c>
      <c r="K30">
        <v>278439</v>
      </c>
      <c r="L30">
        <v>174135</v>
      </c>
      <c r="M30">
        <v>134166</v>
      </c>
    </row>
    <row r="31" spans="1:16" hidden="1">
      <c r="A31" t="s">
        <v>131</v>
      </c>
      <c r="B31">
        <v>1083127</v>
      </c>
      <c r="C31">
        <v>1138727</v>
      </c>
      <c r="D31">
        <v>934733</v>
      </c>
      <c r="E31">
        <v>1034777</v>
      </c>
      <c r="F31">
        <v>834438</v>
      </c>
      <c r="G31">
        <v>1136957</v>
      </c>
      <c r="H31">
        <v>675102</v>
      </c>
      <c r="I31">
        <v>532204</v>
      </c>
      <c r="J31">
        <v>331168</v>
      </c>
      <c r="K31">
        <v>6575</v>
      </c>
      <c r="L31">
        <v>75228</v>
      </c>
      <c r="M31">
        <v>70708</v>
      </c>
    </row>
    <row r="32" spans="1:16" hidden="1">
      <c r="A32" t="s">
        <v>132</v>
      </c>
      <c r="B32" t="s">
        <v>133</v>
      </c>
      <c r="C32" t="s">
        <v>134</v>
      </c>
      <c r="D32" t="s">
        <v>135</v>
      </c>
      <c r="E32" t="s">
        <v>135</v>
      </c>
      <c r="F32" t="s">
        <v>136</v>
      </c>
      <c r="G32" t="s">
        <v>137</v>
      </c>
      <c r="H32" t="s">
        <v>138</v>
      </c>
      <c r="I32" t="s">
        <v>139</v>
      </c>
      <c r="J32" t="s">
        <v>140</v>
      </c>
      <c r="K32" t="s">
        <v>139</v>
      </c>
      <c r="L32" t="s">
        <v>141</v>
      </c>
      <c r="M32" t="s">
        <v>139</v>
      </c>
    </row>
    <row r="33" spans="1:16">
      <c r="A33" s="46" t="s">
        <v>102</v>
      </c>
      <c r="B33" s="46">
        <v>5013129</v>
      </c>
      <c r="C33" s="46">
        <v>4054694</v>
      </c>
      <c r="D33" s="46">
        <v>3351549</v>
      </c>
      <c r="E33" s="46">
        <v>3186671</v>
      </c>
      <c r="F33" s="46">
        <v>2741674</v>
      </c>
      <c r="G33" s="46">
        <v>3020193</v>
      </c>
      <c r="H33" s="46">
        <v>2266400</v>
      </c>
      <c r="I33" s="46">
        <v>2039358</v>
      </c>
      <c r="J33" s="46">
        <v>1495702</v>
      </c>
      <c r="K33" s="46">
        <v>1118186</v>
      </c>
      <c r="L33" s="46">
        <v>738777</v>
      </c>
      <c r="M33" s="46">
        <v>445442</v>
      </c>
      <c r="N33" s="46"/>
      <c r="O33" s="46"/>
      <c r="P33" s="46"/>
    </row>
    <row r="34" spans="1:16">
      <c r="A34" s="46"/>
      <c r="B34" s="46"/>
      <c r="C34" s="46"/>
      <c r="D34" s="46"/>
      <c r="E34" s="46"/>
      <c r="F34" s="46"/>
      <c r="G34" s="46"/>
      <c r="H34" s="46"/>
      <c r="I34" s="46"/>
      <c r="J34" s="46"/>
      <c r="K34" s="46"/>
      <c r="L34" s="46"/>
      <c r="M34" s="46"/>
      <c r="N34" s="46"/>
      <c r="O34" s="46"/>
      <c r="P34" s="46"/>
    </row>
    <row r="35" spans="1:16">
      <c r="A35" s="46"/>
      <c r="B35" s="46"/>
      <c r="C35" s="46"/>
      <c r="D35" s="46"/>
      <c r="E35" s="46"/>
      <c r="F35" s="46"/>
      <c r="G35" s="46"/>
      <c r="H35" s="46"/>
      <c r="I35" s="46"/>
      <c r="J35" s="46"/>
      <c r="K35" s="46"/>
      <c r="L35" s="46"/>
      <c r="M35" s="46"/>
      <c r="N35" s="46"/>
      <c r="O35" s="46"/>
      <c r="P35" s="46"/>
    </row>
    <row r="36" spans="1:16">
      <c r="A36" s="43" t="s">
        <v>142</v>
      </c>
      <c r="B36" s="43">
        <v>2022</v>
      </c>
      <c r="C36" s="43">
        <v>2021</v>
      </c>
      <c r="D36" s="43">
        <v>2020</v>
      </c>
      <c r="E36" s="43">
        <v>2019</v>
      </c>
      <c r="F36" s="43">
        <v>2018</v>
      </c>
      <c r="G36" s="43">
        <v>2017</v>
      </c>
      <c r="H36" s="43">
        <v>2016</v>
      </c>
      <c r="I36" s="43">
        <v>2015</v>
      </c>
      <c r="J36" s="43">
        <v>2014</v>
      </c>
      <c r="K36" s="43">
        <v>2013</v>
      </c>
      <c r="L36" s="43">
        <v>2012</v>
      </c>
      <c r="M36" s="43">
        <v>2011</v>
      </c>
      <c r="N36" s="46"/>
      <c r="O36" s="46"/>
      <c r="P36" s="46"/>
    </row>
    <row r="37" spans="1:16">
      <c r="A37" s="43" t="s">
        <v>95</v>
      </c>
      <c r="B37" s="43"/>
      <c r="C37" s="43"/>
      <c r="D37" s="43"/>
      <c r="E37" s="43"/>
      <c r="F37" s="43"/>
      <c r="G37" s="43"/>
      <c r="H37" s="43"/>
      <c r="I37" s="43"/>
      <c r="J37" s="43"/>
      <c r="K37" s="43"/>
      <c r="L37" s="43"/>
      <c r="M37" s="43"/>
      <c r="N37" s="46"/>
      <c r="O37" s="46"/>
      <c r="P37" s="46"/>
    </row>
    <row r="38" spans="1:16">
      <c r="A38" s="43" t="s">
        <v>96</v>
      </c>
      <c r="B38" s="43">
        <f>B47</f>
        <v>4508605</v>
      </c>
      <c r="C38" s="43">
        <f t="shared" ref="C38:M38" si="9">C47</f>
        <v>3457043</v>
      </c>
      <c r="D38" s="43">
        <f t="shared" si="9"/>
        <v>3552604</v>
      </c>
      <c r="E38" s="43">
        <f t="shared" si="9"/>
        <v>3188117</v>
      </c>
      <c r="F38" s="43">
        <f t="shared" si="9"/>
        <v>3371921</v>
      </c>
      <c r="G38" s="43">
        <f t="shared" si="9"/>
        <v>4919084</v>
      </c>
      <c r="H38" s="43">
        <f t="shared" si="9"/>
        <v>4746281</v>
      </c>
      <c r="I38" s="43">
        <f t="shared" si="9"/>
        <v>4285050</v>
      </c>
      <c r="J38" s="43">
        <f t="shared" si="9"/>
        <v>6958635</v>
      </c>
      <c r="K38" s="43">
        <f t="shared" si="9"/>
        <v>3455605</v>
      </c>
      <c r="L38" s="43">
        <f t="shared" si="9"/>
        <v>3591937</v>
      </c>
      <c r="M38" s="43">
        <f t="shared" si="9"/>
        <v>2757020</v>
      </c>
      <c r="N38" s="46"/>
      <c r="O38" s="46"/>
      <c r="P38" s="46"/>
    </row>
    <row r="39" spans="1:16">
      <c r="A39" s="43" t="s">
        <v>97</v>
      </c>
      <c r="B39" s="43">
        <f>B52</f>
        <v>0</v>
      </c>
      <c r="C39" s="43">
        <f t="shared" ref="C39:M39" si="10">C52</f>
        <v>0</v>
      </c>
      <c r="D39" s="43">
        <f t="shared" si="10"/>
        <v>0</v>
      </c>
      <c r="E39" s="43">
        <f t="shared" si="10"/>
        <v>0</v>
      </c>
      <c r="F39" s="43">
        <f t="shared" si="10"/>
        <v>0</v>
      </c>
      <c r="G39" s="43">
        <f t="shared" si="10"/>
        <v>0</v>
      </c>
      <c r="H39" s="43">
        <f t="shared" si="10"/>
        <v>0</v>
      </c>
      <c r="I39" s="43">
        <f t="shared" si="10"/>
        <v>0</v>
      </c>
      <c r="J39" s="43">
        <f t="shared" si="10"/>
        <v>0</v>
      </c>
      <c r="K39" s="43">
        <f t="shared" si="10"/>
        <v>0</v>
      </c>
      <c r="L39" s="43">
        <f t="shared" si="10"/>
        <v>0</v>
      </c>
      <c r="M39" s="43">
        <f t="shared" si="10"/>
        <v>0</v>
      </c>
      <c r="N39" s="46"/>
      <c r="O39" s="46"/>
      <c r="P39" s="46"/>
    </row>
    <row r="40" spans="1:16">
      <c r="A40" s="43" t="s">
        <v>98</v>
      </c>
      <c r="B40" s="43">
        <f>B53</f>
        <v>0</v>
      </c>
      <c r="C40" s="43">
        <f t="shared" ref="C40:M40" si="11">C53</f>
        <v>1000100</v>
      </c>
      <c r="D40" s="43">
        <f t="shared" si="11"/>
        <v>0</v>
      </c>
      <c r="E40" s="43">
        <f t="shared" si="11"/>
        <v>68333</v>
      </c>
      <c r="F40" s="43">
        <f t="shared" si="11"/>
        <v>65967</v>
      </c>
      <c r="G40" s="43">
        <f t="shared" si="11"/>
        <v>703</v>
      </c>
      <c r="H40" s="43">
        <f t="shared" si="11"/>
        <v>69293</v>
      </c>
      <c r="I40" s="43">
        <f t="shared" si="11"/>
        <v>200</v>
      </c>
      <c r="J40" s="43">
        <f t="shared" si="11"/>
        <v>74190</v>
      </c>
      <c r="K40" s="43">
        <f t="shared" si="11"/>
        <v>93849</v>
      </c>
      <c r="L40" s="43">
        <f t="shared" si="11"/>
        <v>17060</v>
      </c>
      <c r="M40" s="43">
        <f t="shared" si="11"/>
        <v>91665</v>
      </c>
      <c r="N40" s="46"/>
      <c r="O40" s="46"/>
      <c r="P40" s="46"/>
    </row>
    <row r="41" spans="1:16">
      <c r="A41" s="43" t="s">
        <v>99</v>
      </c>
      <c r="B41" s="43">
        <f>B54</f>
        <v>0</v>
      </c>
      <c r="C41" s="43">
        <f t="shared" ref="C41:M41" si="12">C54</f>
        <v>450</v>
      </c>
      <c r="D41" s="43">
        <f t="shared" si="12"/>
        <v>500</v>
      </c>
      <c r="E41" s="43">
        <f t="shared" si="12"/>
        <v>500</v>
      </c>
      <c r="F41" s="43">
        <f t="shared" si="12"/>
        <v>2542</v>
      </c>
      <c r="G41" s="43">
        <f t="shared" si="12"/>
        <v>246000</v>
      </c>
      <c r="H41" s="43">
        <f t="shared" si="12"/>
        <v>246625</v>
      </c>
      <c r="I41" s="43">
        <f t="shared" si="12"/>
        <v>246080</v>
      </c>
      <c r="J41" s="43">
        <f t="shared" si="12"/>
        <v>261516</v>
      </c>
      <c r="K41" s="43">
        <f t="shared" si="12"/>
        <v>310603</v>
      </c>
      <c r="L41" s="43">
        <f t="shared" si="12"/>
        <v>287364</v>
      </c>
      <c r="M41" s="43">
        <f t="shared" si="12"/>
        <v>352634</v>
      </c>
      <c r="N41" s="46"/>
      <c r="O41" s="46"/>
      <c r="P41" s="46"/>
    </row>
    <row r="42" spans="1:16">
      <c r="A42" s="43" t="s">
        <v>100</v>
      </c>
      <c r="B42" s="43">
        <f t="shared" ref="B42:M42" si="13">SUM(B39:B41)</f>
        <v>0</v>
      </c>
      <c r="C42" s="43">
        <f t="shared" si="13"/>
        <v>1000550</v>
      </c>
      <c r="D42" s="43">
        <f t="shared" si="13"/>
        <v>500</v>
      </c>
      <c r="E42" s="43">
        <f t="shared" si="13"/>
        <v>68833</v>
      </c>
      <c r="F42" s="43">
        <f t="shared" si="13"/>
        <v>68509</v>
      </c>
      <c r="G42" s="43">
        <f t="shared" si="13"/>
        <v>246703</v>
      </c>
      <c r="H42" s="43">
        <f t="shared" si="13"/>
        <v>315918</v>
      </c>
      <c r="I42" s="43">
        <f t="shared" si="13"/>
        <v>246280</v>
      </c>
      <c r="J42" s="43">
        <f t="shared" si="13"/>
        <v>335706</v>
      </c>
      <c r="K42" s="43">
        <f t="shared" si="13"/>
        <v>404452</v>
      </c>
      <c r="L42" s="43">
        <f t="shared" si="13"/>
        <v>304424</v>
      </c>
      <c r="M42" s="43">
        <f t="shared" si="13"/>
        <v>444299</v>
      </c>
      <c r="N42" s="46"/>
      <c r="O42" s="46"/>
      <c r="P42" s="46"/>
    </row>
    <row r="43" spans="1:16">
      <c r="A43" s="43" t="s">
        <v>101</v>
      </c>
      <c r="B43" s="43">
        <f>B44-B42-B38</f>
        <v>1697295</v>
      </c>
      <c r="C43" s="43">
        <f>C44-C42-C38</f>
        <v>3451215</v>
      </c>
      <c r="D43" s="43">
        <f>D44-D42-D38</f>
        <v>3108524</v>
      </c>
      <c r="E43" s="43">
        <f t="shared" ref="E43:M43" si="14">E44-E42-E38</f>
        <v>6630264</v>
      </c>
      <c r="F43" s="43">
        <f t="shared" si="14"/>
        <v>2929989</v>
      </c>
      <c r="G43" s="43">
        <f t="shared" si="14"/>
        <v>4903994</v>
      </c>
      <c r="H43" s="43">
        <f t="shared" si="14"/>
        <v>3023719</v>
      </c>
      <c r="I43" s="43">
        <f t="shared" si="14"/>
        <v>3605377</v>
      </c>
      <c r="J43" s="43">
        <f t="shared" si="14"/>
        <v>4017333</v>
      </c>
      <c r="K43" s="43">
        <f t="shared" si="14"/>
        <v>3688417</v>
      </c>
      <c r="L43" s="43">
        <f t="shared" si="14"/>
        <v>2957328</v>
      </c>
      <c r="M43" s="43">
        <f t="shared" si="14"/>
        <v>2979621</v>
      </c>
      <c r="N43" s="46"/>
      <c r="O43" s="46"/>
      <c r="P43" s="46"/>
    </row>
    <row r="44" spans="1:16">
      <c r="A44" s="43" t="s">
        <v>102</v>
      </c>
      <c r="B44" s="43">
        <f>B66</f>
        <v>6205900</v>
      </c>
      <c r="C44" s="43">
        <f t="shared" ref="C44:M44" si="15">C66</f>
        <v>7908808</v>
      </c>
      <c r="D44" s="43">
        <f t="shared" si="15"/>
        <v>6661628</v>
      </c>
      <c r="E44" s="43">
        <f t="shared" si="15"/>
        <v>9887214</v>
      </c>
      <c r="F44" s="43">
        <f t="shared" si="15"/>
        <v>6370419</v>
      </c>
      <c r="G44" s="43">
        <f t="shared" si="15"/>
        <v>10069781</v>
      </c>
      <c r="H44" s="43">
        <f t="shared" si="15"/>
        <v>8085918</v>
      </c>
      <c r="I44" s="43">
        <f t="shared" si="15"/>
        <v>8136707</v>
      </c>
      <c r="J44" s="43">
        <f t="shared" si="15"/>
        <v>11311674</v>
      </c>
      <c r="K44" s="43">
        <f t="shared" si="15"/>
        <v>7548474</v>
      </c>
      <c r="L44" s="43">
        <f t="shared" si="15"/>
        <v>6853689</v>
      </c>
      <c r="M44" s="43">
        <f t="shared" si="15"/>
        <v>6180940</v>
      </c>
      <c r="N44" s="46"/>
      <c r="O44" s="46"/>
      <c r="P44" s="46"/>
    </row>
    <row r="45" spans="1:16">
      <c r="A45" s="46"/>
      <c r="B45" s="46"/>
      <c r="C45" s="46"/>
      <c r="D45" s="46"/>
      <c r="E45" s="46"/>
      <c r="F45" s="46"/>
      <c r="G45" s="46"/>
      <c r="H45" s="46"/>
      <c r="I45" s="46"/>
      <c r="J45" s="46"/>
      <c r="K45" s="46"/>
      <c r="L45" s="46"/>
      <c r="M45" s="46"/>
      <c r="N45" s="46"/>
      <c r="O45" s="46"/>
      <c r="P45" s="46"/>
    </row>
    <row r="46" spans="1:16">
      <c r="A46" s="46" t="s">
        <v>143</v>
      </c>
      <c r="B46" s="46" t="s">
        <v>105</v>
      </c>
      <c r="C46" s="46" t="s">
        <v>106</v>
      </c>
      <c r="D46" s="46" t="s">
        <v>107</v>
      </c>
      <c r="E46" s="46" t="s">
        <v>108</v>
      </c>
      <c r="F46" s="46" t="s">
        <v>109</v>
      </c>
      <c r="G46" s="46" t="s">
        <v>110</v>
      </c>
      <c r="H46" s="46" t="s">
        <v>111</v>
      </c>
      <c r="I46" s="46" t="s">
        <v>112</v>
      </c>
      <c r="J46" s="46" t="s">
        <v>113</v>
      </c>
      <c r="K46" s="46" t="s">
        <v>114</v>
      </c>
      <c r="L46" s="46" t="s">
        <v>115</v>
      </c>
      <c r="M46" s="46" t="s">
        <v>116</v>
      </c>
      <c r="N46" s="46"/>
      <c r="O46" s="46"/>
      <c r="P46" s="46"/>
    </row>
    <row r="47" spans="1:16">
      <c r="A47" s="46" t="s">
        <v>117</v>
      </c>
      <c r="B47" s="46">
        <v>4508605</v>
      </c>
      <c r="C47" s="46">
        <v>3457043</v>
      </c>
      <c r="D47" s="46">
        <v>3552604</v>
      </c>
      <c r="E47" s="46">
        <v>3188117</v>
      </c>
      <c r="F47" s="46">
        <v>3371921</v>
      </c>
      <c r="G47" s="46">
        <v>4919084</v>
      </c>
      <c r="H47" s="46">
        <v>4746281</v>
      </c>
      <c r="I47" s="46">
        <v>4285050</v>
      </c>
      <c r="J47" s="46">
        <v>6958635</v>
      </c>
      <c r="K47" s="46">
        <v>3455605</v>
      </c>
      <c r="L47" s="46">
        <v>3591937</v>
      </c>
      <c r="M47" s="46">
        <v>2757020</v>
      </c>
      <c r="N47" s="46"/>
      <c r="O47" s="46"/>
      <c r="P47" s="46"/>
    </row>
    <row r="48" spans="1:16" hidden="1">
      <c r="A48" t="s">
        <v>118</v>
      </c>
      <c r="B48">
        <v>0</v>
      </c>
      <c r="C48">
        <v>0</v>
      </c>
      <c r="D48">
        <v>0</v>
      </c>
      <c r="E48">
        <v>0</v>
      </c>
      <c r="F48">
        <v>0</v>
      </c>
      <c r="G48">
        <v>0</v>
      </c>
      <c r="H48">
        <v>0</v>
      </c>
      <c r="I48">
        <v>0</v>
      </c>
      <c r="J48">
        <v>0</v>
      </c>
      <c r="K48">
        <v>0</v>
      </c>
      <c r="L48">
        <v>0</v>
      </c>
      <c r="M48">
        <v>0</v>
      </c>
    </row>
    <row r="49" spans="1:16" hidden="1">
      <c r="A49" t="s">
        <v>119</v>
      </c>
      <c r="B49">
        <v>0</v>
      </c>
      <c r="C49">
        <v>0</v>
      </c>
      <c r="D49">
        <v>0</v>
      </c>
      <c r="E49">
        <v>0</v>
      </c>
      <c r="F49">
        <v>0</v>
      </c>
      <c r="G49">
        <v>0</v>
      </c>
      <c r="H49">
        <v>0</v>
      </c>
      <c r="I49">
        <v>0</v>
      </c>
      <c r="J49">
        <v>0</v>
      </c>
      <c r="K49">
        <v>0</v>
      </c>
      <c r="L49">
        <v>0</v>
      </c>
      <c r="M49">
        <v>0</v>
      </c>
    </row>
    <row r="50" spans="1:16">
      <c r="A50" t="s">
        <v>120</v>
      </c>
      <c r="B50">
        <v>1566661</v>
      </c>
      <c r="C50">
        <v>774508</v>
      </c>
      <c r="D50">
        <v>625215</v>
      </c>
      <c r="E50">
        <v>611956</v>
      </c>
      <c r="F50">
        <v>717098</v>
      </c>
      <c r="G50">
        <v>474082</v>
      </c>
      <c r="H50">
        <v>341388</v>
      </c>
      <c r="I50">
        <v>390181</v>
      </c>
      <c r="J50">
        <v>309166</v>
      </c>
      <c r="K50">
        <v>290470</v>
      </c>
      <c r="L50">
        <v>319247</v>
      </c>
      <c r="M50">
        <v>279550</v>
      </c>
    </row>
    <row r="51" spans="1:16" hidden="1">
      <c r="A51" t="s">
        <v>121</v>
      </c>
      <c r="B51">
        <v>294875</v>
      </c>
      <c r="C51">
        <v>228056</v>
      </c>
      <c r="D51">
        <v>225852</v>
      </c>
      <c r="E51">
        <v>69776</v>
      </c>
      <c r="F51">
        <v>66040</v>
      </c>
      <c r="G51">
        <v>83073</v>
      </c>
      <c r="H51">
        <v>97826</v>
      </c>
      <c r="I51">
        <v>124020</v>
      </c>
      <c r="J51">
        <v>188025</v>
      </c>
      <c r="K51">
        <v>171218</v>
      </c>
      <c r="L51">
        <v>209781</v>
      </c>
      <c r="M51">
        <v>250448</v>
      </c>
    </row>
    <row r="52" spans="1:16">
      <c r="A52" s="46" t="s">
        <v>97</v>
      </c>
      <c r="B52" s="46">
        <v>0</v>
      </c>
      <c r="C52" s="46">
        <v>0</v>
      </c>
      <c r="D52" s="46">
        <v>0</v>
      </c>
      <c r="E52" s="46">
        <v>0</v>
      </c>
      <c r="F52" s="46">
        <v>0</v>
      </c>
      <c r="G52" s="46">
        <v>0</v>
      </c>
      <c r="H52" s="46">
        <v>0</v>
      </c>
      <c r="I52" s="46">
        <v>0</v>
      </c>
      <c r="J52" s="46">
        <v>0</v>
      </c>
      <c r="K52" s="46">
        <v>0</v>
      </c>
      <c r="L52" s="46">
        <v>0</v>
      </c>
      <c r="M52" s="46">
        <v>0</v>
      </c>
      <c r="N52" s="46"/>
      <c r="O52" s="46"/>
      <c r="P52" s="46"/>
    </row>
    <row r="53" spans="1:16">
      <c r="A53" s="46" t="s">
        <v>98</v>
      </c>
      <c r="B53" s="46">
        <v>0</v>
      </c>
      <c r="C53" s="46">
        <v>1000100</v>
      </c>
      <c r="D53" s="46">
        <v>0</v>
      </c>
      <c r="E53" s="46">
        <v>68333</v>
      </c>
      <c r="F53" s="46">
        <v>65967</v>
      </c>
      <c r="G53" s="46">
        <v>703</v>
      </c>
      <c r="H53" s="46">
        <v>69293</v>
      </c>
      <c r="I53" s="46">
        <v>200</v>
      </c>
      <c r="J53" s="46">
        <v>74190</v>
      </c>
      <c r="K53" s="46">
        <v>93849</v>
      </c>
      <c r="L53" s="46">
        <v>17060</v>
      </c>
      <c r="M53" s="46">
        <v>91665</v>
      </c>
      <c r="N53" s="46"/>
      <c r="O53" s="46"/>
      <c r="P53" s="46"/>
    </row>
    <row r="54" spans="1:16">
      <c r="A54" s="46" t="s">
        <v>99</v>
      </c>
      <c r="B54" s="46">
        <v>0</v>
      </c>
      <c r="C54" s="46">
        <v>450</v>
      </c>
      <c r="D54" s="46">
        <v>500</v>
      </c>
      <c r="E54" s="46">
        <v>500</v>
      </c>
      <c r="F54" s="46">
        <v>2542</v>
      </c>
      <c r="G54" s="46">
        <v>246000</v>
      </c>
      <c r="H54" s="46">
        <v>246625</v>
      </c>
      <c r="I54" s="46">
        <v>246080</v>
      </c>
      <c r="J54" s="46">
        <v>261516</v>
      </c>
      <c r="K54" s="46">
        <v>310603</v>
      </c>
      <c r="L54" s="46">
        <v>287364</v>
      </c>
      <c r="M54" s="46">
        <v>352634</v>
      </c>
      <c r="N54" s="46"/>
      <c r="O54" s="46"/>
      <c r="P54" s="46"/>
    </row>
    <row r="55" spans="1:16" hidden="1">
      <c r="A55" t="s">
        <v>122</v>
      </c>
      <c r="B55">
        <v>9369</v>
      </c>
      <c r="C55">
        <v>3771</v>
      </c>
      <c r="D55">
        <v>8234</v>
      </c>
      <c r="E55">
        <v>6796</v>
      </c>
      <c r="F55">
        <v>3579</v>
      </c>
      <c r="G55">
        <v>2292</v>
      </c>
      <c r="H55">
        <v>15931</v>
      </c>
      <c r="I55">
        <v>5712</v>
      </c>
      <c r="J55">
        <v>11412</v>
      </c>
      <c r="K55">
        <v>8208</v>
      </c>
      <c r="L55">
        <v>0</v>
      </c>
      <c r="M55">
        <v>0</v>
      </c>
    </row>
    <row r="56" spans="1:16" hidden="1">
      <c r="A56" t="s">
        <v>123</v>
      </c>
      <c r="B56">
        <v>10390</v>
      </c>
      <c r="C56">
        <v>3359</v>
      </c>
      <c r="D56">
        <v>2614</v>
      </c>
      <c r="E56">
        <v>1267</v>
      </c>
      <c r="F56">
        <v>971</v>
      </c>
      <c r="G56">
        <v>12844</v>
      </c>
      <c r="H56">
        <v>10050</v>
      </c>
      <c r="I56">
        <v>53</v>
      </c>
      <c r="J56">
        <v>72</v>
      </c>
      <c r="K56">
        <v>84</v>
      </c>
      <c r="L56">
        <v>9590</v>
      </c>
      <c r="M56">
        <v>929</v>
      </c>
    </row>
    <row r="57" spans="1:16" hidden="1">
      <c r="A57" t="s">
        <v>124</v>
      </c>
      <c r="B57">
        <v>-1641229</v>
      </c>
      <c r="C57">
        <v>1346629</v>
      </c>
      <c r="D57">
        <v>1447891</v>
      </c>
      <c r="E57">
        <v>2808790</v>
      </c>
      <c r="F57">
        <v>131397</v>
      </c>
      <c r="G57">
        <v>1913142</v>
      </c>
      <c r="H57">
        <v>522200</v>
      </c>
      <c r="I57">
        <v>997690</v>
      </c>
      <c r="J57">
        <v>1386974</v>
      </c>
      <c r="K57">
        <v>1157795</v>
      </c>
      <c r="L57">
        <v>388152</v>
      </c>
      <c r="M57">
        <v>274115</v>
      </c>
    </row>
    <row r="58" spans="1:16" hidden="1">
      <c r="A58" t="s">
        <v>125</v>
      </c>
      <c r="B58">
        <v>0</v>
      </c>
      <c r="C58">
        <v>0</v>
      </c>
      <c r="D58">
        <v>0</v>
      </c>
      <c r="E58">
        <v>1600000</v>
      </c>
      <c r="F58">
        <v>0</v>
      </c>
      <c r="G58">
        <v>0</v>
      </c>
      <c r="H58">
        <v>500</v>
      </c>
      <c r="I58">
        <v>5800</v>
      </c>
      <c r="J58">
        <v>3650</v>
      </c>
      <c r="K58">
        <v>0</v>
      </c>
      <c r="L58">
        <v>500</v>
      </c>
      <c r="M58">
        <v>96</v>
      </c>
    </row>
    <row r="59" spans="1:16" hidden="1">
      <c r="A59" t="s">
        <v>126</v>
      </c>
      <c r="B59">
        <v>-207850</v>
      </c>
      <c r="C59">
        <v>2500</v>
      </c>
      <c r="D59">
        <v>-17663</v>
      </c>
      <c r="E59">
        <v>1465634</v>
      </c>
      <c r="F59">
        <v>0</v>
      </c>
      <c r="G59">
        <v>0</v>
      </c>
      <c r="H59">
        <v>500</v>
      </c>
      <c r="I59">
        <v>5800</v>
      </c>
      <c r="J59">
        <v>3650</v>
      </c>
      <c r="K59">
        <v>0</v>
      </c>
      <c r="L59">
        <v>500</v>
      </c>
      <c r="M59">
        <v>96</v>
      </c>
    </row>
    <row r="60" spans="1:16" hidden="1">
      <c r="A60" t="s">
        <v>127</v>
      </c>
      <c r="B60">
        <v>0</v>
      </c>
      <c r="C60">
        <v>0</v>
      </c>
      <c r="D60">
        <v>0</v>
      </c>
      <c r="E60">
        <v>0</v>
      </c>
      <c r="F60">
        <v>0</v>
      </c>
      <c r="G60">
        <v>0</v>
      </c>
      <c r="H60">
        <v>0</v>
      </c>
      <c r="I60">
        <v>0</v>
      </c>
      <c r="J60">
        <v>0</v>
      </c>
      <c r="K60">
        <v>20773</v>
      </c>
      <c r="L60">
        <v>14525</v>
      </c>
      <c r="M60">
        <v>0</v>
      </c>
    </row>
    <row r="61" spans="1:16" hidden="1">
      <c r="A61" t="s">
        <v>128</v>
      </c>
      <c r="B61">
        <v>5490</v>
      </c>
      <c r="C61">
        <v>5320</v>
      </c>
      <c r="D61">
        <v>3905</v>
      </c>
      <c r="E61">
        <v>5590</v>
      </c>
      <c r="F61">
        <v>3950</v>
      </c>
      <c r="G61">
        <v>2930</v>
      </c>
      <c r="H61">
        <v>2750</v>
      </c>
      <c r="I61">
        <v>3400</v>
      </c>
      <c r="J61">
        <v>5725</v>
      </c>
      <c r="K61">
        <v>9230</v>
      </c>
      <c r="L61">
        <v>10035</v>
      </c>
      <c r="M61">
        <v>14745</v>
      </c>
    </row>
    <row r="62" spans="1:16">
      <c r="A62" t="s">
        <v>129</v>
      </c>
      <c r="B62">
        <v>653589</v>
      </c>
      <c r="C62">
        <v>400348</v>
      </c>
      <c r="D62">
        <v>174464</v>
      </c>
      <c r="E62">
        <v>218155</v>
      </c>
      <c r="F62">
        <v>235240</v>
      </c>
      <c r="G62">
        <v>266791</v>
      </c>
      <c r="H62">
        <v>157581</v>
      </c>
      <c r="I62">
        <v>205133</v>
      </c>
      <c r="J62">
        <v>213007</v>
      </c>
      <c r="K62">
        <v>208614</v>
      </c>
      <c r="L62">
        <v>168530</v>
      </c>
      <c r="M62">
        <v>299748</v>
      </c>
    </row>
    <row r="63" spans="1:16" hidden="1">
      <c r="A63" t="s">
        <v>130</v>
      </c>
      <c r="B63">
        <v>1015369</v>
      </c>
      <c r="C63">
        <v>690495</v>
      </c>
      <c r="D63">
        <v>646246</v>
      </c>
      <c r="E63">
        <v>1449096</v>
      </c>
      <c r="F63">
        <v>1775293</v>
      </c>
      <c r="G63">
        <v>2151132</v>
      </c>
      <c r="H63">
        <v>1891424</v>
      </c>
      <c r="I63">
        <v>1879100</v>
      </c>
      <c r="J63">
        <v>1910714</v>
      </c>
      <c r="K63">
        <v>1830233</v>
      </c>
      <c r="L63">
        <v>1836968</v>
      </c>
      <c r="M63">
        <v>1859990</v>
      </c>
    </row>
    <row r="64" spans="1:16" hidden="1">
      <c r="A64" t="s">
        <v>131</v>
      </c>
      <c r="B64">
        <v>0</v>
      </c>
      <c r="C64">
        <v>0</v>
      </c>
      <c r="D64">
        <v>0</v>
      </c>
      <c r="E64">
        <v>0</v>
      </c>
      <c r="F64">
        <v>0</v>
      </c>
      <c r="G64">
        <v>0</v>
      </c>
      <c r="H64">
        <v>0</v>
      </c>
      <c r="I64">
        <v>0</v>
      </c>
      <c r="J64">
        <v>0</v>
      </c>
      <c r="K64">
        <v>0</v>
      </c>
      <c r="L64">
        <v>0</v>
      </c>
      <c r="M64">
        <v>0</v>
      </c>
    </row>
    <row r="65" spans="1:16" hidden="1">
      <c r="A65" t="s">
        <v>132</v>
      </c>
      <c r="B65" t="s">
        <v>139</v>
      </c>
      <c r="C65" t="s">
        <v>139</v>
      </c>
      <c r="D65" t="s">
        <v>139</v>
      </c>
      <c r="E65" t="s">
        <v>139</v>
      </c>
      <c r="F65" t="s">
        <v>139</v>
      </c>
      <c r="G65" t="s">
        <v>139</v>
      </c>
      <c r="H65" t="s">
        <v>139</v>
      </c>
      <c r="I65" t="s">
        <v>139</v>
      </c>
      <c r="J65" t="s">
        <v>139</v>
      </c>
      <c r="K65" t="s">
        <v>139</v>
      </c>
      <c r="L65" t="s">
        <v>139</v>
      </c>
      <c r="M65" t="s">
        <v>139</v>
      </c>
    </row>
    <row r="66" spans="1:16">
      <c r="A66" s="46" t="s">
        <v>102</v>
      </c>
      <c r="B66" s="46">
        <v>6205900</v>
      </c>
      <c r="C66" s="46">
        <v>7908808</v>
      </c>
      <c r="D66" s="46">
        <v>6661628</v>
      </c>
      <c r="E66" s="46">
        <v>9887214</v>
      </c>
      <c r="F66" s="46">
        <v>6370419</v>
      </c>
      <c r="G66" s="46">
        <v>10069781</v>
      </c>
      <c r="H66" s="46">
        <v>8085918</v>
      </c>
      <c r="I66" s="46">
        <v>8136707</v>
      </c>
      <c r="J66" s="46">
        <v>11311674</v>
      </c>
      <c r="K66" s="46">
        <v>7548474</v>
      </c>
      <c r="L66" s="46">
        <v>6853689</v>
      </c>
      <c r="M66" s="46">
        <v>6180940</v>
      </c>
      <c r="N66" s="46"/>
      <c r="O66" s="46"/>
      <c r="P66" s="46"/>
    </row>
    <row r="67" spans="1:16">
      <c r="A67" s="46"/>
      <c r="B67" s="46"/>
      <c r="C67" s="46"/>
      <c r="D67" s="46"/>
      <c r="E67" s="46"/>
      <c r="F67" s="46"/>
      <c r="G67" s="46"/>
      <c r="H67" s="46"/>
      <c r="I67" s="46"/>
      <c r="J67" s="46"/>
      <c r="K67" s="46"/>
      <c r="L67" s="46"/>
      <c r="M67" s="46"/>
      <c r="N67" s="46"/>
      <c r="O67" s="46"/>
      <c r="P67" s="46"/>
    </row>
    <row r="68" spans="1:16">
      <c r="A68" s="46"/>
      <c r="B68" s="46"/>
      <c r="C68" s="46"/>
      <c r="D68" s="46"/>
      <c r="E68" s="46"/>
      <c r="F68" s="46"/>
      <c r="G68" s="46"/>
      <c r="H68" s="46"/>
      <c r="I68" s="46"/>
      <c r="J68" s="46"/>
      <c r="K68" s="46"/>
      <c r="L68" s="46"/>
      <c r="M68" s="46"/>
      <c r="N68" s="46"/>
      <c r="O68" s="46"/>
      <c r="P68" s="46"/>
    </row>
    <row r="69" spans="1:16">
      <c r="A69" s="43" t="s">
        <v>144</v>
      </c>
      <c r="B69" s="43">
        <v>2022</v>
      </c>
      <c r="C69" s="43">
        <v>2021</v>
      </c>
      <c r="D69" s="43">
        <v>2020</v>
      </c>
      <c r="E69" s="43">
        <v>2019</v>
      </c>
      <c r="F69" s="43">
        <v>2018</v>
      </c>
      <c r="G69" s="43">
        <v>2017</v>
      </c>
      <c r="H69" s="43">
        <v>2016</v>
      </c>
      <c r="I69" s="43">
        <v>2015</v>
      </c>
      <c r="J69" s="43">
        <v>2014</v>
      </c>
      <c r="K69" s="43">
        <v>2013</v>
      </c>
      <c r="L69" s="43">
        <v>2012</v>
      </c>
      <c r="M69" s="43">
        <v>2011</v>
      </c>
      <c r="N69" s="46"/>
      <c r="O69" s="46"/>
      <c r="P69" s="46"/>
    </row>
    <row r="70" spans="1:16">
      <c r="A70" s="43" t="s">
        <v>95</v>
      </c>
      <c r="B70" s="43"/>
      <c r="C70" s="43"/>
      <c r="D70" s="43"/>
      <c r="E70" s="43"/>
      <c r="F70" s="43"/>
      <c r="G70" s="43"/>
      <c r="H70" s="43"/>
      <c r="I70" s="43"/>
      <c r="J70" s="43"/>
      <c r="K70" s="43"/>
      <c r="L70" s="43"/>
      <c r="M70" s="43"/>
      <c r="N70" s="46"/>
      <c r="O70" s="46"/>
      <c r="P70" s="46"/>
    </row>
    <row r="71" spans="1:16">
      <c r="A71" s="43" t="s">
        <v>96</v>
      </c>
      <c r="B71" s="43">
        <f t="shared" ref="B71:M71" si="16">B80</f>
        <v>3771818</v>
      </c>
      <c r="C71" s="43">
        <f t="shared" si="16"/>
        <v>3211122</v>
      </c>
      <c r="D71" s="43">
        <f t="shared" si="16"/>
        <v>3234008</v>
      </c>
      <c r="E71" s="43">
        <f t="shared" si="16"/>
        <v>3757630</v>
      </c>
      <c r="F71" s="43">
        <f t="shared" si="16"/>
        <v>4144508</v>
      </c>
      <c r="G71" s="43">
        <f t="shared" si="16"/>
        <v>4223215</v>
      </c>
      <c r="H71" s="43">
        <f t="shared" si="16"/>
        <v>2845152</v>
      </c>
      <c r="I71" s="43">
        <f t="shared" si="16"/>
        <v>3456635</v>
      </c>
      <c r="J71" s="43">
        <f t="shared" si="16"/>
        <v>2735449</v>
      </c>
      <c r="K71" s="43">
        <f t="shared" si="16"/>
        <v>3584401</v>
      </c>
      <c r="L71" s="43">
        <f t="shared" si="16"/>
        <v>2346101</v>
      </c>
      <c r="M71" s="43">
        <f t="shared" si="16"/>
        <v>2297137</v>
      </c>
      <c r="N71" s="46"/>
      <c r="O71" s="46"/>
      <c r="P71" s="46"/>
    </row>
    <row r="72" spans="1:16">
      <c r="A72" s="43" t="s">
        <v>97</v>
      </c>
      <c r="B72" s="43">
        <f t="shared" ref="B72:M72" si="17">B85</f>
        <v>0</v>
      </c>
      <c r="C72" s="43">
        <f t="shared" si="17"/>
        <v>883278</v>
      </c>
      <c r="D72" s="43">
        <f t="shared" si="17"/>
        <v>0</v>
      </c>
      <c r="E72" s="43">
        <f t="shared" si="17"/>
        <v>0</v>
      </c>
      <c r="F72" s="43">
        <f t="shared" si="17"/>
        <v>0</v>
      </c>
      <c r="G72" s="43">
        <f t="shared" si="17"/>
        <v>0</v>
      </c>
      <c r="H72" s="43">
        <f t="shared" si="17"/>
        <v>0</v>
      </c>
      <c r="I72" s="43">
        <f t="shared" si="17"/>
        <v>75</v>
      </c>
      <c r="J72" s="43">
        <f t="shared" si="17"/>
        <v>0</v>
      </c>
      <c r="K72" s="43">
        <f t="shared" si="17"/>
        <v>0</v>
      </c>
      <c r="L72" s="43">
        <f t="shared" si="17"/>
        <v>845</v>
      </c>
      <c r="M72" s="43">
        <f t="shared" si="17"/>
        <v>0</v>
      </c>
      <c r="N72" s="46"/>
      <c r="O72" s="46"/>
      <c r="P72" s="46"/>
    </row>
    <row r="73" spans="1:16">
      <c r="A73" s="43" t="s">
        <v>98</v>
      </c>
      <c r="B73" s="43">
        <f t="shared" ref="B73:M73" si="18">B86</f>
        <v>23716</v>
      </c>
      <c r="C73" s="43">
        <f t="shared" si="18"/>
        <v>75</v>
      </c>
      <c r="D73" s="43">
        <f t="shared" si="18"/>
        <v>0</v>
      </c>
      <c r="E73" s="43">
        <f t="shared" si="18"/>
        <v>0</v>
      </c>
      <c r="F73" s="43">
        <f t="shared" si="18"/>
        <v>0</v>
      </c>
      <c r="G73" s="43">
        <f t="shared" si="18"/>
        <v>0</v>
      </c>
      <c r="H73" s="43">
        <f t="shared" si="18"/>
        <v>0</v>
      </c>
      <c r="I73" s="43">
        <f t="shared" si="18"/>
        <v>8792</v>
      </c>
      <c r="J73" s="43">
        <f t="shared" si="18"/>
        <v>78531</v>
      </c>
      <c r="K73" s="43">
        <f t="shared" si="18"/>
        <v>26540</v>
      </c>
      <c r="L73" s="43">
        <f t="shared" si="18"/>
        <v>102469</v>
      </c>
      <c r="M73" s="43">
        <f t="shared" si="18"/>
        <v>0</v>
      </c>
      <c r="N73" s="46"/>
      <c r="O73" s="46"/>
      <c r="P73" s="46"/>
    </row>
    <row r="74" spans="1:16">
      <c r="A74" s="43" t="s">
        <v>99</v>
      </c>
      <c r="B74" s="43">
        <f t="shared" ref="B74:M74" si="19">B87</f>
        <v>4625</v>
      </c>
      <c r="C74" s="43">
        <f t="shared" si="19"/>
        <v>0</v>
      </c>
      <c r="D74" s="43">
        <f t="shared" si="19"/>
        <v>0</v>
      </c>
      <c r="E74" s="43">
        <f t="shared" si="19"/>
        <v>0</v>
      </c>
      <c r="F74" s="43">
        <f t="shared" si="19"/>
        <v>0</v>
      </c>
      <c r="G74" s="43">
        <f t="shared" si="19"/>
        <v>0</v>
      </c>
      <c r="H74" s="43">
        <f t="shared" si="19"/>
        <v>0</v>
      </c>
      <c r="I74" s="43">
        <f t="shared" si="19"/>
        <v>4300</v>
      </c>
      <c r="J74" s="43">
        <f t="shared" si="19"/>
        <v>461749</v>
      </c>
      <c r="K74" s="43">
        <f t="shared" si="19"/>
        <v>475829</v>
      </c>
      <c r="L74" s="43">
        <f t="shared" si="19"/>
        <v>531613</v>
      </c>
      <c r="M74" s="43">
        <f t="shared" si="19"/>
        <v>440146</v>
      </c>
      <c r="N74" s="46"/>
      <c r="O74" s="48"/>
      <c r="P74" s="46"/>
    </row>
    <row r="75" spans="1:16">
      <c r="A75" s="43" t="s">
        <v>100</v>
      </c>
      <c r="B75" s="43">
        <f t="shared" ref="B75:M75" si="20">SUM(B72:B74)</f>
        <v>28341</v>
      </c>
      <c r="C75" s="43">
        <f t="shared" si="20"/>
        <v>883353</v>
      </c>
      <c r="D75" s="43">
        <f t="shared" si="20"/>
        <v>0</v>
      </c>
      <c r="E75" s="43">
        <f t="shared" si="20"/>
        <v>0</v>
      </c>
      <c r="F75" s="43">
        <f t="shared" si="20"/>
        <v>0</v>
      </c>
      <c r="G75" s="43">
        <f t="shared" si="20"/>
        <v>0</v>
      </c>
      <c r="H75" s="43">
        <f t="shared" si="20"/>
        <v>0</v>
      </c>
      <c r="I75" s="43">
        <f t="shared" si="20"/>
        <v>13167</v>
      </c>
      <c r="J75" s="43">
        <f t="shared" si="20"/>
        <v>540280</v>
      </c>
      <c r="K75" s="43">
        <f t="shared" si="20"/>
        <v>502369</v>
      </c>
      <c r="L75" s="43">
        <f t="shared" si="20"/>
        <v>634927</v>
      </c>
      <c r="M75" s="43">
        <f t="shared" si="20"/>
        <v>440146</v>
      </c>
      <c r="N75" s="46"/>
      <c r="O75" s="46"/>
      <c r="P75" s="46"/>
    </row>
    <row r="76" spans="1:16">
      <c r="A76" s="43" t="s">
        <v>101</v>
      </c>
      <c r="B76" s="43">
        <f>B77-B71-B75</f>
        <v>3339245</v>
      </c>
      <c r="C76" s="43">
        <f t="shared" ref="C76:M76" si="21">C77-C75-C71</f>
        <v>3100899</v>
      </c>
      <c r="D76" s="43">
        <f t="shared" si="21"/>
        <v>2874741</v>
      </c>
      <c r="E76" s="43">
        <f t="shared" si="21"/>
        <v>4407534</v>
      </c>
      <c r="F76" s="43">
        <f t="shared" si="21"/>
        <v>4374413</v>
      </c>
      <c r="G76" s="43">
        <f t="shared" si="21"/>
        <v>4233319</v>
      </c>
      <c r="H76" s="43">
        <f t="shared" si="21"/>
        <v>5587697</v>
      </c>
      <c r="I76" s="43">
        <f t="shared" si="21"/>
        <v>4619494</v>
      </c>
      <c r="J76" s="43">
        <f t="shared" si="21"/>
        <v>4503427</v>
      </c>
      <c r="K76" s="43">
        <f t="shared" si="21"/>
        <v>3627746</v>
      </c>
      <c r="L76" s="43">
        <f t="shared" si="21"/>
        <v>4001760</v>
      </c>
      <c r="M76" s="43">
        <f t="shared" si="21"/>
        <v>3555379</v>
      </c>
      <c r="N76" s="46"/>
      <c r="O76" s="46"/>
      <c r="P76" s="46"/>
    </row>
    <row r="77" spans="1:16">
      <c r="A77" s="43" t="s">
        <v>102</v>
      </c>
      <c r="B77" s="43">
        <f t="shared" ref="B77:M77" si="22">B99</f>
        <v>7139404</v>
      </c>
      <c r="C77" s="43">
        <f t="shared" si="22"/>
        <v>7195374</v>
      </c>
      <c r="D77" s="43">
        <f t="shared" si="22"/>
        <v>6108749</v>
      </c>
      <c r="E77" s="43">
        <f t="shared" si="22"/>
        <v>8165164</v>
      </c>
      <c r="F77" s="43">
        <f t="shared" si="22"/>
        <v>8518921</v>
      </c>
      <c r="G77" s="43">
        <f t="shared" si="22"/>
        <v>8456534</v>
      </c>
      <c r="H77" s="43">
        <f t="shared" si="22"/>
        <v>8432849</v>
      </c>
      <c r="I77" s="43">
        <f t="shared" si="22"/>
        <v>8089296</v>
      </c>
      <c r="J77" s="43">
        <f t="shared" si="22"/>
        <v>7779156</v>
      </c>
      <c r="K77" s="43">
        <f t="shared" si="22"/>
        <v>7714516</v>
      </c>
      <c r="L77" s="43">
        <f t="shared" si="22"/>
        <v>6982788</v>
      </c>
      <c r="M77" s="43">
        <f t="shared" si="22"/>
        <v>6292662</v>
      </c>
      <c r="N77" s="46"/>
      <c r="O77" s="46"/>
      <c r="P77" s="46"/>
    </row>
    <row r="78" spans="1:16">
      <c r="A78" s="46"/>
      <c r="B78" s="46"/>
      <c r="C78" s="46"/>
      <c r="D78" s="46"/>
      <c r="E78" s="46"/>
      <c r="F78" s="46"/>
      <c r="G78" s="46"/>
      <c r="H78" s="46"/>
      <c r="I78" s="46"/>
      <c r="J78" s="46"/>
      <c r="K78" s="46"/>
      <c r="L78" s="46"/>
      <c r="M78" s="46"/>
      <c r="N78" s="46"/>
      <c r="O78" s="46"/>
      <c r="P78" s="46"/>
    </row>
    <row r="79" spans="1:16">
      <c r="A79" s="46" t="s">
        <v>145</v>
      </c>
      <c r="B79" s="46" t="s">
        <v>105</v>
      </c>
      <c r="C79" s="46" t="s">
        <v>106</v>
      </c>
      <c r="D79" s="46" t="s">
        <v>107</v>
      </c>
      <c r="E79" s="46" t="s">
        <v>108</v>
      </c>
      <c r="F79" s="46" t="s">
        <v>109</v>
      </c>
      <c r="G79" s="46" t="s">
        <v>110</v>
      </c>
      <c r="H79" s="46" t="s">
        <v>111</v>
      </c>
      <c r="I79" s="46" t="s">
        <v>112</v>
      </c>
      <c r="J79" s="46" t="s">
        <v>113</v>
      </c>
      <c r="K79" s="46" t="s">
        <v>114</v>
      </c>
      <c r="L79" s="46" t="s">
        <v>115</v>
      </c>
      <c r="M79" s="46" t="s">
        <v>116</v>
      </c>
      <c r="N79" s="46"/>
      <c r="O79" s="46"/>
      <c r="P79" s="46"/>
    </row>
    <row r="80" spans="1:16">
      <c r="A80" s="46" t="s">
        <v>117</v>
      </c>
      <c r="B80" s="46">
        <v>3771818</v>
      </c>
      <c r="C80" s="46">
        <v>3211122</v>
      </c>
      <c r="D80" s="46">
        <v>3234008</v>
      </c>
      <c r="E80" s="46">
        <v>3757630</v>
      </c>
      <c r="F80" s="46">
        <v>4144508</v>
      </c>
      <c r="G80" s="46">
        <v>4223215</v>
      </c>
      <c r="H80" s="46">
        <v>2845152</v>
      </c>
      <c r="I80" s="46">
        <v>3456635</v>
      </c>
      <c r="J80" s="46">
        <v>2735449</v>
      </c>
      <c r="K80" s="46">
        <v>3584401</v>
      </c>
      <c r="L80" s="46">
        <v>2346101</v>
      </c>
      <c r="M80" s="46">
        <v>2297137</v>
      </c>
      <c r="N80" s="46"/>
      <c r="O80" s="46"/>
      <c r="P80" s="46"/>
    </row>
    <row r="81" spans="1:16" hidden="1">
      <c r="A81" t="s">
        <v>118</v>
      </c>
      <c r="B81">
        <v>0</v>
      </c>
      <c r="C81">
        <v>0</v>
      </c>
      <c r="D81">
        <v>0</v>
      </c>
      <c r="E81">
        <v>0</v>
      </c>
      <c r="F81">
        <v>0</v>
      </c>
      <c r="G81">
        <v>0</v>
      </c>
      <c r="H81">
        <v>0</v>
      </c>
      <c r="I81">
        <v>0</v>
      </c>
      <c r="J81">
        <v>0</v>
      </c>
      <c r="K81">
        <v>0</v>
      </c>
      <c r="L81">
        <v>0</v>
      </c>
      <c r="M81">
        <v>0</v>
      </c>
    </row>
    <row r="82" spans="1:16" hidden="1">
      <c r="A82" t="s">
        <v>119</v>
      </c>
      <c r="B82">
        <v>0</v>
      </c>
      <c r="C82">
        <v>0</v>
      </c>
      <c r="D82">
        <v>0</v>
      </c>
      <c r="E82">
        <v>0</v>
      </c>
      <c r="F82">
        <v>0</v>
      </c>
      <c r="G82">
        <v>0</v>
      </c>
      <c r="H82">
        <v>0</v>
      </c>
      <c r="I82">
        <v>0</v>
      </c>
      <c r="J82">
        <v>0</v>
      </c>
      <c r="K82">
        <v>0</v>
      </c>
      <c r="L82">
        <v>0</v>
      </c>
      <c r="M82">
        <v>0</v>
      </c>
    </row>
    <row r="83" spans="1:16">
      <c r="A83" t="s">
        <v>120</v>
      </c>
      <c r="B83">
        <v>601190</v>
      </c>
      <c r="C83">
        <v>596719</v>
      </c>
      <c r="D83">
        <v>261442</v>
      </c>
      <c r="E83">
        <v>428286</v>
      </c>
      <c r="F83">
        <v>402523</v>
      </c>
      <c r="G83">
        <v>365323</v>
      </c>
      <c r="H83">
        <v>310868</v>
      </c>
      <c r="I83">
        <v>267038</v>
      </c>
      <c r="J83">
        <v>306311</v>
      </c>
      <c r="K83">
        <v>264903</v>
      </c>
      <c r="L83">
        <v>189387</v>
      </c>
      <c r="M83">
        <v>191146</v>
      </c>
    </row>
    <row r="84" spans="1:16" hidden="1">
      <c r="A84" t="s">
        <v>121</v>
      </c>
      <c r="B84">
        <v>252622</v>
      </c>
      <c r="C84">
        <v>136000</v>
      </c>
      <c r="D84">
        <v>248136</v>
      </c>
      <c r="E84">
        <v>290206</v>
      </c>
      <c r="F84">
        <v>378685</v>
      </c>
      <c r="G84">
        <v>187662</v>
      </c>
      <c r="H84">
        <v>186862</v>
      </c>
      <c r="I84">
        <v>17410</v>
      </c>
      <c r="J84">
        <v>7931</v>
      </c>
      <c r="K84">
        <v>20646</v>
      </c>
      <c r="L84">
        <v>311644</v>
      </c>
      <c r="M84">
        <v>0</v>
      </c>
    </row>
    <row r="85" spans="1:16">
      <c r="A85" s="46" t="s">
        <v>97</v>
      </c>
      <c r="B85" s="46">
        <v>0</v>
      </c>
      <c r="C85" s="46">
        <v>883278</v>
      </c>
      <c r="D85" s="46">
        <v>0</v>
      </c>
      <c r="E85" s="46">
        <v>0</v>
      </c>
      <c r="F85" s="46">
        <v>0</v>
      </c>
      <c r="G85" s="46">
        <v>0</v>
      </c>
      <c r="H85" s="46">
        <v>0</v>
      </c>
      <c r="I85" s="46">
        <v>75</v>
      </c>
      <c r="J85" s="46">
        <v>0</v>
      </c>
      <c r="K85" s="46">
        <v>0</v>
      </c>
      <c r="L85" s="46">
        <v>845</v>
      </c>
      <c r="M85" s="46">
        <v>0</v>
      </c>
      <c r="N85" s="46"/>
      <c r="O85" s="46"/>
      <c r="P85" s="46"/>
    </row>
    <row r="86" spans="1:16">
      <c r="A86" s="46" t="s">
        <v>98</v>
      </c>
      <c r="B86" s="46">
        <v>23716</v>
      </c>
      <c r="C86" s="46">
        <v>75</v>
      </c>
      <c r="D86" s="46">
        <v>0</v>
      </c>
      <c r="E86" s="46">
        <v>0</v>
      </c>
      <c r="F86" s="46">
        <v>0</v>
      </c>
      <c r="G86" s="46">
        <v>0</v>
      </c>
      <c r="H86" s="46">
        <v>0</v>
      </c>
      <c r="I86" s="46">
        <v>8792</v>
      </c>
      <c r="J86" s="46">
        <v>78531</v>
      </c>
      <c r="K86" s="46">
        <v>26540</v>
      </c>
      <c r="L86" s="46">
        <v>102469</v>
      </c>
      <c r="M86" s="46">
        <v>0</v>
      </c>
      <c r="N86" s="46"/>
      <c r="O86" s="46"/>
      <c r="P86" s="46"/>
    </row>
    <row r="87" spans="1:16">
      <c r="A87" s="46" t="s">
        <v>99</v>
      </c>
      <c r="B87" s="46">
        <v>4625</v>
      </c>
      <c r="C87" s="46">
        <v>0</v>
      </c>
      <c r="D87" s="46">
        <v>0</v>
      </c>
      <c r="E87" s="46">
        <v>0</v>
      </c>
      <c r="F87" s="46">
        <v>0</v>
      </c>
      <c r="G87" s="46">
        <v>0</v>
      </c>
      <c r="H87" s="46">
        <v>0</v>
      </c>
      <c r="I87" s="46">
        <v>4300</v>
      </c>
      <c r="J87" s="46">
        <v>461749</v>
      </c>
      <c r="K87" s="46">
        <v>475829</v>
      </c>
      <c r="L87" s="46">
        <v>531613</v>
      </c>
      <c r="M87" s="46">
        <v>440146</v>
      </c>
      <c r="N87" s="46"/>
      <c r="O87" s="46"/>
      <c r="P87" s="46"/>
    </row>
    <row r="88" spans="1:16" hidden="1">
      <c r="A88" t="s">
        <v>122</v>
      </c>
      <c r="B88">
        <v>2125</v>
      </c>
      <c r="C88">
        <v>1582</v>
      </c>
      <c r="D88">
        <v>2292</v>
      </c>
      <c r="E88">
        <v>0</v>
      </c>
      <c r="F88">
        <v>3600</v>
      </c>
      <c r="G88">
        <v>3196</v>
      </c>
      <c r="H88">
        <v>20648</v>
      </c>
      <c r="I88">
        <v>7895</v>
      </c>
      <c r="J88">
        <v>0</v>
      </c>
      <c r="K88">
        <v>0</v>
      </c>
      <c r="L88">
        <v>0</v>
      </c>
      <c r="M88">
        <v>0</v>
      </c>
    </row>
    <row r="89" spans="1:16" hidden="1">
      <c r="A89" t="s">
        <v>123</v>
      </c>
      <c r="B89">
        <v>11220</v>
      </c>
      <c r="C89">
        <v>15469</v>
      </c>
      <c r="D89">
        <v>121</v>
      </c>
      <c r="E89">
        <v>5112</v>
      </c>
      <c r="F89">
        <v>10923</v>
      </c>
      <c r="G89">
        <v>3368</v>
      </c>
      <c r="H89">
        <v>1485</v>
      </c>
      <c r="I89">
        <v>4153</v>
      </c>
      <c r="J89">
        <v>4472</v>
      </c>
      <c r="K89">
        <v>12709</v>
      </c>
      <c r="L89">
        <v>3779</v>
      </c>
      <c r="M89">
        <v>8170</v>
      </c>
    </row>
    <row r="90" spans="1:16" hidden="1">
      <c r="A90" t="s">
        <v>124</v>
      </c>
      <c r="B90">
        <v>-440958</v>
      </c>
      <c r="C90">
        <v>343903</v>
      </c>
      <c r="D90">
        <v>274075</v>
      </c>
      <c r="E90">
        <v>492662</v>
      </c>
      <c r="F90">
        <v>93784</v>
      </c>
      <c r="G90">
        <v>194776</v>
      </c>
      <c r="H90">
        <v>266150</v>
      </c>
      <c r="I90">
        <v>123537</v>
      </c>
      <c r="J90">
        <v>64666</v>
      </c>
      <c r="K90">
        <v>52648</v>
      </c>
      <c r="L90">
        <v>62591</v>
      </c>
      <c r="M90">
        <v>47387</v>
      </c>
    </row>
    <row r="91" spans="1:16" hidden="1">
      <c r="A91" t="s">
        <v>125</v>
      </c>
      <c r="B91">
        <v>0</v>
      </c>
      <c r="C91">
        <v>0</v>
      </c>
      <c r="D91">
        <v>0</v>
      </c>
      <c r="E91">
        <v>0</v>
      </c>
      <c r="F91">
        <v>0</v>
      </c>
      <c r="G91">
        <v>0</v>
      </c>
      <c r="H91">
        <v>0</v>
      </c>
      <c r="I91">
        <v>0</v>
      </c>
      <c r="J91">
        <v>0</v>
      </c>
      <c r="K91">
        <v>0</v>
      </c>
      <c r="L91">
        <v>0</v>
      </c>
      <c r="M91">
        <v>0</v>
      </c>
    </row>
    <row r="92" spans="1:16" hidden="1">
      <c r="A92" t="s">
        <v>126</v>
      </c>
      <c r="B92">
        <v>0</v>
      </c>
      <c r="C92">
        <v>0</v>
      </c>
      <c r="D92">
        <v>0</v>
      </c>
      <c r="E92">
        <v>0</v>
      </c>
      <c r="F92">
        <v>0</v>
      </c>
      <c r="G92">
        <v>0</v>
      </c>
      <c r="H92">
        <v>0</v>
      </c>
      <c r="I92">
        <v>0</v>
      </c>
      <c r="J92">
        <v>0</v>
      </c>
      <c r="K92">
        <v>0</v>
      </c>
      <c r="L92">
        <v>0</v>
      </c>
      <c r="M92">
        <v>0</v>
      </c>
    </row>
    <row r="93" spans="1:16" hidden="1">
      <c r="A93" t="s">
        <v>127</v>
      </c>
      <c r="B93">
        <v>0</v>
      </c>
      <c r="C93">
        <v>0</v>
      </c>
      <c r="D93">
        <v>0</v>
      </c>
      <c r="E93">
        <v>0</v>
      </c>
      <c r="F93">
        <v>0</v>
      </c>
      <c r="G93">
        <v>0</v>
      </c>
      <c r="H93">
        <v>0</v>
      </c>
      <c r="I93">
        <v>0</v>
      </c>
      <c r="J93">
        <v>0</v>
      </c>
      <c r="K93">
        <v>0</v>
      </c>
      <c r="L93">
        <v>0</v>
      </c>
      <c r="M93">
        <v>0</v>
      </c>
    </row>
    <row r="94" spans="1:16" hidden="1">
      <c r="A94" t="s">
        <v>128</v>
      </c>
      <c r="B94">
        <v>2145</v>
      </c>
      <c r="C94">
        <v>4395</v>
      </c>
      <c r="D94">
        <v>1845</v>
      </c>
      <c r="E94">
        <v>4225</v>
      </c>
      <c r="F94">
        <v>1025</v>
      </c>
      <c r="G94">
        <v>785</v>
      </c>
      <c r="H94">
        <v>6070</v>
      </c>
      <c r="I94">
        <v>0</v>
      </c>
      <c r="J94">
        <v>0</v>
      </c>
      <c r="K94">
        <v>0</v>
      </c>
      <c r="L94">
        <v>0</v>
      </c>
      <c r="M94">
        <v>0</v>
      </c>
    </row>
    <row r="95" spans="1:16">
      <c r="A95" t="s">
        <v>129</v>
      </c>
      <c r="B95">
        <v>632817</v>
      </c>
      <c r="C95">
        <v>511952</v>
      </c>
      <c r="D95">
        <v>494066</v>
      </c>
      <c r="E95">
        <v>743315</v>
      </c>
      <c r="F95">
        <v>1279368</v>
      </c>
      <c r="G95">
        <v>1468547</v>
      </c>
      <c r="H95">
        <v>1204817</v>
      </c>
      <c r="I95">
        <v>1086575</v>
      </c>
      <c r="J95">
        <v>488996</v>
      </c>
      <c r="K95">
        <v>280979</v>
      </c>
      <c r="L95">
        <v>552766</v>
      </c>
      <c r="M95">
        <v>311389</v>
      </c>
    </row>
    <row r="96" spans="1:16" hidden="1">
      <c r="A96" t="s">
        <v>130</v>
      </c>
      <c r="B96">
        <v>2277084</v>
      </c>
      <c r="C96">
        <v>1488520</v>
      </c>
      <c r="D96">
        <v>1595056</v>
      </c>
      <c r="E96">
        <v>2441893</v>
      </c>
      <c r="F96">
        <v>2208105</v>
      </c>
      <c r="G96">
        <v>1961232</v>
      </c>
      <c r="H96">
        <v>3524115</v>
      </c>
      <c r="I96">
        <v>3086842</v>
      </c>
      <c r="J96">
        <v>3631051</v>
      </c>
      <c r="K96">
        <v>2995861</v>
      </c>
      <c r="L96">
        <v>2881593</v>
      </c>
      <c r="M96">
        <v>2673754</v>
      </c>
    </row>
    <row r="97" spans="1:16" hidden="1">
      <c r="A97" t="s">
        <v>131</v>
      </c>
      <c r="B97">
        <v>3125</v>
      </c>
      <c r="C97">
        <v>3941</v>
      </c>
      <c r="D97">
        <v>0</v>
      </c>
      <c r="E97">
        <v>1835</v>
      </c>
      <c r="F97">
        <v>0</v>
      </c>
      <c r="G97">
        <v>51626</v>
      </c>
      <c r="H97">
        <v>87330</v>
      </c>
      <c r="I97">
        <v>33939</v>
      </c>
      <c r="J97">
        <v>0</v>
      </c>
      <c r="K97">
        <v>0</v>
      </c>
      <c r="L97">
        <v>0</v>
      </c>
      <c r="M97">
        <v>323533</v>
      </c>
    </row>
    <row r="98" spans="1:16" hidden="1">
      <c r="A98" t="s">
        <v>132</v>
      </c>
      <c r="B98" t="s">
        <v>146</v>
      </c>
      <c r="C98" t="s">
        <v>139</v>
      </c>
      <c r="D98" t="s">
        <v>139</v>
      </c>
      <c r="E98" t="s">
        <v>139</v>
      </c>
      <c r="F98" t="s">
        <v>139</v>
      </c>
      <c r="G98" t="s">
        <v>139</v>
      </c>
      <c r="H98" t="s">
        <v>139</v>
      </c>
      <c r="I98" t="s">
        <v>139</v>
      </c>
      <c r="J98" t="s">
        <v>139</v>
      </c>
      <c r="K98" t="s">
        <v>139</v>
      </c>
      <c r="L98" t="s">
        <v>139</v>
      </c>
      <c r="M98" t="s">
        <v>139</v>
      </c>
    </row>
    <row r="99" spans="1:16">
      <c r="A99" s="46" t="s">
        <v>102</v>
      </c>
      <c r="B99" s="46">
        <v>7139404</v>
      </c>
      <c r="C99" s="46">
        <v>7195374</v>
      </c>
      <c r="D99" s="46">
        <v>6108749</v>
      </c>
      <c r="E99" s="46">
        <v>8165164</v>
      </c>
      <c r="F99" s="46">
        <v>8518921</v>
      </c>
      <c r="G99" s="46">
        <v>8456534</v>
      </c>
      <c r="H99" s="46">
        <v>8432849</v>
      </c>
      <c r="I99" s="46">
        <v>8089296</v>
      </c>
      <c r="J99" s="46">
        <v>7779156</v>
      </c>
      <c r="K99" s="46">
        <v>7714516</v>
      </c>
      <c r="L99" s="46">
        <v>6982788</v>
      </c>
      <c r="M99" s="46">
        <v>6292662</v>
      </c>
      <c r="N99" s="46"/>
      <c r="O99" s="46"/>
      <c r="P99" s="46"/>
    </row>
    <row r="100" spans="1:16">
      <c r="A100" s="46"/>
      <c r="B100" s="46"/>
      <c r="C100" s="46"/>
      <c r="D100" s="46"/>
      <c r="E100" s="46"/>
      <c r="F100" s="46"/>
      <c r="G100" s="46"/>
      <c r="H100" s="46"/>
      <c r="I100" s="46"/>
      <c r="J100" s="46"/>
      <c r="K100" s="46"/>
      <c r="L100" s="46"/>
      <c r="M100" s="46"/>
      <c r="N100" s="46"/>
      <c r="O100" s="46"/>
      <c r="P100" s="46"/>
    </row>
  </sheetData>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80"/>
  <sheetViews>
    <sheetView workbookViewId="0"/>
  </sheetViews>
  <sheetFormatPr defaultColWidth="11.125" defaultRowHeight="15" customHeight="1"/>
  <cols>
    <col min="1" max="2" width="8.875" customWidth="1"/>
    <col min="3" max="3" width="12.125" customWidth="1"/>
    <col min="4" max="4" width="8.5" customWidth="1"/>
    <col min="5" max="5" width="11.875" customWidth="1"/>
    <col min="6" max="6" width="8.875" customWidth="1"/>
    <col min="7" max="7" width="11.875" customWidth="1"/>
    <col min="8" max="8" width="16.875" customWidth="1"/>
    <col min="9" max="9" width="12.125" customWidth="1"/>
    <col min="10" max="10" width="14.875" customWidth="1"/>
    <col min="11" max="11" width="8.875" customWidth="1"/>
    <col min="12" max="12" width="16.875" customWidth="1"/>
    <col min="13" max="15" width="8.875" customWidth="1"/>
    <col min="16" max="16" width="11.125" customWidth="1"/>
    <col min="17" max="17" width="8.875" customWidth="1"/>
    <col min="18" max="18" width="11.125" customWidth="1"/>
    <col min="19" max="19" width="8.875" customWidth="1"/>
    <col min="20" max="20" width="11.125" customWidth="1"/>
    <col min="21" max="21" width="13.375" customWidth="1"/>
    <col min="22" max="22" width="11.125" customWidth="1"/>
    <col min="23" max="24" width="12.875" customWidth="1"/>
    <col min="25" max="25" width="11.125" customWidth="1"/>
    <col min="26" max="27" width="8.5" customWidth="1"/>
    <col min="28" max="28" width="9.875" customWidth="1"/>
    <col min="29" max="31" width="8.5" customWidth="1"/>
    <col min="32" max="32" width="9.5" customWidth="1"/>
    <col min="33" max="33" width="13.375" customWidth="1"/>
    <col min="34" max="34" width="9.5" customWidth="1"/>
    <col min="35" max="35" width="11.875" customWidth="1"/>
    <col min="36" max="36" width="8.5" customWidth="1"/>
    <col min="37" max="37" width="11.875" customWidth="1"/>
  </cols>
  <sheetData>
    <row r="1" spans="1:35" ht="15" customHeight="1">
      <c r="A1" s="7" t="s">
        <v>21</v>
      </c>
      <c r="B1" s="128" t="s">
        <v>147</v>
      </c>
      <c r="C1" s="142"/>
      <c r="D1" s="142"/>
      <c r="E1" s="142"/>
      <c r="F1" s="142"/>
      <c r="G1" s="142"/>
      <c r="H1" s="142"/>
      <c r="N1" s="7" t="s">
        <v>21</v>
      </c>
      <c r="O1" s="128" t="s">
        <v>148</v>
      </c>
      <c r="P1" s="142"/>
      <c r="Q1" s="142"/>
      <c r="R1" s="142"/>
      <c r="S1" s="142"/>
      <c r="T1" s="142"/>
      <c r="U1" s="142"/>
      <c r="Z1" s="7" t="s">
        <v>21</v>
      </c>
      <c r="AA1" s="128" t="s">
        <v>149</v>
      </c>
      <c r="AB1" s="142"/>
      <c r="AC1" s="142"/>
      <c r="AD1" s="142"/>
      <c r="AE1" s="142"/>
      <c r="AF1" s="142"/>
      <c r="AG1" s="142"/>
    </row>
    <row r="2" spans="1:35" ht="15" customHeight="1">
      <c r="A2" s="129">
        <v>2021</v>
      </c>
      <c r="B2" s="127" t="s">
        <v>150</v>
      </c>
      <c r="C2" s="139"/>
      <c r="D2" s="127" t="s">
        <v>37</v>
      </c>
      <c r="E2" s="139"/>
      <c r="F2" s="127" t="s">
        <v>38</v>
      </c>
      <c r="G2" s="139"/>
      <c r="H2" s="9" t="s">
        <v>151</v>
      </c>
      <c r="N2" s="129">
        <v>2021</v>
      </c>
      <c r="O2" s="127" t="s">
        <v>150</v>
      </c>
      <c r="P2" s="139"/>
      <c r="Q2" s="127" t="s">
        <v>37</v>
      </c>
      <c r="R2" s="139"/>
      <c r="S2" s="127" t="s">
        <v>38</v>
      </c>
      <c r="T2" s="139"/>
      <c r="U2" s="9" t="s">
        <v>151</v>
      </c>
      <c r="Z2" s="129">
        <v>2021</v>
      </c>
      <c r="AA2" s="127" t="s">
        <v>150</v>
      </c>
      <c r="AB2" s="139"/>
      <c r="AC2" s="127" t="s">
        <v>37</v>
      </c>
      <c r="AD2" s="139"/>
      <c r="AE2" s="127" t="s">
        <v>38</v>
      </c>
      <c r="AF2" s="139"/>
      <c r="AG2" s="9" t="s">
        <v>151</v>
      </c>
    </row>
    <row r="3" spans="1:35" ht="15" customHeight="1">
      <c r="A3" s="139"/>
      <c r="B3" s="46">
        <v>4500</v>
      </c>
      <c r="C3" s="17">
        <v>459033</v>
      </c>
      <c r="D3" s="46">
        <v>4540</v>
      </c>
      <c r="E3" s="17">
        <v>253480</v>
      </c>
      <c r="F3" s="46">
        <v>4580</v>
      </c>
      <c r="G3" s="17"/>
      <c r="H3" s="17"/>
      <c r="N3" s="139"/>
      <c r="O3" s="46">
        <v>4500</v>
      </c>
      <c r="P3" s="17">
        <v>2291813</v>
      </c>
      <c r="Q3" s="46">
        <v>4540</v>
      </c>
      <c r="R3" s="17"/>
      <c r="S3" s="46">
        <v>4580</v>
      </c>
      <c r="T3" s="17"/>
      <c r="U3" s="17"/>
      <c r="Z3" s="139"/>
      <c r="AA3" s="46">
        <v>4500</v>
      </c>
      <c r="AB3" s="17">
        <v>17178</v>
      </c>
      <c r="AC3" s="46">
        <v>4540</v>
      </c>
      <c r="AD3" s="17"/>
      <c r="AE3" s="46">
        <v>4580</v>
      </c>
      <c r="AF3" s="17"/>
      <c r="AG3" s="17"/>
    </row>
    <row r="4" spans="1:35" ht="15" customHeight="1">
      <c r="A4" s="139"/>
      <c r="B4" s="46">
        <v>4510</v>
      </c>
      <c r="C4" s="17"/>
      <c r="D4" s="46">
        <v>4550</v>
      </c>
      <c r="E4" s="17"/>
      <c r="F4" s="46">
        <v>4630</v>
      </c>
      <c r="G4" s="17">
        <v>45845</v>
      </c>
      <c r="H4" s="17"/>
      <c r="N4" s="139"/>
      <c r="O4" s="46">
        <v>4510</v>
      </c>
      <c r="P4" s="17"/>
      <c r="Q4" s="46">
        <v>4550</v>
      </c>
      <c r="R4" s="17">
        <v>1195288</v>
      </c>
      <c r="S4" s="46">
        <v>4630</v>
      </c>
      <c r="T4" s="17">
        <v>1706639</v>
      </c>
      <c r="U4" s="17"/>
      <c r="Z4" s="139"/>
      <c r="AA4" s="46">
        <v>4510</v>
      </c>
      <c r="AB4" s="17">
        <v>39175</v>
      </c>
      <c r="AC4" s="46">
        <v>4550</v>
      </c>
      <c r="AD4" s="17"/>
      <c r="AE4" s="46">
        <v>4620</v>
      </c>
      <c r="AF4" s="17">
        <v>350</v>
      </c>
      <c r="AG4" s="17"/>
    </row>
    <row r="5" spans="1:35" ht="15" customHeight="1">
      <c r="A5" s="139"/>
      <c r="B5" s="46">
        <v>4530</v>
      </c>
      <c r="C5" s="17"/>
      <c r="D5" s="46">
        <v>4560</v>
      </c>
      <c r="E5" s="17">
        <v>157436</v>
      </c>
      <c r="F5" s="46">
        <v>4640</v>
      </c>
      <c r="G5" s="17">
        <v>152190</v>
      </c>
      <c r="H5" s="17"/>
      <c r="N5" s="139"/>
      <c r="O5" s="46">
        <v>4530</v>
      </c>
      <c r="P5" s="17">
        <v>2445</v>
      </c>
      <c r="Q5" s="46">
        <v>4560</v>
      </c>
      <c r="R5" s="17"/>
      <c r="S5" s="46">
        <v>4640</v>
      </c>
      <c r="T5" s="17"/>
      <c r="U5" s="17"/>
      <c r="Z5" s="139"/>
      <c r="AA5" s="46">
        <v>4530</v>
      </c>
      <c r="AB5" s="17">
        <v>72341</v>
      </c>
      <c r="AC5" s="46">
        <v>4560</v>
      </c>
      <c r="AD5" s="17"/>
      <c r="AE5" s="46">
        <v>4630</v>
      </c>
      <c r="AF5" s="17">
        <v>23154</v>
      </c>
      <c r="AG5" s="17"/>
    </row>
    <row r="6" spans="1:35" ht="15" customHeight="1">
      <c r="A6" s="139"/>
      <c r="B6" s="46">
        <v>5610</v>
      </c>
      <c r="C6" s="17"/>
      <c r="D6" s="46">
        <v>4571</v>
      </c>
      <c r="E6" s="17"/>
      <c r="F6" s="46">
        <v>4650</v>
      </c>
      <c r="G6" s="17">
        <v>127918</v>
      </c>
      <c r="H6" s="17"/>
      <c r="N6" s="139"/>
      <c r="O6" s="46">
        <v>5610</v>
      </c>
      <c r="P6" s="17"/>
      <c r="Q6" s="46">
        <v>4571</v>
      </c>
      <c r="R6" s="17"/>
      <c r="S6" s="46">
        <v>4650</v>
      </c>
      <c r="T6" s="17"/>
      <c r="U6" s="17"/>
      <c r="Z6" s="139"/>
      <c r="AA6" s="46">
        <v>5610</v>
      </c>
      <c r="AB6" s="17"/>
      <c r="AC6" s="46">
        <v>4571</v>
      </c>
      <c r="AD6" s="17"/>
      <c r="AE6" s="46">
        <v>4640</v>
      </c>
      <c r="AF6" s="17">
        <v>3891</v>
      </c>
      <c r="AG6" s="17"/>
    </row>
    <row r="7" spans="1:35" ht="15" customHeight="1">
      <c r="A7" s="139"/>
      <c r="B7" s="46">
        <v>4505</v>
      </c>
      <c r="C7" s="17"/>
      <c r="E7" s="17"/>
      <c r="G7" s="17"/>
      <c r="H7" s="17"/>
      <c r="N7" s="139"/>
      <c r="O7" s="46">
        <v>4505</v>
      </c>
      <c r="P7" s="17"/>
      <c r="R7" s="17"/>
      <c r="T7" s="17"/>
      <c r="U7" s="17"/>
      <c r="Z7" s="139"/>
      <c r="AA7" s="46">
        <v>4505</v>
      </c>
      <c r="AB7" s="17"/>
      <c r="AD7" s="17"/>
      <c r="AE7" s="46">
        <v>4650</v>
      </c>
      <c r="AF7" s="17">
        <v>303612</v>
      </c>
      <c r="AG7" s="17"/>
    </row>
    <row r="8" spans="1:35" ht="15" customHeight="1">
      <c r="A8" s="139"/>
      <c r="B8" s="9" t="s">
        <v>152</v>
      </c>
      <c r="C8" s="17">
        <f>SUM(C3:C7)</f>
        <v>459033</v>
      </c>
      <c r="E8" s="17">
        <f>SUM(E3:E7)</f>
        <v>410916</v>
      </c>
      <c r="G8" s="17">
        <f>SUM(G3:G7)</f>
        <v>325953</v>
      </c>
      <c r="H8" s="17">
        <f>SUM(C8:G8)</f>
        <v>1195902</v>
      </c>
      <c r="N8" s="139"/>
      <c r="O8" s="9" t="s">
        <v>152</v>
      </c>
      <c r="P8" s="17">
        <f>SUM(P3:P7)</f>
        <v>2294258</v>
      </c>
      <c r="R8" s="17">
        <f>SUM(R3:R7)</f>
        <v>1195288</v>
      </c>
      <c r="T8" s="17">
        <f>SUM(T3:T7)</f>
        <v>1706639</v>
      </c>
      <c r="U8" s="17">
        <f>SUM(P8:T8)</f>
        <v>5196185</v>
      </c>
      <c r="Z8" s="139"/>
      <c r="AA8" s="9" t="s">
        <v>152</v>
      </c>
      <c r="AB8" s="17">
        <f>SUM(AB3:AB7)</f>
        <v>128694</v>
      </c>
      <c r="AD8" s="17">
        <f>SUM(AD3:AD7)</f>
        <v>0</v>
      </c>
      <c r="AF8" s="17">
        <f>SUM(AF3:AF7)</f>
        <v>331007</v>
      </c>
      <c r="AG8" s="17">
        <f>SUM(AB8:AF8)</f>
        <v>459701</v>
      </c>
    </row>
    <row r="9" spans="1:35" ht="15" customHeight="1">
      <c r="A9" s="129">
        <v>2021</v>
      </c>
      <c r="B9" s="126" t="s">
        <v>153</v>
      </c>
      <c r="C9" s="142"/>
      <c r="D9" s="142"/>
      <c r="E9" s="142"/>
      <c r="F9" s="142"/>
      <c r="G9" s="142"/>
      <c r="H9" s="142"/>
      <c r="I9" s="142"/>
      <c r="J9" s="142"/>
      <c r="N9" s="129">
        <v>2021</v>
      </c>
      <c r="O9" s="126" t="s">
        <v>154</v>
      </c>
      <c r="P9" s="142"/>
      <c r="Q9" s="142"/>
      <c r="R9" s="142"/>
      <c r="S9" s="142"/>
      <c r="T9" s="142"/>
      <c r="U9" s="142"/>
      <c r="V9" s="142"/>
      <c r="W9" s="142"/>
      <c r="X9" s="18"/>
      <c r="Z9" s="129">
        <v>2021</v>
      </c>
      <c r="AA9" s="126" t="s">
        <v>155</v>
      </c>
      <c r="AB9" s="142"/>
      <c r="AC9" s="142"/>
      <c r="AD9" s="142"/>
      <c r="AE9" s="142"/>
      <c r="AF9" s="142"/>
      <c r="AG9" s="142"/>
      <c r="AH9" s="142"/>
      <c r="AI9" s="142"/>
    </row>
    <row r="10" spans="1:35" ht="15" customHeight="1">
      <c r="A10" s="139"/>
      <c r="B10" s="127" t="s">
        <v>156</v>
      </c>
      <c r="C10" s="139"/>
      <c r="D10" s="127" t="s">
        <v>43</v>
      </c>
      <c r="E10" s="139"/>
      <c r="F10" s="127" t="s">
        <v>44</v>
      </c>
      <c r="G10" s="139"/>
      <c r="H10" s="9" t="s">
        <v>38</v>
      </c>
      <c r="I10" s="9"/>
      <c r="J10" s="9" t="s">
        <v>157</v>
      </c>
      <c r="N10" s="139"/>
      <c r="O10" s="127" t="s">
        <v>156</v>
      </c>
      <c r="P10" s="139"/>
      <c r="Q10" s="127" t="s">
        <v>43</v>
      </c>
      <c r="R10" s="139"/>
      <c r="S10" s="127" t="s">
        <v>44</v>
      </c>
      <c r="T10" s="139"/>
      <c r="U10" s="9" t="s">
        <v>38</v>
      </c>
      <c r="V10" s="9"/>
      <c r="W10" s="9" t="s">
        <v>157</v>
      </c>
      <c r="X10" s="9"/>
      <c r="Z10" s="139"/>
      <c r="AA10" s="127" t="s">
        <v>156</v>
      </c>
      <c r="AB10" s="139"/>
      <c r="AC10" s="127" t="s">
        <v>43</v>
      </c>
      <c r="AD10" s="139"/>
      <c r="AE10" s="127" t="s">
        <v>44</v>
      </c>
      <c r="AF10" s="139"/>
      <c r="AG10" s="9" t="s">
        <v>38</v>
      </c>
      <c r="AH10" s="9"/>
      <c r="AI10" s="9" t="s">
        <v>157</v>
      </c>
    </row>
    <row r="11" spans="1:35" ht="15" customHeight="1">
      <c r="A11" s="139"/>
      <c r="B11" s="9">
        <v>5000</v>
      </c>
      <c r="C11" s="17">
        <v>873175</v>
      </c>
      <c r="D11" s="9">
        <v>5010</v>
      </c>
      <c r="E11" s="17">
        <v>72323</v>
      </c>
      <c r="F11" s="9">
        <v>5020</v>
      </c>
      <c r="G11" s="17">
        <v>34438</v>
      </c>
      <c r="H11" s="9">
        <v>5040</v>
      </c>
      <c r="I11" s="17">
        <v>448849</v>
      </c>
      <c r="J11" s="17">
        <f>SUM(I11,G11,E11,C11)</f>
        <v>1428785</v>
      </c>
      <c r="N11" s="139"/>
      <c r="O11" s="9">
        <v>5000</v>
      </c>
      <c r="P11" s="17">
        <v>2696057</v>
      </c>
      <c r="Q11" s="9">
        <v>5010</v>
      </c>
      <c r="R11" s="17">
        <v>834683</v>
      </c>
      <c r="S11" s="9">
        <v>5020</v>
      </c>
      <c r="T11" s="17">
        <v>1313914</v>
      </c>
      <c r="U11" s="9">
        <v>5040</v>
      </c>
      <c r="V11" s="17"/>
      <c r="W11" s="17">
        <f>SUM(V11,T11,R11,P11)</f>
        <v>4844654</v>
      </c>
      <c r="X11" s="17" t="s">
        <v>158</v>
      </c>
      <c r="Y11" s="17">
        <v>4844646</v>
      </c>
      <c r="Z11" s="139"/>
      <c r="AA11" s="9">
        <v>5000</v>
      </c>
      <c r="AB11" s="17">
        <v>446939</v>
      </c>
      <c r="AC11" s="9">
        <v>5010</v>
      </c>
      <c r="AD11" s="17">
        <v>0</v>
      </c>
      <c r="AE11" s="9">
        <v>5020</v>
      </c>
      <c r="AF11" s="17">
        <v>5160</v>
      </c>
      <c r="AG11" s="9">
        <v>5040</v>
      </c>
      <c r="AH11" s="17">
        <v>106116</v>
      </c>
      <c r="AI11" s="17">
        <f>SUM(AH11,AF11,AD11,AB11)</f>
        <v>558215</v>
      </c>
    </row>
    <row r="12" spans="1:35" ht="15" customHeight="1">
      <c r="A12" s="139"/>
      <c r="B12" s="9"/>
      <c r="C12" s="17"/>
      <c r="D12" s="9"/>
      <c r="E12" s="17"/>
      <c r="F12" s="9"/>
      <c r="G12" s="9"/>
      <c r="H12" s="9" t="s">
        <v>159</v>
      </c>
      <c r="I12" s="17">
        <v>804836</v>
      </c>
      <c r="J12" s="9"/>
      <c r="N12" s="139"/>
      <c r="O12" s="9"/>
      <c r="P12" s="17"/>
      <c r="Q12" s="9"/>
      <c r="R12" s="17"/>
      <c r="S12" s="9"/>
      <c r="T12" s="9"/>
      <c r="U12" s="9" t="s">
        <v>159</v>
      </c>
      <c r="V12" s="17">
        <v>2221846</v>
      </c>
      <c r="W12" s="9"/>
      <c r="X12" s="9" t="s">
        <v>160</v>
      </c>
      <c r="Y12" s="17">
        <f>478477+410643+81366+3285+162326+77422+555535+6133+2221846+171294+676315</f>
        <v>4844642</v>
      </c>
      <c r="Z12" s="139"/>
      <c r="AA12" s="9"/>
      <c r="AB12" s="17"/>
      <c r="AC12" s="9"/>
      <c r="AD12" s="17"/>
      <c r="AE12" s="9"/>
      <c r="AF12" s="9"/>
      <c r="AG12" s="9" t="s">
        <v>161</v>
      </c>
      <c r="AH12" s="17">
        <v>468289</v>
      </c>
      <c r="AI12" s="9"/>
    </row>
    <row r="13" spans="1:35" ht="15" customHeight="1">
      <c r="A13" s="139"/>
      <c r="B13" s="9"/>
      <c r="C13" s="17"/>
      <c r="D13" s="9"/>
      <c r="E13" s="9"/>
      <c r="F13" s="9"/>
      <c r="G13" s="9"/>
      <c r="H13" s="9" t="s">
        <v>161</v>
      </c>
      <c r="I13" s="17">
        <v>227881</v>
      </c>
      <c r="J13" s="9"/>
      <c r="N13" s="139"/>
      <c r="O13" s="9"/>
      <c r="P13" s="17"/>
      <c r="Q13" s="9"/>
      <c r="R13" s="9"/>
      <c r="S13" s="9"/>
      <c r="T13" s="9"/>
      <c r="U13" s="9" t="s">
        <v>161</v>
      </c>
      <c r="V13" s="17">
        <v>676315</v>
      </c>
      <c r="W13" s="9"/>
      <c r="X13" s="19" t="s">
        <v>162</v>
      </c>
      <c r="Y13" s="20">
        <f>+W11-Y12</f>
        <v>12</v>
      </c>
      <c r="Z13" s="139"/>
      <c r="AA13" s="9"/>
      <c r="AB13" s="17"/>
      <c r="AC13" s="9"/>
      <c r="AD13" s="9"/>
      <c r="AE13" s="9"/>
      <c r="AF13" s="9"/>
      <c r="AG13" s="46" t="s">
        <v>163</v>
      </c>
      <c r="AH13" s="17">
        <v>28172</v>
      </c>
      <c r="AI13" s="9"/>
    </row>
    <row r="14" spans="1:35" ht="15" customHeight="1">
      <c r="A14" s="139"/>
      <c r="B14" s="9"/>
      <c r="C14" s="17"/>
      <c r="D14" s="9"/>
      <c r="E14" s="17"/>
      <c r="F14" s="9"/>
      <c r="G14" s="9"/>
      <c r="H14" s="9" t="s">
        <v>164</v>
      </c>
      <c r="I14" s="17">
        <v>161746</v>
      </c>
      <c r="J14" s="9"/>
      <c r="N14" s="139"/>
      <c r="O14" s="9"/>
      <c r="P14" s="17"/>
      <c r="Q14" s="9"/>
      <c r="R14" s="17"/>
      <c r="S14" s="9"/>
      <c r="T14" s="9"/>
      <c r="U14" s="9" t="s">
        <v>165</v>
      </c>
      <c r="V14" s="17">
        <v>555535</v>
      </c>
      <c r="W14" s="9"/>
      <c r="X14" s="9"/>
      <c r="Z14" s="139"/>
      <c r="AA14" s="9"/>
      <c r="AB14" s="17"/>
      <c r="AC14" s="9"/>
      <c r="AD14" s="17"/>
      <c r="AE14" s="9"/>
      <c r="AF14" s="9"/>
      <c r="AG14" s="9" t="s">
        <v>166</v>
      </c>
      <c r="AH14" s="17">
        <v>19052</v>
      </c>
      <c r="AI14" s="9"/>
    </row>
    <row r="15" spans="1:35" ht="15" customHeight="1">
      <c r="A15" s="139"/>
      <c r="B15" s="9"/>
      <c r="C15" s="17"/>
      <c r="D15" s="9"/>
      <c r="E15" s="17"/>
      <c r="F15" s="9"/>
      <c r="G15" s="9"/>
      <c r="H15" s="9" t="s">
        <v>167</v>
      </c>
      <c r="I15" s="17">
        <v>119008</v>
      </c>
      <c r="J15" s="9"/>
      <c r="N15" s="139"/>
      <c r="O15" s="9"/>
      <c r="P15" s="17"/>
      <c r="Q15" s="9"/>
      <c r="R15" s="17"/>
      <c r="S15" s="9"/>
      <c r="T15" s="9"/>
      <c r="U15" s="9" t="s">
        <v>168</v>
      </c>
      <c r="V15" s="17">
        <v>478477</v>
      </c>
      <c r="W15" s="9"/>
      <c r="X15" s="9"/>
      <c r="Z15" s="139"/>
      <c r="AA15" s="9"/>
      <c r="AB15" s="17"/>
      <c r="AC15" s="9"/>
      <c r="AD15" s="17"/>
      <c r="AE15" s="9"/>
      <c r="AF15" s="9"/>
      <c r="AG15" s="9"/>
      <c r="AH15" s="17"/>
      <c r="AI15" s="9"/>
    </row>
    <row r="16" spans="1:35" ht="15" customHeight="1">
      <c r="A16" s="143"/>
      <c r="B16" s="21"/>
      <c r="C16" s="22"/>
      <c r="D16" s="21"/>
      <c r="E16" s="22"/>
      <c r="F16" s="21"/>
      <c r="G16" s="21"/>
      <c r="H16" s="21" t="s">
        <v>169</v>
      </c>
      <c r="I16" s="22">
        <v>40148</v>
      </c>
      <c r="J16" s="21"/>
      <c r="N16" s="143"/>
      <c r="O16" s="21"/>
      <c r="P16" s="22"/>
      <c r="Q16" s="21"/>
      <c r="R16" s="22"/>
      <c r="S16" s="21"/>
      <c r="T16" s="21"/>
      <c r="U16" s="21" t="s">
        <v>170</v>
      </c>
      <c r="V16" s="22">
        <v>410643</v>
      </c>
      <c r="W16" s="21"/>
      <c r="X16" s="9"/>
      <c r="Z16" s="143"/>
      <c r="AA16" s="21"/>
      <c r="AB16" s="22"/>
      <c r="AC16" s="21"/>
      <c r="AD16" s="22"/>
      <c r="AE16" s="21"/>
      <c r="AF16" s="21"/>
      <c r="AG16" s="21"/>
      <c r="AH16" s="22"/>
      <c r="AI16" s="21"/>
    </row>
    <row r="17" spans="1:35" ht="15" customHeight="1">
      <c r="A17" s="129">
        <v>2020</v>
      </c>
      <c r="B17" s="128" t="s">
        <v>147</v>
      </c>
      <c r="C17" s="142"/>
      <c r="D17" s="142"/>
      <c r="E17" s="142"/>
      <c r="F17" s="142"/>
      <c r="G17" s="142"/>
      <c r="H17" s="142"/>
      <c r="N17" s="129">
        <v>2020</v>
      </c>
      <c r="O17" s="128" t="s">
        <v>148</v>
      </c>
      <c r="P17" s="142"/>
      <c r="Q17" s="142"/>
      <c r="R17" s="142"/>
      <c r="S17" s="142"/>
      <c r="T17" s="142"/>
      <c r="U17" s="142"/>
      <c r="Z17" s="129">
        <v>2020</v>
      </c>
      <c r="AA17" s="128" t="s">
        <v>149</v>
      </c>
      <c r="AB17" s="142"/>
      <c r="AC17" s="142"/>
      <c r="AD17" s="142"/>
      <c r="AE17" s="142"/>
      <c r="AF17" s="142"/>
      <c r="AG17" s="142"/>
    </row>
    <row r="18" spans="1:35" ht="15" customHeight="1">
      <c r="A18" s="139"/>
      <c r="B18" s="16" t="s">
        <v>150</v>
      </c>
      <c r="C18" s="16"/>
      <c r="D18" s="16" t="s">
        <v>37</v>
      </c>
      <c r="E18" s="16"/>
      <c r="F18" s="16" t="s">
        <v>38</v>
      </c>
      <c r="G18" s="16"/>
      <c r="H18" s="9" t="s">
        <v>151</v>
      </c>
      <c r="I18" s="17"/>
      <c r="N18" s="139"/>
      <c r="O18" s="16" t="s">
        <v>150</v>
      </c>
      <c r="P18" s="16"/>
      <c r="Q18" s="16" t="s">
        <v>37</v>
      </c>
      <c r="R18" s="16"/>
      <c r="S18" s="16" t="s">
        <v>38</v>
      </c>
      <c r="T18" s="16"/>
      <c r="U18" s="9" t="s">
        <v>151</v>
      </c>
      <c r="V18" s="17"/>
      <c r="Z18" s="139"/>
      <c r="AA18" s="16" t="s">
        <v>150</v>
      </c>
      <c r="AB18" s="16"/>
      <c r="AC18" s="16" t="s">
        <v>37</v>
      </c>
      <c r="AD18" s="16"/>
      <c r="AE18" s="16" t="s">
        <v>38</v>
      </c>
      <c r="AF18" s="16"/>
      <c r="AG18" s="9" t="s">
        <v>151</v>
      </c>
      <c r="AH18" s="17"/>
    </row>
    <row r="19" spans="1:35" ht="15" customHeight="1">
      <c r="A19" s="139"/>
      <c r="B19" s="46">
        <v>4500</v>
      </c>
      <c r="C19" s="17">
        <v>374226</v>
      </c>
      <c r="D19" s="46">
        <v>4540</v>
      </c>
      <c r="E19" s="17">
        <v>182902</v>
      </c>
      <c r="F19" s="46">
        <v>4580</v>
      </c>
      <c r="G19" s="17"/>
      <c r="H19" s="17"/>
      <c r="I19" s="17"/>
      <c r="N19" s="139"/>
      <c r="O19" s="46">
        <v>4500</v>
      </c>
      <c r="P19" s="17">
        <v>2058219</v>
      </c>
      <c r="Q19" s="46">
        <v>4540</v>
      </c>
      <c r="R19" s="17"/>
      <c r="S19" s="46">
        <v>4580</v>
      </c>
      <c r="T19" s="17">
        <v>96054</v>
      </c>
      <c r="U19" s="17"/>
      <c r="V19" s="17"/>
      <c r="Z19" s="139"/>
      <c r="AA19" s="46">
        <v>4500</v>
      </c>
      <c r="AB19" s="17">
        <v>11622</v>
      </c>
      <c r="AC19" s="46">
        <v>4540</v>
      </c>
      <c r="AD19" s="17"/>
      <c r="AE19" s="46">
        <v>4580</v>
      </c>
      <c r="AF19" s="17"/>
      <c r="AG19" s="17"/>
      <c r="AH19" s="17"/>
    </row>
    <row r="20" spans="1:35" ht="15" customHeight="1">
      <c r="A20" s="139"/>
      <c r="B20" s="46">
        <v>4510</v>
      </c>
      <c r="C20" s="17"/>
      <c r="D20" s="46">
        <v>4550</v>
      </c>
      <c r="E20" s="17"/>
      <c r="F20" s="46">
        <v>4630</v>
      </c>
      <c r="G20" s="17">
        <v>156306</v>
      </c>
      <c r="H20" s="17"/>
      <c r="N20" s="139"/>
      <c r="O20" s="46">
        <v>4510</v>
      </c>
      <c r="P20" s="17"/>
      <c r="Q20" s="46">
        <v>4550</v>
      </c>
      <c r="R20" s="17"/>
      <c r="S20" s="46">
        <v>4630</v>
      </c>
      <c r="T20" s="17">
        <v>1460689</v>
      </c>
      <c r="U20" s="17"/>
      <c r="Z20" s="139"/>
      <c r="AA20" s="46">
        <v>4510</v>
      </c>
      <c r="AB20" s="17"/>
      <c r="AC20" s="46">
        <v>4550</v>
      </c>
      <c r="AD20" s="17"/>
      <c r="AE20" s="46">
        <v>4620</v>
      </c>
      <c r="AF20" s="17">
        <v>140</v>
      </c>
      <c r="AG20" s="17"/>
    </row>
    <row r="21" spans="1:35" ht="15" customHeight="1">
      <c r="A21" s="139"/>
      <c r="B21" s="46">
        <v>4530</v>
      </c>
      <c r="C21" s="17">
        <v>128917</v>
      </c>
      <c r="D21" s="46">
        <v>4560</v>
      </c>
      <c r="E21" s="17">
        <v>153756</v>
      </c>
      <c r="F21" s="46">
        <v>4640</v>
      </c>
      <c r="G21" s="17">
        <v>186572</v>
      </c>
      <c r="H21" s="17"/>
      <c r="N21" s="139"/>
      <c r="O21" s="46">
        <v>4530</v>
      </c>
      <c r="P21" s="17">
        <v>19877</v>
      </c>
      <c r="Q21" s="46">
        <v>4560</v>
      </c>
      <c r="R21" s="17">
        <v>1133460</v>
      </c>
      <c r="S21" s="46">
        <v>4640</v>
      </c>
      <c r="T21" s="17"/>
      <c r="U21" s="17"/>
      <c r="Z21" s="139"/>
      <c r="AA21" s="46">
        <v>4530</v>
      </c>
      <c r="AB21" s="17">
        <v>27119</v>
      </c>
      <c r="AC21" s="46">
        <v>4560</v>
      </c>
      <c r="AD21" s="17"/>
      <c r="AE21" s="46">
        <v>4630</v>
      </c>
      <c r="AF21" s="17">
        <v>23627</v>
      </c>
      <c r="AG21" s="17"/>
    </row>
    <row r="22" spans="1:35" ht="15" customHeight="1">
      <c r="A22" s="139"/>
      <c r="B22" s="46">
        <v>5610</v>
      </c>
      <c r="C22" s="17"/>
      <c r="D22" s="46">
        <v>4571</v>
      </c>
      <c r="E22" s="17"/>
      <c r="F22" s="46">
        <v>4650</v>
      </c>
      <c r="G22" s="17">
        <v>95440</v>
      </c>
      <c r="H22" s="17"/>
      <c r="N22" s="139"/>
      <c r="O22" s="46">
        <v>5610</v>
      </c>
      <c r="P22" s="17"/>
      <c r="Q22" s="46">
        <v>4571</v>
      </c>
      <c r="R22" s="17"/>
      <c r="S22" s="46">
        <v>4650</v>
      </c>
      <c r="T22" s="17"/>
      <c r="U22" s="17"/>
      <c r="Z22" s="139"/>
      <c r="AA22" s="46">
        <v>5610</v>
      </c>
      <c r="AB22" s="17"/>
      <c r="AC22" s="46">
        <v>4571</v>
      </c>
      <c r="AD22" s="17"/>
      <c r="AE22" s="46">
        <v>4640</v>
      </c>
      <c r="AF22" s="17">
        <v>2415</v>
      </c>
      <c r="AG22" s="17"/>
    </row>
    <row r="23" spans="1:35" ht="15" customHeight="1">
      <c r="A23" s="139"/>
      <c r="B23" s="46">
        <v>4505</v>
      </c>
      <c r="C23" s="17"/>
      <c r="E23" s="17"/>
      <c r="G23" s="17"/>
      <c r="H23" s="17"/>
      <c r="N23" s="139"/>
      <c r="O23" s="46">
        <v>4505</v>
      </c>
      <c r="P23" s="17"/>
      <c r="R23" s="17"/>
      <c r="T23" s="17"/>
      <c r="U23" s="17"/>
      <c r="Z23" s="139"/>
      <c r="AA23" s="46">
        <v>4505</v>
      </c>
      <c r="AB23" s="17"/>
      <c r="AD23" s="17"/>
      <c r="AE23" s="46">
        <v>4650</v>
      </c>
      <c r="AF23" s="17">
        <v>390001</v>
      </c>
      <c r="AG23" s="17"/>
    </row>
    <row r="24" spans="1:35" ht="15" customHeight="1">
      <c r="A24" s="139"/>
      <c r="B24" s="9" t="s">
        <v>152</v>
      </c>
      <c r="C24" s="17">
        <f>SUM(C19:C23)</f>
        <v>503143</v>
      </c>
      <c r="E24" s="17">
        <f>SUM(E19:E23)</f>
        <v>336658</v>
      </c>
      <c r="G24" s="17">
        <f>SUM(G19:G23)</f>
        <v>438318</v>
      </c>
      <c r="H24" s="17">
        <f>SUM(C24:G24)</f>
        <v>1278119</v>
      </c>
      <c r="N24" s="139"/>
      <c r="O24" s="9" t="s">
        <v>152</v>
      </c>
      <c r="P24" s="17">
        <f>SUM(P19:P23)</f>
        <v>2078096</v>
      </c>
      <c r="R24" s="17">
        <f>SUM(R19:R23)</f>
        <v>1133460</v>
      </c>
      <c r="T24" s="17">
        <f>SUM(T19:T23)</f>
        <v>1556743</v>
      </c>
      <c r="U24" s="17">
        <f>SUM(P24:T24)</f>
        <v>4768299</v>
      </c>
      <c r="Z24" s="139"/>
      <c r="AA24" s="9" t="s">
        <v>152</v>
      </c>
      <c r="AB24" s="17">
        <f>SUM(AB19:AB23)</f>
        <v>38741</v>
      </c>
      <c r="AD24" s="17">
        <f>SUM(AD19:AD23)</f>
        <v>0</v>
      </c>
      <c r="AF24" s="17">
        <f>SUM(AF19:AF23)</f>
        <v>416183</v>
      </c>
      <c r="AG24" s="17">
        <f>SUM(AB24:AF24)</f>
        <v>454924</v>
      </c>
    </row>
    <row r="25" spans="1:35" ht="15.75">
      <c r="A25" s="129">
        <v>2020</v>
      </c>
      <c r="B25" s="126" t="s">
        <v>153</v>
      </c>
      <c r="C25" s="142"/>
      <c r="D25" s="142"/>
      <c r="E25" s="142"/>
      <c r="F25" s="142"/>
      <c r="G25" s="142"/>
      <c r="H25" s="142"/>
      <c r="I25" s="142"/>
      <c r="J25" s="142"/>
      <c r="N25" s="129">
        <v>2020</v>
      </c>
      <c r="O25" s="126" t="s">
        <v>154</v>
      </c>
      <c r="P25" s="142"/>
      <c r="Q25" s="142"/>
      <c r="R25" s="142"/>
      <c r="S25" s="142"/>
      <c r="T25" s="142"/>
      <c r="U25" s="142"/>
      <c r="V25" s="142"/>
      <c r="W25" s="142"/>
      <c r="X25" s="18"/>
      <c r="Z25" s="129">
        <v>2020</v>
      </c>
      <c r="AA25" s="126" t="s">
        <v>155</v>
      </c>
      <c r="AB25" s="142"/>
      <c r="AC25" s="142"/>
      <c r="AD25" s="142"/>
      <c r="AE25" s="142"/>
      <c r="AF25" s="142"/>
      <c r="AG25" s="142"/>
      <c r="AH25" s="142"/>
      <c r="AI25" s="142"/>
    </row>
    <row r="26" spans="1:35" ht="15.75">
      <c r="A26" s="139"/>
      <c r="B26" s="127" t="s">
        <v>156</v>
      </c>
      <c r="C26" s="139"/>
      <c r="D26" s="127" t="s">
        <v>43</v>
      </c>
      <c r="E26" s="139"/>
      <c r="F26" s="127" t="s">
        <v>44</v>
      </c>
      <c r="G26" s="139"/>
      <c r="H26" s="9" t="s">
        <v>38</v>
      </c>
      <c r="I26" s="9"/>
      <c r="J26" s="9" t="s">
        <v>157</v>
      </c>
      <c r="N26" s="139"/>
      <c r="O26" s="127" t="s">
        <v>156</v>
      </c>
      <c r="P26" s="139"/>
      <c r="Q26" s="127" t="s">
        <v>43</v>
      </c>
      <c r="R26" s="139"/>
      <c r="S26" s="127" t="s">
        <v>44</v>
      </c>
      <c r="T26" s="139"/>
      <c r="U26" s="9" t="s">
        <v>38</v>
      </c>
      <c r="V26" s="9"/>
      <c r="W26" s="9" t="s">
        <v>157</v>
      </c>
      <c r="X26" s="9"/>
      <c r="Z26" s="139"/>
      <c r="AA26" s="127" t="s">
        <v>156</v>
      </c>
      <c r="AB26" s="139"/>
      <c r="AC26" s="127" t="s">
        <v>43</v>
      </c>
      <c r="AD26" s="139"/>
      <c r="AE26" s="127" t="s">
        <v>44</v>
      </c>
      <c r="AF26" s="139"/>
      <c r="AG26" s="9" t="s">
        <v>38</v>
      </c>
      <c r="AH26" s="9"/>
      <c r="AI26" s="9" t="s">
        <v>157</v>
      </c>
    </row>
    <row r="27" spans="1:35" ht="15.75">
      <c r="A27" s="139"/>
      <c r="B27" s="9">
        <v>5000</v>
      </c>
      <c r="C27" s="17">
        <v>955774</v>
      </c>
      <c r="D27" s="9">
        <v>5010</v>
      </c>
      <c r="E27" s="17">
        <v>95256</v>
      </c>
      <c r="F27" s="9">
        <v>5020</v>
      </c>
      <c r="G27" s="17">
        <v>77050</v>
      </c>
      <c r="H27" s="9">
        <v>5040</v>
      </c>
      <c r="I27" s="17">
        <v>256437</v>
      </c>
      <c r="J27" s="17">
        <f>SUM(I27,G27,E27,C27)</f>
        <v>1384517</v>
      </c>
      <c r="K27" s="9" t="s">
        <v>171</v>
      </c>
      <c r="L27" s="17">
        <v>1429673</v>
      </c>
      <c r="N27" s="139"/>
      <c r="O27" s="9">
        <v>5000</v>
      </c>
      <c r="P27" s="17">
        <v>2355604</v>
      </c>
      <c r="Q27" s="9">
        <v>5010</v>
      </c>
      <c r="R27" s="17">
        <v>1061461</v>
      </c>
      <c r="S27" s="9">
        <v>5020</v>
      </c>
      <c r="T27" s="17">
        <v>1232937</v>
      </c>
      <c r="U27" s="9">
        <v>5040</v>
      </c>
      <c r="V27" s="17">
        <v>0</v>
      </c>
      <c r="W27" s="17">
        <f>SUM(V27,T27,R27,P27)</f>
        <v>4650002</v>
      </c>
      <c r="X27" s="17"/>
      <c r="Z27" s="139"/>
      <c r="AA27" s="9">
        <v>5000</v>
      </c>
      <c r="AB27" s="17">
        <v>0</v>
      </c>
      <c r="AC27" s="9">
        <v>5010</v>
      </c>
      <c r="AD27" s="17">
        <v>0</v>
      </c>
      <c r="AE27" s="9">
        <v>5020</v>
      </c>
      <c r="AF27" s="17">
        <v>2091</v>
      </c>
      <c r="AG27" s="9">
        <v>5040</v>
      </c>
      <c r="AH27" s="17">
        <v>587648</v>
      </c>
      <c r="AI27" s="17">
        <f>SUM(AH27,AF27,AD27,AB27)</f>
        <v>589739</v>
      </c>
    </row>
    <row r="28" spans="1:35" ht="15.75">
      <c r="A28" s="139"/>
      <c r="B28" s="9"/>
      <c r="C28" s="17"/>
      <c r="D28" s="9"/>
      <c r="E28" s="17"/>
      <c r="F28" s="9"/>
      <c r="G28" s="9"/>
      <c r="H28" s="9" t="s">
        <v>159</v>
      </c>
      <c r="I28" s="17">
        <v>741879</v>
      </c>
      <c r="J28" s="9"/>
      <c r="K28" s="9" t="s">
        <v>172</v>
      </c>
      <c r="L28" s="20">
        <f>L27-J27</f>
        <v>45156</v>
      </c>
      <c r="N28" s="139"/>
      <c r="O28" s="9"/>
      <c r="P28" s="17"/>
      <c r="Q28" s="9"/>
      <c r="R28" s="17"/>
      <c r="S28" s="9"/>
      <c r="T28" s="9"/>
      <c r="U28" s="9" t="s">
        <v>159</v>
      </c>
      <c r="V28" s="17">
        <v>2194560</v>
      </c>
      <c r="W28" s="9"/>
      <c r="X28" s="9"/>
      <c r="Z28" s="139"/>
      <c r="AA28" s="9"/>
      <c r="AB28" s="17"/>
      <c r="AC28" s="9"/>
      <c r="AD28" s="17"/>
      <c r="AE28" s="9"/>
      <c r="AF28" s="9"/>
      <c r="AG28" s="9" t="s">
        <v>161</v>
      </c>
      <c r="AH28" s="17">
        <v>460266</v>
      </c>
      <c r="AI28" s="9"/>
    </row>
    <row r="29" spans="1:35" ht="15.75">
      <c r="A29" s="139"/>
      <c r="B29" s="9"/>
      <c r="C29" s="17"/>
      <c r="D29" s="9"/>
      <c r="E29" s="9"/>
      <c r="F29" s="9"/>
      <c r="G29" s="9"/>
      <c r="H29" s="9" t="s">
        <v>161</v>
      </c>
      <c r="I29" s="17">
        <v>282030</v>
      </c>
      <c r="J29" s="9"/>
      <c r="K29" s="19" t="s">
        <v>173</v>
      </c>
      <c r="N29" s="139"/>
      <c r="O29" s="9"/>
      <c r="P29" s="17"/>
      <c r="Q29" s="9"/>
      <c r="R29" s="9"/>
      <c r="S29" s="9"/>
      <c r="T29" s="9"/>
      <c r="U29" s="9" t="s">
        <v>161</v>
      </c>
      <c r="V29" s="17">
        <v>578323</v>
      </c>
      <c r="W29" s="9"/>
      <c r="X29" s="9"/>
      <c r="Z29" s="139"/>
      <c r="AA29" s="9"/>
      <c r="AB29" s="17"/>
      <c r="AC29" s="9"/>
      <c r="AD29" s="9"/>
      <c r="AE29" s="9"/>
      <c r="AF29" s="9"/>
      <c r="AG29" s="46" t="s">
        <v>174</v>
      </c>
      <c r="AH29" s="17">
        <v>101769</v>
      </c>
      <c r="AI29" s="9"/>
    </row>
    <row r="30" spans="1:35" ht="15.75">
      <c r="A30" s="139"/>
      <c r="B30" s="9"/>
      <c r="C30" s="17"/>
      <c r="D30" s="9"/>
      <c r="E30" s="17"/>
      <c r="F30" s="9"/>
      <c r="G30" s="9"/>
      <c r="H30" s="9" t="s">
        <v>164</v>
      </c>
      <c r="I30" s="17">
        <v>192422</v>
      </c>
      <c r="J30" s="9"/>
      <c r="N30" s="139"/>
      <c r="O30" s="9"/>
      <c r="P30" s="17"/>
      <c r="Q30" s="9"/>
      <c r="R30" s="17"/>
      <c r="S30" s="9"/>
      <c r="T30" s="9"/>
      <c r="U30" s="9" t="s">
        <v>165</v>
      </c>
      <c r="V30" s="17">
        <v>492564</v>
      </c>
      <c r="W30" s="9"/>
      <c r="X30" s="9"/>
      <c r="Z30" s="139"/>
      <c r="AA30" s="9"/>
      <c r="AB30" s="17"/>
      <c r="AC30" s="9"/>
      <c r="AD30" s="17"/>
      <c r="AE30" s="9"/>
      <c r="AF30" s="9"/>
      <c r="AG30" s="9" t="s">
        <v>164</v>
      </c>
      <c r="AH30" s="17">
        <v>17912</v>
      </c>
      <c r="AI30" s="9"/>
    </row>
    <row r="31" spans="1:35" ht="15.75">
      <c r="A31" s="139"/>
      <c r="B31" s="9"/>
      <c r="C31" s="17"/>
      <c r="D31" s="9"/>
      <c r="E31" s="17"/>
      <c r="F31" s="9"/>
      <c r="G31" s="9"/>
      <c r="H31" s="9" t="s">
        <v>167</v>
      </c>
      <c r="I31" s="17">
        <v>109865</v>
      </c>
      <c r="J31" s="9"/>
      <c r="N31" s="139"/>
      <c r="O31" s="9"/>
      <c r="P31" s="17"/>
      <c r="Q31" s="9"/>
      <c r="R31" s="17"/>
      <c r="S31" s="9"/>
      <c r="T31" s="9"/>
      <c r="U31" s="9" t="s">
        <v>168</v>
      </c>
      <c r="V31" s="17">
        <v>435001</v>
      </c>
      <c r="W31" s="9"/>
      <c r="X31" s="9"/>
      <c r="Z31" s="139"/>
      <c r="AA31" s="9"/>
      <c r="AB31" s="17"/>
      <c r="AC31" s="9"/>
      <c r="AD31" s="17"/>
      <c r="AE31" s="9"/>
      <c r="AF31" s="9"/>
      <c r="AG31" s="9"/>
      <c r="AH31" s="17"/>
      <c r="AI31" s="9"/>
    </row>
    <row r="32" spans="1:35" ht="15.75">
      <c r="A32" s="143"/>
      <c r="B32" s="21"/>
      <c r="C32" s="22"/>
      <c r="D32" s="21"/>
      <c r="E32" s="22"/>
      <c r="F32" s="21"/>
      <c r="G32" s="21"/>
      <c r="H32" s="21" t="s">
        <v>169</v>
      </c>
      <c r="I32" s="22">
        <v>44219</v>
      </c>
      <c r="J32" s="21"/>
      <c r="N32" s="143"/>
      <c r="O32" s="21"/>
      <c r="P32" s="22"/>
      <c r="Q32" s="21"/>
      <c r="R32" s="22"/>
      <c r="S32" s="21"/>
      <c r="T32" s="21"/>
      <c r="U32" s="21" t="s">
        <v>170</v>
      </c>
      <c r="V32" s="22">
        <v>364583</v>
      </c>
      <c r="W32" s="21"/>
      <c r="X32" s="9"/>
      <c r="Z32" s="143"/>
      <c r="AA32" s="21"/>
      <c r="AB32" s="22"/>
      <c r="AC32" s="21"/>
      <c r="AD32" s="22"/>
      <c r="AE32" s="21"/>
      <c r="AF32" s="21"/>
      <c r="AG32" s="21"/>
      <c r="AH32" s="22"/>
      <c r="AI32" s="21"/>
    </row>
    <row r="33" spans="1:37" ht="15.75">
      <c r="A33" s="129">
        <v>2019</v>
      </c>
      <c r="B33" s="128" t="s">
        <v>147</v>
      </c>
      <c r="C33" s="142"/>
      <c r="D33" s="142"/>
      <c r="E33" s="142"/>
      <c r="F33" s="142"/>
      <c r="G33" s="142"/>
      <c r="H33" s="142"/>
      <c r="N33" s="129">
        <v>2019</v>
      </c>
      <c r="O33" s="128" t="s">
        <v>148</v>
      </c>
      <c r="P33" s="142"/>
      <c r="Q33" s="142"/>
      <c r="R33" s="142"/>
      <c r="S33" s="142"/>
      <c r="T33" s="142"/>
      <c r="U33" s="142"/>
      <c r="Z33" s="129">
        <v>2019</v>
      </c>
      <c r="AA33" s="128" t="s">
        <v>149</v>
      </c>
      <c r="AB33" s="142"/>
      <c r="AC33" s="142"/>
      <c r="AD33" s="142"/>
      <c r="AE33" s="142"/>
      <c r="AF33" s="142"/>
      <c r="AG33" s="142"/>
    </row>
    <row r="34" spans="1:37" ht="15.75">
      <c r="A34" s="139"/>
      <c r="B34" s="16" t="s">
        <v>150</v>
      </c>
      <c r="C34" s="16"/>
      <c r="D34" s="16" t="s">
        <v>37</v>
      </c>
      <c r="E34" s="16"/>
      <c r="F34" s="16" t="s">
        <v>38</v>
      </c>
      <c r="G34" s="16"/>
      <c r="H34" s="9" t="s">
        <v>151</v>
      </c>
      <c r="I34" s="17"/>
      <c r="N34" s="139"/>
      <c r="O34" s="16" t="s">
        <v>150</v>
      </c>
      <c r="P34" s="16"/>
      <c r="Q34" s="16" t="s">
        <v>37</v>
      </c>
      <c r="R34" s="16"/>
      <c r="S34" s="16" t="s">
        <v>38</v>
      </c>
      <c r="T34" s="16"/>
      <c r="U34" s="9" t="s">
        <v>151</v>
      </c>
      <c r="V34" s="17"/>
      <c r="Z34" s="139"/>
      <c r="AA34" s="16" t="s">
        <v>150</v>
      </c>
      <c r="AB34" s="16"/>
      <c r="AC34" s="16" t="s">
        <v>37</v>
      </c>
      <c r="AD34" s="16"/>
      <c r="AE34" s="16" t="s">
        <v>38</v>
      </c>
      <c r="AF34" s="16"/>
      <c r="AG34" s="9" t="s">
        <v>151</v>
      </c>
      <c r="AH34" s="17"/>
    </row>
    <row r="35" spans="1:37" ht="15.75">
      <c r="A35" s="139"/>
      <c r="B35" s="46">
        <v>4500</v>
      </c>
      <c r="C35" s="17">
        <v>1089339</v>
      </c>
      <c r="D35" s="46">
        <v>4540</v>
      </c>
      <c r="E35" s="17"/>
      <c r="F35" s="46">
        <v>4580</v>
      </c>
      <c r="G35" s="17">
        <v>167</v>
      </c>
      <c r="H35" s="17"/>
      <c r="I35" s="17"/>
      <c r="N35" s="139"/>
      <c r="O35" s="46">
        <v>4500</v>
      </c>
      <c r="P35" s="17">
        <v>3273448</v>
      </c>
      <c r="Q35" s="46">
        <v>4540</v>
      </c>
      <c r="R35" s="17"/>
      <c r="S35" s="46">
        <v>4580</v>
      </c>
      <c r="T35" s="17">
        <v>287739</v>
      </c>
      <c r="U35" s="17"/>
      <c r="V35" s="17"/>
      <c r="Z35" s="139"/>
      <c r="AA35" s="46">
        <v>4500</v>
      </c>
      <c r="AB35" s="17">
        <v>262291</v>
      </c>
      <c r="AC35" s="46">
        <v>4540</v>
      </c>
      <c r="AD35" s="17"/>
      <c r="AE35" s="46">
        <v>4580</v>
      </c>
      <c r="AF35" s="17"/>
      <c r="AG35" s="17"/>
      <c r="AH35" s="17"/>
    </row>
    <row r="36" spans="1:37" ht="15.75">
      <c r="A36" s="139"/>
      <c r="B36" s="46">
        <v>4510</v>
      </c>
      <c r="C36" s="17"/>
      <c r="D36" s="46">
        <v>4550</v>
      </c>
      <c r="E36" s="17"/>
      <c r="F36" s="46">
        <v>4620</v>
      </c>
      <c r="G36" s="17">
        <v>295</v>
      </c>
      <c r="H36" s="17"/>
      <c r="N36" s="139"/>
      <c r="O36" s="46">
        <v>4510</v>
      </c>
      <c r="P36" s="17"/>
      <c r="Q36" s="46">
        <v>4550</v>
      </c>
      <c r="R36" s="17">
        <v>1133460</v>
      </c>
      <c r="S36" s="46">
        <v>4620</v>
      </c>
      <c r="T36" s="17"/>
      <c r="U36" s="17"/>
      <c r="Z36" s="139"/>
      <c r="AA36" s="46">
        <v>4510</v>
      </c>
      <c r="AB36" s="17"/>
      <c r="AC36" s="46">
        <v>4550</v>
      </c>
      <c r="AD36" s="17"/>
      <c r="AE36" s="46">
        <v>4620</v>
      </c>
      <c r="AF36" s="17">
        <v>75</v>
      </c>
      <c r="AG36" s="17"/>
    </row>
    <row r="37" spans="1:37" ht="15.75">
      <c r="A37" s="139"/>
      <c r="B37" s="46">
        <v>4530</v>
      </c>
      <c r="C37" s="17">
        <v>27339</v>
      </c>
      <c r="D37" s="46">
        <v>4560</v>
      </c>
      <c r="E37" s="17">
        <v>166023</v>
      </c>
      <c r="F37" s="46">
        <v>4630</v>
      </c>
      <c r="G37" s="17">
        <v>249831</v>
      </c>
      <c r="H37" s="17"/>
      <c r="N37" s="139"/>
      <c r="O37" s="46">
        <v>4530</v>
      </c>
      <c r="P37" s="17">
        <v>2685</v>
      </c>
      <c r="Q37" s="46">
        <v>4560</v>
      </c>
      <c r="R37" s="17"/>
      <c r="S37" s="46">
        <v>4630</v>
      </c>
      <c r="T37" s="17">
        <v>1188459</v>
      </c>
      <c r="U37" s="17"/>
      <c r="Z37" s="139"/>
      <c r="AA37" s="46">
        <v>4530</v>
      </c>
      <c r="AB37" s="17">
        <v>21368</v>
      </c>
      <c r="AC37" s="46">
        <v>4560</v>
      </c>
      <c r="AD37" s="17"/>
      <c r="AE37" s="46">
        <v>4630</v>
      </c>
      <c r="AF37" s="17">
        <v>10232</v>
      </c>
      <c r="AG37" s="17"/>
    </row>
    <row r="38" spans="1:37" ht="15.75">
      <c r="A38" s="139"/>
      <c r="B38" s="46">
        <v>5610</v>
      </c>
      <c r="C38" s="17"/>
      <c r="D38" s="46">
        <v>4571</v>
      </c>
      <c r="E38" s="17"/>
      <c r="F38" s="46">
        <v>4640</v>
      </c>
      <c r="G38" s="17">
        <v>209617</v>
      </c>
      <c r="H38" s="17"/>
      <c r="N38" s="139"/>
      <c r="O38" s="46">
        <v>5610</v>
      </c>
      <c r="P38" s="17"/>
      <c r="Q38" s="46">
        <v>4571</v>
      </c>
      <c r="R38" s="17"/>
      <c r="S38" s="46">
        <v>4640</v>
      </c>
      <c r="T38" s="17"/>
      <c r="U38" s="17"/>
      <c r="Z38" s="139"/>
      <c r="AA38" s="46">
        <v>5610</v>
      </c>
      <c r="AB38" s="17"/>
      <c r="AC38" s="46">
        <v>4571</v>
      </c>
      <c r="AD38" s="17"/>
      <c r="AE38" s="46">
        <v>4640</v>
      </c>
      <c r="AF38" s="17">
        <v>4039</v>
      </c>
      <c r="AG38" s="17"/>
    </row>
    <row r="39" spans="1:37" ht="15.75">
      <c r="A39" s="139"/>
      <c r="B39" s="46">
        <v>4505</v>
      </c>
      <c r="C39" s="17"/>
      <c r="E39" s="17"/>
      <c r="F39" s="46">
        <v>4650</v>
      </c>
      <c r="G39" s="17">
        <v>72717</v>
      </c>
      <c r="H39" s="17"/>
      <c r="N39" s="139"/>
      <c r="O39" s="46">
        <v>4505</v>
      </c>
      <c r="P39" s="17"/>
      <c r="R39" s="17"/>
      <c r="S39" s="46">
        <v>4650</v>
      </c>
      <c r="T39" s="17"/>
      <c r="U39" s="17"/>
      <c r="Z39" s="139"/>
      <c r="AA39" s="46">
        <v>4505</v>
      </c>
      <c r="AB39" s="17"/>
      <c r="AD39" s="17"/>
      <c r="AE39" s="46">
        <v>4650</v>
      </c>
      <c r="AF39" s="17">
        <v>407306</v>
      </c>
      <c r="AG39" s="17"/>
    </row>
    <row r="40" spans="1:37" ht="15.75">
      <c r="A40" s="139"/>
      <c r="B40" s="9" t="s">
        <v>152</v>
      </c>
      <c r="C40" s="17">
        <f>SUM(C35:C39)</f>
        <v>1116678</v>
      </c>
      <c r="E40" s="17">
        <f>SUM(E35:E39)</f>
        <v>166023</v>
      </c>
      <c r="G40" s="17">
        <f>SUM(G35:G39)</f>
        <v>532627</v>
      </c>
      <c r="H40" s="17">
        <f>SUM(C40:G40)</f>
        <v>1815328</v>
      </c>
      <c r="N40" s="139"/>
      <c r="O40" s="9" t="s">
        <v>152</v>
      </c>
      <c r="P40" s="17">
        <f>SUM(P35:P39)</f>
        <v>3276133</v>
      </c>
      <c r="R40" s="17">
        <f>SUM(R35:R39)</f>
        <v>1133460</v>
      </c>
      <c r="T40" s="17">
        <f>SUM(T35:T39)</f>
        <v>1476198</v>
      </c>
      <c r="U40" s="17">
        <f>SUM(P40:T40)</f>
        <v>5885791</v>
      </c>
      <c r="Z40" s="139"/>
      <c r="AA40" s="9" t="s">
        <v>152</v>
      </c>
      <c r="AB40" s="17">
        <f>SUM(AB35:AB39)</f>
        <v>283659</v>
      </c>
      <c r="AD40" s="17">
        <f>SUM(AD35:AD39)</f>
        <v>0</v>
      </c>
      <c r="AF40" s="17">
        <f>SUM(AF35:AF39)</f>
        <v>421652</v>
      </c>
      <c r="AG40" s="17">
        <f>SUM(AB40:AF40)</f>
        <v>705311</v>
      </c>
    </row>
    <row r="41" spans="1:37" ht="15.75">
      <c r="A41" s="129">
        <v>2019</v>
      </c>
      <c r="B41" s="126" t="s">
        <v>153</v>
      </c>
      <c r="C41" s="142"/>
      <c r="D41" s="142"/>
      <c r="E41" s="142"/>
      <c r="F41" s="142"/>
      <c r="G41" s="142"/>
      <c r="H41" s="142"/>
      <c r="I41" s="142"/>
      <c r="J41" s="142"/>
      <c r="N41" s="129">
        <v>2019</v>
      </c>
      <c r="O41" s="126" t="s">
        <v>154</v>
      </c>
      <c r="P41" s="142"/>
      <c r="Q41" s="142"/>
      <c r="R41" s="142"/>
      <c r="S41" s="142"/>
      <c r="T41" s="142"/>
      <c r="U41" s="142"/>
      <c r="V41" s="142"/>
      <c r="W41" s="142"/>
      <c r="X41" s="18"/>
      <c r="Z41" s="129">
        <v>2019</v>
      </c>
      <c r="AA41" s="126" t="s">
        <v>155</v>
      </c>
      <c r="AB41" s="142"/>
      <c r="AC41" s="142"/>
      <c r="AD41" s="142"/>
      <c r="AE41" s="142"/>
      <c r="AF41" s="142"/>
      <c r="AG41" s="142"/>
      <c r="AH41" s="142"/>
      <c r="AI41" s="142"/>
    </row>
    <row r="42" spans="1:37" ht="15.75">
      <c r="A42" s="139"/>
      <c r="B42" s="127" t="s">
        <v>156</v>
      </c>
      <c r="C42" s="139"/>
      <c r="D42" s="127" t="s">
        <v>43</v>
      </c>
      <c r="E42" s="139"/>
      <c r="F42" s="127" t="s">
        <v>44</v>
      </c>
      <c r="G42" s="139"/>
      <c r="H42" s="9" t="s">
        <v>38</v>
      </c>
      <c r="I42" s="9"/>
      <c r="J42" s="9" t="s">
        <v>157</v>
      </c>
      <c r="N42" s="139"/>
      <c r="O42" s="127" t="s">
        <v>156</v>
      </c>
      <c r="P42" s="139"/>
      <c r="Q42" s="127" t="s">
        <v>43</v>
      </c>
      <c r="R42" s="139"/>
      <c r="S42" s="127" t="s">
        <v>44</v>
      </c>
      <c r="T42" s="139"/>
      <c r="U42" s="9" t="s">
        <v>38</v>
      </c>
      <c r="V42" s="9"/>
      <c r="W42" s="9" t="s">
        <v>157</v>
      </c>
      <c r="X42" s="9"/>
      <c r="Z42" s="139"/>
      <c r="AA42" s="127" t="s">
        <v>156</v>
      </c>
      <c r="AB42" s="139"/>
      <c r="AC42" s="127" t="s">
        <v>43</v>
      </c>
      <c r="AD42" s="139"/>
      <c r="AE42" s="127" t="s">
        <v>44</v>
      </c>
      <c r="AF42" s="139"/>
      <c r="AG42" s="9" t="s">
        <v>38</v>
      </c>
      <c r="AH42" s="9"/>
      <c r="AI42" s="9" t="s">
        <v>157</v>
      </c>
    </row>
    <row r="43" spans="1:37" ht="15.75">
      <c r="A43" s="139"/>
      <c r="B43" s="9">
        <v>5000</v>
      </c>
      <c r="C43" s="17">
        <v>1057963</v>
      </c>
      <c r="D43" s="9">
        <v>5010</v>
      </c>
      <c r="E43" s="17">
        <v>58231</v>
      </c>
      <c r="F43" s="9">
        <v>5020</v>
      </c>
      <c r="G43" s="17">
        <v>92921</v>
      </c>
      <c r="H43" s="9">
        <v>5040</v>
      </c>
      <c r="I43" s="17">
        <v>180103</v>
      </c>
      <c r="J43" s="17">
        <f>SUM(I43,G43,E43,C43)</f>
        <v>1389218</v>
      </c>
      <c r="N43" s="139"/>
      <c r="O43" s="9">
        <v>5000</v>
      </c>
      <c r="P43" s="17">
        <v>2232562</v>
      </c>
      <c r="Q43" s="9">
        <v>5010</v>
      </c>
      <c r="R43" s="17">
        <v>1004890</v>
      </c>
      <c r="S43" s="9">
        <v>5020</v>
      </c>
      <c r="T43" s="17">
        <v>1054824</v>
      </c>
      <c r="U43" s="9">
        <v>5040</v>
      </c>
      <c r="V43" s="17"/>
      <c r="W43" s="17">
        <f>SUM(V43,T43,R43,P43)</f>
        <v>4292276</v>
      </c>
      <c r="X43" s="17" t="s">
        <v>158</v>
      </c>
      <c r="Y43" s="17">
        <v>4292076</v>
      </c>
      <c r="Z43" s="139"/>
      <c r="AA43" s="9">
        <v>5000</v>
      </c>
      <c r="AB43" s="17">
        <v>0</v>
      </c>
      <c r="AC43" s="9">
        <v>5010</v>
      </c>
      <c r="AD43" s="17">
        <v>0</v>
      </c>
      <c r="AE43" s="9">
        <v>5020</v>
      </c>
      <c r="AF43" s="17">
        <v>3355</v>
      </c>
      <c r="AG43" s="9">
        <v>5040</v>
      </c>
      <c r="AH43" s="17">
        <v>401150</v>
      </c>
      <c r="AI43" s="17">
        <f>+AH43+AF43</f>
        <v>404505</v>
      </c>
      <c r="AJ43" s="46" t="s">
        <v>158</v>
      </c>
      <c r="AK43" s="17">
        <v>468999</v>
      </c>
    </row>
    <row r="44" spans="1:37" ht="15.75">
      <c r="A44" s="139"/>
      <c r="B44" s="9"/>
      <c r="C44" s="17"/>
      <c r="D44" s="9"/>
      <c r="E44" s="17"/>
      <c r="F44" s="9"/>
      <c r="G44" s="9"/>
      <c r="H44" s="9" t="s">
        <v>159</v>
      </c>
      <c r="I44" s="17">
        <v>747089</v>
      </c>
      <c r="J44" s="9"/>
      <c r="N44" s="139"/>
      <c r="O44" s="9"/>
      <c r="P44" s="17"/>
      <c r="Q44" s="9"/>
      <c r="R44" s="17"/>
      <c r="S44" s="9"/>
      <c r="T44" s="9"/>
      <c r="U44" s="9" t="s">
        <v>159</v>
      </c>
      <c r="V44" s="17">
        <v>1914425</v>
      </c>
      <c r="W44" s="9"/>
      <c r="X44" s="9" t="s">
        <v>160</v>
      </c>
      <c r="Y44" s="46">
        <f>454605+148653+1914425+5253+598498+146544+129608+12258+27444+397846+456942</f>
        <v>4292076</v>
      </c>
      <c r="Z44" s="139"/>
      <c r="AA44" s="9"/>
      <c r="AB44" s="17"/>
      <c r="AC44" s="9"/>
      <c r="AD44" s="17"/>
      <c r="AE44" s="9"/>
      <c r="AF44" s="9"/>
      <c r="AG44" s="9" t="s">
        <v>161</v>
      </c>
      <c r="AH44" s="17">
        <v>404805</v>
      </c>
      <c r="AI44" s="9"/>
      <c r="AJ44" s="46" t="s">
        <v>160</v>
      </c>
      <c r="AK44" s="17">
        <f>404805+34810+1038+18034+7366+1758+1275+210</f>
        <v>469296</v>
      </c>
    </row>
    <row r="45" spans="1:37" ht="15.75">
      <c r="A45" s="139"/>
      <c r="B45" s="9"/>
      <c r="C45" s="17"/>
      <c r="D45" s="9"/>
      <c r="E45" s="9"/>
      <c r="F45" s="9"/>
      <c r="G45" s="9"/>
      <c r="H45" s="9" t="s">
        <v>161</v>
      </c>
      <c r="I45" s="17">
        <v>261364</v>
      </c>
      <c r="J45" s="9"/>
      <c r="N45" s="139"/>
      <c r="O45" s="9"/>
      <c r="P45" s="17"/>
      <c r="Q45" s="9"/>
      <c r="R45" s="9"/>
      <c r="S45" s="9"/>
      <c r="T45" s="9"/>
      <c r="U45" s="9" t="s">
        <v>161</v>
      </c>
      <c r="V45" s="17">
        <v>454605</v>
      </c>
      <c r="W45" s="9"/>
      <c r="X45" s="19" t="s">
        <v>162</v>
      </c>
      <c r="Y45" s="17">
        <f>W43-Y43</f>
        <v>200</v>
      </c>
      <c r="Z45" s="139"/>
      <c r="AA45" s="9"/>
      <c r="AB45" s="17"/>
      <c r="AC45" s="9"/>
      <c r="AD45" s="9"/>
      <c r="AE45" s="9"/>
      <c r="AF45" s="9"/>
      <c r="AG45" s="46" t="s">
        <v>174</v>
      </c>
      <c r="AH45" s="17">
        <v>34810</v>
      </c>
      <c r="AI45" s="9"/>
      <c r="AJ45" s="19" t="s">
        <v>172</v>
      </c>
      <c r="AK45" s="20">
        <f>AK44-AI43</f>
        <v>64791</v>
      </c>
    </row>
    <row r="46" spans="1:37" ht="15.75">
      <c r="A46" s="139"/>
      <c r="B46" s="9"/>
      <c r="C46" s="17"/>
      <c r="D46" s="9"/>
      <c r="E46" s="17"/>
      <c r="F46" s="9"/>
      <c r="G46" s="9"/>
      <c r="H46" s="9" t="s">
        <v>164</v>
      </c>
      <c r="I46" s="17">
        <v>133994</v>
      </c>
      <c r="J46" s="9"/>
      <c r="N46" s="139"/>
      <c r="O46" s="9"/>
      <c r="P46" s="17"/>
      <c r="Q46" s="9"/>
      <c r="R46" s="17"/>
      <c r="S46" s="9"/>
      <c r="T46" s="9"/>
      <c r="U46" s="9" t="s">
        <v>165</v>
      </c>
      <c r="V46" s="17">
        <v>598498</v>
      </c>
      <c r="W46" s="9"/>
      <c r="X46" s="19" t="s">
        <v>175</v>
      </c>
      <c r="Z46" s="139"/>
      <c r="AA46" s="9"/>
      <c r="AB46" s="17"/>
      <c r="AC46" s="9"/>
      <c r="AD46" s="17"/>
      <c r="AE46" s="9"/>
      <c r="AF46" s="9"/>
      <c r="AG46" s="9" t="s">
        <v>164</v>
      </c>
      <c r="AH46" s="17">
        <v>18034</v>
      </c>
      <c r="AI46" s="9"/>
      <c r="AJ46" s="19" t="s">
        <v>176</v>
      </c>
      <c r="AK46" s="20"/>
    </row>
    <row r="47" spans="1:37" ht="15.75">
      <c r="A47" s="139"/>
      <c r="B47" s="9"/>
      <c r="C47" s="17"/>
      <c r="D47" s="9"/>
      <c r="E47" s="17"/>
      <c r="F47" s="9"/>
      <c r="G47" s="9"/>
      <c r="H47" s="9" t="s">
        <v>167</v>
      </c>
      <c r="I47" s="17">
        <v>134189</v>
      </c>
      <c r="J47" s="9"/>
      <c r="N47" s="139"/>
      <c r="O47" s="9"/>
      <c r="P47" s="17"/>
      <c r="Q47" s="9"/>
      <c r="R47" s="17"/>
      <c r="S47" s="9"/>
      <c r="T47" s="9"/>
      <c r="U47" s="9" t="s">
        <v>168</v>
      </c>
      <c r="V47" s="17">
        <v>456942</v>
      </c>
      <c r="W47" s="9"/>
      <c r="X47" s="9"/>
      <c r="Z47" s="139"/>
      <c r="AA47" s="9"/>
      <c r="AB47" s="17"/>
      <c r="AC47" s="9"/>
      <c r="AD47" s="17"/>
      <c r="AE47" s="9"/>
      <c r="AF47" s="9"/>
      <c r="AG47" s="9"/>
      <c r="AH47" s="17"/>
      <c r="AI47" s="9"/>
    </row>
    <row r="48" spans="1:37" ht="15.75">
      <c r="A48" s="143"/>
      <c r="B48" s="21"/>
      <c r="C48" s="22"/>
      <c r="D48" s="21"/>
      <c r="E48" s="22"/>
      <c r="F48" s="21"/>
      <c r="G48" s="21"/>
      <c r="H48" s="21" t="s">
        <v>169</v>
      </c>
      <c r="I48" s="22">
        <v>45914</v>
      </c>
      <c r="J48" s="21"/>
      <c r="N48" s="143"/>
      <c r="O48" s="21"/>
      <c r="P48" s="22"/>
      <c r="Q48" s="21"/>
      <c r="R48" s="22"/>
      <c r="S48" s="21"/>
      <c r="T48" s="21"/>
      <c r="U48" s="21" t="s">
        <v>170</v>
      </c>
      <c r="V48" s="22">
        <v>397846</v>
      </c>
      <c r="W48" s="21"/>
      <c r="X48" s="9"/>
      <c r="Z48" s="143"/>
      <c r="AA48" s="21"/>
      <c r="AB48" s="22"/>
      <c r="AC48" s="21"/>
      <c r="AD48" s="22"/>
      <c r="AE48" s="21"/>
      <c r="AF48" s="21"/>
      <c r="AG48" s="21"/>
      <c r="AH48" s="22"/>
      <c r="AI48" s="21"/>
    </row>
    <row r="49" spans="1:35" ht="15.75">
      <c r="A49" s="129">
        <v>2018</v>
      </c>
      <c r="B49" s="128" t="s">
        <v>147</v>
      </c>
      <c r="C49" s="142"/>
      <c r="D49" s="142"/>
      <c r="E49" s="142"/>
      <c r="F49" s="142"/>
      <c r="G49" s="142"/>
      <c r="H49" s="142"/>
      <c r="N49" s="129">
        <v>2018</v>
      </c>
      <c r="O49" s="128" t="s">
        <v>148</v>
      </c>
      <c r="P49" s="142"/>
      <c r="Q49" s="142"/>
      <c r="R49" s="142"/>
      <c r="S49" s="142"/>
      <c r="T49" s="142"/>
      <c r="U49" s="142"/>
      <c r="Z49" s="129">
        <v>2018</v>
      </c>
      <c r="AA49" s="128" t="s">
        <v>149</v>
      </c>
      <c r="AB49" s="142"/>
      <c r="AC49" s="142"/>
      <c r="AD49" s="142"/>
      <c r="AE49" s="142"/>
      <c r="AF49" s="142"/>
      <c r="AG49" s="142"/>
    </row>
    <row r="50" spans="1:35" ht="15.75">
      <c r="A50" s="139"/>
      <c r="B50" s="16" t="s">
        <v>150</v>
      </c>
      <c r="C50" s="16"/>
      <c r="D50" s="16" t="s">
        <v>37</v>
      </c>
      <c r="E50" s="16"/>
      <c r="F50" s="16" t="s">
        <v>38</v>
      </c>
      <c r="G50" s="16"/>
      <c r="H50" s="9" t="s">
        <v>151</v>
      </c>
      <c r="I50" s="17"/>
      <c r="N50" s="139"/>
      <c r="O50" s="16" t="s">
        <v>150</v>
      </c>
      <c r="P50" s="16"/>
      <c r="Q50" s="16" t="s">
        <v>37</v>
      </c>
      <c r="R50" s="16"/>
      <c r="S50" s="16" t="s">
        <v>38</v>
      </c>
      <c r="T50" s="16"/>
      <c r="U50" s="9" t="s">
        <v>151</v>
      </c>
      <c r="V50" s="17"/>
      <c r="Z50" s="139"/>
      <c r="AA50" s="16" t="s">
        <v>150</v>
      </c>
      <c r="AB50" s="16"/>
      <c r="AC50" s="16" t="s">
        <v>37</v>
      </c>
      <c r="AD50" s="16"/>
      <c r="AE50" s="16" t="s">
        <v>38</v>
      </c>
      <c r="AF50" s="16"/>
      <c r="AG50" s="9" t="s">
        <v>151</v>
      </c>
      <c r="AH50" s="17"/>
    </row>
    <row r="51" spans="1:35" ht="15.75">
      <c r="A51" s="139"/>
      <c r="B51" s="46">
        <v>4500</v>
      </c>
      <c r="C51" s="17">
        <v>939493</v>
      </c>
      <c r="D51" s="46">
        <v>4540</v>
      </c>
      <c r="E51" s="17">
        <v>6528</v>
      </c>
      <c r="F51" s="46">
        <v>4580</v>
      </c>
      <c r="G51" s="17">
        <v>2982</v>
      </c>
      <c r="H51" s="17"/>
      <c r="I51" s="17"/>
      <c r="N51" s="139"/>
      <c r="O51" s="46">
        <v>4500</v>
      </c>
      <c r="P51" s="17">
        <v>2020342</v>
      </c>
      <c r="Q51" s="46">
        <v>4540</v>
      </c>
      <c r="R51" s="17"/>
      <c r="S51" s="46">
        <v>4580</v>
      </c>
      <c r="T51" s="17">
        <v>77326</v>
      </c>
      <c r="U51" s="17"/>
      <c r="V51" s="17"/>
      <c r="Z51" s="139"/>
      <c r="AA51" s="46">
        <v>4500</v>
      </c>
      <c r="AB51" s="17">
        <v>11296</v>
      </c>
      <c r="AC51" s="46">
        <v>4540</v>
      </c>
      <c r="AD51" s="17"/>
      <c r="AE51" s="46">
        <v>4580</v>
      </c>
      <c r="AF51" s="17"/>
      <c r="AG51" s="17"/>
      <c r="AH51" s="17"/>
    </row>
    <row r="52" spans="1:35" ht="15.75">
      <c r="A52" s="139"/>
      <c r="B52" s="46">
        <v>4510</v>
      </c>
      <c r="C52" s="17"/>
      <c r="D52" s="46">
        <v>4550</v>
      </c>
      <c r="E52" s="17"/>
      <c r="F52" s="46">
        <v>4620</v>
      </c>
      <c r="G52" s="17">
        <v>240</v>
      </c>
      <c r="H52" s="17"/>
      <c r="N52" s="139"/>
      <c r="O52" s="46">
        <v>4510</v>
      </c>
      <c r="P52" s="17"/>
      <c r="Q52" s="46">
        <v>4550</v>
      </c>
      <c r="R52" s="17">
        <v>1500127</v>
      </c>
      <c r="S52" s="46">
        <v>4620</v>
      </c>
      <c r="T52" s="17"/>
      <c r="U52" s="17"/>
      <c r="Z52" s="139"/>
      <c r="AA52" s="46">
        <v>4510</v>
      </c>
      <c r="AB52" s="17"/>
      <c r="AC52" s="46">
        <v>4550</v>
      </c>
      <c r="AD52" s="17"/>
      <c r="AE52" s="46">
        <v>4620</v>
      </c>
      <c r="AF52" s="17">
        <v>400</v>
      </c>
      <c r="AG52" s="17"/>
    </row>
    <row r="53" spans="1:35" ht="15.75">
      <c r="A53" s="139"/>
      <c r="B53" s="46">
        <v>4530</v>
      </c>
      <c r="C53" s="17"/>
      <c r="D53" s="46">
        <v>4560</v>
      </c>
      <c r="E53" s="17">
        <v>145915</v>
      </c>
      <c r="F53" s="46">
        <v>4630</v>
      </c>
      <c r="G53" s="17">
        <v>239640</v>
      </c>
      <c r="H53" s="17"/>
      <c r="N53" s="139"/>
      <c r="O53" s="46">
        <v>4530</v>
      </c>
      <c r="P53" s="17">
        <v>6210</v>
      </c>
      <c r="Q53" s="46">
        <v>4560</v>
      </c>
      <c r="R53" s="17"/>
      <c r="S53" s="46">
        <v>4630</v>
      </c>
      <c r="T53" s="17">
        <v>1136700</v>
      </c>
      <c r="U53" s="17"/>
      <c r="Z53" s="139"/>
      <c r="AA53" s="46">
        <v>4530</v>
      </c>
      <c r="AB53" s="17"/>
      <c r="AC53" s="46">
        <v>4560</v>
      </c>
      <c r="AD53" s="17"/>
      <c r="AE53" s="46">
        <v>4630</v>
      </c>
      <c r="AF53" s="17">
        <v>15892</v>
      </c>
      <c r="AG53" s="17"/>
    </row>
    <row r="54" spans="1:35" ht="15.75">
      <c r="A54" s="139"/>
      <c r="B54" s="46">
        <v>5610</v>
      </c>
      <c r="C54" s="17"/>
      <c r="D54" s="46">
        <v>4571</v>
      </c>
      <c r="E54" s="17"/>
      <c r="F54" s="46">
        <v>4640</v>
      </c>
      <c r="G54" s="17">
        <v>62208</v>
      </c>
      <c r="H54" s="17"/>
      <c r="N54" s="139"/>
      <c r="O54" s="46">
        <v>5610</v>
      </c>
      <c r="P54" s="17"/>
      <c r="Q54" s="46">
        <v>4571</v>
      </c>
      <c r="R54" s="17"/>
      <c r="S54" s="46">
        <v>4640</v>
      </c>
      <c r="T54" s="17"/>
      <c r="U54" s="17"/>
      <c r="Z54" s="139"/>
      <c r="AA54" s="46">
        <v>5610</v>
      </c>
      <c r="AB54" s="17"/>
      <c r="AC54" s="46">
        <v>4571</v>
      </c>
      <c r="AD54" s="17"/>
      <c r="AE54" s="46">
        <v>4640</v>
      </c>
      <c r="AF54" s="17"/>
      <c r="AG54" s="17"/>
    </row>
    <row r="55" spans="1:35" ht="15.75">
      <c r="A55" s="139"/>
      <c r="B55" s="46">
        <v>4505</v>
      </c>
      <c r="C55" s="17"/>
      <c r="E55" s="17"/>
      <c r="F55" s="46">
        <v>4650</v>
      </c>
      <c r="G55" s="17">
        <v>275920</v>
      </c>
      <c r="H55" s="17"/>
      <c r="N55" s="139"/>
      <c r="O55" s="46">
        <v>4505</v>
      </c>
      <c r="P55" s="17"/>
      <c r="R55" s="17"/>
      <c r="S55" s="46">
        <v>4650</v>
      </c>
      <c r="T55" s="17"/>
      <c r="U55" s="17"/>
      <c r="Z55" s="139"/>
      <c r="AA55" s="46">
        <v>4505</v>
      </c>
      <c r="AB55" s="17"/>
      <c r="AD55" s="17"/>
      <c r="AE55" s="46">
        <v>4650</v>
      </c>
      <c r="AF55" s="17">
        <v>310050</v>
      </c>
      <c r="AG55" s="17"/>
    </row>
    <row r="56" spans="1:35" ht="15.75">
      <c r="A56" s="139"/>
      <c r="B56" s="9" t="s">
        <v>152</v>
      </c>
      <c r="C56" s="17">
        <f>SUM(C51:C55)</f>
        <v>939493</v>
      </c>
      <c r="E56" s="17">
        <f>SUM(E51:E55)</f>
        <v>152443</v>
      </c>
      <c r="G56" s="17">
        <f>SUM(G51:G55)</f>
        <v>580990</v>
      </c>
      <c r="H56" s="17">
        <f>SUM(C56:G56)</f>
        <v>1672926</v>
      </c>
      <c r="N56" s="139"/>
      <c r="O56" s="9" t="s">
        <v>152</v>
      </c>
      <c r="P56" s="17">
        <f>SUM(P51:P55)</f>
        <v>2026552</v>
      </c>
      <c r="R56" s="17">
        <f>SUM(R51:R55)</f>
        <v>1500127</v>
      </c>
      <c r="T56" s="17">
        <f>SUM(T51:T55)</f>
        <v>1214026</v>
      </c>
      <c r="U56" s="17">
        <f>SUM(P56:T56)</f>
        <v>4740705</v>
      </c>
      <c r="Z56" s="139"/>
      <c r="AA56" s="9" t="s">
        <v>152</v>
      </c>
      <c r="AB56" s="17">
        <f>SUM(AB51:AB55)</f>
        <v>11296</v>
      </c>
      <c r="AD56" s="17">
        <f>SUM(AD51:AD55)</f>
        <v>0</v>
      </c>
      <c r="AF56" s="17">
        <f>SUM(AF51:AF55)</f>
        <v>326342</v>
      </c>
      <c r="AG56" s="17">
        <f>SUM(AB56:AF56)</f>
        <v>337638</v>
      </c>
    </row>
    <row r="57" spans="1:35" ht="15.75">
      <c r="A57" s="129">
        <v>2018</v>
      </c>
      <c r="B57" s="126" t="s">
        <v>153</v>
      </c>
      <c r="C57" s="142"/>
      <c r="D57" s="142"/>
      <c r="E57" s="142"/>
      <c r="F57" s="142"/>
      <c r="G57" s="142"/>
      <c r="H57" s="142"/>
      <c r="I57" s="142"/>
      <c r="J57" s="142"/>
      <c r="N57" s="129">
        <v>2018</v>
      </c>
      <c r="O57" s="126" t="s">
        <v>154</v>
      </c>
      <c r="P57" s="142"/>
      <c r="Q57" s="142"/>
      <c r="R57" s="142"/>
      <c r="S57" s="142"/>
      <c r="T57" s="142"/>
      <c r="U57" s="142"/>
      <c r="V57" s="142"/>
      <c r="W57" s="142"/>
      <c r="X57" s="18"/>
      <c r="Z57" s="129">
        <v>2018</v>
      </c>
      <c r="AA57" s="126" t="s">
        <v>155</v>
      </c>
      <c r="AB57" s="142"/>
      <c r="AC57" s="142"/>
      <c r="AD57" s="142"/>
      <c r="AE57" s="142"/>
      <c r="AF57" s="142"/>
      <c r="AG57" s="142"/>
      <c r="AH57" s="142"/>
      <c r="AI57" s="142"/>
    </row>
    <row r="58" spans="1:35" ht="15.75">
      <c r="A58" s="139"/>
      <c r="B58" s="127" t="s">
        <v>156</v>
      </c>
      <c r="C58" s="139"/>
      <c r="D58" s="127" t="s">
        <v>43</v>
      </c>
      <c r="E58" s="139"/>
      <c r="F58" s="127" t="s">
        <v>44</v>
      </c>
      <c r="G58" s="139"/>
      <c r="H58" s="9" t="s">
        <v>38</v>
      </c>
      <c r="I58" s="9"/>
      <c r="J58" s="9" t="s">
        <v>157</v>
      </c>
      <c r="N58" s="139"/>
      <c r="O58" s="127" t="s">
        <v>156</v>
      </c>
      <c r="P58" s="139"/>
      <c r="Q58" s="127" t="s">
        <v>43</v>
      </c>
      <c r="R58" s="139"/>
      <c r="S58" s="127" t="s">
        <v>44</v>
      </c>
      <c r="T58" s="139"/>
      <c r="U58" s="9" t="s">
        <v>38</v>
      </c>
      <c r="V58" s="9"/>
      <c r="W58" s="9" t="s">
        <v>157</v>
      </c>
      <c r="X58" s="9"/>
      <c r="Z58" s="139"/>
      <c r="AA58" s="127" t="s">
        <v>156</v>
      </c>
      <c r="AB58" s="139"/>
      <c r="AC58" s="127" t="s">
        <v>43</v>
      </c>
      <c r="AD58" s="139"/>
      <c r="AE58" s="127" t="s">
        <v>44</v>
      </c>
      <c r="AF58" s="139"/>
      <c r="AG58" s="9" t="s">
        <v>38</v>
      </c>
      <c r="AH58" s="9"/>
      <c r="AI58" s="9" t="s">
        <v>157</v>
      </c>
    </row>
    <row r="59" spans="1:35" ht="15.75">
      <c r="A59" s="139"/>
      <c r="B59" s="9">
        <v>5000</v>
      </c>
      <c r="C59" s="17">
        <v>878839</v>
      </c>
      <c r="D59" s="9">
        <v>5010</v>
      </c>
      <c r="E59" s="17">
        <v>336162</v>
      </c>
      <c r="F59" s="9">
        <v>5020</v>
      </c>
      <c r="G59" s="17">
        <v>861138</v>
      </c>
      <c r="H59" s="9">
        <v>5040</v>
      </c>
      <c r="I59" s="17">
        <v>44296</v>
      </c>
      <c r="J59" s="17">
        <f>SUM(I59,G59,E59,C59)</f>
        <v>2120435</v>
      </c>
      <c r="K59" s="46" t="s">
        <v>171</v>
      </c>
      <c r="L59" s="17">
        <v>1345435</v>
      </c>
      <c r="N59" s="139"/>
      <c r="O59" s="9">
        <v>5000</v>
      </c>
      <c r="P59" s="17">
        <v>2143544</v>
      </c>
      <c r="Q59" s="9">
        <v>5010</v>
      </c>
      <c r="R59" s="17">
        <v>846345</v>
      </c>
      <c r="S59" s="9">
        <v>5020</v>
      </c>
      <c r="T59" s="17">
        <v>1011478</v>
      </c>
      <c r="U59" s="9">
        <v>5040</v>
      </c>
      <c r="V59" s="17">
        <v>0</v>
      </c>
      <c r="W59" s="17">
        <f>SUM(V59,T59,R59,P59)</f>
        <v>4001367</v>
      </c>
      <c r="X59" s="17"/>
      <c r="Z59" s="139"/>
      <c r="AA59" s="9">
        <v>5000</v>
      </c>
      <c r="AB59" s="17">
        <v>0</v>
      </c>
      <c r="AC59" s="9">
        <v>5010</v>
      </c>
      <c r="AD59" s="17">
        <v>0</v>
      </c>
      <c r="AE59" s="9">
        <v>5020</v>
      </c>
      <c r="AF59" s="17">
        <v>10241</v>
      </c>
      <c r="AG59" s="9">
        <v>5040</v>
      </c>
      <c r="AH59" s="17">
        <f>337887-10241</f>
        <v>327646</v>
      </c>
      <c r="AI59" s="17">
        <f>SUM(AH59,AF59,AD59,AB59)</f>
        <v>337887</v>
      </c>
    </row>
    <row r="60" spans="1:35" ht="15.75">
      <c r="A60" s="139"/>
      <c r="B60" s="9"/>
      <c r="C60" s="17"/>
      <c r="D60" s="9"/>
      <c r="E60" s="17"/>
      <c r="F60" s="9"/>
      <c r="G60" s="9"/>
      <c r="H60" s="9" t="s">
        <v>159</v>
      </c>
      <c r="I60" s="17">
        <v>691159</v>
      </c>
      <c r="J60" s="9"/>
      <c r="K60" s="46" t="s">
        <v>172</v>
      </c>
      <c r="L60" s="20">
        <f>J59-L59</f>
        <v>775000</v>
      </c>
      <c r="N60" s="139"/>
      <c r="O60" s="9"/>
      <c r="P60" s="17"/>
      <c r="Q60" s="9"/>
      <c r="R60" s="17"/>
      <c r="S60" s="9"/>
      <c r="T60" s="9"/>
      <c r="U60" s="9" t="s">
        <v>159</v>
      </c>
      <c r="V60" s="17">
        <v>1778857</v>
      </c>
      <c r="W60" s="9"/>
      <c r="X60" s="9"/>
      <c r="Z60" s="139"/>
      <c r="AA60" s="9"/>
      <c r="AB60" s="17"/>
      <c r="AC60" s="9"/>
      <c r="AD60" s="17"/>
      <c r="AE60" s="9"/>
      <c r="AF60" s="9"/>
      <c r="AG60" s="9" t="s">
        <v>161</v>
      </c>
      <c r="AH60" s="17">
        <v>313140</v>
      </c>
      <c r="AI60" s="19" t="s">
        <v>177</v>
      </c>
    </row>
    <row r="61" spans="1:35" ht="15.75">
      <c r="A61" s="139"/>
      <c r="B61" s="9"/>
      <c r="C61" s="17"/>
      <c r="D61" s="9"/>
      <c r="E61" s="9"/>
      <c r="F61" s="9"/>
      <c r="G61" s="9"/>
      <c r="H61" s="9" t="s">
        <v>178</v>
      </c>
      <c r="I61" s="17">
        <v>146069</v>
      </c>
      <c r="J61" s="9"/>
      <c r="K61" s="19" t="s">
        <v>179</v>
      </c>
      <c r="N61" s="139"/>
      <c r="O61" s="9"/>
      <c r="P61" s="17"/>
      <c r="Q61" s="9"/>
      <c r="R61" s="9"/>
      <c r="S61" s="9"/>
      <c r="T61" s="9"/>
      <c r="U61" s="9" t="s">
        <v>161</v>
      </c>
      <c r="V61" s="17">
        <v>432341</v>
      </c>
      <c r="W61" s="9"/>
      <c r="X61" s="9"/>
      <c r="Z61" s="139"/>
      <c r="AA61" s="9"/>
      <c r="AB61" s="17"/>
      <c r="AC61" s="9"/>
      <c r="AD61" s="9"/>
      <c r="AE61" s="9"/>
      <c r="AF61" s="9"/>
      <c r="AG61" s="9" t="s">
        <v>164</v>
      </c>
      <c r="AH61" s="17">
        <v>14304</v>
      </c>
      <c r="AI61" s="9"/>
    </row>
    <row r="62" spans="1:35" ht="15.75">
      <c r="A62" s="139"/>
      <c r="B62" s="9"/>
      <c r="C62" s="17"/>
      <c r="D62" s="9"/>
      <c r="E62" s="17"/>
      <c r="F62" s="9"/>
      <c r="G62" s="9"/>
      <c r="H62" s="9" t="s">
        <v>164</v>
      </c>
      <c r="I62" s="17">
        <v>118024</v>
      </c>
      <c r="J62" s="9"/>
      <c r="N62" s="139"/>
      <c r="O62" s="9"/>
      <c r="P62" s="17"/>
      <c r="Q62" s="9"/>
      <c r="R62" s="17"/>
      <c r="S62" s="9"/>
      <c r="T62" s="9"/>
      <c r="U62" s="9" t="s">
        <v>165</v>
      </c>
      <c r="V62" s="17">
        <v>400189</v>
      </c>
      <c r="W62" s="9"/>
      <c r="X62" s="9"/>
      <c r="Z62" s="139"/>
      <c r="AA62" s="9"/>
      <c r="AB62" s="17"/>
      <c r="AC62" s="9"/>
      <c r="AD62" s="17"/>
      <c r="AE62" s="9"/>
      <c r="AF62" s="9"/>
      <c r="AG62" s="46" t="s">
        <v>163</v>
      </c>
      <c r="AH62" s="17">
        <v>6564</v>
      </c>
      <c r="AI62" s="9"/>
    </row>
    <row r="63" spans="1:35" ht="15.75">
      <c r="A63" s="139"/>
      <c r="B63" s="9"/>
      <c r="C63" s="17"/>
      <c r="D63" s="9"/>
      <c r="E63" s="17"/>
      <c r="F63" s="9"/>
      <c r="G63" s="9"/>
      <c r="H63" s="9" t="s">
        <v>167</v>
      </c>
      <c r="I63" s="17">
        <v>139710</v>
      </c>
      <c r="J63" s="9"/>
      <c r="N63" s="139"/>
      <c r="O63" s="9"/>
      <c r="P63" s="17"/>
      <c r="Q63" s="9"/>
      <c r="R63" s="17"/>
      <c r="S63" s="9"/>
      <c r="T63" s="9"/>
      <c r="U63" s="9" t="s">
        <v>168</v>
      </c>
      <c r="V63" s="17">
        <v>420659</v>
      </c>
      <c r="W63" s="9"/>
      <c r="X63" s="9"/>
      <c r="Z63" s="139"/>
      <c r="AA63" s="9"/>
      <c r="AB63" s="17"/>
      <c r="AC63" s="9"/>
      <c r="AD63" s="17"/>
      <c r="AE63" s="9"/>
      <c r="AF63" s="9"/>
      <c r="AG63" s="9"/>
      <c r="AH63" s="17"/>
      <c r="AI63" s="9"/>
    </row>
    <row r="64" spans="1:35" ht="15.75">
      <c r="A64" s="143"/>
      <c r="B64" s="21"/>
      <c r="C64" s="22"/>
      <c r="D64" s="21"/>
      <c r="E64" s="22"/>
      <c r="F64" s="21"/>
      <c r="G64" s="21"/>
      <c r="H64" s="21" t="s">
        <v>169</v>
      </c>
      <c r="I64" s="22">
        <v>44296</v>
      </c>
      <c r="J64" s="21"/>
      <c r="N64" s="143"/>
      <c r="O64" s="21"/>
      <c r="P64" s="22"/>
      <c r="Q64" s="21"/>
      <c r="R64" s="22"/>
      <c r="S64" s="21"/>
      <c r="T64" s="21"/>
      <c r="U64" s="21" t="s">
        <v>170</v>
      </c>
      <c r="V64" s="22">
        <v>345261</v>
      </c>
      <c r="W64" s="21"/>
      <c r="X64" s="9"/>
      <c r="Z64" s="143"/>
      <c r="AA64" s="21"/>
      <c r="AB64" s="22"/>
      <c r="AC64" s="21"/>
      <c r="AD64" s="22"/>
      <c r="AE64" s="21"/>
      <c r="AF64" s="21"/>
      <c r="AG64" s="21"/>
      <c r="AH64" s="22"/>
      <c r="AI64" s="21"/>
    </row>
    <row r="65" spans="1:35" ht="15.75">
      <c r="A65" s="129">
        <v>2017</v>
      </c>
      <c r="B65" s="128" t="s">
        <v>147</v>
      </c>
      <c r="C65" s="142"/>
      <c r="D65" s="142"/>
      <c r="E65" s="142"/>
      <c r="F65" s="142"/>
      <c r="G65" s="142"/>
      <c r="H65" s="142"/>
      <c r="N65" s="129">
        <v>2017</v>
      </c>
      <c r="O65" s="128" t="s">
        <v>148</v>
      </c>
      <c r="P65" s="142"/>
      <c r="Q65" s="142"/>
      <c r="R65" s="142"/>
      <c r="S65" s="142"/>
      <c r="T65" s="142"/>
      <c r="U65" s="142"/>
      <c r="Z65" s="129">
        <v>2017</v>
      </c>
      <c r="AA65" s="128" t="s">
        <v>149</v>
      </c>
      <c r="AB65" s="142"/>
      <c r="AC65" s="142"/>
      <c r="AD65" s="142"/>
      <c r="AE65" s="142"/>
      <c r="AF65" s="142"/>
      <c r="AG65" s="142"/>
    </row>
    <row r="66" spans="1:35" ht="15.75">
      <c r="A66" s="139"/>
      <c r="B66" s="16" t="s">
        <v>150</v>
      </c>
      <c r="C66" s="16"/>
      <c r="D66" s="16" t="s">
        <v>37</v>
      </c>
      <c r="E66" s="16"/>
      <c r="F66" s="16" t="s">
        <v>38</v>
      </c>
      <c r="G66" s="16"/>
      <c r="H66" s="9" t="s">
        <v>151</v>
      </c>
      <c r="I66" s="17"/>
      <c r="N66" s="139"/>
      <c r="O66" s="16" t="s">
        <v>150</v>
      </c>
      <c r="P66" s="16"/>
      <c r="Q66" s="16" t="s">
        <v>37</v>
      </c>
      <c r="R66" s="16"/>
      <c r="S66" s="16" t="s">
        <v>38</v>
      </c>
      <c r="T66" s="16"/>
      <c r="U66" s="9" t="s">
        <v>151</v>
      </c>
      <c r="V66" s="17"/>
      <c r="Z66" s="139"/>
      <c r="AA66" s="16" t="s">
        <v>150</v>
      </c>
      <c r="AB66" s="16"/>
      <c r="AC66" s="16" t="s">
        <v>37</v>
      </c>
      <c r="AD66" s="16"/>
      <c r="AE66" s="16" t="s">
        <v>38</v>
      </c>
      <c r="AF66" s="16"/>
      <c r="AG66" s="9" t="s">
        <v>151</v>
      </c>
      <c r="AH66" s="17"/>
    </row>
    <row r="67" spans="1:35" ht="15.75">
      <c r="A67" s="139"/>
      <c r="B67" s="46">
        <v>4500</v>
      </c>
      <c r="C67" s="17">
        <v>243984</v>
      </c>
      <c r="D67" s="46">
        <v>4540</v>
      </c>
      <c r="E67" s="17"/>
      <c r="F67" s="46">
        <v>4580</v>
      </c>
      <c r="G67" s="17">
        <v>5906</v>
      </c>
      <c r="H67" s="17"/>
      <c r="I67" s="17"/>
      <c r="N67" s="139"/>
      <c r="O67" s="46">
        <v>4500</v>
      </c>
      <c r="P67" s="17">
        <v>1297006</v>
      </c>
      <c r="Q67" s="46">
        <v>4540</v>
      </c>
      <c r="R67" s="17"/>
      <c r="S67" s="46">
        <v>4580</v>
      </c>
      <c r="T67" s="17">
        <v>119011</v>
      </c>
      <c r="U67" s="17"/>
      <c r="V67" s="17"/>
      <c r="Z67" s="139"/>
      <c r="AA67" s="46">
        <v>4500</v>
      </c>
      <c r="AB67" s="17">
        <v>18654</v>
      </c>
      <c r="AC67" s="46">
        <v>4540</v>
      </c>
      <c r="AD67" s="17"/>
      <c r="AE67" s="46">
        <v>4580</v>
      </c>
      <c r="AF67" s="17"/>
      <c r="AG67" s="17"/>
      <c r="AH67" s="17"/>
    </row>
    <row r="68" spans="1:35" ht="15.75">
      <c r="A68" s="139"/>
      <c r="B68" s="46">
        <v>4510</v>
      </c>
      <c r="C68" s="17"/>
      <c r="D68" s="46">
        <v>4550</v>
      </c>
      <c r="E68" s="17"/>
      <c r="F68" s="46">
        <v>4620</v>
      </c>
      <c r="G68" s="17">
        <v>1050</v>
      </c>
      <c r="H68" s="17"/>
      <c r="N68" s="139"/>
      <c r="O68" s="46">
        <v>4510</v>
      </c>
      <c r="P68" s="17"/>
      <c r="Q68" s="46">
        <v>4550</v>
      </c>
      <c r="R68" s="17">
        <v>1501785</v>
      </c>
      <c r="S68" s="46">
        <v>4620</v>
      </c>
      <c r="T68" s="17"/>
      <c r="U68" s="17"/>
      <c r="Z68" s="139"/>
      <c r="AA68" s="46">
        <v>4510</v>
      </c>
      <c r="AB68" s="17"/>
      <c r="AC68" s="46">
        <v>4550</v>
      </c>
      <c r="AD68" s="17"/>
      <c r="AE68" s="46">
        <v>4620</v>
      </c>
      <c r="AF68" s="17">
        <v>40</v>
      </c>
      <c r="AG68" s="17"/>
    </row>
    <row r="69" spans="1:35" ht="15.75">
      <c r="A69" s="139"/>
      <c r="B69" s="46">
        <v>4530</v>
      </c>
      <c r="C69" s="17"/>
      <c r="D69" s="46">
        <v>4560</v>
      </c>
      <c r="E69" s="17">
        <v>141675</v>
      </c>
      <c r="F69" s="46">
        <v>4630</v>
      </c>
      <c r="G69" s="17">
        <v>221479</v>
      </c>
      <c r="H69" s="17"/>
      <c r="N69" s="139"/>
      <c r="O69" s="46">
        <v>4530</v>
      </c>
      <c r="P69" s="17">
        <v>5298</v>
      </c>
      <c r="Q69" s="46">
        <v>4560</v>
      </c>
      <c r="R69" s="17"/>
      <c r="S69" s="46">
        <v>4630</v>
      </c>
      <c r="T69" s="17">
        <v>1183445</v>
      </c>
      <c r="U69" s="17"/>
      <c r="Z69" s="139"/>
      <c r="AA69" s="46">
        <v>4530</v>
      </c>
      <c r="AB69" s="17">
        <v>8549</v>
      </c>
      <c r="AC69" s="46">
        <v>4560</v>
      </c>
      <c r="AD69" s="17"/>
      <c r="AE69" s="46">
        <v>4630</v>
      </c>
      <c r="AF69" s="17">
        <v>15542</v>
      </c>
      <c r="AG69" s="17"/>
    </row>
    <row r="70" spans="1:35" ht="15.75">
      <c r="A70" s="139"/>
      <c r="B70" s="46">
        <v>5610</v>
      </c>
      <c r="C70" s="17"/>
      <c r="D70" s="46">
        <v>4571</v>
      </c>
      <c r="E70" s="17"/>
      <c r="F70" s="46">
        <v>4640</v>
      </c>
      <c r="G70" s="17">
        <v>51353</v>
      </c>
      <c r="H70" s="17"/>
      <c r="N70" s="139"/>
      <c r="O70" s="46">
        <v>5610</v>
      </c>
      <c r="P70" s="17"/>
      <c r="Q70" s="46">
        <v>4571</v>
      </c>
      <c r="R70" s="17"/>
      <c r="S70" s="46">
        <v>4640</v>
      </c>
      <c r="T70" s="17"/>
      <c r="U70" s="17"/>
      <c r="Z70" s="139"/>
      <c r="AA70" s="46">
        <v>5610</v>
      </c>
      <c r="AB70" s="17"/>
      <c r="AC70" s="46">
        <v>4571</v>
      </c>
      <c r="AD70" s="17"/>
      <c r="AE70" s="46">
        <v>4640</v>
      </c>
      <c r="AF70" s="17">
        <v>1201</v>
      </c>
      <c r="AG70" s="17"/>
    </row>
    <row r="71" spans="1:35" ht="15.75">
      <c r="A71" s="139"/>
      <c r="B71" s="46">
        <v>4505</v>
      </c>
      <c r="C71" s="17"/>
      <c r="E71" s="17"/>
      <c r="F71" s="46">
        <v>4650</v>
      </c>
      <c r="G71" s="17">
        <v>708368</v>
      </c>
      <c r="H71" s="17"/>
      <c r="N71" s="139"/>
      <c r="O71" s="46">
        <v>4505</v>
      </c>
      <c r="P71" s="17"/>
      <c r="R71" s="17"/>
      <c r="S71" s="46">
        <v>4650</v>
      </c>
      <c r="T71" s="17"/>
      <c r="U71" s="17"/>
      <c r="Z71" s="139"/>
      <c r="AA71" s="46">
        <v>4505</v>
      </c>
      <c r="AB71" s="17"/>
      <c r="AD71" s="17"/>
      <c r="AE71" s="46">
        <v>4650</v>
      </c>
      <c r="AF71" s="17">
        <v>235599</v>
      </c>
      <c r="AG71" s="17"/>
    </row>
    <row r="72" spans="1:35" ht="15.75">
      <c r="A72" s="139"/>
      <c r="B72" s="9" t="s">
        <v>152</v>
      </c>
      <c r="C72" s="17">
        <f>SUM(C67:C71)</f>
        <v>243984</v>
      </c>
      <c r="E72" s="17">
        <f>SUM(E67:E71)</f>
        <v>141675</v>
      </c>
      <c r="G72" s="17">
        <f>SUM(G67:G71)</f>
        <v>988156</v>
      </c>
      <c r="H72" s="17">
        <f>SUM(C72:G72)</f>
        <v>1373815</v>
      </c>
      <c r="N72" s="139"/>
      <c r="O72" s="9" t="s">
        <v>152</v>
      </c>
      <c r="P72" s="17">
        <f>SUM(P67:P71)</f>
        <v>1302304</v>
      </c>
      <c r="R72" s="17">
        <f>SUM(R67:R71)</f>
        <v>1501785</v>
      </c>
      <c r="T72" s="17">
        <f>SUM(T67:T71)</f>
        <v>1302456</v>
      </c>
      <c r="U72" s="17">
        <f>SUM(P72:T72)</f>
        <v>4106545</v>
      </c>
      <c r="Z72" s="139"/>
      <c r="AA72" s="9" t="s">
        <v>152</v>
      </c>
      <c r="AB72" s="17">
        <f>SUM(AB67:AB71)</f>
        <v>27203</v>
      </c>
      <c r="AD72" s="17">
        <f>SUM(AD67:AD71)</f>
        <v>0</v>
      </c>
      <c r="AF72" s="17">
        <f>SUM(AF67:AF71)</f>
        <v>252382</v>
      </c>
      <c r="AG72" s="17">
        <f>SUM(AB72:AF72)</f>
        <v>279585</v>
      </c>
    </row>
    <row r="73" spans="1:35" ht="15.75">
      <c r="A73" s="129">
        <v>2017</v>
      </c>
      <c r="B73" s="126" t="s">
        <v>153</v>
      </c>
      <c r="C73" s="142"/>
      <c r="D73" s="142"/>
      <c r="E73" s="142"/>
      <c r="F73" s="142"/>
      <c r="G73" s="142"/>
      <c r="H73" s="142"/>
      <c r="I73" s="142"/>
      <c r="J73" s="142"/>
      <c r="N73" s="129">
        <v>2017</v>
      </c>
      <c r="O73" s="126" t="s">
        <v>154</v>
      </c>
      <c r="P73" s="142"/>
      <c r="Q73" s="142"/>
      <c r="R73" s="142"/>
      <c r="S73" s="142"/>
      <c r="T73" s="142"/>
      <c r="U73" s="142"/>
      <c r="V73" s="142"/>
      <c r="W73" s="142"/>
      <c r="X73" s="18"/>
      <c r="Z73" s="129">
        <v>2017</v>
      </c>
      <c r="AA73" s="126" t="s">
        <v>155</v>
      </c>
      <c r="AB73" s="142"/>
      <c r="AC73" s="142"/>
      <c r="AD73" s="142"/>
      <c r="AE73" s="142"/>
      <c r="AF73" s="142"/>
      <c r="AG73" s="142"/>
      <c r="AH73" s="142"/>
      <c r="AI73" s="142"/>
    </row>
    <row r="74" spans="1:35" ht="15.75">
      <c r="A74" s="139"/>
      <c r="B74" s="127" t="s">
        <v>156</v>
      </c>
      <c r="C74" s="139"/>
      <c r="D74" s="127" t="s">
        <v>43</v>
      </c>
      <c r="E74" s="139"/>
      <c r="F74" s="127" t="s">
        <v>44</v>
      </c>
      <c r="G74" s="139"/>
      <c r="H74" s="9" t="s">
        <v>38</v>
      </c>
      <c r="I74" s="9"/>
      <c r="J74" s="9" t="s">
        <v>157</v>
      </c>
      <c r="N74" s="139"/>
      <c r="O74" s="127" t="s">
        <v>156</v>
      </c>
      <c r="P74" s="139"/>
      <c r="Q74" s="127" t="s">
        <v>43</v>
      </c>
      <c r="R74" s="139"/>
      <c r="S74" s="127" t="s">
        <v>44</v>
      </c>
      <c r="T74" s="139"/>
      <c r="U74" s="9" t="s">
        <v>38</v>
      </c>
      <c r="V74" s="9"/>
      <c r="W74" s="9" t="s">
        <v>157</v>
      </c>
      <c r="X74" s="9"/>
      <c r="Z74" s="139"/>
      <c r="AA74" s="127" t="s">
        <v>156</v>
      </c>
      <c r="AB74" s="139"/>
      <c r="AC74" s="127" t="s">
        <v>43</v>
      </c>
      <c r="AD74" s="139"/>
      <c r="AE74" s="127" t="s">
        <v>44</v>
      </c>
      <c r="AF74" s="139"/>
      <c r="AG74" s="9" t="s">
        <v>38</v>
      </c>
      <c r="AH74" s="9"/>
      <c r="AI74" s="9" t="s">
        <v>157</v>
      </c>
    </row>
    <row r="75" spans="1:35" ht="15.75">
      <c r="A75" s="139"/>
      <c r="B75" s="9">
        <v>5000</v>
      </c>
      <c r="C75" s="17">
        <v>734346</v>
      </c>
      <c r="D75" s="9">
        <v>5010</v>
      </c>
      <c r="E75" s="17">
        <v>468284</v>
      </c>
      <c r="F75" s="9">
        <v>5020</v>
      </c>
      <c r="G75" s="17">
        <v>67988</v>
      </c>
      <c r="H75" s="9">
        <v>5040</v>
      </c>
      <c r="I75" s="17">
        <v>34645</v>
      </c>
      <c r="J75" s="17">
        <f>SUM(I75,G75,E75,C75)</f>
        <v>1305263</v>
      </c>
      <c r="N75" s="139"/>
      <c r="O75" s="9">
        <v>5000</v>
      </c>
      <c r="P75" s="17">
        <v>2018503</v>
      </c>
      <c r="Q75" s="9">
        <v>5010</v>
      </c>
      <c r="R75" s="17">
        <v>808655</v>
      </c>
      <c r="S75" s="9">
        <v>5020</v>
      </c>
      <c r="T75" s="17">
        <v>990392</v>
      </c>
      <c r="U75" s="9">
        <v>5040</v>
      </c>
      <c r="V75" s="17">
        <v>0</v>
      </c>
      <c r="W75" s="17">
        <f>SUM(V75,T75,R75,P75)</f>
        <v>3817550</v>
      </c>
      <c r="X75" s="17"/>
      <c r="Z75" s="139"/>
      <c r="AA75" s="9">
        <v>5000</v>
      </c>
      <c r="AB75" s="17">
        <v>0</v>
      </c>
      <c r="AC75" s="9">
        <v>5010</v>
      </c>
      <c r="AD75" s="17">
        <v>0</v>
      </c>
      <c r="AE75" s="9">
        <v>5020</v>
      </c>
      <c r="AF75" s="17">
        <v>11759</v>
      </c>
      <c r="AG75" s="9">
        <v>5040</v>
      </c>
      <c r="AH75" s="17">
        <f>275541-11759</f>
        <v>263782</v>
      </c>
      <c r="AI75" s="17">
        <f>SUM(AH75,AF75,AD75,AB75)</f>
        <v>275541</v>
      </c>
    </row>
    <row r="76" spans="1:35" ht="15.75">
      <c r="A76" s="139"/>
      <c r="B76" s="9"/>
      <c r="C76" s="17"/>
      <c r="D76" s="9"/>
      <c r="E76" s="17"/>
      <c r="F76" s="9"/>
      <c r="G76" s="9"/>
      <c r="H76" s="9" t="s">
        <v>159</v>
      </c>
      <c r="I76" s="17">
        <v>704014</v>
      </c>
      <c r="J76" s="9"/>
      <c r="N76" s="139"/>
      <c r="O76" s="9"/>
      <c r="P76" s="17"/>
      <c r="Q76" s="9"/>
      <c r="R76" s="17"/>
      <c r="S76" s="9"/>
      <c r="T76" s="9"/>
      <c r="U76" s="9" t="s">
        <v>159</v>
      </c>
      <c r="V76" s="17">
        <v>1819718</v>
      </c>
      <c r="W76" s="9"/>
      <c r="X76" s="9"/>
      <c r="Z76" s="139"/>
      <c r="AA76" s="9"/>
      <c r="AB76" s="17"/>
      <c r="AC76" s="9"/>
      <c r="AD76" s="17"/>
      <c r="AE76" s="9"/>
      <c r="AF76" s="9"/>
      <c r="AG76" s="9" t="s">
        <v>161</v>
      </c>
      <c r="AH76" s="17">
        <v>237834</v>
      </c>
      <c r="AI76" s="19" t="s">
        <v>177</v>
      </c>
    </row>
    <row r="77" spans="1:35" ht="15.75">
      <c r="A77" s="139"/>
      <c r="B77" s="9"/>
      <c r="C77" s="17"/>
      <c r="D77" s="9"/>
      <c r="E77" s="9"/>
      <c r="F77" s="9"/>
      <c r="G77" s="9"/>
      <c r="H77" s="9" t="s">
        <v>178</v>
      </c>
      <c r="I77" s="17">
        <v>135038</v>
      </c>
      <c r="J77" s="9"/>
      <c r="N77" s="139"/>
      <c r="O77" s="9"/>
      <c r="P77" s="17"/>
      <c r="Q77" s="9"/>
      <c r="R77" s="9"/>
      <c r="S77" s="9"/>
      <c r="T77" s="9"/>
      <c r="U77" s="9" t="s">
        <v>161</v>
      </c>
      <c r="V77" s="17">
        <v>431548</v>
      </c>
      <c r="W77" s="9"/>
      <c r="X77" s="9"/>
      <c r="Z77" s="139"/>
      <c r="AA77" s="9"/>
      <c r="AB77" s="17"/>
      <c r="AC77" s="9"/>
      <c r="AD77" s="9"/>
      <c r="AE77" s="9"/>
      <c r="AF77" s="9"/>
      <c r="AG77" s="9" t="s">
        <v>164</v>
      </c>
      <c r="AH77" s="17">
        <v>14767</v>
      </c>
      <c r="AI77" s="9"/>
    </row>
    <row r="78" spans="1:35" ht="15.75">
      <c r="A78" s="139"/>
      <c r="B78" s="9"/>
      <c r="C78" s="17"/>
      <c r="D78" s="9"/>
      <c r="E78" s="17"/>
      <c r="F78" s="9"/>
      <c r="G78" s="9"/>
      <c r="H78" s="9" t="s">
        <v>164</v>
      </c>
      <c r="I78" s="17">
        <v>118743</v>
      </c>
      <c r="J78" s="9"/>
      <c r="N78" s="139"/>
      <c r="O78" s="9"/>
      <c r="P78" s="17"/>
      <c r="Q78" s="9"/>
      <c r="R78" s="17"/>
      <c r="S78" s="9"/>
      <c r="T78" s="9"/>
      <c r="U78" s="9" t="s">
        <v>165</v>
      </c>
      <c r="V78" s="17">
        <v>317208</v>
      </c>
      <c r="W78" s="9"/>
      <c r="X78" s="9"/>
      <c r="Z78" s="139"/>
      <c r="AA78" s="9"/>
      <c r="AB78" s="17"/>
      <c r="AC78" s="9"/>
      <c r="AD78" s="17"/>
      <c r="AE78" s="9"/>
      <c r="AF78" s="9"/>
      <c r="AG78" s="46" t="s">
        <v>163</v>
      </c>
      <c r="AH78" s="17">
        <v>8439</v>
      </c>
      <c r="AI78" s="9"/>
    </row>
    <row r="79" spans="1:35" ht="15.75">
      <c r="A79" s="139"/>
      <c r="B79" s="9"/>
      <c r="C79" s="17"/>
      <c r="D79" s="9"/>
      <c r="E79" s="17"/>
      <c r="F79" s="9"/>
      <c r="G79" s="9"/>
      <c r="H79" s="9" t="s">
        <v>167</v>
      </c>
      <c r="I79" s="17">
        <v>136352</v>
      </c>
      <c r="J79" s="9"/>
      <c r="N79" s="139"/>
      <c r="O79" s="9"/>
      <c r="P79" s="17"/>
      <c r="Q79" s="9"/>
      <c r="R79" s="17"/>
      <c r="S79" s="9"/>
      <c r="T79" s="9"/>
      <c r="U79" s="9" t="s">
        <v>168</v>
      </c>
      <c r="V79" s="17">
        <v>388720</v>
      </c>
      <c r="W79" s="9"/>
      <c r="X79" s="9"/>
      <c r="Z79" s="139"/>
      <c r="AA79" s="9"/>
      <c r="AB79" s="17"/>
      <c r="AC79" s="9"/>
      <c r="AD79" s="17"/>
      <c r="AE79" s="9"/>
      <c r="AF79" s="9"/>
      <c r="AG79" s="9"/>
      <c r="AH79" s="17"/>
      <c r="AI79" s="9"/>
    </row>
    <row r="80" spans="1:35" ht="15.75">
      <c r="A80" s="143"/>
      <c r="B80" s="21"/>
      <c r="C80" s="22"/>
      <c r="D80" s="21"/>
      <c r="E80" s="22"/>
      <c r="F80" s="21"/>
      <c r="G80" s="21"/>
      <c r="H80" s="21" t="s">
        <v>169</v>
      </c>
      <c r="I80" s="22">
        <v>41135</v>
      </c>
      <c r="J80" s="21"/>
      <c r="N80" s="143"/>
      <c r="O80" s="21"/>
      <c r="P80" s="22"/>
      <c r="Q80" s="21"/>
      <c r="R80" s="22"/>
      <c r="S80" s="21"/>
      <c r="T80" s="21"/>
      <c r="U80" s="21" t="s">
        <v>170</v>
      </c>
      <c r="V80" s="22">
        <v>368571</v>
      </c>
      <c r="W80" s="21"/>
      <c r="X80" s="9"/>
      <c r="Z80" s="143"/>
      <c r="AA80" s="21"/>
      <c r="AB80" s="22"/>
      <c r="AC80" s="21"/>
      <c r="AD80" s="22"/>
      <c r="AE80" s="21"/>
      <c r="AF80" s="21"/>
      <c r="AG80" s="21"/>
      <c r="AH80" s="22"/>
      <c r="AI80" s="21"/>
    </row>
  </sheetData>
  <mergeCells count="114">
    <mergeCell ref="N17:N24"/>
    <mergeCell ref="N25:N32"/>
    <mergeCell ref="O25:W25"/>
    <mergeCell ref="Z25:Z32"/>
    <mergeCell ref="O26:P26"/>
    <mergeCell ref="Q26:R26"/>
    <mergeCell ref="Z33:Z40"/>
    <mergeCell ref="B1:H1"/>
    <mergeCell ref="A2:A8"/>
    <mergeCell ref="B2:C2"/>
    <mergeCell ref="D2:E2"/>
    <mergeCell ref="N2:N8"/>
    <mergeCell ref="Z2:Z8"/>
    <mergeCell ref="Z9:Z16"/>
    <mergeCell ref="B17:H17"/>
    <mergeCell ref="N9:N16"/>
    <mergeCell ref="O9:W9"/>
    <mergeCell ref="O10:P10"/>
    <mergeCell ref="Q10:R10"/>
    <mergeCell ref="S10:T10"/>
    <mergeCell ref="O17:U17"/>
    <mergeCell ref="Z17:Z24"/>
    <mergeCell ref="A25:A32"/>
    <mergeCell ref="B26:C26"/>
    <mergeCell ref="AA1:AG1"/>
    <mergeCell ref="AA2:AB2"/>
    <mergeCell ref="AC2:AD2"/>
    <mergeCell ref="AE2:AF2"/>
    <mergeCell ref="AA9:AI9"/>
    <mergeCell ref="AA10:AB10"/>
    <mergeCell ref="AC10:AD10"/>
    <mergeCell ref="AE10:AF10"/>
    <mergeCell ref="AA17:AG17"/>
    <mergeCell ref="Z73:Z80"/>
    <mergeCell ref="O74:P74"/>
    <mergeCell ref="Q74:R74"/>
    <mergeCell ref="S74:T74"/>
    <mergeCell ref="D42:E42"/>
    <mergeCell ref="F42:G42"/>
    <mergeCell ref="B49:H49"/>
    <mergeCell ref="B57:J57"/>
    <mergeCell ref="N57:N64"/>
    <mergeCell ref="O57:W57"/>
    <mergeCell ref="Z57:Z64"/>
    <mergeCell ref="O65:U65"/>
    <mergeCell ref="B73:J73"/>
    <mergeCell ref="B74:C74"/>
    <mergeCell ref="D74:E74"/>
    <mergeCell ref="F74:G74"/>
    <mergeCell ref="F58:G58"/>
    <mergeCell ref="O58:P58"/>
    <mergeCell ref="S42:T42"/>
    <mergeCell ref="O49:U49"/>
    <mergeCell ref="N41:N48"/>
    <mergeCell ref="O41:W41"/>
    <mergeCell ref="Z41:Z48"/>
    <mergeCell ref="O42:P42"/>
    <mergeCell ref="A73:A80"/>
    <mergeCell ref="N73:N80"/>
    <mergeCell ref="O1:U1"/>
    <mergeCell ref="O2:P2"/>
    <mergeCell ref="Q2:R2"/>
    <mergeCell ref="S2:T2"/>
    <mergeCell ref="F2:G2"/>
    <mergeCell ref="B9:J9"/>
    <mergeCell ref="D10:E10"/>
    <mergeCell ref="F10:G10"/>
    <mergeCell ref="B25:J25"/>
    <mergeCell ref="D26:E26"/>
    <mergeCell ref="F26:G26"/>
    <mergeCell ref="B33:H33"/>
    <mergeCell ref="B41:J41"/>
    <mergeCell ref="A41:A48"/>
    <mergeCell ref="A49:A56"/>
    <mergeCell ref="A57:A64"/>
    <mergeCell ref="A9:A16"/>
    <mergeCell ref="B10:C10"/>
    <mergeCell ref="A17:A24"/>
    <mergeCell ref="Q58:R58"/>
    <mergeCell ref="S58:T58"/>
    <mergeCell ref="O73:W73"/>
    <mergeCell ref="A33:A40"/>
    <mergeCell ref="B42:C42"/>
    <mergeCell ref="B58:C58"/>
    <mergeCell ref="D58:E58"/>
    <mergeCell ref="AC58:AD58"/>
    <mergeCell ref="AE58:AF58"/>
    <mergeCell ref="AA65:AG65"/>
    <mergeCell ref="A65:A72"/>
    <mergeCell ref="B65:H65"/>
    <mergeCell ref="N65:N72"/>
    <mergeCell ref="Z65:Z72"/>
    <mergeCell ref="AA25:AI25"/>
    <mergeCell ref="AA26:AB26"/>
    <mergeCell ref="AC26:AD26"/>
    <mergeCell ref="AE26:AF26"/>
    <mergeCell ref="AA33:AG33"/>
    <mergeCell ref="N33:N40"/>
    <mergeCell ref="Q42:R42"/>
    <mergeCell ref="N49:N56"/>
    <mergeCell ref="Z49:Z56"/>
    <mergeCell ref="S26:T26"/>
    <mergeCell ref="O33:U33"/>
    <mergeCell ref="AA73:AI73"/>
    <mergeCell ref="AA74:AB74"/>
    <mergeCell ref="AC74:AD74"/>
    <mergeCell ref="AE74:AF74"/>
    <mergeCell ref="AA41:AI41"/>
    <mergeCell ref="AA42:AB42"/>
    <mergeCell ref="AC42:AD42"/>
    <mergeCell ref="AE42:AF42"/>
    <mergeCell ref="AA49:AG49"/>
    <mergeCell ref="AA57:AI57"/>
    <mergeCell ref="AA58:AB58"/>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F25A-7383-4E85-8705-0ACCC0849036}">
  <dimension ref="A1:Z911"/>
  <sheetViews>
    <sheetView workbookViewId="0">
      <selection activeCell="E40" sqref="E40"/>
    </sheetView>
  </sheetViews>
  <sheetFormatPr defaultColWidth="11.125" defaultRowHeight="15" customHeight="1"/>
  <cols>
    <col min="1" max="1" width="58.25" customWidth="1"/>
    <col min="2" max="13" width="12.625" customWidth="1"/>
    <col min="14" max="14" width="14" customWidth="1"/>
    <col min="15" max="26" width="11" customWidth="1"/>
  </cols>
  <sheetData>
    <row r="1" spans="1:26" ht="15.75" customHeight="1">
      <c r="A1" s="51" t="s">
        <v>180</v>
      </c>
      <c r="B1" s="51" t="s">
        <v>105</v>
      </c>
      <c r="C1" s="51" t="s">
        <v>106</v>
      </c>
      <c r="D1" s="51" t="s">
        <v>107</v>
      </c>
      <c r="E1" s="51" t="s">
        <v>108</v>
      </c>
      <c r="F1" s="51" t="s">
        <v>109</v>
      </c>
      <c r="G1" s="51" t="s">
        <v>110</v>
      </c>
      <c r="H1" s="51" t="s">
        <v>111</v>
      </c>
      <c r="I1" s="51" t="s">
        <v>112</v>
      </c>
      <c r="J1" s="51" t="s">
        <v>113</v>
      </c>
      <c r="K1" s="51" t="s">
        <v>114</v>
      </c>
      <c r="L1" s="51" t="s">
        <v>115</v>
      </c>
      <c r="M1" s="51" t="s">
        <v>116</v>
      </c>
      <c r="N1" s="9"/>
      <c r="O1" s="9"/>
      <c r="P1" s="9"/>
      <c r="Q1" s="9"/>
      <c r="R1" s="9"/>
      <c r="S1" s="9"/>
      <c r="T1" s="9"/>
      <c r="U1" s="9"/>
      <c r="V1" s="9"/>
      <c r="W1" s="9"/>
      <c r="X1" s="9"/>
      <c r="Y1" s="9"/>
      <c r="Z1" s="9"/>
    </row>
    <row r="2" spans="1:26" ht="15.75" customHeight="1">
      <c r="A2" s="51" t="s">
        <v>181</v>
      </c>
      <c r="B2" s="51">
        <v>3554060</v>
      </c>
      <c r="C2" s="51">
        <v>3139592</v>
      </c>
      <c r="D2" s="51">
        <v>2646091</v>
      </c>
      <c r="E2" s="51">
        <v>2288357</v>
      </c>
      <c r="F2" s="51">
        <v>1899105</v>
      </c>
      <c r="G2" s="51">
        <v>1749868</v>
      </c>
      <c r="H2" s="51">
        <v>1591980</v>
      </c>
      <c r="I2" s="51">
        <v>1388094</v>
      </c>
      <c r="J2" s="51">
        <v>1009652</v>
      </c>
      <c r="K2" s="51">
        <v>594429</v>
      </c>
      <c r="L2" s="51">
        <v>470446</v>
      </c>
      <c r="M2" s="51">
        <v>262486</v>
      </c>
      <c r="N2" s="9"/>
      <c r="O2" s="9"/>
      <c r="P2" s="9"/>
      <c r="Q2" s="9"/>
      <c r="R2" s="9"/>
      <c r="S2" s="9"/>
      <c r="T2" s="9"/>
      <c r="U2" s="9"/>
      <c r="V2" s="9"/>
      <c r="W2" s="9"/>
      <c r="X2" s="9"/>
      <c r="Y2" s="9"/>
      <c r="Z2" s="9"/>
    </row>
    <row r="3" spans="1:26" ht="15.75" customHeight="1">
      <c r="A3" s="51" t="s">
        <v>182</v>
      </c>
      <c r="B3" s="51">
        <v>353429</v>
      </c>
      <c r="C3" s="51">
        <v>302462</v>
      </c>
      <c r="D3" s="51">
        <v>253754</v>
      </c>
      <c r="E3" s="51">
        <v>301613</v>
      </c>
      <c r="F3" s="51">
        <v>295310</v>
      </c>
      <c r="G3" s="51">
        <v>334718</v>
      </c>
      <c r="H3" s="51">
        <v>298349</v>
      </c>
      <c r="I3" s="51">
        <v>238124</v>
      </c>
      <c r="J3" s="51">
        <v>155720</v>
      </c>
      <c r="K3" s="51">
        <v>115366</v>
      </c>
      <c r="L3" s="51">
        <v>83238</v>
      </c>
      <c r="M3" s="51">
        <v>29059</v>
      </c>
      <c r="N3" s="9"/>
      <c r="O3" s="9"/>
      <c r="P3" s="9"/>
      <c r="Q3" s="9"/>
      <c r="R3" s="9"/>
      <c r="S3" s="9"/>
      <c r="T3" s="9"/>
      <c r="U3" s="9"/>
      <c r="V3" s="9"/>
      <c r="W3" s="9"/>
      <c r="X3" s="9"/>
      <c r="Y3" s="9"/>
      <c r="Z3" s="9"/>
    </row>
    <row r="4" spans="1:26" ht="15.75" customHeight="1">
      <c r="A4" s="51" t="s">
        <v>183</v>
      </c>
      <c r="B4" s="51">
        <v>492430</v>
      </c>
      <c r="C4" s="51">
        <v>388864</v>
      </c>
      <c r="D4" s="51">
        <v>436090</v>
      </c>
      <c r="E4" s="51">
        <v>246197</v>
      </c>
      <c r="F4" s="51">
        <v>245990</v>
      </c>
      <c r="G4" s="51">
        <v>238551</v>
      </c>
      <c r="H4" s="51">
        <v>214751</v>
      </c>
      <c r="I4" s="51">
        <v>179048</v>
      </c>
      <c r="J4" s="51">
        <v>99169</v>
      </c>
      <c r="K4" s="51">
        <v>72756</v>
      </c>
      <c r="L4" s="51">
        <v>42606</v>
      </c>
      <c r="M4" s="51">
        <v>5694</v>
      </c>
      <c r="N4" s="9"/>
      <c r="O4" s="9"/>
      <c r="P4" s="9"/>
      <c r="Q4" s="9"/>
      <c r="R4" s="9"/>
      <c r="S4" s="9"/>
      <c r="T4" s="9"/>
      <c r="U4" s="9"/>
      <c r="V4" s="9"/>
      <c r="W4" s="9"/>
      <c r="X4" s="9"/>
      <c r="Y4" s="9"/>
      <c r="Z4" s="9"/>
    </row>
    <row r="5" spans="1:26" ht="15.75" hidden="1" customHeight="1">
      <c r="A5" s="51" t="s">
        <v>184</v>
      </c>
      <c r="B5" s="51" t="s">
        <v>139</v>
      </c>
      <c r="C5" s="51" t="s">
        <v>139</v>
      </c>
      <c r="D5" s="51" t="s">
        <v>139</v>
      </c>
      <c r="E5" s="51" t="s">
        <v>139</v>
      </c>
      <c r="F5" s="51">
        <v>0</v>
      </c>
      <c r="G5" s="51">
        <v>0</v>
      </c>
      <c r="H5" s="51">
        <v>0</v>
      </c>
      <c r="I5" s="51">
        <v>0</v>
      </c>
      <c r="J5" s="51">
        <v>0</v>
      </c>
      <c r="K5" s="51">
        <v>0</v>
      </c>
      <c r="L5" s="51">
        <v>0</v>
      </c>
      <c r="M5" s="51">
        <v>0</v>
      </c>
      <c r="N5" s="9"/>
      <c r="O5" s="9"/>
      <c r="P5" s="9"/>
      <c r="Q5" s="9"/>
      <c r="R5" s="9"/>
      <c r="S5" s="9"/>
      <c r="T5" s="9"/>
      <c r="U5" s="9"/>
      <c r="V5" s="9"/>
      <c r="W5" s="9"/>
      <c r="X5" s="9"/>
      <c r="Y5" s="9"/>
      <c r="Z5" s="9"/>
    </row>
    <row r="6" spans="1:26" ht="15.75" hidden="1" customHeight="1">
      <c r="A6" s="51" t="s">
        <v>185</v>
      </c>
      <c r="B6" s="51">
        <v>0</v>
      </c>
      <c r="C6" s="51">
        <v>0</v>
      </c>
      <c r="D6" s="51">
        <v>0</v>
      </c>
      <c r="E6" s="51">
        <v>0</v>
      </c>
      <c r="F6" s="51">
        <v>0</v>
      </c>
      <c r="G6" s="51">
        <v>123308</v>
      </c>
      <c r="H6" s="51">
        <v>40628</v>
      </c>
      <c r="I6" s="51">
        <v>39423</v>
      </c>
      <c r="J6" s="51">
        <v>41034</v>
      </c>
      <c r="K6" s="51">
        <v>32205</v>
      </c>
      <c r="L6" s="51">
        <v>18954</v>
      </c>
      <c r="M6" s="51">
        <v>9676</v>
      </c>
      <c r="N6" s="9"/>
      <c r="O6" s="9"/>
      <c r="P6" s="9"/>
      <c r="Q6" s="9"/>
      <c r="R6" s="9"/>
      <c r="S6" s="9"/>
      <c r="T6" s="9"/>
      <c r="U6" s="9"/>
      <c r="V6" s="9"/>
      <c r="W6" s="9"/>
      <c r="X6" s="9"/>
      <c r="Y6" s="9"/>
      <c r="Z6" s="9"/>
    </row>
    <row r="7" spans="1:26" ht="15.75" hidden="1" customHeight="1">
      <c r="A7" s="51" t="s">
        <v>186</v>
      </c>
      <c r="B7" s="51">
        <v>500</v>
      </c>
      <c r="C7" s="51" t="s">
        <v>139</v>
      </c>
      <c r="D7" s="51" t="s">
        <v>139</v>
      </c>
      <c r="E7" s="51" t="s">
        <v>139</v>
      </c>
      <c r="F7" s="51" t="s">
        <v>139</v>
      </c>
      <c r="G7" s="51" t="s">
        <v>139</v>
      </c>
      <c r="H7" s="51" t="s">
        <v>139</v>
      </c>
      <c r="I7" s="51" t="s">
        <v>139</v>
      </c>
      <c r="J7" s="51" t="s">
        <v>139</v>
      </c>
      <c r="K7" s="51" t="s">
        <v>139</v>
      </c>
      <c r="L7" s="51" t="s">
        <v>139</v>
      </c>
      <c r="M7" s="51" t="s">
        <v>139</v>
      </c>
      <c r="N7" s="9"/>
      <c r="O7" s="9"/>
      <c r="P7" s="9"/>
      <c r="Q7" s="9"/>
      <c r="R7" s="9"/>
      <c r="S7" s="9"/>
      <c r="T7" s="9"/>
      <c r="U7" s="9"/>
      <c r="V7" s="9"/>
      <c r="W7" s="9"/>
      <c r="X7" s="9"/>
      <c r="Y7" s="9"/>
      <c r="Z7" s="9"/>
    </row>
    <row r="8" spans="1:26" ht="15.75" hidden="1" customHeight="1">
      <c r="A8" s="51" t="s">
        <v>187</v>
      </c>
      <c r="B8" s="51">
        <v>500</v>
      </c>
      <c r="C8" s="51">
        <v>0</v>
      </c>
      <c r="D8" s="51">
        <v>0</v>
      </c>
      <c r="E8" s="51">
        <v>0</v>
      </c>
      <c r="F8" s="51">
        <v>0</v>
      </c>
      <c r="G8" s="51">
        <v>0</v>
      </c>
      <c r="H8" s="51">
        <v>0</v>
      </c>
      <c r="I8" s="51">
        <v>15000</v>
      </c>
      <c r="J8" s="51">
        <v>5000</v>
      </c>
      <c r="K8" s="51">
        <v>5000</v>
      </c>
      <c r="L8" s="51">
        <v>0</v>
      </c>
      <c r="M8" s="51">
        <v>0</v>
      </c>
      <c r="N8" s="9"/>
      <c r="O8" s="9"/>
      <c r="P8" s="9"/>
      <c r="Q8" s="9"/>
      <c r="R8" s="9"/>
      <c r="S8" s="9"/>
      <c r="T8" s="9"/>
      <c r="U8" s="9"/>
      <c r="V8" s="9"/>
      <c r="W8" s="9"/>
      <c r="X8" s="9"/>
      <c r="Y8" s="9"/>
      <c r="Z8" s="9"/>
    </row>
    <row r="9" spans="1:26" ht="15.75" customHeight="1">
      <c r="A9" s="51" t="s">
        <v>188</v>
      </c>
      <c r="B9" s="51">
        <v>4400919</v>
      </c>
      <c r="C9" s="51">
        <v>3830918</v>
      </c>
      <c r="D9" s="51">
        <v>3335933</v>
      </c>
      <c r="E9" s="51">
        <v>2836167</v>
      </c>
      <c r="F9" s="51">
        <v>2447331</v>
      </c>
      <c r="G9" s="51">
        <v>2446445</v>
      </c>
      <c r="H9" s="51">
        <v>2145708</v>
      </c>
      <c r="I9" s="51">
        <v>1852489</v>
      </c>
      <c r="J9" s="51">
        <v>1310575</v>
      </c>
      <c r="K9" s="51">
        <v>819758</v>
      </c>
      <c r="L9" s="51">
        <v>615246</v>
      </c>
      <c r="M9" s="51">
        <v>306915</v>
      </c>
      <c r="N9" s="9"/>
      <c r="O9" s="9"/>
      <c r="P9" s="9"/>
      <c r="Q9" s="9"/>
      <c r="R9" s="9"/>
      <c r="S9" s="9"/>
      <c r="T9" s="9"/>
      <c r="U9" s="9"/>
      <c r="V9" s="9"/>
      <c r="W9" s="9"/>
      <c r="X9" s="9"/>
      <c r="Y9" s="9"/>
      <c r="Z9" s="9"/>
    </row>
    <row r="10" spans="1:26" ht="15.75" customHeight="1">
      <c r="A10" s="51"/>
      <c r="B10" s="51"/>
      <c r="C10" s="51"/>
      <c r="D10" s="51"/>
      <c r="E10" s="51"/>
      <c r="F10" s="51"/>
      <c r="G10" s="51"/>
      <c r="H10" s="51"/>
      <c r="I10" s="51"/>
      <c r="J10" s="51"/>
      <c r="K10" s="51"/>
      <c r="L10" s="51"/>
      <c r="M10" s="51"/>
      <c r="N10" s="9"/>
      <c r="O10" s="9"/>
      <c r="P10" s="9"/>
      <c r="Q10" s="9"/>
      <c r="R10" s="9"/>
      <c r="S10" s="9"/>
      <c r="T10" s="9"/>
      <c r="U10" s="9"/>
      <c r="V10" s="9"/>
      <c r="W10" s="9"/>
      <c r="X10" s="9"/>
      <c r="Y10" s="9"/>
      <c r="Z10" s="9"/>
    </row>
    <row r="11" spans="1:26" ht="15.75" customHeight="1">
      <c r="A11" s="51"/>
      <c r="B11" s="51"/>
      <c r="C11" s="51"/>
      <c r="D11" s="51"/>
      <c r="E11" s="51"/>
      <c r="F11" s="51"/>
      <c r="G11" s="51"/>
      <c r="H11" s="51"/>
      <c r="I11" s="51"/>
      <c r="J11" s="51"/>
      <c r="K11" s="51"/>
      <c r="L11" s="51"/>
      <c r="M11" s="51"/>
      <c r="N11" s="9"/>
      <c r="O11" s="9"/>
      <c r="P11" s="9"/>
      <c r="Q11" s="9"/>
      <c r="R11" s="9"/>
      <c r="S11" s="9"/>
      <c r="T11" s="9"/>
      <c r="U11" s="9"/>
      <c r="V11" s="9"/>
      <c r="W11" s="9"/>
      <c r="X11" s="9"/>
      <c r="Y11" s="9"/>
      <c r="Z11" s="9"/>
    </row>
    <row r="12" spans="1:26" ht="15.75" customHeight="1">
      <c r="A12" s="51" t="s">
        <v>189</v>
      </c>
      <c r="B12" s="51" t="s">
        <v>105</v>
      </c>
      <c r="C12" s="51" t="s">
        <v>106</v>
      </c>
      <c r="D12" s="51" t="s">
        <v>107</v>
      </c>
      <c r="E12" s="51" t="s">
        <v>108</v>
      </c>
      <c r="F12" s="51" t="s">
        <v>109</v>
      </c>
      <c r="G12" s="51" t="s">
        <v>110</v>
      </c>
      <c r="H12" s="51" t="s">
        <v>111</v>
      </c>
      <c r="I12" s="51" t="s">
        <v>112</v>
      </c>
      <c r="J12" s="51" t="s">
        <v>113</v>
      </c>
      <c r="K12" s="51" t="s">
        <v>114</v>
      </c>
      <c r="L12" s="51" t="s">
        <v>115</v>
      </c>
      <c r="M12" s="51" t="s">
        <v>116</v>
      </c>
      <c r="N12" s="9"/>
      <c r="O12" s="9"/>
      <c r="P12" s="9"/>
      <c r="Q12" s="9"/>
      <c r="R12" s="9"/>
      <c r="S12" s="9"/>
      <c r="T12" s="9"/>
      <c r="U12" s="9"/>
      <c r="V12" s="9"/>
      <c r="W12" s="9"/>
      <c r="X12" s="9"/>
      <c r="Y12" s="9"/>
      <c r="Z12" s="9"/>
    </row>
    <row r="13" spans="1:26" ht="15.75" customHeight="1">
      <c r="A13" s="51" t="s">
        <v>181</v>
      </c>
      <c r="B13" s="51">
        <v>5831035</v>
      </c>
      <c r="C13" s="51">
        <v>4455140</v>
      </c>
      <c r="D13" s="51">
        <v>3296417</v>
      </c>
      <c r="E13" s="51">
        <v>5072993</v>
      </c>
      <c r="F13" s="51">
        <v>5084121</v>
      </c>
      <c r="G13" s="51">
        <v>5182839</v>
      </c>
      <c r="H13" s="51">
        <v>4823313</v>
      </c>
      <c r="I13" s="51">
        <v>4736280</v>
      </c>
      <c r="J13" s="51">
        <v>4733029</v>
      </c>
      <c r="K13" s="51">
        <v>4371907</v>
      </c>
      <c r="L13" s="51">
        <v>4519732</v>
      </c>
      <c r="M13" s="51">
        <v>4718309</v>
      </c>
      <c r="N13" s="9"/>
      <c r="O13" s="9"/>
      <c r="P13" s="9"/>
      <c r="Q13" s="9"/>
      <c r="R13" s="9"/>
      <c r="S13" s="9"/>
      <c r="T13" s="9"/>
      <c r="U13" s="9"/>
      <c r="V13" s="9"/>
      <c r="W13" s="9"/>
      <c r="X13" s="9"/>
      <c r="Y13" s="9"/>
      <c r="Z13" s="9"/>
    </row>
    <row r="14" spans="1:26" ht="15.75" customHeight="1">
      <c r="A14" s="51" t="s">
        <v>182</v>
      </c>
      <c r="B14" s="51">
        <v>1535557</v>
      </c>
      <c r="C14" s="51">
        <v>1394319</v>
      </c>
      <c r="D14" s="51">
        <v>1684851</v>
      </c>
      <c r="E14" s="51">
        <v>1559434</v>
      </c>
      <c r="F14" s="51">
        <v>1297867</v>
      </c>
      <c r="G14" s="51">
        <v>1347730</v>
      </c>
      <c r="H14" s="51">
        <v>1356436</v>
      </c>
      <c r="I14" s="51">
        <v>1131029</v>
      </c>
      <c r="J14" s="51">
        <v>702657</v>
      </c>
      <c r="K14" s="51">
        <v>624276</v>
      </c>
      <c r="L14" s="51">
        <v>615514</v>
      </c>
      <c r="M14" s="51">
        <v>428404</v>
      </c>
      <c r="N14" s="9"/>
      <c r="O14" s="9"/>
      <c r="P14" s="9"/>
      <c r="Q14" s="9"/>
      <c r="R14" s="9"/>
      <c r="S14" s="9"/>
      <c r="T14" s="9"/>
      <c r="U14" s="9"/>
      <c r="V14" s="9"/>
      <c r="W14" s="9"/>
      <c r="X14" s="9"/>
      <c r="Y14" s="9"/>
      <c r="Z14" s="9"/>
    </row>
    <row r="15" spans="1:26" ht="15.75" customHeight="1">
      <c r="A15" s="51" t="s">
        <v>183</v>
      </c>
      <c r="B15" s="51">
        <v>788184</v>
      </c>
      <c r="C15" s="51">
        <v>724301</v>
      </c>
      <c r="D15" s="51">
        <v>568585</v>
      </c>
      <c r="E15" s="51">
        <v>779554</v>
      </c>
      <c r="F15" s="51">
        <v>793779</v>
      </c>
      <c r="G15" s="51">
        <v>737561</v>
      </c>
      <c r="H15" s="51">
        <v>702705</v>
      </c>
      <c r="I15" s="51">
        <v>724097</v>
      </c>
      <c r="J15" s="51">
        <v>908137</v>
      </c>
      <c r="K15" s="51">
        <v>743951</v>
      </c>
      <c r="L15" s="51">
        <v>681711</v>
      </c>
      <c r="M15" s="51">
        <v>391599</v>
      </c>
      <c r="N15" s="9"/>
      <c r="O15" s="9"/>
      <c r="P15" s="9"/>
      <c r="Q15" s="9"/>
      <c r="R15" s="9"/>
      <c r="S15" s="9"/>
      <c r="T15" s="9"/>
      <c r="U15" s="9"/>
      <c r="V15" s="9"/>
      <c r="W15" s="9"/>
      <c r="X15" s="9"/>
      <c r="Y15" s="9"/>
      <c r="Z15" s="9"/>
    </row>
    <row r="16" spans="1:26" ht="15.75" hidden="1" customHeight="1">
      <c r="A16" s="51" t="s">
        <v>184</v>
      </c>
      <c r="B16" s="51" t="s">
        <v>139</v>
      </c>
      <c r="C16" s="51" t="s">
        <v>139</v>
      </c>
      <c r="D16" s="51" t="s">
        <v>139</v>
      </c>
      <c r="E16" s="51" t="s">
        <v>139</v>
      </c>
      <c r="F16" s="51">
        <v>0</v>
      </c>
      <c r="G16" s="51">
        <v>0</v>
      </c>
      <c r="H16" s="51">
        <v>0</v>
      </c>
      <c r="I16" s="51">
        <v>0</v>
      </c>
      <c r="J16" s="51">
        <v>0</v>
      </c>
      <c r="K16" s="51">
        <v>0</v>
      </c>
      <c r="L16" s="51">
        <v>0</v>
      </c>
      <c r="M16" s="51">
        <v>0</v>
      </c>
      <c r="N16" s="9"/>
      <c r="O16" s="9"/>
      <c r="P16" s="9"/>
      <c r="Q16" s="9"/>
      <c r="R16" s="9"/>
      <c r="S16" s="9"/>
      <c r="T16" s="9"/>
      <c r="U16" s="9"/>
      <c r="V16" s="9"/>
      <c r="W16" s="9"/>
      <c r="X16" s="9"/>
      <c r="Y16" s="9"/>
      <c r="Z16" s="9"/>
    </row>
    <row r="17" spans="1:26" ht="15.75" hidden="1" customHeight="1">
      <c r="A17" s="51" t="s">
        <v>185</v>
      </c>
      <c r="B17" s="51">
        <v>1182668</v>
      </c>
      <c r="C17" s="51">
        <v>877849</v>
      </c>
      <c r="D17" s="51">
        <v>730868</v>
      </c>
      <c r="E17" s="51">
        <v>0</v>
      </c>
      <c r="F17" s="51">
        <v>784684</v>
      </c>
      <c r="G17" s="51">
        <v>743793</v>
      </c>
      <c r="H17" s="51">
        <v>685571</v>
      </c>
      <c r="I17" s="51">
        <v>623368</v>
      </c>
      <c r="J17" s="51">
        <v>598517</v>
      </c>
      <c r="K17" s="51">
        <v>601588</v>
      </c>
      <c r="L17" s="51">
        <v>617982</v>
      </c>
      <c r="M17" s="51">
        <v>616955</v>
      </c>
      <c r="N17" s="9"/>
      <c r="O17" s="9"/>
      <c r="P17" s="9"/>
      <c r="Q17" s="9"/>
      <c r="R17" s="9"/>
      <c r="S17" s="9"/>
      <c r="T17" s="9"/>
      <c r="U17" s="9"/>
      <c r="V17" s="9"/>
      <c r="W17" s="9"/>
      <c r="X17" s="9"/>
      <c r="Y17" s="9"/>
      <c r="Z17" s="9"/>
    </row>
    <row r="18" spans="1:26" ht="15.75" hidden="1" customHeight="1">
      <c r="A18" s="51" t="s">
        <v>186</v>
      </c>
      <c r="B18" s="51">
        <v>0</v>
      </c>
      <c r="C18" s="51" t="s">
        <v>139</v>
      </c>
      <c r="D18" s="51" t="s">
        <v>139</v>
      </c>
      <c r="E18" s="51" t="s">
        <v>139</v>
      </c>
      <c r="F18" s="51" t="s">
        <v>139</v>
      </c>
      <c r="G18" s="51" t="s">
        <v>139</v>
      </c>
      <c r="H18" s="51" t="s">
        <v>139</v>
      </c>
      <c r="I18" s="51" t="s">
        <v>139</v>
      </c>
      <c r="J18" s="51" t="s">
        <v>139</v>
      </c>
      <c r="K18" s="51" t="s">
        <v>139</v>
      </c>
      <c r="L18" s="51" t="s">
        <v>139</v>
      </c>
      <c r="M18" s="51" t="s">
        <v>139</v>
      </c>
      <c r="N18" s="9"/>
      <c r="O18" s="9"/>
      <c r="P18" s="9"/>
      <c r="Q18" s="9"/>
      <c r="R18" s="9"/>
      <c r="S18" s="9"/>
      <c r="T18" s="9"/>
      <c r="U18" s="9"/>
      <c r="V18" s="9"/>
      <c r="W18" s="9"/>
      <c r="X18" s="9"/>
      <c r="Y18" s="9"/>
      <c r="Z18" s="9"/>
    </row>
    <row r="19" spans="1:26" ht="15.75" hidden="1" customHeight="1">
      <c r="A19" s="51" t="s">
        <v>187</v>
      </c>
      <c r="B19" s="51">
        <v>21640</v>
      </c>
      <c r="C19" s="51">
        <v>5000</v>
      </c>
      <c r="D19" s="51">
        <v>5000</v>
      </c>
      <c r="E19" s="51">
        <v>3750</v>
      </c>
      <c r="F19" s="51">
        <v>28863</v>
      </c>
      <c r="G19" s="51">
        <v>0</v>
      </c>
      <c r="H19" s="51">
        <v>0</v>
      </c>
      <c r="I19" s="51">
        <v>0</v>
      </c>
      <c r="J19" s="51">
        <v>0</v>
      </c>
      <c r="K19" s="51">
        <v>3000</v>
      </c>
      <c r="L19" s="51">
        <v>0</v>
      </c>
      <c r="M19" s="51">
        <v>0</v>
      </c>
      <c r="N19" s="9"/>
      <c r="O19" s="9"/>
      <c r="P19" s="9"/>
      <c r="Q19" s="9"/>
      <c r="R19" s="9"/>
      <c r="S19" s="9"/>
      <c r="T19" s="9"/>
      <c r="U19" s="9"/>
      <c r="V19" s="9"/>
      <c r="W19" s="9"/>
      <c r="X19" s="9"/>
      <c r="Y19" s="9"/>
      <c r="Z19" s="9"/>
    </row>
    <row r="20" spans="1:26" ht="15.75" customHeight="1">
      <c r="A20" s="51" t="s">
        <v>188</v>
      </c>
      <c r="B20" s="51">
        <v>9337444</v>
      </c>
      <c r="C20" s="51">
        <v>7456610</v>
      </c>
      <c r="D20" s="51">
        <v>6285721</v>
      </c>
      <c r="E20" s="51">
        <v>8198086</v>
      </c>
      <c r="F20" s="51">
        <v>7989314</v>
      </c>
      <c r="G20" s="51">
        <v>8011922</v>
      </c>
      <c r="H20" s="51">
        <v>7568024</v>
      </c>
      <c r="I20" s="51">
        <v>7214774</v>
      </c>
      <c r="J20" s="51">
        <v>6942340</v>
      </c>
      <c r="K20" s="51">
        <v>6341722</v>
      </c>
      <c r="L20" s="51">
        <v>6434939</v>
      </c>
      <c r="M20" s="51">
        <v>6155267</v>
      </c>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51"/>
      <c r="B22" s="51"/>
      <c r="C22" s="51"/>
      <c r="D22" s="51"/>
      <c r="E22" s="51"/>
      <c r="F22" s="51"/>
      <c r="G22" s="51"/>
      <c r="H22" s="51"/>
      <c r="I22" s="51"/>
      <c r="J22" s="51"/>
      <c r="K22" s="51"/>
      <c r="L22" s="51"/>
      <c r="M22" s="51"/>
      <c r="N22" s="9"/>
      <c r="O22" s="9"/>
      <c r="P22" s="9"/>
      <c r="Q22" s="9"/>
      <c r="R22" s="9"/>
      <c r="S22" s="9"/>
      <c r="T22" s="9"/>
      <c r="U22" s="9"/>
      <c r="V22" s="9"/>
      <c r="W22" s="9"/>
      <c r="X22" s="9"/>
      <c r="Y22" s="9"/>
      <c r="Z22" s="9"/>
    </row>
    <row r="23" spans="1:26" ht="15.75" customHeight="1">
      <c r="A23" s="51" t="s">
        <v>190</v>
      </c>
      <c r="B23" s="51" t="s">
        <v>105</v>
      </c>
      <c r="C23" s="51" t="s">
        <v>106</v>
      </c>
      <c r="D23" s="51" t="s">
        <v>107</v>
      </c>
      <c r="E23" s="51" t="s">
        <v>108</v>
      </c>
      <c r="F23" s="51" t="s">
        <v>109</v>
      </c>
      <c r="G23" s="51" t="s">
        <v>110</v>
      </c>
      <c r="H23" s="51" t="s">
        <v>111</v>
      </c>
      <c r="I23" s="51" t="s">
        <v>112</v>
      </c>
      <c r="J23" s="51" t="s">
        <v>113</v>
      </c>
      <c r="K23" s="51" t="s">
        <v>114</v>
      </c>
      <c r="L23" s="51" t="s">
        <v>115</v>
      </c>
      <c r="M23" s="51" t="s">
        <v>116</v>
      </c>
      <c r="N23" s="9"/>
      <c r="O23" s="9"/>
      <c r="P23" s="9"/>
      <c r="Q23" s="9"/>
      <c r="R23" s="9"/>
      <c r="S23" s="9"/>
      <c r="T23" s="9"/>
      <c r="U23" s="9"/>
      <c r="V23" s="9"/>
      <c r="W23" s="9"/>
      <c r="X23" s="9"/>
      <c r="Y23" s="9"/>
      <c r="Z23" s="9"/>
    </row>
    <row r="24" spans="1:26" ht="15.75" customHeight="1">
      <c r="A24" s="51" t="s">
        <v>181</v>
      </c>
      <c r="B24" s="51">
        <v>5496284</v>
      </c>
      <c r="C24" s="51">
        <v>4877980</v>
      </c>
      <c r="D24" s="51">
        <v>4407134</v>
      </c>
      <c r="E24" s="51">
        <v>6499235</v>
      </c>
      <c r="F24" s="51">
        <v>5888304</v>
      </c>
      <c r="G24" s="51">
        <v>4922184</v>
      </c>
      <c r="H24" s="51">
        <v>5184912</v>
      </c>
      <c r="I24" s="51">
        <v>5347801</v>
      </c>
      <c r="J24" s="51">
        <v>5951936</v>
      </c>
      <c r="K24" s="51">
        <v>5468710</v>
      </c>
      <c r="L24" s="51">
        <v>5072753</v>
      </c>
      <c r="M24" s="51">
        <v>4941914</v>
      </c>
      <c r="N24" s="9"/>
      <c r="O24" s="9"/>
      <c r="P24" s="9"/>
      <c r="Q24" s="9"/>
      <c r="R24" s="9"/>
      <c r="S24" s="9"/>
      <c r="T24" s="9"/>
      <c r="U24" s="9"/>
      <c r="V24" s="9"/>
      <c r="W24" s="9"/>
      <c r="X24" s="9"/>
      <c r="Y24" s="9"/>
      <c r="Z24" s="9"/>
    </row>
    <row r="25" spans="1:26" ht="15.75" customHeight="1">
      <c r="A25" s="51" t="s">
        <v>182</v>
      </c>
      <c r="B25" s="51">
        <v>1489108</v>
      </c>
      <c r="C25" s="51">
        <v>1270621</v>
      </c>
      <c r="D25" s="51">
        <v>1313593</v>
      </c>
      <c r="E25" s="51">
        <v>1301804</v>
      </c>
      <c r="F25" s="51">
        <v>1145509</v>
      </c>
      <c r="G25" s="51">
        <v>986216</v>
      </c>
      <c r="H25" s="51">
        <v>844746</v>
      </c>
      <c r="I25" s="51">
        <v>1023742</v>
      </c>
      <c r="J25" s="51">
        <v>570013</v>
      </c>
      <c r="K25" s="51">
        <v>592735</v>
      </c>
      <c r="L25" s="51">
        <v>733564</v>
      </c>
      <c r="M25" s="51">
        <v>672506</v>
      </c>
      <c r="N25" s="9"/>
      <c r="O25" s="9"/>
      <c r="P25" s="9"/>
      <c r="Q25" s="9"/>
      <c r="R25" s="9"/>
      <c r="S25" s="9"/>
      <c r="T25" s="9"/>
      <c r="U25" s="9"/>
      <c r="V25" s="9"/>
      <c r="W25" s="9"/>
      <c r="X25" s="9"/>
      <c r="Y25" s="9"/>
      <c r="Z25" s="9"/>
    </row>
    <row r="26" spans="1:26" ht="15.75" customHeight="1">
      <c r="A26" s="51" t="s">
        <v>183</v>
      </c>
      <c r="B26" s="51">
        <v>802491</v>
      </c>
      <c r="C26" s="51">
        <v>636644</v>
      </c>
      <c r="D26" s="51">
        <v>704474</v>
      </c>
      <c r="E26" s="51">
        <v>630556</v>
      </c>
      <c r="F26" s="51">
        <v>1031254</v>
      </c>
      <c r="G26" s="51">
        <v>1292466</v>
      </c>
      <c r="H26" s="51">
        <v>1338129</v>
      </c>
      <c r="I26" s="51">
        <v>129361</v>
      </c>
      <c r="J26" s="51">
        <v>907858</v>
      </c>
      <c r="K26" s="51">
        <v>871686</v>
      </c>
      <c r="L26" s="51">
        <v>737147</v>
      </c>
      <c r="M26" s="51">
        <v>596943</v>
      </c>
      <c r="N26" s="9"/>
      <c r="O26" s="9"/>
      <c r="P26" s="9"/>
      <c r="Q26" s="9"/>
      <c r="R26" s="9"/>
      <c r="S26" s="9"/>
      <c r="T26" s="9"/>
      <c r="U26" s="9"/>
      <c r="V26" s="9"/>
      <c r="W26" s="9"/>
      <c r="X26" s="9"/>
      <c r="Y26" s="9"/>
      <c r="Z26" s="9"/>
    </row>
    <row r="27" spans="1:26" ht="15.75" hidden="1" customHeight="1">
      <c r="A27" s="51" t="s">
        <v>184</v>
      </c>
      <c r="B27" s="51" t="s">
        <v>139</v>
      </c>
      <c r="C27" s="51" t="s">
        <v>139</v>
      </c>
      <c r="D27" s="51" t="s">
        <v>139</v>
      </c>
      <c r="E27" s="51" t="s">
        <v>139</v>
      </c>
      <c r="F27" s="51">
        <v>0</v>
      </c>
      <c r="G27" s="51">
        <v>0</v>
      </c>
      <c r="H27" s="51">
        <v>0</v>
      </c>
      <c r="I27" s="51">
        <v>0</v>
      </c>
      <c r="J27" s="51">
        <v>0</v>
      </c>
      <c r="K27" s="51">
        <v>0</v>
      </c>
      <c r="L27" s="51">
        <v>0</v>
      </c>
      <c r="M27" s="51">
        <v>0</v>
      </c>
      <c r="N27" s="9"/>
      <c r="O27" s="9"/>
      <c r="P27" s="9"/>
      <c r="Q27" s="9"/>
      <c r="R27" s="9"/>
      <c r="S27" s="9"/>
      <c r="T27" s="9"/>
      <c r="U27" s="9"/>
      <c r="V27" s="9"/>
      <c r="W27" s="9"/>
      <c r="X27" s="9"/>
      <c r="Y27" s="9"/>
      <c r="Z27" s="9"/>
    </row>
    <row r="28" spans="1:26" ht="15.75" hidden="1" customHeight="1">
      <c r="A28" s="51" t="s">
        <v>185</v>
      </c>
      <c r="B28" s="51">
        <v>8869</v>
      </c>
      <c r="C28" s="51">
        <v>12444</v>
      </c>
      <c r="D28" s="51">
        <v>133</v>
      </c>
      <c r="E28" s="51">
        <v>386</v>
      </c>
      <c r="F28" s="51">
        <v>4322</v>
      </c>
      <c r="G28" s="51">
        <v>4245</v>
      </c>
      <c r="H28" s="51">
        <v>19526</v>
      </c>
      <c r="I28" s="51">
        <v>124119</v>
      </c>
      <c r="J28" s="51">
        <v>103457</v>
      </c>
      <c r="K28" s="51">
        <v>116927</v>
      </c>
      <c r="L28" s="51">
        <v>109363</v>
      </c>
      <c r="M28" s="51">
        <v>102249</v>
      </c>
      <c r="N28" s="9"/>
      <c r="O28" s="9"/>
      <c r="P28" s="9"/>
      <c r="Q28" s="9"/>
      <c r="R28" s="9"/>
      <c r="S28" s="9"/>
      <c r="T28" s="9"/>
      <c r="U28" s="9"/>
      <c r="V28" s="9"/>
      <c r="W28" s="9"/>
      <c r="X28" s="9"/>
      <c r="Y28" s="9"/>
      <c r="Z28" s="9"/>
    </row>
    <row r="29" spans="1:26" ht="15.75" hidden="1" customHeight="1">
      <c r="A29" s="51" t="s">
        <v>186</v>
      </c>
      <c r="B29" s="51">
        <v>0</v>
      </c>
      <c r="C29" s="51" t="s">
        <v>139</v>
      </c>
      <c r="D29" s="51" t="s">
        <v>139</v>
      </c>
      <c r="E29" s="51" t="s">
        <v>139</v>
      </c>
      <c r="F29" s="51" t="s">
        <v>139</v>
      </c>
      <c r="G29" s="51" t="s">
        <v>139</v>
      </c>
      <c r="H29" s="51" t="s">
        <v>139</v>
      </c>
      <c r="I29" s="51" t="s">
        <v>139</v>
      </c>
      <c r="J29" s="51" t="s">
        <v>139</v>
      </c>
      <c r="K29" s="51" t="s">
        <v>139</v>
      </c>
      <c r="L29" s="51" t="s">
        <v>139</v>
      </c>
      <c r="M29" s="51" t="s">
        <v>139</v>
      </c>
      <c r="N29" s="9"/>
      <c r="O29" s="9"/>
      <c r="P29" s="9"/>
      <c r="Q29" s="9"/>
      <c r="R29" s="9"/>
      <c r="S29" s="9"/>
      <c r="T29" s="9"/>
      <c r="U29" s="9"/>
      <c r="V29" s="9"/>
      <c r="W29" s="9"/>
      <c r="X29" s="9"/>
      <c r="Y29" s="9"/>
      <c r="Z29" s="9"/>
    </row>
    <row r="30" spans="1:26" ht="15.75" hidden="1" customHeight="1">
      <c r="A30" s="51" t="s">
        <v>187</v>
      </c>
      <c r="B30" s="51">
        <v>0</v>
      </c>
      <c r="C30" s="51">
        <v>0</v>
      </c>
      <c r="D30" s="51">
        <v>0</v>
      </c>
      <c r="E30" s="51">
        <v>0</v>
      </c>
      <c r="F30" s="51">
        <v>0</v>
      </c>
      <c r="G30" s="51">
        <v>0</v>
      </c>
      <c r="H30" s="51">
        <v>184025</v>
      </c>
      <c r="I30" s="51">
        <v>0</v>
      </c>
      <c r="J30" s="51">
        <v>0</v>
      </c>
      <c r="K30" s="51">
        <v>0</v>
      </c>
      <c r="L30" s="51">
        <v>0</v>
      </c>
      <c r="M30" s="51">
        <v>0</v>
      </c>
      <c r="N30" s="9"/>
      <c r="O30" s="9"/>
      <c r="P30" s="9"/>
      <c r="Q30" s="9"/>
      <c r="R30" s="9"/>
      <c r="S30" s="9"/>
      <c r="T30" s="9"/>
      <c r="U30" s="9"/>
      <c r="V30" s="9"/>
      <c r="W30" s="9"/>
      <c r="X30" s="9"/>
      <c r="Y30" s="9"/>
      <c r="Z30" s="9"/>
    </row>
    <row r="31" spans="1:26" ht="15.75" customHeight="1">
      <c r="A31" s="51" t="s">
        <v>188</v>
      </c>
      <c r="B31" s="51">
        <v>7796752</v>
      </c>
      <c r="C31" s="51">
        <v>6797689</v>
      </c>
      <c r="D31" s="51">
        <v>6263354</v>
      </c>
      <c r="E31" s="51">
        <v>8448482</v>
      </c>
      <c r="F31" s="51">
        <v>8069388</v>
      </c>
      <c r="G31" s="51">
        <v>7203729</v>
      </c>
      <c r="H31" s="51">
        <v>7387313</v>
      </c>
      <c r="I31" s="51">
        <v>7789024</v>
      </c>
      <c r="J31" s="51">
        <v>7686591</v>
      </c>
      <c r="K31" s="51">
        <v>7050058</v>
      </c>
      <c r="L31" s="51">
        <v>6652827</v>
      </c>
      <c r="M31" s="51">
        <v>6313612</v>
      </c>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sheetData>
  <pageMargins left="0.7" right="0.7" top="0.75" bottom="0.75" header="0" footer="0"/>
  <pageSetup orientation="landscape"/>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3D1A-82E4-4B74-BC77-6D0EAFA745FE}">
  <dimension ref="A1:N60"/>
  <sheetViews>
    <sheetView zoomScale="85" zoomScaleNormal="85" workbookViewId="0">
      <selection activeCell="N22" sqref="N22"/>
    </sheetView>
  </sheetViews>
  <sheetFormatPr defaultRowHeight="15.75"/>
  <cols>
    <col min="1" max="1" width="26.875" bestFit="1" customWidth="1"/>
    <col min="2" max="13" width="12.625" customWidth="1"/>
    <col min="14" max="14" width="15.375" bestFit="1" customWidth="1"/>
  </cols>
  <sheetData>
    <row r="1" spans="1:14">
      <c r="A1" s="51" t="s">
        <v>191</v>
      </c>
      <c r="B1" s="51" t="s">
        <v>105</v>
      </c>
      <c r="C1" s="51" t="s">
        <v>106</v>
      </c>
      <c r="D1" s="51" t="s">
        <v>107</v>
      </c>
      <c r="E1" s="51" t="s">
        <v>108</v>
      </c>
      <c r="F1" s="51" t="s">
        <v>109</v>
      </c>
      <c r="G1" s="51" t="s">
        <v>110</v>
      </c>
      <c r="H1" s="51" t="s">
        <v>111</v>
      </c>
      <c r="I1" s="51" t="s">
        <v>112</v>
      </c>
      <c r="J1" s="51" t="s">
        <v>113</v>
      </c>
      <c r="K1" s="51" t="s">
        <v>114</v>
      </c>
      <c r="L1" s="51" t="s">
        <v>115</v>
      </c>
      <c r="M1" s="51" t="s">
        <v>116</v>
      </c>
      <c r="N1" s="51" t="s">
        <v>192</v>
      </c>
    </row>
    <row r="2" spans="1:14">
      <c r="A2" s="51" t="s">
        <v>193</v>
      </c>
      <c r="B2" s="51">
        <v>363939</v>
      </c>
      <c r="C2" s="51">
        <v>277069</v>
      </c>
      <c r="D2" s="51">
        <v>316859</v>
      </c>
      <c r="E2" s="51">
        <v>177311</v>
      </c>
      <c r="F2" s="51">
        <v>189465</v>
      </c>
      <c r="G2" s="51">
        <v>173365</v>
      </c>
      <c r="H2" s="51">
        <v>146499</v>
      </c>
      <c r="I2" s="51">
        <v>179048</v>
      </c>
      <c r="J2" s="51">
        <v>99169</v>
      </c>
      <c r="K2" s="51">
        <v>199</v>
      </c>
      <c r="L2" s="51">
        <v>1351</v>
      </c>
      <c r="M2" s="51">
        <v>3995</v>
      </c>
      <c r="N2" s="76">
        <f>SUM(Table14[[#This Row],[2022]:[2011]])</f>
        <v>1928269</v>
      </c>
    </row>
    <row r="3" spans="1:14">
      <c r="A3" s="51" t="s">
        <v>194</v>
      </c>
      <c r="B3" s="51">
        <v>32751</v>
      </c>
      <c r="C3" s="51">
        <v>45097</v>
      </c>
      <c r="D3" s="51">
        <v>32010</v>
      </c>
      <c r="E3" s="51">
        <v>30200</v>
      </c>
      <c r="F3" s="51">
        <v>35094</v>
      </c>
      <c r="G3" s="51">
        <v>24291</v>
      </c>
      <c r="H3" s="51">
        <v>28564</v>
      </c>
      <c r="I3" s="51">
        <v>33323</v>
      </c>
      <c r="J3" s="51">
        <v>20448</v>
      </c>
      <c r="K3" s="51">
        <v>21127</v>
      </c>
      <c r="L3" s="51">
        <v>13715</v>
      </c>
      <c r="M3" s="51">
        <v>8472</v>
      </c>
      <c r="N3" s="76">
        <f>SUM(Table14[[#This Row],[2022]:[2011]])</f>
        <v>325092</v>
      </c>
    </row>
    <row r="4" spans="1:14">
      <c r="A4" s="51" t="s">
        <v>195</v>
      </c>
      <c r="B4" s="51">
        <v>4878</v>
      </c>
      <c r="C4" s="51">
        <v>4483</v>
      </c>
      <c r="D4" s="51">
        <v>3337</v>
      </c>
      <c r="E4" s="51">
        <v>4392</v>
      </c>
      <c r="F4" s="51">
        <v>7792</v>
      </c>
      <c r="G4" s="51">
        <v>15503</v>
      </c>
      <c r="H4" s="51">
        <v>4113</v>
      </c>
      <c r="I4" s="51">
        <v>1959</v>
      </c>
      <c r="J4" s="51">
        <v>154</v>
      </c>
      <c r="K4" s="51">
        <v>14007</v>
      </c>
      <c r="L4" s="51">
        <v>5078</v>
      </c>
      <c r="M4" s="51">
        <v>1856</v>
      </c>
      <c r="N4" s="76">
        <f>SUM(Table14[[#This Row],[2022]:[2011]])</f>
        <v>67552</v>
      </c>
    </row>
    <row r="5" spans="1:14">
      <c r="A5" s="51" t="s">
        <v>196</v>
      </c>
      <c r="B5" s="51">
        <v>13758</v>
      </c>
      <c r="C5" s="51">
        <v>11205</v>
      </c>
      <c r="D5" s="51">
        <v>14965</v>
      </c>
      <c r="E5" s="51">
        <v>12037</v>
      </c>
      <c r="F5" s="51">
        <v>8813</v>
      </c>
      <c r="G5" s="51">
        <v>8626</v>
      </c>
      <c r="H5" s="51">
        <v>3432</v>
      </c>
      <c r="I5" s="51">
        <v>3260</v>
      </c>
      <c r="J5" s="51">
        <v>3110</v>
      </c>
      <c r="K5" s="51">
        <v>0</v>
      </c>
      <c r="L5" s="51">
        <v>0</v>
      </c>
      <c r="M5" s="51">
        <v>0</v>
      </c>
      <c r="N5" s="76">
        <f>SUM(Table14[[#This Row],[2022]:[2011]])</f>
        <v>79206</v>
      </c>
    </row>
    <row r="6" spans="1:14">
      <c r="A6" s="51" t="s">
        <v>197</v>
      </c>
      <c r="B6" s="51">
        <v>50540</v>
      </c>
      <c r="C6" s="51">
        <v>37576</v>
      </c>
      <c r="D6" s="51">
        <v>33244</v>
      </c>
      <c r="E6" s="51">
        <v>36357</v>
      </c>
      <c r="F6" s="51">
        <v>32790</v>
      </c>
      <c r="G6" s="51">
        <v>30274</v>
      </c>
      <c r="H6" s="51">
        <v>36215</v>
      </c>
      <c r="I6" s="51">
        <v>35248</v>
      </c>
      <c r="J6" s="51">
        <v>24566</v>
      </c>
      <c r="K6" s="51">
        <v>22808</v>
      </c>
      <c r="L6" s="51">
        <v>15607</v>
      </c>
      <c r="M6" s="51">
        <v>9478</v>
      </c>
      <c r="N6" s="76">
        <f>SUM(Table14[[#This Row],[2022]:[2011]])</f>
        <v>364703</v>
      </c>
    </row>
    <row r="7" spans="1:14">
      <c r="A7" s="51" t="s">
        <v>198</v>
      </c>
      <c r="B7" s="51">
        <v>368559</v>
      </c>
      <c r="C7" s="51">
        <v>311973</v>
      </c>
      <c r="D7" s="51">
        <v>283922</v>
      </c>
      <c r="E7" s="51">
        <v>172105</v>
      </c>
      <c r="F7" s="51">
        <v>136511</v>
      </c>
      <c r="G7" s="51">
        <v>194908</v>
      </c>
      <c r="H7" s="51">
        <v>73843</v>
      </c>
      <c r="I7" s="51">
        <v>74138</v>
      </c>
      <c r="J7" s="51">
        <v>67717</v>
      </c>
      <c r="K7" s="51">
        <v>45287</v>
      </c>
      <c r="L7" s="51">
        <v>114277</v>
      </c>
      <c r="M7" s="51">
        <v>12991</v>
      </c>
      <c r="N7" s="76">
        <f>SUM(Table14[[#This Row],[2022]:[2011]])</f>
        <v>1856231</v>
      </c>
    </row>
    <row r="8" spans="1:14">
      <c r="A8" s="51" t="s">
        <v>199</v>
      </c>
      <c r="B8" s="51">
        <v>24404</v>
      </c>
      <c r="C8" s="51">
        <v>14871</v>
      </c>
      <c r="D8" s="51">
        <v>17714</v>
      </c>
      <c r="E8" s="51">
        <v>20016</v>
      </c>
      <c r="F8" s="51">
        <v>24943</v>
      </c>
      <c r="G8" s="51">
        <v>36437</v>
      </c>
      <c r="H8" s="51">
        <v>39644</v>
      </c>
      <c r="I8" s="51">
        <v>27575</v>
      </c>
      <c r="J8" s="51">
        <v>15219</v>
      </c>
      <c r="K8" s="51">
        <v>14394</v>
      </c>
      <c r="L8" s="51">
        <v>0</v>
      </c>
      <c r="M8" s="51">
        <v>223964</v>
      </c>
      <c r="N8" s="76">
        <f>SUM(Table14[[#This Row],[2022]:[2011]])</f>
        <v>459181</v>
      </c>
    </row>
    <row r="9" spans="1:14">
      <c r="A9" s="51" t="s">
        <v>200</v>
      </c>
      <c r="B9" s="51">
        <v>27463</v>
      </c>
      <c r="C9" s="51">
        <v>10216</v>
      </c>
      <c r="D9" s="51">
        <v>14949</v>
      </c>
      <c r="E9" s="51">
        <v>23525</v>
      </c>
      <c r="F9" s="51">
        <v>21933</v>
      </c>
      <c r="G9" s="51">
        <v>21118</v>
      </c>
      <c r="H9" s="51">
        <v>7378</v>
      </c>
      <c r="I9" s="51">
        <v>24832</v>
      </c>
      <c r="J9" s="51">
        <v>7366</v>
      </c>
      <c r="K9" s="51">
        <v>2692</v>
      </c>
      <c r="L9" s="51">
        <v>0</v>
      </c>
      <c r="M9" s="51">
        <v>0</v>
      </c>
      <c r="N9" s="76">
        <f>SUM(Table14[[#This Row],[2022]:[2011]])</f>
        <v>161472</v>
      </c>
    </row>
    <row r="10" spans="1:14">
      <c r="A10" s="51" t="s">
        <v>201</v>
      </c>
      <c r="B10" s="51">
        <v>2287154</v>
      </c>
      <c r="C10" s="51">
        <v>2003524</v>
      </c>
      <c r="D10" s="51">
        <v>1597404</v>
      </c>
      <c r="E10" s="51">
        <v>1348321</v>
      </c>
      <c r="F10" s="51">
        <v>1132572</v>
      </c>
      <c r="G10" s="51">
        <v>858893</v>
      </c>
      <c r="H10" s="51">
        <v>695743</v>
      </c>
      <c r="I10" s="51">
        <v>478641</v>
      </c>
      <c r="J10" s="51">
        <v>309928</v>
      </c>
      <c r="K10" s="51">
        <v>188813</v>
      </c>
      <c r="L10" s="51">
        <v>83663</v>
      </c>
      <c r="M10" s="51">
        <v>23788</v>
      </c>
      <c r="N10" s="76">
        <f>SUM(Table14[[#This Row],[2022]:[2011]])</f>
        <v>11008444</v>
      </c>
    </row>
    <row r="11" spans="1:14">
      <c r="A11" s="51" t="s">
        <v>202</v>
      </c>
      <c r="B11" s="51">
        <v>4762</v>
      </c>
      <c r="C11" s="51">
        <v>1756</v>
      </c>
      <c r="D11" s="51">
        <v>102813</v>
      </c>
      <c r="E11" s="51">
        <v>34613</v>
      </c>
      <c r="F11" s="51">
        <v>22938</v>
      </c>
      <c r="G11" s="51">
        <v>80101</v>
      </c>
      <c r="H11" s="51">
        <v>98295</v>
      </c>
      <c r="I11" s="51">
        <v>68816</v>
      </c>
      <c r="J11" s="51">
        <v>78981</v>
      </c>
      <c r="K11" s="51">
        <v>0</v>
      </c>
      <c r="L11" s="51">
        <v>0</v>
      </c>
      <c r="M11" s="51">
        <v>0</v>
      </c>
      <c r="N11" s="76">
        <f>SUM(Table14[[#This Row],[2022]:[2011]])</f>
        <v>493075</v>
      </c>
    </row>
    <row r="12" spans="1:14">
      <c r="A12" s="51" t="s">
        <v>203</v>
      </c>
      <c r="B12" s="51">
        <v>886305</v>
      </c>
      <c r="C12" s="51">
        <v>717194</v>
      </c>
      <c r="D12" s="51">
        <v>603043</v>
      </c>
      <c r="E12" s="51">
        <v>715497</v>
      </c>
      <c r="F12" s="51">
        <v>599824</v>
      </c>
      <c r="G12" s="51">
        <v>833842</v>
      </c>
      <c r="H12" s="51">
        <v>917160</v>
      </c>
      <c r="I12" s="51">
        <v>17386</v>
      </c>
      <c r="J12" s="51">
        <v>22031</v>
      </c>
      <c r="K12" s="51">
        <v>15772</v>
      </c>
      <c r="L12" s="51">
        <v>24694</v>
      </c>
      <c r="M12" s="51">
        <v>12508</v>
      </c>
      <c r="N12" s="76">
        <f>SUM(Table14[[#This Row],[2022]:[2011]])</f>
        <v>5365256</v>
      </c>
    </row>
    <row r="13" spans="1:14" hidden="1">
      <c r="A13" s="51" t="s">
        <v>204</v>
      </c>
      <c r="B13" s="51">
        <v>295412</v>
      </c>
      <c r="C13" s="51">
        <v>358640</v>
      </c>
      <c r="D13" s="51">
        <v>276466</v>
      </c>
      <c r="E13" s="51">
        <v>233380</v>
      </c>
      <c r="F13" s="51">
        <v>205523</v>
      </c>
      <c r="G13" s="51">
        <v>123308</v>
      </c>
      <c r="H13" s="51">
        <v>40628</v>
      </c>
      <c r="I13" s="51">
        <v>39423</v>
      </c>
      <c r="J13" s="51">
        <v>17780</v>
      </c>
      <c r="K13" s="51">
        <v>17414</v>
      </c>
      <c r="L13" s="51">
        <v>18662</v>
      </c>
      <c r="M13" s="51">
        <v>0</v>
      </c>
      <c r="N13" s="51">
        <f>SUM(Table14[[#This Row],[2022]:[2011]])</f>
        <v>1626636</v>
      </c>
    </row>
    <row r="14" spans="1:14" hidden="1">
      <c r="A14" s="51" t="s">
        <v>205</v>
      </c>
      <c r="B14" s="51">
        <v>0</v>
      </c>
      <c r="C14" s="51">
        <v>0</v>
      </c>
      <c r="D14" s="51">
        <v>0</v>
      </c>
      <c r="E14" s="51">
        <v>0</v>
      </c>
      <c r="F14" s="51">
        <v>0</v>
      </c>
      <c r="G14" s="51">
        <v>0</v>
      </c>
      <c r="H14" s="51">
        <v>0</v>
      </c>
      <c r="I14" s="51">
        <v>0</v>
      </c>
      <c r="J14" s="51">
        <v>0</v>
      </c>
      <c r="K14" s="51">
        <v>0</v>
      </c>
      <c r="L14" s="51">
        <v>0</v>
      </c>
      <c r="M14" s="51">
        <v>0</v>
      </c>
      <c r="N14" s="51">
        <f>SUM(Table14[[#This Row],[2022]:[2011]])</f>
        <v>0</v>
      </c>
    </row>
    <row r="15" spans="1:14" hidden="1">
      <c r="A15" s="51" t="s">
        <v>206</v>
      </c>
      <c r="B15" s="51">
        <v>39994</v>
      </c>
      <c r="C15" s="51">
        <v>37314</v>
      </c>
      <c r="D15" s="51">
        <v>39207</v>
      </c>
      <c r="E15" s="51">
        <v>28413</v>
      </c>
      <c r="F15" s="51">
        <v>29133</v>
      </c>
      <c r="G15" s="51">
        <v>45779</v>
      </c>
      <c r="H15" s="51">
        <v>54194</v>
      </c>
      <c r="I15" s="51">
        <v>853840</v>
      </c>
      <c r="J15" s="51">
        <v>639106</v>
      </c>
      <c r="K15" s="51">
        <v>472241</v>
      </c>
      <c r="L15" s="51">
        <v>338194</v>
      </c>
      <c r="M15" s="51">
        <v>9676</v>
      </c>
      <c r="N15" s="51">
        <f>SUM(Table14[[#This Row],[2022]:[2011]])</f>
        <v>2587091</v>
      </c>
    </row>
    <row r="16" spans="1:14" hidden="1">
      <c r="A16" s="51" t="s">
        <v>207</v>
      </c>
      <c r="B16" s="51" t="s">
        <v>208</v>
      </c>
      <c r="C16" s="51" t="s">
        <v>209</v>
      </c>
      <c r="D16" s="51" t="s">
        <v>210</v>
      </c>
      <c r="E16" s="51" t="s">
        <v>211</v>
      </c>
      <c r="F16" s="51" t="s">
        <v>210</v>
      </c>
      <c r="G16" s="51" t="s">
        <v>212</v>
      </c>
      <c r="H16" s="51" t="s">
        <v>213</v>
      </c>
      <c r="I16" s="51" t="s">
        <v>139</v>
      </c>
      <c r="J16" s="51" t="s">
        <v>214</v>
      </c>
      <c r="K16" s="51" t="s">
        <v>215</v>
      </c>
      <c r="L16" s="51" t="s">
        <v>216</v>
      </c>
      <c r="M16" s="51" t="s">
        <v>217</v>
      </c>
      <c r="N16" s="51">
        <f>SUM(Table14[[#This Row],[2022]:[2011]])</f>
        <v>0</v>
      </c>
    </row>
    <row r="17" spans="1:14" hidden="1">
      <c r="A17" s="51" t="s">
        <v>218</v>
      </c>
      <c r="B17" s="51">
        <v>4399919</v>
      </c>
      <c r="C17" s="51">
        <v>3830918</v>
      </c>
      <c r="D17" s="51">
        <v>3335933</v>
      </c>
      <c r="E17" s="51">
        <v>2836167</v>
      </c>
      <c r="F17" s="51">
        <v>2447331</v>
      </c>
      <c r="G17" s="51">
        <v>2446445</v>
      </c>
      <c r="H17" s="51">
        <v>2145708</v>
      </c>
      <c r="I17" s="51">
        <v>1837489</v>
      </c>
      <c r="J17" s="51">
        <v>1305575</v>
      </c>
      <c r="K17" s="51">
        <v>814758</v>
      </c>
      <c r="L17" s="51">
        <v>615246</v>
      </c>
      <c r="M17" s="51">
        <v>306915</v>
      </c>
      <c r="N17" s="51">
        <f>SUM(Table14[[#This Row],[2022]:[2011]])</f>
        <v>26322404</v>
      </c>
    </row>
    <row r="18" spans="1:14" hidden="1">
      <c r="A18" s="51" t="s">
        <v>219</v>
      </c>
      <c r="B18" s="51">
        <v>500</v>
      </c>
      <c r="C18" s="51" t="s">
        <v>139</v>
      </c>
      <c r="D18" s="51" t="s">
        <v>139</v>
      </c>
      <c r="E18" s="51" t="s">
        <v>139</v>
      </c>
      <c r="F18" s="51" t="s">
        <v>139</v>
      </c>
      <c r="G18" s="51" t="s">
        <v>139</v>
      </c>
      <c r="H18" s="51" t="s">
        <v>139</v>
      </c>
      <c r="I18" s="51" t="s">
        <v>139</v>
      </c>
      <c r="J18" s="51" t="s">
        <v>139</v>
      </c>
      <c r="K18" s="51" t="s">
        <v>139</v>
      </c>
      <c r="L18" s="51" t="s">
        <v>139</v>
      </c>
      <c r="M18" s="51" t="s">
        <v>139</v>
      </c>
      <c r="N18" s="51">
        <f>SUM(Table14[[#This Row],[2022]:[2011]])</f>
        <v>500</v>
      </c>
    </row>
    <row r="19" spans="1:14" hidden="1">
      <c r="A19" s="51" t="s">
        <v>188</v>
      </c>
      <c r="B19" s="51">
        <v>4400919</v>
      </c>
      <c r="C19" s="51">
        <v>3830918</v>
      </c>
      <c r="D19" s="51">
        <v>3335933</v>
      </c>
      <c r="E19" s="51">
        <v>2836167</v>
      </c>
      <c r="F19" s="51">
        <v>2447331</v>
      </c>
      <c r="G19" s="51">
        <v>2446445</v>
      </c>
      <c r="H19" s="51">
        <v>2145708</v>
      </c>
      <c r="I19" s="51">
        <v>1852489</v>
      </c>
      <c r="J19" s="51">
        <v>1310575</v>
      </c>
      <c r="K19" s="51">
        <v>819758</v>
      </c>
      <c r="L19" s="51">
        <v>615246</v>
      </c>
      <c r="M19" s="51">
        <v>306915</v>
      </c>
      <c r="N19" s="51">
        <f>SUM(Table14[[#This Row],[2022]:[2011]])</f>
        <v>26348404</v>
      </c>
    </row>
    <row r="21" spans="1:14">
      <c r="A21" s="51" t="s">
        <v>220</v>
      </c>
      <c r="B21" s="51" t="s">
        <v>105</v>
      </c>
      <c r="C21" s="51" t="s">
        <v>106</v>
      </c>
      <c r="D21" s="51" t="s">
        <v>107</v>
      </c>
      <c r="E21" s="51" t="s">
        <v>108</v>
      </c>
      <c r="F21" s="51" t="s">
        <v>109</v>
      </c>
      <c r="G21" s="51" t="s">
        <v>110</v>
      </c>
      <c r="H21" s="51" t="s">
        <v>111</v>
      </c>
      <c r="I21" s="51" t="s">
        <v>112</v>
      </c>
      <c r="J21" s="51" t="s">
        <v>113</v>
      </c>
      <c r="K21" s="51" t="s">
        <v>114</v>
      </c>
      <c r="L21" s="51" t="s">
        <v>115</v>
      </c>
      <c r="M21" s="51" t="s">
        <v>116</v>
      </c>
      <c r="N21" s="51" t="s">
        <v>192</v>
      </c>
    </row>
    <row r="22" spans="1:14">
      <c r="A22" s="51" t="s">
        <v>193</v>
      </c>
      <c r="B22" s="51">
        <v>139411</v>
      </c>
      <c r="C22" s="51">
        <v>36186</v>
      </c>
      <c r="D22" s="51">
        <v>37337</v>
      </c>
      <c r="E22" s="51">
        <v>64360</v>
      </c>
      <c r="F22" s="51">
        <v>60809</v>
      </c>
      <c r="G22" s="51">
        <v>72883</v>
      </c>
      <c r="H22" s="51">
        <v>78162</v>
      </c>
      <c r="I22" s="51">
        <v>92039</v>
      </c>
      <c r="J22" s="51">
        <v>78254</v>
      </c>
      <c r="K22" s="51">
        <v>157313</v>
      </c>
      <c r="L22" s="51">
        <v>80704</v>
      </c>
      <c r="M22" s="51">
        <v>111662</v>
      </c>
      <c r="N22" s="76">
        <f>SUM(Table7[[#This Row],[2022]:[2011]])</f>
        <v>1009120</v>
      </c>
    </row>
    <row r="23" spans="1:14">
      <c r="A23" s="51" t="s">
        <v>194</v>
      </c>
      <c r="B23" s="51">
        <v>38694</v>
      </c>
      <c r="C23" s="51">
        <v>27294</v>
      </c>
      <c r="D23" s="51">
        <v>26885</v>
      </c>
      <c r="E23" s="51">
        <v>60556</v>
      </c>
      <c r="F23" s="51">
        <v>64554</v>
      </c>
      <c r="G23" s="51">
        <v>69776</v>
      </c>
      <c r="H23" s="51">
        <v>44787</v>
      </c>
      <c r="I23" s="51">
        <v>112064</v>
      </c>
      <c r="J23" s="51">
        <v>134654</v>
      </c>
      <c r="K23" s="51">
        <v>110099</v>
      </c>
      <c r="L23" s="51">
        <v>90122</v>
      </c>
      <c r="M23" s="51">
        <v>88760</v>
      </c>
      <c r="N23" s="76">
        <f>SUM(Table7[[#This Row],[2022]:[2011]])</f>
        <v>868245</v>
      </c>
    </row>
    <row r="24" spans="1:14">
      <c r="A24" s="51" t="s">
        <v>195</v>
      </c>
      <c r="B24" s="51">
        <v>123278</v>
      </c>
      <c r="C24" s="51">
        <v>96582</v>
      </c>
      <c r="D24" s="51">
        <v>55009</v>
      </c>
      <c r="E24" s="51">
        <v>64740</v>
      </c>
      <c r="F24" s="51">
        <v>60655</v>
      </c>
      <c r="G24" s="51">
        <v>64857</v>
      </c>
      <c r="H24" s="51">
        <v>68121</v>
      </c>
      <c r="I24" s="51">
        <v>61623</v>
      </c>
      <c r="J24" s="51">
        <v>60421</v>
      </c>
      <c r="K24" s="51">
        <v>59902</v>
      </c>
      <c r="L24" s="51">
        <v>47625</v>
      </c>
      <c r="M24" s="51">
        <v>49251</v>
      </c>
      <c r="N24" s="76">
        <f>SUM(Table7[[#This Row],[2022]:[2011]])</f>
        <v>812064</v>
      </c>
    </row>
    <row r="25" spans="1:14">
      <c r="A25" s="51" t="s">
        <v>196</v>
      </c>
      <c r="B25" s="51">
        <v>206575</v>
      </c>
      <c r="C25" s="51">
        <v>299387</v>
      </c>
      <c r="D25" s="51">
        <v>134744</v>
      </c>
      <c r="E25" s="51">
        <v>129851</v>
      </c>
      <c r="F25" s="51">
        <v>143454</v>
      </c>
      <c r="G25" s="51">
        <v>127519</v>
      </c>
      <c r="H25" s="51">
        <v>111169</v>
      </c>
      <c r="I25" s="51">
        <v>42228</v>
      </c>
      <c r="J25" s="51">
        <v>32728</v>
      </c>
      <c r="K25" s="51">
        <v>22929</v>
      </c>
      <c r="L25" s="51">
        <v>55322</v>
      </c>
      <c r="M25" s="51">
        <v>23924</v>
      </c>
      <c r="N25" s="76">
        <f>SUM(Table7[[#This Row],[2022]:[2011]])</f>
        <v>1329830</v>
      </c>
    </row>
    <row r="26" spans="1:14">
      <c r="A26" s="51" t="s">
        <v>197</v>
      </c>
      <c r="B26" s="51">
        <v>615981</v>
      </c>
      <c r="C26" s="51">
        <v>308965</v>
      </c>
      <c r="D26" s="51">
        <v>453272</v>
      </c>
      <c r="E26" s="51">
        <v>635694</v>
      </c>
      <c r="F26" s="51">
        <v>609851</v>
      </c>
      <c r="G26" s="51">
        <v>608997</v>
      </c>
      <c r="H26" s="51">
        <v>565979</v>
      </c>
      <c r="I26" s="51">
        <v>496181</v>
      </c>
      <c r="J26" s="51">
        <v>457763</v>
      </c>
      <c r="K26" s="51">
        <v>316908</v>
      </c>
      <c r="L26" s="51">
        <v>258084</v>
      </c>
      <c r="M26" s="51">
        <v>306895</v>
      </c>
      <c r="N26" s="76">
        <f>SUM(Table7[[#This Row],[2022]:[2011]])</f>
        <v>5634570</v>
      </c>
    </row>
    <row r="27" spans="1:14">
      <c r="A27" s="51" t="s">
        <v>198</v>
      </c>
      <c r="B27" s="51">
        <v>270617</v>
      </c>
      <c r="C27" s="51">
        <v>254470</v>
      </c>
      <c r="D27" s="51">
        <v>267295</v>
      </c>
      <c r="E27" s="51">
        <v>289732</v>
      </c>
      <c r="F27" s="51">
        <v>311876</v>
      </c>
      <c r="G27" s="51">
        <v>314809</v>
      </c>
      <c r="H27" s="51">
        <v>315758</v>
      </c>
      <c r="I27" s="51">
        <v>354532</v>
      </c>
      <c r="J27" s="51">
        <v>415207</v>
      </c>
      <c r="K27" s="51">
        <v>367159</v>
      </c>
      <c r="L27" s="51">
        <v>266957</v>
      </c>
      <c r="M27" s="51">
        <v>240277</v>
      </c>
      <c r="N27" s="76">
        <f>SUM(Table7[[#This Row],[2022]:[2011]])</f>
        <v>3668689</v>
      </c>
    </row>
    <row r="28" spans="1:14">
      <c r="A28" s="51" t="s">
        <v>199</v>
      </c>
      <c r="B28" s="51">
        <v>895826</v>
      </c>
      <c r="C28" s="51">
        <v>950734</v>
      </c>
      <c r="D28" s="51">
        <v>1019725</v>
      </c>
      <c r="E28" s="51">
        <v>1009997</v>
      </c>
      <c r="F28" s="51">
        <v>617940</v>
      </c>
      <c r="G28" s="51">
        <v>686816</v>
      </c>
      <c r="H28" s="51">
        <v>401466</v>
      </c>
      <c r="I28" s="51">
        <v>352039</v>
      </c>
      <c r="J28" s="51">
        <v>567671</v>
      </c>
      <c r="K28" s="51">
        <v>385417</v>
      </c>
      <c r="L28" s="51">
        <v>447976</v>
      </c>
      <c r="M28" s="51">
        <v>290967</v>
      </c>
      <c r="N28" s="76">
        <f>SUM(Table7[[#This Row],[2022]:[2011]])</f>
        <v>7626574</v>
      </c>
    </row>
    <row r="29" spans="1:14">
      <c r="A29" s="51" t="s">
        <v>200</v>
      </c>
      <c r="B29" s="51">
        <v>37111</v>
      </c>
      <c r="C29" s="51">
        <v>29151</v>
      </c>
      <c r="D29" s="51">
        <v>4787</v>
      </c>
      <c r="E29" s="51">
        <v>33094</v>
      </c>
      <c r="F29" s="51">
        <v>43411</v>
      </c>
      <c r="G29" s="51">
        <v>44207</v>
      </c>
      <c r="H29" s="51">
        <v>36601</v>
      </c>
      <c r="I29" s="51">
        <v>37295</v>
      </c>
      <c r="J29" s="51">
        <v>23473</v>
      </c>
      <c r="K29" s="51">
        <v>26437</v>
      </c>
      <c r="L29" s="51">
        <v>17342</v>
      </c>
      <c r="M29" s="51">
        <v>31920</v>
      </c>
      <c r="N29" s="76">
        <f>SUM(Table7[[#This Row],[2022]:[2011]])</f>
        <v>364829</v>
      </c>
    </row>
    <row r="30" spans="1:14">
      <c r="A30" s="51" t="s">
        <v>201</v>
      </c>
      <c r="B30" s="51">
        <v>4954427</v>
      </c>
      <c r="C30" s="51">
        <v>3973969</v>
      </c>
      <c r="D30" s="51">
        <v>2981668</v>
      </c>
      <c r="E30" s="51">
        <v>4387096</v>
      </c>
      <c r="F30" s="51">
        <v>4529411</v>
      </c>
      <c r="G30" s="51">
        <v>4532170</v>
      </c>
      <c r="H30" s="51">
        <v>4512126</v>
      </c>
      <c r="I30" s="51">
        <v>4249996</v>
      </c>
      <c r="J30" s="51">
        <v>3867430</v>
      </c>
      <c r="K30" s="51">
        <v>3726224</v>
      </c>
      <c r="L30" s="51">
        <v>3931970</v>
      </c>
      <c r="M30" s="51">
        <v>3692805</v>
      </c>
      <c r="N30" s="76">
        <f>SUM(Table7[[#This Row],[2022]:[2011]])</f>
        <v>49339292</v>
      </c>
    </row>
    <row r="31" spans="1:14">
      <c r="A31" s="51" t="s">
        <v>202</v>
      </c>
      <c r="B31" s="51">
        <v>63860</v>
      </c>
      <c r="C31" s="51">
        <v>44199</v>
      </c>
      <c r="D31" s="51">
        <v>53397</v>
      </c>
      <c r="E31" s="51">
        <v>36116</v>
      </c>
      <c r="F31" s="51">
        <v>11323</v>
      </c>
      <c r="G31" s="51">
        <v>14663</v>
      </c>
      <c r="H31" s="51">
        <v>34567</v>
      </c>
      <c r="I31" s="51">
        <v>30195</v>
      </c>
      <c r="J31" s="51">
        <v>22220</v>
      </c>
      <c r="K31" s="51">
        <v>88934</v>
      </c>
      <c r="L31" s="51">
        <v>24708</v>
      </c>
      <c r="M31" s="51">
        <v>29063</v>
      </c>
      <c r="N31" s="76">
        <f>SUM(Table7[[#This Row],[2022]:[2011]])</f>
        <v>453245</v>
      </c>
    </row>
    <row r="32" spans="1:14">
      <c r="A32" s="51" t="s">
        <v>203</v>
      </c>
      <c r="B32" s="51">
        <v>787356</v>
      </c>
      <c r="C32" s="51">
        <v>552824</v>
      </c>
      <c r="D32" s="51">
        <v>515734</v>
      </c>
      <c r="E32" s="51">
        <v>700745</v>
      </c>
      <c r="F32" s="51">
        <v>722483</v>
      </c>
      <c r="G32" s="51">
        <v>731432</v>
      </c>
      <c r="H32" s="51">
        <v>708656</v>
      </c>
      <c r="I32" s="51">
        <v>763214</v>
      </c>
      <c r="J32" s="51">
        <v>684002</v>
      </c>
      <c r="K32" s="51">
        <v>475812</v>
      </c>
      <c r="L32" s="51">
        <v>596147</v>
      </c>
      <c r="M32" s="51">
        <v>672788</v>
      </c>
      <c r="N32" s="76">
        <f>SUM(Table7[[#This Row],[2022]:[2011]])</f>
        <v>7911193</v>
      </c>
    </row>
    <row r="33" spans="1:14" hidden="1">
      <c r="A33" s="51" t="s">
        <v>204</v>
      </c>
      <c r="B33" s="51">
        <v>1182668</v>
      </c>
      <c r="C33" s="51">
        <v>877849</v>
      </c>
      <c r="D33" s="51">
        <v>730868</v>
      </c>
      <c r="E33" s="51">
        <v>782355</v>
      </c>
      <c r="F33" s="51">
        <v>784684</v>
      </c>
      <c r="G33" s="51">
        <v>743793</v>
      </c>
      <c r="H33" s="51">
        <v>685571</v>
      </c>
      <c r="I33" s="51">
        <v>623368</v>
      </c>
      <c r="J33" s="51">
        <v>598517</v>
      </c>
      <c r="K33" s="51">
        <v>601588</v>
      </c>
      <c r="L33" s="51">
        <v>617982</v>
      </c>
      <c r="M33" s="51">
        <v>616955</v>
      </c>
      <c r="N33" s="51">
        <f>SUM(Table7[[#This Row],[2022]:[2011]])</f>
        <v>8846198</v>
      </c>
    </row>
    <row r="34" spans="1:14" hidden="1">
      <c r="A34" s="51" t="s">
        <v>205</v>
      </c>
      <c r="B34" s="51">
        <v>0</v>
      </c>
      <c r="C34" s="51">
        <v>0</v>
      </c>
      <c r="D34" s="51">
        <v>0</v>
      </c>
      <c r="E34" s="51">
        <v>0</v>
      </c>
      <c r="F34" s="51">
        <v>0</v>
      </c>
      <c r="G34" s="51">
        <v>0</v>
      </c>
      <c r="H34" s="51">
        <v>0</v>
      </c>
      <c r="I34" s="51">
        <v>0</v>
      </c>
      <c r="J34" s="51">
        <v>0</v>
      </c>
      <c r="K34" s="51">
        <v>0</v>
      </c>
      <c r="L34" s="51">
        <v>0</v>
      </c>
      <c r="M34" s="51">
        <v>0</v>
      </c>
      <c r="N34" s="51">
        <f>SUM(Table7[[#This Row],[2022]:[2011]])</f>
        <v>0</v>
      </c>
    </row>
    <row r="35" spans="1:14" hidden="1">
      <c r="A35" s="51" t="s">
        <v>206</v>
      </c>
      <c r="B35" s="51">
        <v>0</v>
      </c>
      <c r="C35" s="51">
        <v>0</v>
      </c>
      <c r="D35" s="51">
        <v>0</v>
      </c>
      <c r="E35" s="51">
        <v>0</v>
      </c>
      <c r="F35" s="51">
        <v>0</v>
      </c>
      <c r="G35" s="51">
        <v>0</v>
      </c>
      <c r="H35" s="51">
        <v>5061</v>
      </c>
      <c r="I35" s="51">
        <v>0</v>
      </c>
      <c r="J35" s="51">
        <v>0</v>
      </c>
      <c r="K35" s="51">
        <v>0</v>
      </c>
      <c r="L35" s="51">
        <v>0</v>
      </c>
      <c r="M35" s="51">
        <v>0</v>
      </c>
      <c r="N35" s="51">
        <f>SUM(Table7[[#This Row],[2022]:[2011]])</f>
        <v>5061</v>
      </c>
    </row>
    <row r="36" spans="1:14" hidden="1">
      <c r="A36" s="51" t="s">
        <v>207</v>
      </c>
      <c r="B36" s="51" t="s">
        <v>139</v>
      </c>
      <c r="C36" s="51" t="s">
        <v>139</v>
      </c>
      <c r="D36" s="51" t="s">
        <v>139</v>
      </c>
      <c r="E36" s="51" t="s">
        <v>139</v>
      </c>
      <c r="F36" s="51" t="s">
        <v>139</v>
      </c>
      <c r="G36" s="51" t="s">
        <v>139</v>
      </c>
      <c r="H36" s="51" t="s">
        <v>139</v>
      </c>
      <c r="I36" s="51" t="s">
        <v>139</v>
      </c>
      <c r="J36" s="51" t="s">
        <v>139</v>
      </c>
      <c r="K36" s="51" t="s">
        <v>139</v>
      </c>
      <c r="L36" s="51" t="s">
        <v>139</v>
      </c>
      <c r="M36" s="51" t="s">
        <v>139</v>
      </c>
      <c r="N36" s="51">
        <f>SUM(Table7[[#This Row],[2022]:[2011]])</f>
        <v>0</v>
      </c>
    </row>
    <row r="37" spans="1:14" hidden="1">
      <c r="A37" s="51" t="s">
        <v>218</v>
      </c>
      <c r="B37" s="51">
        <v>9315804</v>
      </c>
      <c r="C37" s="51">
        <v>7451610</v>
      </c>
      <c r="D37" s="51">
        <v>6280721</v>
      </c>
      <c r="E37" s="51">
        <v>8194336</v>
      </c>
      <c r="F37" s="51">
        <v>7960451</v>
      </c>
      <c r="G37" s="51">
        <v>8011922</v>
      </c>
      <c r="H37" s="51">
        <v>7568024</v>
      </c>
      <c r="I37" s="51">
        <v>7214774</v>
      </c>
      <c r="J37" s="51">
        <v>6942340</v>
      </c>
      <c r="K37" s="51">
        <v>6338722</v>
      </c>
      <c r="L37" s="51">
        <v>6434939</v>
      </c>
      <c r="M37" s="51">
        <v>6155267</v>
      </c>
      <c r="N37" s="51">
        <f>SUM(Table7[[#This Row],[2022]:[2011]])</f>
        <v>87868910</v>
      </c>
    </row>
    <row r="38" spans="1:14" hidden="1">
      <c r="A38" s="51" t="s">
        <v>219</v>
      </c>
      <c r="B38" s="51">
        <v>0</v>
      </c>
      <c r="C38" s="51" t="s">
        <v>139</v>
      </c>
      <c r="D38" s="51" t="s">
        <v>139</v>
      </c>
      <c r="E38" s="51" t="s">
        <v>139</v>
      </c>
      <c r="F38" s="51" t="s">
        <v>139</v>
      </c>
      <c r="G38" s="51" t="s">
        <v>139</v>
      </c>
      <c r="H38" s="51" t="s">
        <v>139</v>
      </c>
      <c r="I38" s="51" t="s">
        <v>139</v>
      </c>
      <c r="J38" s="51" t="s">
        <v>139</v>
      </c>
      <c r="K38" s="51" t="s">
        <v>139</v>
      </c>
      <c r="L38" s="51" t="s">
        <v>139</v>
      </c>
      <c r="M38" s="51" t="s">
        <v>139</v>
      </c>
      <c r="N38" s="51">
        <f>SUM(Table7[[#This Row],[2022]:[2011]])</f>
        <v>0</v>
      </c>
    </row>
    <row r="39" spans="1:14" hidden="1">
      <c r="A39" s="51" t="s">
        <v>188</v>
      </c>
      <c r="B39" s="51">
        <v>9337444</v>
      </c>
      <c r="C39" s="51">
        <v>7456610</v>
      </c>
      <c r="D39" s="51">
        <v>6285721</v>
      </c>
      <c r="E39" s="51">
        <v>8198086</v>
      </c>
      <c r="F39" s="51">
        <v>7989314</v>
      </c>
      <c r="G39" s="51">
        <v>8011922</v>
      </c>
      <c r="H39" s="51">
        <v>7568024</v>
      </c>
      <c r="I39" s="51">
        <v>7214774</v>
      </c>
      <c r="J39" s="51">
        <v>6942340</v>
      </c>
      <c r="K39" s="51">
        <v>6341722</v>
      </c>
      <c r="L39" s="51">
        <v>6434939</v>
      </c>
      <c r="M39" s="51">
        <v>6155267</v>
      </c>
      <c r="N39" s="51">
        <f>SUM(Table7[[#This Row],[2022]:[2011]])</f>
        <v>87936163</v>
      </c>
    </row>
    <row r="41" spans="1:14">
      <c r="A41" s="51"/>
      <c r="B41" s="51"/>
      <c r="C41" s="51"/>
      <c r="D41" s="51"/>
      <c r="E41" s="51"/>
      <c r="F41" s="51"/>
      <c r="G41" s="51"/>
      <c r="H41" s="51"/>
      <c r="I41" s="51"/>
      <c r="J41" s="51"/>
      <c r="K41" s="51"/>
      <c r="L41" s="51"/>
      <c r="M41" s="51"/>
    </row>
    <row r="42" spans="1:14">
      <c r="A42" s="51" t="s">
        <v>221</v>
      </c>
      <c r="B42" s="51" t="s">
        <v>105</v>
      </c>
      <c r="C42" s="51" t="s">
        <v>106</v>
      </c>
      <c r="D42" s="51" t="s">
        <v>107</v>
      </c>
      <c r="E42" s="51" t="s">
        <v>108</v>
      </c>
      <c r="F42" s="51" t="s">
        <v>109</v>
      </c>
      <c r="G42" s="51" t="s">
        <v>110</v>
      </c>
      <c r="H42" s="51" t="s">
        <v>111</v>
      </c>
      <c r="I42" s="51" t="s">
        <v>112</v>
      </c>
      <c r="J42" s="51" t="s">
        <v>113</v>
      </c>
      <c r="K42" s="51" t="s">
        <v>114</v>
      </c>
      <c r="L42" s="51" t="s">
        <v>115</v>
      </c>
      <c r="M42" s="51" t="s">
        <v>116</v>
      </c>
      <c r="N42" s="51" t="s">
        <v>192</v>
      </c>
    </row>
    <row r="43" spans="1:14">
      <c r="A43" s="51" t="s">
        <v>193</v>
      </c>
      <c r="B43" s="51">
        <v>139643</v>
      </c>
      <c r="C43" s="51">
        <v>194376</v>
      </c>
      <c r="D43" s="51">
        <v>210355</v>
      </c>
      <c r="E43" s="51">
        <v>285106</v>
      </c>
      <c r="F43" s="51">
        <v>355555</v>
      </c>
      <c r="G43" s="51">
        <v>253865</v>
      </c>
      <c r="H43" s="51">
        <v>267281</v>
      </c>
      <c r="I43" s="51">
        <v>211850</v>
      </c>
      <c r="J43" s="51">
        <v>30921</v>
      </c>
      <c r="K43" s="51">
        <v>31022</v>
      </c>
      <c r="L43" s="51">
        <v>27141</v>
      </c>
      <c r="M43" s="51">
        <v>17518</v>
      </c>
      <c r="N43" s="75">
        <f>SUM(Table15[[#This Row],[2022]:[2011]])</f>
        <v>2024633</v>
      </c>
    </row>
    <row r="44" spans="1:14">
      <c r="A44" s="51" t="s">
        <v>194</v>
      </c>
      <c r="B44" s="51">
        <v>18495</v>
      </c>
      <c r="C44" s="51">
        <v>3209</v>
      </c>
      <c r="D44" s="51">
        <v>5263</v>
      </c>
      <c r="E44" s="51">
        <v>8332</v>
      </c>
      <c r="F44" s="51">
        <v>31364</v>
      </c>
      <c r="G44" s="51">
        <v>13257</v>
      </c>
      <c r="H44" s="51">
        <v>9497</v>
      </c>
      <c r="I44" s="51">
        <v>7789</v>
      </c>
      <c r="J44" s="51">
        <v>13083</v>
      </c>
      <c r="K44" s="51">
        <v>14144</v>
      </c>
      <c r="L44" s="51">
        <v>9263</v>
      </c>
      <c r="M44" s="51">
        <v>11060</v>
      </c>
      <c r="N44" s="75">
        <f>SUM(Table15[[#This Row],[2022]:[2011]])</f>
        <v>144756</v>
      </c>
    </row>
    <row r="45" spans="1:14">
      <c r="A45" s="51" t="s">
        <v>195</v>
      </c>
      <c r="B45" s="51">
        <v>185607</v>
      </c>
      <c r="C45" s="51">
        <v>80551</v>
      </c>
      <c r="D45" s="51">
        <v>74352</v>
      </c>
      <c r="E45" s="51">
        <v>89073</v>
      </c>
      <c r="F45" s="51">
        <v>97768</v>
      </c>
      <c r="G45" s="51">
        <v>85108</v>
      </c>
      <c r="H45" s="51">
        <v>56297</v>
      </c>
      <c r="I45" s="51">
        <v>60007</v>
      </c>
      <c r="J45" s="51">
        <v>84432</v>
      </c>
      <c r="K45" s="51">
        <v>82127</v>
      </c>
      <c r="L45" s="51">
        <v>75740</v>
      </c>
      <c r="M45" s="51">
        <v>81745</v>
      </c>
      <c r="N45" s="75">
        <f>SUM(Table15[[#This Row],[2022]:[2011]])</f>
        <v>1052807</v>
      </c>
    </row>
    <row r="46" spans="1:14">
      <c r="A46" s="51" t="s">
        <v>196</v>
      </c>
      <c r="B46" s="51">
        <v>112377</v>
      </c>
      <c r="C46" s="51">
        <v>228778</v>
      </c>
      <c r="D46" s="51">
        <v>191681</v>
      </c>
      <c r="E46" s="51">
        <v>180969</v>
      </c>
      <c r="F46" s="51">
        <v>145259</v>
      </c>
      <c r="G46" s="51">
        <v>3458</v>
      </c>
      <c r="H46" s="51">
        <v>134493</v>
      </c>
      <c r="I46" s="51">
        <v>3897</v>
      </c>
      <c r="J46" s="51">
        <v>107360</v>
      </c>
      <c r="K46" s="51">
        <v>87045</v>
      </c>
      <c r="L46" s="51">
        <v>65870</v>
      </c>
      <c r="M46" s="51">
        <v>39870</v>
      </c>
      <c r="N46" s="75">
        <f>SUM(Table15[[#This Row],[2022]:[2011]])</f>
        <v>1301057</v>
      </c>
    </row>
    <row r="47" spans="1:14">
      <c r="A47" s="51" t="s">
        <v>197</v>
      </c>
      <c r="B47" s="51">
        <v>191077</v>
      </c>
      <c r="C47" s="51">
        <v>198492</v>
      </c>
      <c r="D47" s="51">
        <v>209213</v>
      </c>
      <c r="E47" s="51">
        <v>260015</v>
      </c>
      <c r="F47" s="51">
        <v>254918</v>
      </c>
      <c r="G47" s="51">
        <v>299342</v>
      </c>
      <c r="H47" s="51">
        <v>279206</v>
      </c>
      <c r="I47" s="51">
        <v>20945</v>
      </c>
      <c r="J47" s="51">
        <v>16473</v>
      </c>
      <c r="K47" s="51">
        <v>16002</v>
      </c>
      <c r="L47" s="51">
        <v>14510</v>
      </c>
      <c r="M47" s="51">
        <v>15553</v>
      </c>
      <c r="N47" s="75">
        <f>SUM(Table15[[#This Row],[2022]:[2011]])</f>
        <v>1775746</v>
      </c>
    </row>
    <row r="48" spans="1:14">
      <c r="A48" s="51" t="s">
        <v>198</v>
      </c>
      <c r="B48" s="51">
        <v>467297</v>
      </c>
      <c r="C48" s="51">
        <v>351715</v>
      </c>
      <c r="D48" s="51">
        <v>299402</v>
      </c>
      <c r="E48" s="51">
        <v>434091</v>
      </c>
      <c r="F48" s="51">
        <v>344169</v>
      </c>
      <c r="G48" s="51">
        <v>407104</v>
      </c>
      <c r="H48" s="51">
        <v>358878</v>
      </c>
      <c r="I48" s="51">
        <v>348153</v>
      </c>
      <c r="J48" s="51">
        <v>366728</v>
      </c>
      <c r="K48" s="51">
        <v>391847</v>
      </c>
      <c r="L48" s="51">
        <v>318713</v>
      </c>
      <c r="M48" s="51">
        <v>354267</v>
      </c>
      <c r="N48" s="75">
        <f>SUM(Table15[[#This Row],[2022]:[2011]])</f>
        <v>4442364</v>
      </c>
    </row>
    <row r="49" spans="1:14">
      <c r="A49" s="51" t="s">
        <v>199</v>
      </c>
      <c r="B49" s="51">
        <v>43706</v>
      </c>
      <c r="C49" s="51">
        <v>84570</v>
      </c>
      <c r="D49" s="51">
        <v>92450</v>
      </c>
      <c r="E49" s="51">
        <v>291204</v>
      </c>
      <c r="F49" s="51">
        <v>220835</v>
      </c>
      <c r="G49" s="51">
        <v>136338</v>
      </c>
      <c r="H49" s="51">
        <v>44487</v>
      </c>
      <c r="I49" s="51">
        <v>131791</v>
      </c>
      <c r="J49" s="51">
        <v>304421</v>
      </c>
      <c r="K49" s="51">
        <v>273389</v>
      </c>
      <c r="L49" s="51">
        <v>114443</v>
      </c>
      <c r="M49" s="51">
        <v>106037</v>
      </c>
      <c r="N49" s="75">
        <f>SUM(Table15[[#This Row],[2022]:[2011]])</f>
        <v>1843671</v>
      </c>
    </row>
    <row r="50" spans="1:14">
      <c r="A50" s="51" t="s">
        <v>200</v>
      </c>
      <c r="B50" s="51">
        <v>26878</v>
      </c>
      <c r="C50" s="51">
        <v>10564</v>
      </c>
      <c r="D50" s="51">
        <v>18680</v>
      </c>
      <c r="E50" s="51">
        <v>25691</v>
      </c>
      <c r="F50" s="51">
        <v>71848</v>
      </c>
      <c r="G50" s="51">
        <v>73275</v>
      </c>
      <c r="H50" s="51">
        <v>38775</v>
      </c>
      <c r="I50" s="51">
        <v>35766</v>
      </c>
      <c r="J50" s="51">
        <v>13523</v>
      </c>
      <c r="K50" s="51">
        <v>18406</v>
      </c>
      <c r="L50" s="51">
        <v>30574</v>
      </c>
      <c r="M50" s="51">
        <v>13434</v>
      </c>
      <c r="N50" s="75">
        <f>SUM(Table15[[#This Row],[2022]:[2011]])</f>
        <v>377414</v>
      </c>
    </row>
    <row r="51" spans="1:14">
      <c r="A51" s="51" t="s">
        <v>201</v>
      </c>
      <c r="B51" s="51">
        <v>4700681</v>
      </c>
      <c r="C51" s="51">
        <v>3953291</v>
      </c>
      <c r="D51" s="51">
        <v>3365798</v>
      </c>
      <c r="E51" s="51">
        <v>4701641</v>
      </c>
      <c r="F51" s="51">
        <v>4121454</v>
      </c>
      <c r="G51" s="51">
        <v>3872572</v>
      </c>
      <c r="H51" s="51">
        <v>4011170</v>
      </c>
      <c r="I51" s="51">
        <v>4396590</v>
      </c>
      <c r="J51" s="51">
        <v>3983660</v>
      </c>
      <c r="K51" s="51">
        <v>3758355</v>
      </c>
      <c r="L51" s="51">
        <v>3480482</v>
      </c>
      <c r="M51" s="51">
        <v>3324086</v>
      </c>
      <c r="N51" s="75">
        <f>SUM(Table15[[#This Row],[2022]:[2011]])</f>
        <v>47669780</v>
      </c>
    </row>
    <row r="52" spans="1:14">
      <c r="A52" s="51" t="s">
        <v>202</v>
      </c>
      <c r="B52" s="51">
        <v>0</v>
      </c>
      <c r="C52" s="51">
        <v>0</v>
      </c>
      <c r="D52" s="51">
        <v>0</v>
      </c>
      <c r="E52" s="51">
        <v>0</v>
      </c>
      <c r="F52" s="51">
        <v>0</v>
      </c>
      <c r="G52" s="51">
        <v>0</v>
      </c>
      <c r="H52" s="51">
        <v>0</v>
      </c>
      <c r="I52" s="51">
        <v>0</v>
      </c>
      <c r="J52" s="51">
        <v>0</v>
      </c>
      <c r="K52" s="51">
        <v>0</v>
      </c>
      <c r="L52" s="51">
        <v>0</v>
      </c>
      <c r="M52" s="51">
        <v>0</v>
      </c>
      <c r="N52" s="75">
        <f>SUM(Table15[[#This Row],[2022]:[2011]])</f>
        <v>0</v>
      </c>
    </row>
    <row r="53" spans="1:14">
      <c r="A53" s="51" t="s">
        <v>203</v>
      </c>
      <c r="B53" s="51">
        <v>0</v>
      </c>
      <c r="C53" s="51">
        <v>177923</v>
      </c>
      <c r="D53" s="51">
        <v>185681</v>
      </c>
      <c r="E53" s="51">
        <v>396403</v>
      </c>
      <c r="F53" s="51">
        <v>454044</v>
      </c>
      <c r="G53" s="51">
        <v>0</v>
      </c>
      <c r="H53" s="51">
        <v>0</v>
      </c>
      <c r="I53" s="51">
        <v>0</v>
      </c>
      <c r="J53" s="51">
        <v>0</v>
      </c>
      <c r="K53" s="51">
        <v>0</v>
      </c>
      <c r="L53" s="51">
        <v>0</v>
      </c>
      <c r="M53" s="51">
        <v>0</v>
      </c>
      <c r="N53" s="75">
        <f>SUM(Table15[[#This Row],[2022]:[2011]])</f>
        <v>1214051</v>
      </c>
    </row>
    <row r="54" spans="1:14" hidden="1">
      <c r="A54" s="51" t="s">
        <v>204</v>
      </c>
      <c r="B54" s="51">
        <v>637472</v>
      </c>
      <c r="C54" s="51">
        <v>629610</v>
      </c>
      <c r="D54" s="51">
        <v>685901</v>
      </c>
      <c r="E54" s="51">
        <v>701661</v>
      </c>
      <c r="F54" s="51">
        <v>647909</v>
      </c>
      <c r="G54" s="51">
        <v>671049</v>
      </c>
      <c r="H54" s="51">
        <v>704343</v>
      </c>
      <c r="I54" s="51">
        <v>760143</v>
      </c>
      <c r="J54" s="51">
        <v>810368</v>
      </c>
      <c r="K54" s="51">
        <v>827559</v>
      </c>
      <c r="L54" s="51">
        <v>800632</v>
      </c>
      <c r="M54" s="51">
        <v>856868</v>
      </c>
      <c r="N54" s="51">
        <f>SUM(Table15[[#This Row],[2022]:[2011]])</f>
        <v>8733515</v>
      </c>
    </row>
    <row r="55" spans="1:14" hidden="1">
      <c r="A55" s="51" t="s">
        <v>205</v>
      </c>
      <c r="B55" s="51">
        <v>0</v>
      </c>
      <c r="C55" s="51">
        <v>0</v>
      </c>
      <c r="D55" s="51">
        <v>0</v>
      </c>
      <c r="E55" s="51">
        <v>0</v>
      </c>
      <c r="F55" s="51">
        <v>0</v>
      </c>
      <c r="G55" s="51">
        <v>0</v>
      </c>
      <c r="H55" s="51">
        <v>0</v>
      </c>
      <c r="I55" s="51">
        <v>0</v>
      </c>
      <c r="J55" s="51">
        <v>0</v>
      </c>
      <c r="K55" s="51">
        <v>0</v>
      </c>
      <c r="L55" s="51">
        <v>1715459</v>
      </c>
      <c r="M55" s="51">
        <v>0</v>
      </c>
      <c r="N55" s="51">
        <f>SUM(Table15[[#This Row],[2022]:[2011]])</f>
        <v>1715459</v>
      </c>
    </row>
    <row r="56" spans="1:14" hidden="1">
      <c r="A56" s="51" t="s">
        <v>206</v>
      </c>
      <c r="B56" s="51">
        <v>1273519</v>
      </c>
      <c r="C56" s="51">
        <v>884610</v>
      </c>
      <c r="D56" s="51">
        <v>924578</v>
      </c>
      <c r="E56" s="51">
        <v>1074296</v>
      </c>
      <c r="F56" s="51">
        <v>1324265</v>
      </c>
      <c r="G56" s="51">
        <v>1388361</v>
      </c>
      <c r="H56" s="51">
        <v>1298861</v>
      </c>
      <c r="I56" s="51">
        <v>1812093</v>
      </c>
      <c r="J56" s="51">
        <v>1955622</v>
      </c>
      <c r="K56" s="51">
        <v>1550162</v>
      </c>
      <c r="L56" s="51">
        <v>0</v>
      </c>
      <c r="M56" s="51">
        <v>1493174</v>
      </c>
      <c r="N56" s="51">
        <f>SUM(Table15[[#This Row],[2022]:[2011]])</f>
        <v>14979541</v>
      </c>
    </row>
    <row r="57" spans="1:14" hidden="1">
      <c r="A57" s="51" t="s">
        <v>207</v>
      </c>
      <c r="B57" s="51" t="s">
        <v>139</v>
      </c>
      <c r="C57" s="51" t="s">
        <v>139</v>
      </c>
      <c r="D57" s="51" t="s">
        <v>139</v>
      </c>
      <c r="E57" s="51" t="s">
        <v>139</v>
      </c>
      <c r="F57" s="51" t="s">
        <v>139</v>
      </c>
      <c r="G57" s="51" t="s">
        <v>139</v>
      </c>
      <c r="H57" s="51" t="s">
        <v>139</v>
      </c>
      <c r="I57" s="51" t="s">
        <v>139</v>
      </c>
      <c r="J57" s="51" t="s">
        <v>139</v>
      </c>
      <c r="K57" s="51" t="s">
        <v>139</v>
      </c>
      <c r="L57" s="51" t="s">
        <v>139</v>
      </c>
      <c r="M57" s="51" t="s">
        <v>139</v>
      </c>
      <c r="N57" s="51">
        <f>SUM(Table15[[#This Row],[2022]:[2011]])</f>
        <v>0</v>
      </c>
    </row>
    <row r="58" spans="1:14" hidden="1">
      <c r="A58" s="51" t="s">
        <v>218</v>
      </c>
      <c r="B58" s="51">
        <v>7796752</v>
      </c>
      <c r="C58" s="51">
        <v>6797689</v>
      </c>
      <c r="D58" s="51">
        <v>6263354</v>
      </c>
      <c r="E58" s="51">
        <v>8448482</v>
      </c>
      <c r="F58" s="51">
        <v>8069388</v>
      </c>
      <c r="G58" s="51">
        <v>7203729</v>
      </c>
      <c r="H58" s="51">
        <v>7203288</v>
      </c>
      <c r="I58" s="51">
        <v>7789024</v>
      </c>
      <c r="J58" s="51">
        <v>7686591</v>
      </c>
      <c r="K58" s="51">
        <v>7050058</v>
      </c>
      <c r="L58" s="51">
        <v>6652827</v>
      </c>
      <c r="M58" s="51">
        <v>6313612</v>
      </c>
      <c r="N58" s="51">
        <f>SUM(Table15[[#This Row],[2022]:[2011]])</f>
        <v>87274794</v>
      </c>
    </row>
    <row r="59" spans="1:14" hidden="1">
      <c r="A59" s="51" t="s">
        <v>219</v>
      </c>
      <c r="B59" s="51">
        <v>0</v>
      </c>
      <c r="C59" s="51" t="s">
        <v>139</v>
      </c>
      <c r="D59" s="51" t="s">
        <v>139</v>
      </c>
      <c r="E59" s="51" t="s">
        <v>139</v>
      </c>
      <c r="F59" s="51" t="s">
        <v>139</v>
      </c>
      <c r="G59" s="51" t="s">
        <v>139</v>
      </c>
      <c r="H59" s="51" t="s">
        <v>139</v>
      </c>
      <c r="I59" s="51" t="s">
        <v>139</v>
      </c>
      <c r="J59" s="51" t="s">
        <v>139</v>
      </c>
      <c r="K59" s="51" t="s">
        <v>139</v>
      </c>
      <c r="L59" s="51" t="s">
        <v>139</v>
      </c>
      <c r="M59" s="51" t="s">
        <v>139</v>
      </c>
      <c r="N59" s="51">
        <f>SUM(Table15[[#This Row],[2022]:[2011]])</f>
        <v>0</v>
      </c>
    </row>
    <row r="60" spans="1:14" hidden="1">
      <c r="A60" s="51" t="s">
        <v>188</v>
      </c>
      <c r="B60" s="51">
        <v>7796752</v>
      </c>
      <c r="C60" s="51">
        <v>6797689</v>
      </c>
      <c r="D60" s="51">
        <v>6263354</v>
      </c>
      <c r="E60" s="51">
        <v>8448482</v>
      </c>
      <c r="F60" s="51">
        <v>8069388</v>
      </c>
      <c r="G60" s="51">
        <v>7203729</v>
      </c>
      <c r="H60" s="51">
        <v>7387313</v>
      </c>
      <c r="I60" s="51">
        <v>7789024</v>
      </c>
      <c r="J60" s="51">
        <v>7686591</v>
      </c>
      <c r="K60" s="51">
        <v>7050058</v>
      </c>
      <c r="L60" s="51">
        <v>6652827</v>
      </c>
      <c r="M60" s="51">
        <v>6313612</v>
      </c>
      <c r="N60" s="51">
        <f>SUM(Table15[[#This Row],[2022]:[2011]])</f>
        <v>87458819</v>
      </c>
    </row>
  </sheetData>
  <phoneticPr fontId="22" type="noConversion"/>
  <pageMargins left="0.7" right="0.7" top="0.75" bottom="0.75" header="0.3" footer="0.3"/>
  <tableParts count="3">
    <tablePart r:id="rId1"/>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95"/>
  <sheetViews>
    <sheetView zoomScale="70" zoomScaleNormal="70" workbookViewId="0">
      <selection activeCell="E13" sqref="E13"/>
    </sheetView>
  </sheetViews>
  <sheetFormatPr defaultColWidth="11.125" defaultRowHeight="15" customHeight="1"/>
  <cols>
    <col min="1" max="1" width="33.375" customWidth="1"/>
    <col min="2" max="4" width="14.75" bestFit="1" customWidth="1"/>
    <col min="5" max="11" width="18.625" customWidth="1"/>
    <col min="12" max="12" width="30.875" customWidth="1"/>
    <col min="13" max="13" width="59.875" customWidth="1"/>
    <col min="14" max="15" width="21.875" customWidth="1"/>
    <col min="16" max="16" width="30.875" customWidth="1"/>
    <col min="17" max="17" width="59.875" customWidth="1"/>
    <col min="18" max="19" width="21.875" customWidth="1"/>
    <col min="20" max="20" width="30.875" customWidth="1"/>
  </cols>
  <sheetData>
    <row r="1" spans="1:20" ht="20.25" customHeight="1">
      <c r="A1" s="30" t="s">
        <v>222</v>
      </c>
      <c r="B1" s="130" t="s">
        <v>223</v>
      </c>
      <c r="C1" s="139"/>
      <c r="D1" s="139"/>
      <c r="E1" s="2"/>
      <c r="F1" s="2"/>
      <c r="G1" s="2"/>
      <c r="H1" s="2"/>
      <c r="I1" s="2"/>
      <c r="J1" s="2"/>
      <c r="K1" s="2"/>
      <c r="L1" s="2"/>
      <c r="M1" s="2"/>
      <c r="N1" s="2"/>
      <c r="O1" s="2"/>
      <c r="P1" s="2"/>
      <c r="Q1" s="2"/>
      <c r="R1" s="2"/>
      <c r="S1" s="2"/>
      <c r="T1" s="2"/>
    </row>
    <row r="2" spans="1:20" ht="15.75" customHeight="1" thickBot="1">
      <c r="A2" s="31" t="s">
        <v>224</v>
      </c>
      <c r="B2" s="24" t="s">
        <v>22</v>
      </c>
      <c r="C2" s="25" t="s">
        <v>23</v>
      </c>
      <c r="D2" s="24" t="s">
        <v>24</v>
      </c>
    </row>
    <row r="3" spans="1:20" ht="15.75" customHeight="1">
      <c r="A3" s="32" t="s">
        <v>225</v>
      </c>
      <c r="B3" s="69">
        <f>G4</f>
        <v>2401320.4</v>
      </c>
      <c r="C3" s="69">
        <f>I4</f>
        <v>8283431.2000000002</v>
      </c>
      <c r="D3" s="69">
        <f>K4</f>
        <v>7744334.7000000002</v>
      </c>
      <c r="F3" s="68" t="s">
        <v>226</v>
      </c>
      <c r="G3" s="68"/>
      <c r="H3" s="68" t="s">
        <v>227</v>
      </c>
      <c r="I3" s="68"/>
      <c r="J3" s="68" t="s">
        <v>228</v>
      </c>
      <c r="K3" s="68"/>
    </row>
    <row r="4" spans="1:20" ht="15.75" customHeight="1">
      <c r="A4" s="32" t="s">
        <v>229</v>
      </c>
      <c r="B4" s="33">
        <f>G6</f>
        <v>2504037</v>
      </c>
      <c r="C4" s="33">
        <f>I6</f>
        <v>7997363</v>
      </c>
      <c r="D4" s="33">
        <f>K6</f>
        <v>7934226</v>
      </c>
      <c r="F4" s="55" t="s">
        <v>225</v>
      </c>
      <c r="G4" s="55">
        <v>2401320.4</v>
      </c>
      <c r="H4" s="55" t="s">
        <v>225</v>
      </c>
      <c r="I4" s="55">
        <v>8283431.2000000002</v>
      </c>
      <c r="J4" s="55" t="s">
        <v>225</v>
      </c>
      <c r="K4" s="55">
        <v>7744334.7000000002</v>
      </c>
    </row>
    <row r="5" spans="1:20" ht="15.75" customHeight="1">
      <c r="A5" s="32" t="s">
        <v>230</v>
      </c>
      <c r="B5" s="71">
        <f>G8</f>
        <v>1061029.2441008189</v>
      </c>
      <c r="C5" s="71">
        <f>I8</f>
        <v>1633281.8859746989</v>
      </c>
      <c r="D5" s="71">
        <f>K8</f>
        <v>777168.13602563937</v>
      </c>
      <c r="F5" s="55" t="s">
        <v>231</v>
      </c>
      <c r="G5" s="55">
        <v>335526.90754053614</v>
      </c>
      <c r="H5" s="55" t="s">
        <v>231</v>
      </c>
      <c r="I5" s="55">
        <v>516489.08207754686</v>
      </c>
      <c r="J5" s="55" t="s">
        <v>231</v>
      </c>
      <c r="K5" s="55">
        <v>245762.14347485793</v>
      </c>
    </row>
    <row r="6" spans="1:20" ht="15.75" customHeight="1">
      <c r="A6" s="32" t="s">
        <v>232</v>
      </c>
      <c r="B6" s="70">
        <f>G8/G4</f>
        <v>0.44185242589902579</v>
      </c>
      <c r="C6" s="70">
        <f>I8/I4</f>
        <v>0.19717455804723757</v>
      </c>
      <c r="D6" s="70">
        <f>K8/K4</f>
        <v>0.10035311826406978</v>
      </c>
      <c r="F6" s="55" t="s">
        <v>229</v>
      </c>
      <c r="G6" s="55">
        <v>2504037</v>
      </c>
      <c r="H6" s="55" t="s">
        <v>229</v>
      </c>
      <c r="I6" s="55">
        <v>7997363</v>
      </c>
      <c r="J6" s="55" t="s">
        <v>229</v>
      </c>
      <c r="K6" s="55">
        <v>7934226</v>
      </c>
    </row>
    <row r="7" spans="1:20" ht="15.75" customHeight="1">
      <c r="A7" s="32"/>
      <c r="B7" s="7"/>
      <c r="C7" s="7"/>
      <c r="D7" s="7"/>
      <c r="F7" s="55" t="s">
        <v>233</v>
      </c>
      <c r="G7" s="55" t="e">
        <v>#N/A</v>
      </c>
      <c r="H7" s="55" t="s">
        <v>233</v>
      </c>
      <c r="I7" s="55" t="e">
        <v>#N/A</v>
      </c>
      <c r="J7" s="55" t="s">
        <v>233</v>
      </c>
      <c r="K7" s="55" t="e">
        <v>#N/A</v>
      </c>
    </row>
    <row r="8" spans="1:20" ht="15.75" customHeight="1">
      <c r="A8" s="31" t="s">
        <v>234</v>
      </c>
      <c r="B8" s="7"/>
      <c r="C8" s="7"/>
      <c r="D8" s="7"/>
      <c r="F8" s="55" t="s">
        <v>235</v>
      </c>
      <c r="G8" s="55">
        <v>1061029.2441008189</v>
      </c>
      <c r="H8" s="55" t="s">
        <v>235</v>
      </c>
      <c r="I8" s="55">
        <v>1633281.8859746989</v>
      </c>
      <c r="J8" s="55" t="s">
        <v>235</v>
      </c>
      <c r="K8" s="55">
        <v>777168.13602563937</v>
      </c>
    </row>
    <row r="9" spans="1:20" ht="15.75" customHeight="1">
      <c r="A9" s="34" t="s">
        <v>236</v>
      </c>
      <c r="B9" s="132" t="s">
        <v>237</v>
      </c>
      <c r="C9" s="132"/>
      <c r="D9" s="132"/>
      <c r="E9" s="132"/>
      <c r="F9" s="55" t="s">
        <v>238</v>
      </c>
      <c r="G9" s="55">
        <v>1125783056837.1553</v>
      </c>
      <c r="H9" s="55" t="s">
        <v>238</v>
      </c>
      <c r="I9" s="55">
        <v>2667609719053.0693</v>
      </c>
      <c r="J9" s="55" t="s">
        <v>238</v>
      </c>
      <c r="K9" s="55">
        <v>603990311653.56677</v>
      </c>
    </row>
    <row r="10" spans="1:20" ht="15.75" customHeight="1">
      <c r="A10" s="32" t="s">
        <v>239</v>
      </c>
      <c r="B10" s="132"/>
      <c r="C10" s="132"/>
      <c r="D10" s="132"/>
      <c r="E10" s="132"/>
      <c r="F10" s="55" t="s">
        <v>240</v>
      </c>
      <c r="G10" s="55">
        <v>-0.91760726142566673</v>
      </c>
      <c r="H10" s="55" t="s">
        <v>240</v>
      </c>
      <c r="I10" s="55">
        <v>-0.48418110520044388</v>
      </c>
      <c r="J10" s="55" t="s">
        <v>240</v>
      </c>
      <c r="K10" s="55">
        <v>0.72874863851726168</v>
      </c>
    </row>
    <row r="11" spans="1:20" ht="15.75" customHeight="1">
      <c r="A11" s="31"/>
      <c r="B11" s="132"/>
      <c r="C11" s="132"/>
      <c r="D11" s="132"/>
      <c r="E11" s="132"/>
      <c r="F11" s="55" t="s">
        <v>241</v>
      </c>
      <c r="G11" s="55">
        <v>-0.15836573843128865</v>
      </c>
      <c r="H11" s="55" t="s">
        <v>241</v>
      </c>
      <c r="I11" s="55">
        <v>0.73144517475753623</v>
      </c>
      <c r="J11" s="55" t="s">
        <v>241</v>
      </c>
      <c r="K11" s="55">
        <v>-1.0990772542611296</v>
      </c>
    </row>
    <row r="12" spans="1:20" ht="15.75" customHeight="1">
      <c r="A12" s="9"/>
      <c r="B12" s="35"/>
      <c r="C12" s="35"/>
      <c r="D12" s="35"/>
      <c r="F12" s="55" t="s">
        <v>242</v>
      </c>
      <c r="G12" s="55">
        <v>3315917</v>
      </c>
      <c r="H12" s="55" t="s">
        <v>242</v>
      </c>
      <c r="I12" s="55">
        <v>4941255</v>
      </c>
      <c r="J12" s="55" t="s">
        <v>242</v>
      </c>
      <c r="K12" s="55">
        <v>2410172</v>
      </c>
    </row>
    <row r="13" spans="1:20" ht="15.75" customHeight="1">
      <c r="A13" s="9"/>
      <c r="B13" s="131" t="s">
        <v>243</v>
      </c>
      <c r="C13" s="139"/>
      <c r="D13" s="139"/>
      <c r="F13" s="55" t="s">
        <v>244</v>
      </c>
      <c r="G13" s="55">
        <v>738777</v>
      </c>
      <c r="H13" s="55" t="s">
        <v>244</v>
      </c>
      <c r="I13" s="55">
        <v>6370419</v>
      </c>
      <c r="J13" s="55" t="s">
        <v>244</v>
      </c>
      <c r="K13" s="55">
        <v>6108749</v>
      </c>
    </row>
    <row r="14" spans="1:20" ht="15.75" customHeight="1">
      <c r="A14" s="9"/>
      <c r="B14" s="131" t="s">
        <v>245</v>
      </c>
      <c r="C14" s="139"/>
      <c r="D14" s="139"/>
      <c r="F14" s="55" t="s">
        <v>246</v>
      </c>
      <c r="G14" s="55">
        <v>4054694</v>
      </c>
      <c r="H14" s="55" t="s">
        <v>246</v>
      </c>
      <c r="I14" s="55">
        <v>11311674</v>
      </c>
      <c r="J14" s="55" t="s">
        <v>246</v>
      </c>
      <c r="K14" s="55">
        <v>8518921</v>
      </c>
    </row>
    <row r="15" spans="1:20" ht="15.75" customHeight="1">
      <c r="A15" s="9"/>
      <c r="B15" s="9"/>
      <c r="C15" s="9"/>
      <c r="D15" s="9"/>
      <c r="F15" s="55" t="s">
        <v>247</v>
      </c>
      <c r="G15" s="55">
        <v>24013204</v>
      </c>
      <c r="H15" s="55" t="s">
        <v>247</v>
      </c>
      <c r="I15" s="55">
        <v>82834312</v>
      </c>
      <c r="J15" s="55" t="s">
        <v>247</v>
      </c>
      <c r="K15" s="55">
        <v>77443347</v>
      </c>
    </row>
    <row r="16" spans="1:20" ht="15.75" customHeight="1" thickBot="1">
      <c r="A16" s="9"/>
      <c r="B16" s="9"/>
      <c r="C16" s="9"/>
      <c r="D16" s="9"/>
      <c r="F16" s="66" t="s">
        <v>248</v>
      </c>
      <c r="G16" s="66">
        <v>10</v>
      </c>
      <c r="H16" s="66" t="s">
        <v>248</v>
      </c>
      <c r="I16" s="66">
        <v>10</v>
      </c>
      <c r="J16" s="66" t="s">
        <v>248</v>
      </c>
      <c r="K16" s="66">
        <v>10</v>
      </c>
    </row>
    <row r="17" spans="1:8" ht="15.75" customHeight="1">
      <c r="A17" s="31"/>
    </row>
    <row r="18" spans="1:8" ht="15.75" customHeight="1">
      <c r="A18" s="9"/>
      <c r="B18" s="3"/>
      <c r="C18" s="3"/>
      <c r="D18" s="3"/>
    </row>
    <row r="19" spans="1:8" ht="15.75" customHeight="1">
      <c r="A19" s="9"/>
      <c r="B19" s="3"/>
      <c r="C19" s="3"/>
      <c r="D19" s="3"/>
    </row>
    <row r="20" spans="1:8" ht="15.75" customHeight="1">
      <c r="B20" s="3"/>
      <c r="C20" s="3"/>
      <c r="D20" s="3"/>
    </row>
    <row r="21" spans="1:8" ht="15.75" customHeight="1">
      <c r="A21" s="9"/>
      <c r="B21" s="3"/>
      <c r="C21" s="3"/>
      <c r="D21" s="3"/>
    </row>
    <row r="22" spans="1:8" ht="15.75" customHeight="1">
      <c r="A22" s="9"/>
      <c r="B22" s="3"/>
      <c r="C22" s="3"/>
      <c r="D22" s="3"/>
    </row>
    <row r="23" spans="1:8" ht="15.75" customHeight="1"/>
    <row r="24" spans="1:8" ht="15.75" customHeight="1"/>
    <row r="25" spans="1:8" ht="15.75" customHeight="1"/>
    <row r="26" spans="1:8" ht="15.75" customHeight="1">
      <c r="H26" s="46" t="s">
        <v>39</v>
      </c>
    </row>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B1:D1"/>
    <mergeCell ref="B13:D13"/>
    <mergeCell ref="B14:D14"/>
    <mergeCell ref="B9:E11"/>
  </mergeCells>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299A-7790-49FE-9BA1-CFF6FF6F7256}">
  <dimension ref="A1:X995"/>
  <sheetViews>
    <sheetView workbookViewId="0">
      <selection activeCell="F22" sqref="F22"/>
    </sheetView>
  </sheetViews>
  <sheetFormatPr defaultColWidth="11.125" defaultRowHeight="15" customHeight="1"/>
  <cols>
    <col min="1" max="1" width="33.375" customWidth="1"/>
    <col min="2" max="2" width="13.875" customWidth="1"/>
    <col min="3" max="3" width="10.5" customWidth="1"/>
    <col min="4" max="4" width="12.125" customWidth="1"/>
    <col min="5" max="12" width="18.625" customWidth="1"/>
    <col min="13" max="13" width="59.875" customWidth="1"/>
    <col min="14" max="15" width="21.875" customWidth="1"/>
    <col min="16" max="16" width="30.875" customWidth="1"/>
    <col min="17" max="17" width="59.875" customWidth="1"/>
    <col min="18" max="19" width="21.875" customWidth="1"/>
    <col min="20" max="20" width="30.875" customWidth="1"/>
    <col min="21" max="21" width="59.875" customWidth="1"/>
    <col min="22" max="23" width="21.875" customWidth="1"/>
    <col min="24" max="24" width="30.875" customWidth="1"/>
    <col min="25" max="25" width="59.875" customWidth="1"/>
    <col min="26" max="27" width="21.875" customWidth="1"/>
    <col min="28" max="28" width="30.875" customWidth="1"/>
  </cols>
  <sheetData>
    <row r="1" spans="1:24" ht="20.25" customHeight="1" thickBot="1">
      <c r="A1" s="30" t="s">
        <v>249</v>
      </c>
      <c r="B1" s="130" t="s">
        <v>223</v>
      </c>
      <c r="C1" s="139"/>
      <c r="D1" s="139"/>
      <c r="E1" s="2"/>
      <c r="F1" s="2"/>
      <c r="G1" s="2"/>
      <c r="H1" s="2"/>
      <c r="I1" s="2"/>
      <c r="J1" s="2"/>
      <c r="K1" s="2"/>
      <c r="L1" s="2"/>
      <c r="M1" s="2"/>
      <c r="N1" s="2"/>
      <c r="O1" s="2"/>
      <c r="P1" s="2"/>
      <c r="Q1" s="2"/>
      <c r="R1" s="2"/>
      <c r="S1" s="2"/>
      <c r="T1" s="2"/>
      <c r="U1" s="2"/>
      <c r="V1" s="2"/>
      <c r="W1" s="2"/>
      <c r="X1" s="2"/>
    </row>
    <row r="2" spans="1:24" ht="15.75" customHeight="1">
      <c r="A2" s="31" t="s">
        <v>224</v>
      </c>
      <c r="B2" s="24" t="s">
        <v>22</v>
      </c>
      <c r="C2" s="25" t="s">
        <v>23</v>
      </c>
      <c r="D2" s="24" t="s">
        <v>24</v>
      </c>
      <c r="F2" s="67" t="s">
        <v>250</v>
      </c>
      <c r="G2" s="68"/>
      <c r="H2" s="67" t="s">
        <v>251</v>
      </c>
      <c r="I2" s="68"/>
      <c r="J2" s="68" t="s">
        <v>252</v>
      </c>
      <c r="K2" s="68"/>
    </row>
    <row r="3" spans="1:24" ht="15.75" customHeight="1">
      <c r="A3" s="32" t="s">
        <v>225</v>
      </c>
      <c r="B3" s="70">
        <f>G3</f>
        <v>0.14516770946365859</v>
      </c>
      <c r="C3" s="70">
        <f>I3</f>
        <v>2.7071701402921134E-2</v>
      </c>
      <c r="D3" s="70">
        <f>K3</f>
        <v>0.34834223915772999</v>
      </c>
      <c r="F3" s="55" t="s">
        <v>225</v>
      </c>
      <c r="G3" s="55">
        <v>0.14516770946365859</v>
      </c>
      <c r="H3" s="55" t="s">
        <v>225</v>
      </c>
      <c r="I3" s="55">
        <v>2.7071701402921134E-2</v>
      </c>
      <c r="J3" s="55" t="s">
        <v>225</v>
      </c>
      <c r="K3" s="55">
        <v>0.34834223915772999</v>
      </c>
    </row>
    <row r="4" spans="1:24" ht="15.75" customHeight="1">
      <c r="A4" s="32" t="s">
        <v>229</v>
      </c>
      <c r="B4" s="70">
        <f>G5</f>
        <v>0.14571546843242944</v>
      </c>
      <c r="C4" s="70">
        <f>I5</f>
        <v>2.1057580431087339E-2</v>
      </c>
      <c r="D4" s="70">
        <f>K5</f>
        <v>0.35219539768824681</v>
      </c>
      <c r="F4" s="55" t="s">
        <v>231</v>
      </c>
      <c r="G4" s="55">
        <v>3.2973279331086E-2</v>
      </c>
      <c r="H4" s="55" t="s">
        <v>231</v>
      </c>
      <c r="I4" s="55">
        <v>4.1035353498711886E-3</v>
      </c>
      <c r="J4" s="55" t="s">
        <v>231</v>
      </c>
      <c r="K4" s="55">
        <v>6.9428633428526183E-3</v>
      </c>
    </row>
    <row r="5" spans="1:24" ht="15.75" customHeight="1">
      <c r="A5" s="32" t="s">
        <v>230</v>
      </c>
      <c r="B5" s="73">
        <f>G7</f>
        <v>0.10427066461118503</v>
      </c>
      <c r="C5" s="73">
        <f>I7</f>
        <v>1.2976518164608894E-2</v>
      </c>
      <c r="D5" s="73">
        <f>K7</f>
        <v>2.1955261646704791E-2</v>
      </c>
      <c r="F5" s="55" t="s">
        <v>229</v>
      </c>
      <c r="G5" s="55">
        <v>0.14571546843242944</v>
      </c>
      <c r="H5" s="55" t="s">
        <v>229</v>
      </c>
      <c r="I5" s="55">
        <v>2.1057580431087339E-2</v>
      </c>
      <c r="J5" s="55" t="s">
        <v>229</v>
      </c>
      <c r="K5" s="55">
        <v>0.35219539768824681</v>
      </c>
    </row>
    <row r="6" spans="1:24" ht="15.75" customHeight="1">
      <c r="A6" s="32" t="s">
        <v>232</v>
      </c>
      <c r="B6" s="70">
        <f>G7/G3</f>
        <v>0.71827726011815485</v>
      </c>
      <c r="C6" s="70">
        <f>I7/I3</f>
        <v>0.47933884802706495</v>
      </c>
      <c r="D6" s="70">
        <f>K7/K3</f>
        <v>6.3027847842372656E-2</v>
      </c>
      <c r="F6" s="55" t="s">
        <v>233</v>
      </c>
      <c r="G6" s="55" t="e">
        <v>#N/A</v>
      </c>
      <c r="H6" s="55" t="s">
        <v>233</v>
      </c>
      <c r="I6" s="55" t="e">
        <v>#N/A</v>
      </c>
      <c r="J6" s="55" t="s">
        <v>233</v>
      </c>
      <c r="K6" s="55" t="e">
        <v>#N/A</v>
      </c>
    </row>
    <row r="7" spans="1:24" ht="15.75" customHeight="1">
      <c r="A7" s="32"/>
      <c r="B7" s="7"/>
      <c r="C7" s="7"/>
      <c r="D7" s="7"/>
      <c r="F7" s="55" t="s">
        <v>235</v>
      </c>
      <c r="G7" s="55">
        <v>0.10427066461118503</v>
      </c>
      <c r="H7" s="55" t="s">
        <v>235</v>
      </c>
      <c r="I7" s="55">
        <v>1.2976518164608894E-2</v>
      </c>
      <c r="J7" s="55" t="s">
        <v>235</v>
      </c>
      <c r="K7" s="55">
        <v>2.1955261646704791E-2</v>
      </c>
    </row>
    <row r="8" spans="1:24" ht="15.75" customHeight="1">
      <c r="A8" s="31" t="s">
        <v>234</v>
      </c>
      <c r="B8" s="7"/>
      <c r="C8" s="7"/>
      <c r="D8" s="7"/>
      <c r="F8" s="55" t="s">
        <v>238</v>
      </c>
      <c r="G8" s="55">
        <v>1.0872371498458235E-2</v>
      </c>
      <c r="H8" s="55" t="s">
        <v>238</v>
      </c>
      <c r="I8" s="55">
        <v>1.6839002367642457E-4</v>
      </c>
      <c r="J8" s="55" t="s">
        <v>238</v>
      </c>
      <c r="K8" s="55">
        <v>4.8203351397526636E-4</v>
      </c>
    </row>
    <row r="9" spans="1:24" ht="15.75" customHeight="1">
      <c r="A9" s="34" t="s">
        <v>236</v>
      </c>
      <c r="B9" s="133" t="s">
        <v>253</v>
      </c>
      <c r="C9" s="133"/>
      <c r="D9" s="133"/>
      <c r="E9" s="133"/>
      <c r="F9" s="55" t="s">
        <v>240</v>
      </c>
      <c r="G9" s="55">
        <v>-1.3727667146646532</v>
      </c>
      <c r="H9" s="55" t="s">
        <v>240</v>
      </c>
      <c r="I9" s="55">
        <v>1.5051196061293366</v>
      </c>
      <c r="J9" s="55" t="s">
        <v>240</v>
      </c>
      <c r="K9" s="55">
        <v>-0.71925284520604826</v>
      </c>
    </row>
    <row r="10" spans="1:24" ht="15.75" customHeight="1">
      <c r="A10" s="32" t="s">
        <v>239</v>
      </c>
      <c r="B10" s="133"/>
      <c r="C10" s="133"/>
      <c r="D10" s="133"/>
      <c r="E10" s="133"/>
      <c r="F10" s="55" t="s">
        <v>241</v>
      </c>
      <c r="G10" s="55">
        <v>-8.2277649126906535E-2</v>
      </c>
      <c r="H10" s="55" t="s">
        <v>241</v>
      </c>
      <c r="I10" s="55">
        <v>1.5863111462832</v>
      </c>
      <c r="J10" s="55" t="s">
        <v>241</v>
      </c>
      <c r="K10" s="55">
        <v>-0.41396826687012372</v>
      </c>
    </row>
    <row r="11" spans="1:24" ht="15.75" customHeight="1">
      <c r="A11" s="31"/>
      <c r="B11" s="133"/>
      <c r="C11" s="133"/>
      <c r="D11" s="133"/>
      <c r="E11" s="133"/>
      <c r="F11" s="55" t="s">
        <v>242</v>
      </c>
      <c r="G11" s="55">
        <v>0.28364872190671381</v>
      </c>
      <c r="H11" s="55" t="s">
        <v>242</v>
      </c>
      <c r="I11" s="55">
        <v>3.8403455449641855E-2</v>
      </c>
      <c r="J11" s="55" t="s">
        <v>242</v>
      </c>
      <c r="K11" s="55">
        <v>6.775282564650742E-2</v>
      </c>
    </row>
    <row r="12" spans="1:24" ht="15.75">
      <c r="A12" s="9"/>
      <c r="B12" s="133"/>
      <c r="C12" s="133"/>
      <c r="D12" s="133"/>
      <c r="E12" s="133"/>
      <c r="F12" s="55" t="s">
        <v>244</v>
      </c>
      <c r="G12" s="55">
        <v>4.290389527458493E-3</v>
      </c>
      <c r="H12" s="55" t="s">
        <v>244</v>
      </c>
      <c r="I12" s="55">
        <v>1.6868305350639198E-2</v>
      </c>
      <c r="J12" s="55" t="s">
        <v>244</v>
      </c>
      <c r="K12" s="55">
        <v>0.31195124161700044</v>
      </c>
    </row>
    <row r="13" spans="1:24" ht="15.75" customHeight="1">
      <c r="A13" s="9"/>
      <c r="B13" s="7"/>
      <c r="F13" s="55" t="s">
        <v>246</v>
      </c>
      <c r="G13" s="55">
        <v>0.28793911143417228</v>
      </c>
      <c r="H13" s="55" t="s">
        <v>246</v>
      </c>
      <c r="I13" s="55">
        <v>5.5271760800281053E-2</v>
      </c>
      <c r="J13" s="55" t="s">
        <v>246</v>
      </c>
      <c r="K13" s="55">
        <v>0.37970406726350786</v>
      </c>
    </row>
    <row r="14" spans="1:24" ht="15.75" customHeight="1">
      <c r="A14" s="9"/>
      <c r="B14" s="7"/>
      <c r="F14" s="55" t="s">
        <v>247</v>
      </c>
      <c r="G14" s="55">
        <v>1.451677094636586</v>
      </c>
      <c r="H14" s="55" t="s">
        <v>247</v>
      </c>
      <c r="I14" s="55">
        <v>0.27071701402921133</v>
      </c>
      <c r="J14" s="55" t="s">
        <v>247</v>
      </c>
      <c r="K14" s="55">
        <v>3.4834223915772999</v>
      </c>
    </row>
    <row r="15" spans="1:24" ht="15.75" customHeight="1" thickBot="1">
      <c r="A15" s="9"/>
      <c r="B15" s="9"/>
      <c r="C15" s="9"/>
      <c r="D15" s="9"/>
      <c r="F15" s="66" t="s">
        <v>248</v>
      </c>
      <c r="G15" s="66">
        <v>10</v>
      </c>
      <c r="H15" s="66" t="s">
        <v>248</v>
      </c>
      <c r="I15" s="66">
        <v>10</v>
      </c>
      <c r="J15" s="66" t="s">
        <v>248</v>
      </c>
      <c r="K15" s="66">
        <v>10</v>
      </c>
    </row>
    <row r="16" spans="1:24" ht="15.75" customHeight="1">
      <c r="A16" s="9"/>
      <c r="B16" s="9"/>
      <c r="C16" s="9"/>
      <c r="D16" s="9"/>
    </row>
    <row r="17" spans="1:4" ht="15.75" customHeight="1">
      <c r="A17" s="31"/>
    </row>
    <row r="18" spans="1:4" ht="15.75" customHeight="1">
      <c r="A18" s="9"/>
      <c r="B18" s="3"/>
      <c r="C18" s="3"/>
      <c r="D18" s="3"/>
    </row>
    <row r="19" spans="1:4" ht="15.75" customHeight="1">
      <c r="A19" s="9"/>
      <c r="B19" s="3"/>
      <c r="C19" s="3"/>
      <c r="D19" s="3"/>
    </row>
    <row r="20" spans="1:4" ht="15.75" customHeight="1">
      <c r="B20" s="3"/>
      <c r="C20" s="3"/>
      <c r="D20" s="3"/>
    </row>
    <row r="21" spans="1:4" ht="15.75" customHeight="1">
      <c r="A21" s="9"/>
      <c r="B21" s="3"/>
      <c r="C21" s="3"/>
      <c r="D21" s="3"/>
    </row>
    <row r="22" spans="1:4" ht="15.75" customHeight="1">
      <c r="A22" s="9"/>
      <c r="B22" s="3"/>
      <c r="C22" s="3"/>
      <c r="D22" s="3"/>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
    <mergeCell ref="B1:D1"/>
    <mergeCell ref="B9:E12"/>
  </mergeCells>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3B43-2A5C-4950-93E9-A63743C07412}">
  <dimension ref="A1:X995"/>
  <sheetViews>
    <sheetView zoomScale="85" zoomScaleNormal="85" workbookViewId="0">
      <selection activeCell="F34" sqref="F34"/>
    </sheetView>
  </sheetViews>
  <sheetFormatPr defaultColWidth="11.125" defaultRowHeight="15" customHeight="1"/>
  <cols>
    <col min="1" max="1" width="33.375" customWidth="1"/>
    <col min="2" max="2" width="13.875" customWidth="1"/>
    <col min="3" max="3" width="10.5" customWidth="1"/>
    <col min="4" max="4" width="12.125" customWidth="1"/>
    <col min="5" max="19" width="18.625" customWidth="1"/>
    <col min="20" max="20" width="30.875" customWidth="1"/>
    <col min="21" max="21" width="59.875" customWidth="1"/>
    <col min="22" max="23" width="21.875" customWidth="1"/>
    <col min="24" max="24" width="30.875" customWidth="1"/>
  </cols>
  <sheetData>
    <row r="1" spans="1:24" ht="20.25" customHeight="1">
      <c r="A1" s="30" t="s">
        <v>254</v>
      </c>
      <c r="B1" s="130" t="s">
        <v>223</v>
      </c>
      <c r="C1" s="139"/>
      <c r="D1" s="139"/>
      <c r="E1" s="2"/>
      <c r="F1" s="2" t="s">
        <v>30</v>
      </c>
      <c r="G1" s="2"/>
      <c r="H1" s="2"/>
      <c r="I1" s="2"/>
      <c r="J1" s="2" t="s">
        <v>30</v>
      </c>
      <c r="K1" s="2"/>
      <c r="L1" s="2"/>
      <c r="M1" s="2"/>
      <c r="N1" s="2" t="s">
        <v>30</v>
      </c>
      <c r="O1" s="2"/>
      <c r="P1" s="2"/>
      <c r="Q1" s="2"/>
      <c r="R1" s="2"/>
      <c r="S1" s="2"/>
      <c r="T1" s="2"/>
      <c r="U1" s="2"/>
      <c r="V1" s="2"/>
      <c r="W1" s="2"/>
      <c r="X1" s="2"/>
    </row>
    <row r="2" spans="1:24" ht="15.75" customHeight="1">
      <c r="A2" s="31" t="s">
        <v>224</v>
      </c>
      <c r="B2" s="24" t="s">
        <v>22</v>
      </c>
      <c r="C2" s="25" t="s">
        <v>23</v>
      </c>
      <c r="D2" s="24" t="s">
        <v>24</v>
      </c>
      <c r="F2" s="77" t="s">
        <v>22</v>
      </c>
      <c r="G2" s="77"/>
      <c r="H2" s="77"/>
      <c r="I2" s="77"/>
      <c r="J2" s="77" t="s">
        <v>23</v>
      </c>
      <c r="K2" s="77"/>
      <c r="L2" s="77"/>
      <c r="M2" s="77"/>
      <c r="N2" s="77" t="s">
        <v>24</v>
      </c>
      <c r="O2" s="77"/>
      <c r="P2" s="77"/>
      <c r="Q2" s="77"/>
    </row>
    <row r="3" spans="1:24" ht="15.75" customHeight="1">
      <c r="A3" s="32" t="s">
        <v>225</v>
      </c>
      <c r="B3" s="33"/>
      <c r="C3" s="33"/>
      <c r="D3" s="33"/>
      <c r="F3" s="77" t="s">
        <v>21</v>
      </c>
      <c r="G3" s="77" t="s">
        <v>255</v>
      </c>
      <c r="H3" s="77" t="s">
        <v>256</v>
      </c>
      <c r="I3" s="77" t="s">
        <v>257</v>
      </c>
      <c r="J3" s="77" t="s">
        <v>21</v>
      </c>
      <c r="K3" s="77" t="s">
        <v>255</v>
      </c>
      <c r="L3" s="77" t="s">
        <v>256</v>
      </c>
      <c r="M3" s="77" t="s">
        <v>257</v>
      </c>
      <c r="N3" s="77" t="s">
        <v>21</v>
      </c>
      <c r="O3" s="77" t="s">
        <v>255</v>
      </c>
      <c r="P3" s="77" t="s">
        <v>256</v>
      </c>
      <c r="Q3" s="77" t="s">
        <v>257</v>
      </c>
    </row>
    <row r="4" spans="1:24" ht="15.75" customHeight="1">
      <c r="A4" s="32" t="s">
        <v>229</v>
      </c>
      <c r="B4" s="33"/>
      <c r="C4" s="33"/>
      <c r="D4" s="33"/>
      <c r="F4" s="77">
        <v>2021</v>
      </c>
      <c r="G4" s="78">
        <v>0.39040479996764244</v>
      </c>
      <c r="H4" s="78">
        <v>3.3561102268136632E-3</v>
      </c>
      <c r="I4" s="78">
        <v>0.60623908980554386</v>
      </c>
      <c r="J4" s="77">
        <v>2021</v>
      </c>
      <c r="K4" s="78">
        <v>0.43711302638779448</v>
      </c>
      <c r="L4" s="78">
        <v>0.12651084714662436</v>
      </c>
      <c r="M4" s="78">
        <v>0.43637612646558116</v>
      </c>
      <c r="N4" s="77">
        <v>2021</v>
      </c>
      <c r="O4" s="78">
        <v>0.44627589893173031</v>
      </c>
      <c r="P4" s="78">
        <v>0.12276679433202499</v>
      </c>
      <c r="Q4" s="78">
        <v>0.43095730673624472</v>
      </c>
    </row>
    <row r="5" spans="1:24" ht="15.75" customHeight="1">
      <c r="A5" s="32" t="s">
        <v>230</v>
      </c>
      <c r="B5" s="33"/>
      <c r="C5" s="33"/>
      <c r="D5" s="33"/>
      <c r="F5" s="77">
        <v>2020</v>
      </c>
      <c r="G5" s="78">
        <v>0.41148853858320439</v>
      </c>
      <c r="H5" s="78">
        <v>6.4874480426811605E-3</v>
      </c>
      <c r="I5" s="78">
        <v>0.58202401337411447</v>
      </c>
      <c r="J5" s="77">
        <v>2020</v>
      </c>
      <c r="K5" s="78">
        <v>0.53329366335076045</v>
      </c>
      <c r="L5" s="78">
        <v>7.5056727874927873E-5</v>
      </c>
      <c r="M5" s="78">
        <v>0.46663127992136455</v>
      </c>
      <c r="N5" s="77">
        <v>2020</v>
      </c>
      <c r="O5" s="78">
        <v>0.52940593892464727</v>
      </c>
      <c r="P5" s="78">
        <v>0</v>
      </c>
      <c r="Q5" s="78">
        <v>0.47059406107535273</v>
      </c>
    </row>
    <row r="6" spans="1:24" ht="15.75" customHeight="1">
      <c r="A6" s="32" t="s">
        <v>232</v>
      </c>
      <c r="B6" s="33"/>
      <c r="C6" s="33"/>
      <c r="D6" s="33"/>
      <c r="F6" s="77">
        <v>2019</v>
      </c>
      <c r="G6" s="78">
        <v>0.37536946863984388</v>
      </c>
      <c r="H6" s="78">
        <v>3.0680920622179072E-3</v>
      </c>
      <c r="I6" s="78">
        <v>0.6215624392979382</v>
      </c>
      <c r="J6" s="77">
        <v>2019</v>
      </c>
      <c r="K6" s="78">
        <v>0.32244846728309917</v>
      </c>
      <c r="L6" s="78">
        <v>6.9618195782957665E-3</v>
      </c>
      <c r="M6" s="78">
        <v>0.67058971313860505</v>
      </c>
      <c r="N6" s="77">
        <v>2019</v>
      </c>
      <c r="O6" s="78">
        <v>0.46020263646878373</v>
      </c>
      <c r="P6" s="78">
        <v>0</v>
      </c>
      <c r="Q6" s="78">
        <v>0.53979736353121632</v>
      </c>
    </row>
    <row r="7" spans="1:24" ht="15.75" customHeight="1">
      <c r="A7" s="32"/>
      <c r="B7" s="7"/>
      <c r="C7" s="7"/>
      <c r="D7" s="7"/>
      <c r="F7" s="77">
        <v>2018</v>
      </c>
      <c r="G7" s="78">
        <v>0.40478444920876805</v>
      </c>
      <c r="H7" s="78">
        <v>4.2056057722398794E-2</v>
      </c>
      <c r="I7" s="78">
        <v>0.55315949306883316</v>
      </c>
      <c r="J7" s="77">
        <v>2018</v>
      </c>
      <c r="K7" s="78">
        <v>0.52930913963430037</v>
      </c>
      <c r="L7" s="78">
        <v>1.075423767259265E-2</v>
      </c>
      <c r="M7" s="78">
        <v>0.45993662269310698</v>
      </c>
      <c r="N7" s="77">
        <v>2018</v>
      </c>
      <c r="O7" s="78">
        <v>0.48650621363902774</v>
      </c>
      <c r="P7" s="78">
        <v>0</v>
      </c>
      <c r="Q7" s="78">
        <v>0.5134937863609722</v>
      </c>
    </row>
    <row r="8" spans="1:24" ht="15.75" customHeight="1">
      <c r="A8" s="31" t="s">
        <v>234</v>
      </c>
      <c r="B8" s="7"/>
      <c r="C8" s="7"/>
      <c r="D8" s="7"/>
      <c r="F8" s="77">
        <v>2017</v>
      </c>
      <c r="G8" s="78">
        <v>0.38450522863936176</v>
      </c>
      <c r="H8" s="78">
        <v>6.3069479334598819E-2</v>
      </c>
      <c r="I8" s="78">
        <v>0.55242529202603941</v>
      </c>
      <c r="J8" s="77">
        <v>2017</v>
      </c>
      <c r="K8" s="78">
        <v>0.48849960093471745</v>
      </c>
      <c r="L8" s="78">
        <v>2.4499341147538361E-2</v>
      </c>
      <c r="M8" s="78">
        <v>0.48700105791774417</v>
      </c>
      <c r="N8" s="77">
        <v>2017</v>
      </c>
      <c r="O8" s="78">
        <v>0.49940259212580473</v>
      </c>
      <c r="P8" s="78">
        <v>0</v>
      </c>
      <c r="Q8" s="78">
        <v>0.50059740787419527</v>
      </c>
    </row>
    <row r="9" spans="1:24" ht="15.75" customHeight="1">
      <c r="A9" s="34" t="s">
        <v>236</v>
      </c>
      <c r="B9" s="133" t="s">
        <v>258</v>
      </c>
      <c r="C9" s="133"/>
      <c r="D9" s="133"/>
      <c r="E9" s="133"/>
      <c r="F9" s="77">
        <v>2016</v>
      </c>
      <c r="G9" s="78">
        <v>0.43377294387575011</v>
      </c>
      <c r="H9" s="78">
        <v>9.7070243558065646E-3</v>
      </c>
      <c r="I9" s="78">
        <v>0.55652003176844334</v>
      </c>
      <c r="J9" s="77">
        <v>2016</v>
      </c>
      <c r="K9" s="78">
        <v>0.58698109478725857</v>
      </c>
      <c r="L9" s="78">
        <v>3.9070146395251595E-2</v>
      </c>
      <c r="M9" s="78">
        <v>0.37394875881748985</v>
      </c>
      <c r="N9" s="77">
        <v>2016</v>
      </c>
      <c r="O9" s="78">
        <v>0.33738917891213277</v>
      </c>
      <c r="P9" s="78">
        <v>0</v>
      </c>
      <c r="Q9" s="78">
        <v>0.66261082108786717</v>
      </c>
    </row>
    <row r="10" spans="1:24" ht="15.75" customHeight="1">
      <c r="A10" s="32" t="s">
        <v>239</v>
      </c>
      <c r="B10" s="133"/>
      <c r="C10" s="133"/>
      <c r="D10" s="133"/>
      <c r="E10" s="133"/>
      <c r="F10" s="77">
        <v>2015</v>
      </c>
      <c r="G10" s="78">
        <v>0.44063082597562564</v>
      </c>
      <c r="H10" s="78">
        <v>9.8070078916992504E-3</v>
      </c>
      <c r="I10" s="78">
        <v>0.54956216613267506</v>
      </c>
      <c r="J10" s="77">
        <v>2015</v>
      </c>
      <c r="K10" s="78">
        <v>0.52663196548677493</v>
      </c>
      <c r="L10" s="78">
        <v>3.0267772945492568E-2</v>
      </c>
      <c r="M10" s="78">
        <v>0.44310026156773252</v>
      </c>
      <c r="N10" s="77">
        <v>2015</v>
      </c>
      <c r="O10" s="78">
        <v>0.42730974364147389</v>
      </c>
      <c r="P10" s="78">
        <v>1.6277065396049298E-3</v>
      </c>
      <c r="Q10" s="78">
        <v>0.57106254981892124</v>
      </c>
    </row>
    <row r="11" spans="1:24" ht="15.75" customHeight="1">
      <c r="A11" s="31"/>
      <c r="B11" s="133"/>
      <c r="C11" s="133"/>
      <c r="D11" s="133"/>
      <c r="E11" s="133"/>
      <c r="F11" s="77">
        <v>2014</v>
      </c>
      <c r="G11" s="78">
        <v>0.42260624108278255</v>
      </c>
      <c r="H11" s="78">
        <v>1.337164756081091E-2</v>
      </c>
      <c r="I11" s="78">
        <v>0.56402211135640656</v>
      </c>
      <c r="J11" s="77">
        <v>2014</v>
      </c>
      <c r="K11" s="78">
        <v>0.61517287361711448</v>
      </c>
      <c r="L11" s="78">
        <v>2.9677835482175317E-2</v>
      </c>
      <c r="M11" s="78">
        <v>0.35514929090071018</v>
      </c>
      <c r="N11" s="77">
        <v>2014</v>
      </c>
      <c r="O11" s="78">
        <v>0.35163827541188275</v>
      </c>
      <c r="P11" s="78">
        <v>6.945226448730428E-2</v>
      </c>
      <c r="Q11" s="78">
        <v>0.57890946010081301</v>
      </c>
    </row>
    <row r="12" spans="1:24" ht="15.75" customHeight="1">
      <c r="A12" s="9"/>
      <c r="B12" s="133"/>
      <c r="C12" s="133"/>
      <c r="D12" s="133"/>
      <c r="E12" s="133"/>
      <c r="F12" s="77">
        <v>2013</v>
      </c>
      <c r="G12" s="78">
        <v>0.48548363152463009</v>
      </c>
      <c r="H12" s="78">
        <v>3.2017034733040836E-2</v>
      </c>
      <c r="I12" s="78">
        <v>0.48249933374232912</v>
      </c>
      <c r="J12" s="77">
        <v>2013</v>
      </c>
      <c r="K12" s="78">
        <v>0.45778855434886573</v>
      </c>
      <c r="L12" s="78">
        <v>5.3580630999060207E-2</v>
      </c>
      <c r="M12" s="78">
        <v>0.48863081465207403</v>
      </c>
      <c r="N12" s="77">
        <v>2013</v>
      </c>
      <c r="O12" s="78">
        <v>0.46463070398713285</v>
      </c>
      <c r="P12" s="78">
        <v>6.5119963455905719E-2</v>
      </c>
      <c r="Q12" s="78">
        <v>0.47024933255696144</v>
      </c>
    </row>
    <row r="13" spans="1:24" ht="15.75" customHeight="1">
      <c r="A13" s="9"/>
      <c r="B13" s="133"/>
      <c r="C13" s="133"/>
      <c r="D13" s="133"/>
      <c r="E13" s="133"/>
      <c r="F13" s="77">
        <v>2012</v>
      </c>
      <c r="G13" s="78">
        <v>0.36054858231915721</v>
      </c>
      <c r="H13" s="78">
        <v>0.1445253439129805</v>
      </c>
      <c r="I13" s="78">
        <v>0.4949260737678623</v>
      </c>
      <c r="J13" s="77">
        <v>2012</v>
      </c>
      <c r="K13" s="78">
        <v>0.52408812246951975</v>
      </c>
      <c r="L13" s="78">
        <v>4.4417539225955538E-2</v>
      </c>
      <c r="M13" s="78">
        <v>0.43149433830452477</v>
      </c>
      <c r="N13" s="77">
        <v>2012</v>
      </c>
      <c r="O13" s="78">
        <v>0.33598342094876715</v>
      </c>
      <c r="P13" s="78">
        <v>9.0927434715188257E-2</v>
      </c>
      <c r="Q13" s="78">
        <v>0.57308914433604452</v>
      </c>
    </row>
    <row r="14" spans="1:24" ht="15.75" customHeight="1">
      <c r="A14" s="9"/>
      <c r="B14" s="133"/>
      <c r="C14" s="133"/>
      <c r="D14" s="133"/>
      <c r="E14" s="133"/>
    </row>
    <row r="15" spans="1:24" ht="15.75" customHeight="1">
      <c r="A15" s="9"/>
      <c r="B15" s="9"/>
      <c r="C15" s="9"/>
      <c r="D15" s="9"/>
    </row>
    <row r="16" spans="1:24" ht="15.75" customHeight="1">
      <c r="A16" s="9"/>
      <c r="B16" s="9"/>
      <c r="C16" s="9"/>
      <c r="D16" s="9"/>
    </row>
    <row r="17" spans="1:4" ht="15.75" customHeight="1">
      <c r="A17" s="31"/>
    </row>
    <row r="18" spans="1:4" ht="15.75" customHeight="1">
      <c r="A18" s="9"/>
      <c r="B18" s="3"/>
      <c r="C18" s="3"/>
      <c r="D18" s="3"/>
    </row>
    <row r="19" spans="1:4" ht="15.75" customHeight="1">
      <c r="A19" s="9"/>
      <c r="B19" s="3"/>
      <c r="C19" s="3"/>
      <c r="D19" s="3"/>
    </row>
    <row r="20" spans="1:4" ht="15.75" customHeight="1">
      <c r="B20" s="3"/>
      <c r="C20" s="3"/>
      <c r="D20" s="3"/>
    </row>
    <row r="21" spans="1:4" ht="15.75" customHeight="1">
      <c r="A21" s="9"/>
      <c r="B21" s="3"/>
      <c r="C21" s="3"/>
      <c r="D21" s="3"/>
    </row>
    <row r="22" spans="1:4" ht="15.75" customHeight="1">
      <c r="A22" s="9"/>
      <c r="B22" s="3"/>
      <c r="C22" s="3"/>
      <c r="D22" s="3"/>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
    <mergeCell ref="B1:D1"/>
    <mergeCell ref="B9:E14"/>
  </mergeCells>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0D84-01D9-4377-83E4-9551305DE728}">
  <dimension ref="A1:AB995"/>
  <sheetViews>
    <sheetView workbookViewId="0">
      <selection activeCell="F24" sqref="F24"/>
    </sheetView>
  </sheetViews>
  <sheetFormatPr defaultColWidth="11.125" defaultRowHeight="15" customHeight="1"/>
  <cols>
    <col min="1" max="1" width="33.375" customWidth="1"/>
    <col min="2" max="2" width="13.875" customWidth="1"/>
    <col min="3" max="3" width="10.5" customWidth="1"/>
    <col min="4" max="4" width="12.125" customWidth="1"/>
    <col min="5" max="9" width="18.625" customWidth="1"/>
    <col min="10" max="11" width="21.875" customWidth="1"/>
    <col min="12" max="12" width="30.875" customWidth="1"/>
    <col min="13" max="13" width="59.875" customWidth="1"/>
    <col min="14" max="15" width="21.875" customWidth="1"/>
    <col min="16" max="16" width="30.875" customWidth="1"/>
    <col min="17" max="17" width="59.875" customWidth="1"/>
    <col min="18" max="19" width="21.875" customWidth="1"/>
    <col min="20" max="20" width="30.875" customWidth="1"/>
    <col min="21" max="21" width="59.875" customWidth="1"/>
    <col min="22" max="23" width="21.875" customWidth="1"/>
    <col min="24" max="24" width="30.875" customWidth="1"/>
    <col min="25" max="25" width="59.875" customWidth="1"/>
    <col min="26" max="27" width="21.875" customWidth="1"/>
    <col min="28" max="28" width="30.875" customWidth="1"/>
  </cols>
  <sheetData>
    <row r="1" spans="1:28" ht="20.25" customHeight="1">
      <c r="A1" s="30" t="s">
        <v>254</v>
      </c>
      <c r="B1" s="130" t="s">
        <v>223</v>
      </c>
      <c r="C1" s="139"/>
      <c r="D1" s="139"/>
      <c r="E1" s="2"/>
      <c r="F1" s="135" t="s">
        <v>259</v>
      </c>
      <c r="G1" s="135"/>
      <c r="H1" s="135"/>
      <c r="I1" s="135"/>
      <c r="J1" s="2"/>
      <c r="K1" s="2"/>
      <c r="L1" s="2"/>
      <c r="M1" s="2"/>
      <c r="N1" s="2"/>
      <c r="O1" s="2"/>
      <c r="P1" s="2"/>
      <c r="Q1" s="2"/>
      <c r="R1" s="2"/>
      <c r="S1" s="2"/>
      <c r="T1" s="2"/>
      <c r="U1" s="2"/>
      <c r="V1" s="2"/>
      <c r="W1" s="2"/>
      <c r="X1" s="2"/>
      <c r="Y1" s="2"/>
      <c r="Z1" s="2"/>
      <c r="AA1" s="2"/>
      <c r="AB1" s="2"/>
    </row>
    <row r="2" spans="1:28" ht="15.75" customHeight="1">
      <c r="A2" s="31" t="s">
        <v>224</v>
      </c>
      <c r="B2" s="24" t="s">
        <v>22</v>
      </c>
      <c r="C2" s="25" t="s">
        <v>23</v>
      </c>
      <c r="D2" s="24" t="s">
        <v>24</v>
      </c>
      <c r="F2" t="s">
        <v>21</v>
      </c>
      <c r="G2" t="s">
        <v>22</v>
      </c>
      <c r="H2" t="s">
        <v>23</v>
      </c>
      <c r="I2" t="s">
        <v>24</v>
      </c>
    </row>
    <row r="3" spans="1:28" ht="15.75" customHeight="1">
      <c r="A3" s="32" t="s">
        <v>225</v>
      </c>
      <c r="B3" s="33"/>
      <c r="C3" s="33"/>
      <c r="D3" s="33"/>
      <c r="F3">
        <v>2021</v>
      </c>
      <c r="G3" s="74">
        <v>7.4595518182136597E-2</v>
      </c>
      <c r="H3" s="74">
        <v>3.8243689820261155E-2</v>
      </c>
      <c r="I3" s="74">
        <v>0.17658859706250155</v>
      </c>
    </row>
    <row r="4" spans="1:28" ht="15.75" customHeight="1">
      <c r="A4" s="32" t="s">
        <v>229</v>
      </c>
      <c r="B4" s="33"/>
      <c r="C4" s="33"/>
      <c r="D4" s="33"/>
      <c r="F4">
        <v>2020</v>
      </c>
      <c r="G4" s="74">
        <v>7.5712454151796671E-2</v>
      </c>
      <c r="H4" s="74">
        <v>3.8091889850348892E-2</v>
      </c>
      <c r="I4" s="74">
        <v>0.215034698593771</v>
      </c>
    </row>
    <row r="5" spans="1:28" ht="15.75" customHeight="1">
      <c r="A5" s="32" t="s">
        <v>230</v>
      </c>
      <c r="B5" s="33"/>
      <c r="C5" s="33"/>
      <c r="D5" s="33"/>
      <c r="F5">
        <v>2019</v>
      </c>
      <c r="G5" s="74">
        <v>9.4648302256492747E-2</v>
      </c>
      <c r="H5" s="74">
        <v>3.0505357727667267E-2</v>
      </c>
      <c r="I5" s="74">
        <v>0.15943390726750864</v>
      </c>
    </row>
    <row r="6" spans="1:28" ht="15.75" customHeight="1">
      <c r="A6" s="32" t="s">
        <v>232</v>
      </c>
      <c r="B6" s="33"/>
      <c r="C6" s="33"/>
      <c r="D6" s="33"/>
      <c r="F6">
        <v>2018</v>
      </c>
      <c r="G6" s="74">
        <v>0.10771156599945872</v>
      </c>
      <c r="H6" s="74">
        <v>4.6356448453390584E-2</v>
      </c>
      <c r="I6" s="74">
        <v>0.13446644240508862</v>
      </c>
    </row>
    <row r="7" spans="1:28" ht="15.75" customHeight="1">
      <c r="A7" s="32"/>
      <c r="B7" s="7"/>
      <c r="C7" s="7"/>
      <c r="D7" s="7"/>
      <c r="F7">
        <v>2017</v>
      </c>
      <c r="G7" s="74">
        <v>0.11082669220145865</v>
      </c>
      <c r="H7" s="74">
        <v>3.3239849009625927E-2</v>
      </c>
      <c r="I7" s="74">
        <v>0.1166217743581472</v>
      </c>
    </row>
    <row r="8" spans="1:28" ht="15.75" customHeight="1">
      <c r="A8" s="31" t="s">
        <v>234</v>
      </c>
      <c r="B8" s="7"/>
      <c r="C8" s="7"/>
      <c r="D8" s="7"/>
    </row>
    <row r="9" spans="1:28" ht="15.75" customHeight="1">
      <c r="A9" s="34" t="s">
        <v>236</v>
      </c>
      <c r="B9" s="132" t="s">
        <v>260</v>
      </c>
      <c r="C9" s="132"/>
      <c r="D9" s="132"/>
    </row>
    <row r="10" spans="1:28" ht="15.75" customHeight="1">
      <c r="A10" s="32" t="s">
        <v>239</v>
      </c>
      <c r="B10" s="132"/>
      <c r="C10" s="132"/>
      <c r="D10" s="132"/>
    </row>
    <row r="11" spans="1:28" ht="15.75" customHeight="1">
      <c r="A11" s="31"/>
      <c r="B11" s="132"/>
      <c r="C11" s="132"/>
      <c r="D11" s="132"/>
    </row>
    <row r="12" spans="1:28" ht="15.75" customHeight="1">
      <c r="A12" s="9"/>
      <c r="B12" s="35"/>
      <c r="C12" s="35"/>
      <c r="D12" s="35"/>
    </row>
    <row r="13" spans="1:28" ht="15.75" customHeight="1">
      <c r="A13" s="9"/>
      <c r="B13" s="134"/>
      <c r="C13" s="139"/>
      <c r="D13" s="139"/>
    </row>
    <row r="14" spans="1:28" ht="15.75" customHeight="1">
      <c r="A14" s="9"/>
      <c r="B14" s="134"/>
      <c r="C14" s="139"/>
      <c r="D14" s="139"/>
    </row>
    <row r="15" spans="1:28" ht="15.75" customHeight="1">
      <c r="A15" s="9"/>
      <c r="B15" s="9"/>
      <c r="C15" s="9"/>
      <c r="D15" s="9"/>
    </row>
    <row r="16" spans="1:28" ht="15.75" customHeight="1">
      <c r="A16" s="9"/>
      <c r="B16" s="9"/>
      <c r="C16" s="9"/>
      <c r="D16" s="9"/>
    </row>
    <row r="17" spans="1:4" ht="15.75" customHeight="1">
      <c r="A17" s="31"/>
    </row>
    <row r="18" spans="1:4" ht="15.75" customHeight="1">
      <c r="A18" s="9"/>
      <c r="B18" s="3"/>
      <c r="C18" s="3"/>
      <c r="D18" s="3"/>
    </row>
    <row r="19" spans="1:4" ht="15.75" customHeight="1">
      <c r="A19" s="9"/>
      <c r="B19" s="3"/>
      <c r="C19" s="3"/>
      <c r="D19" s="3"/>
    </row>
    <row r="20" spans="1:4" ht="15.75" customHeight="1">
      <c r="B20" s="3"/>
      <c r="C20" s="3"/>
      <c r="D20" s="3"/>
    </row>
    <row r="21" spans="1:4" ht="15.75" customHeight="1">
      <c r="A21" s="9"/>
      <c r="B21" s="3"/>
      <c r="C21" s="3"/>
      <c r="D21" s="3"/>
    </row>
    <row r="22" spans="1:4" ht="15.75" customHeight="1">
      <c r="A22" s="9"/>
      <c r="B22" s="3"/>
      <c r="C22" s="3"/>
      <c r="D22" s="3"/>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5">
    <mergeCell ref="B1:D1"/>
    <mergeCell ref="B13:D13"/>
    <mergeCell ref="B14:D14"/>
    <mergeCell ref="F1:I1"/>
    <mergeCell ref="B9:D11"/>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8315-95C9-410A-A678-7B8E9D07F579}">
  <dimension ref="A1:AB995"/>
  <sheetViews>
    <sheetView workbookViewId="0">
      <selection activeCell="J29" sqref="J29"/>
    </sheetView>
  </sheetViews>
  <sheetFormatPr defaultColWidth="11.125" defaultRowHeight="15" customHeight="1"/>
  <cols>
    <col min="1" max="1" width="33.375" customWidth="1"/>
    <col min="2" max="2" width="13.875" customWidth="1"/>
    <col min="3" max="3" width="10.5" customWidth="1"/>
    <col min="4" max="4" width="12.125" customWidth="1"/>
    <col min="5" max="13" width="18.625" customWidth="1"/>
    <col min="14" max="15" width="21.875" customWidth="1"/>
    <col min="16" max="16" width="30.875" customWidth="1"/>
    <col min="17" max="17" width="59.875" customWidth="1"/>
    <col min="18" max="19" width="21.875" customWidth="1"/>
    <col min="20" max="20" width="30.875" customWidth="1"/>
    <col min="21" max="21" width="59.875" customWidth="1"/>
    <col min="22" max="23" width="21.875" customWidth="1"/>
    <col min="24" max="24" width="30.875" customWidth="1"/>
    <col min="25" max="25" width="59.875" customWidth="1"/>
    <col min="26" max="27" width="21.875" customWidth="1"/>
    <col min="28" max="28" width="30.875" customWidth="1"/>
  </cols>
  <sheetData>
    <row r="1" spans="1:28" ht="20.25" customHeight="1">
      <c r="A1" s="30" t="s">
        <v>254</v>
      </c>
      <c r="B1" s="130" t="s">
        <v>223</v>
      </c>
      <c r="C1" s="139"/>
      <c r="D1" s="139"/>
      <c r="E1" s="2"/>
      <c r="F1" s="67" t="s">
        <v>261</v>
      </c>
      <c r="G1" s="68"/>
      <c r="H1" s="67" t="s">
        <v>262</v>
      </c>
      <c r="I1" s="68"/>
      <c r="J1" s="67" t="s">
        <v>263</v>
      </c>
      <c r="K1" s="68"/>
      <c r="L1" s="2"/>
      <c r="M1" s="2"/>
      <c r="N1" s="2"/>
      <c r="O1" s="2"/>
      <c r="P1" s="2"/>
      <c r="Q1" s="2"/>
      <c r="R1" s="2"/>
      <c r="S1" s="2"/>
      <c r="T1" s="2"/>
      <c r="U1" s="2"/>
      <c r="V1" s="2"/>
      <c r="W1" s="2"/>
      <c r="X1" s="2"/>
      <c r="Y1" s="2"/>
      <c r="Z1" s="2"/>
      <c r="AA1" s="2"/>
      <c r="AB1" s="2"/>
    </row>
    <row r="2" spans="1:28" ht="15.75" customHeight="1">
      <c r="A2" s="31" t="s">
        <v>224</v>
      </c>
      <c r="B2" s="24" t="s">
        <v>22</v>
      </c>
      <c r="C2" s="25" t="s">
        <v>23</v>
      </c>
      <c r="D2" s="24" t="s">
        <v>24</v>
      </c>
      <c r="F2" s="55"/>
      <c r="G2" s="55"/>
      <c r="H2" s="55"/>
      <c r="I2" s="55"/>
      <c r="J2" s="55"/>
      <c r="K2" s="55"/>
    </row>
    <row r="3" spans="1:28" ht="15.75" customHeight="1">
      <c r="A3" s="32" t="s">
        <v>225</v>
      </c>
      <c r="B3" s="71">
        <f>G3</f>
        <v>237263.4</v>
      </c>
      <c r="C3" s="71">
        <f>I3</f>
        <v>1039086</v>
      </c>
      <c r="D3" s="71">
        <f>K3</f>
        <v>409489.2</v>
      </c>
      <c r="F3" s="55" t="s">
        <v>225</v>
      </c>
      <c r="G3" s="55">
        <v>237263.4</v>
      </c>
      <c r="H3" s="55" t="s">
        <v>225</v>
      </c>
      <c r="I3" s="55">
        <v>1039086</v>
      </c>
      <c r="J3" s="55" t="s">
        <v>225</v>
      </c>
      <c r="K3" s="55">
        <v>409489.2</v>
      </c>
    </row>
    <row r="4" spans="1:28" ht="15.75" customHeight="1">
      <c r="A4" s="32" t="s">
        <v>229</v>
      </c>
      <c r="B4" s="71">
        <f>G5</f>
        <v>205322.5</v>
      </c>
      <c r="C4" s="71">
        <f>I5</f>
        <v>719913.5</v>
      </c>
      <c r="D4" s="71">
        <f>K5</f>
        <v>363823</v>
      </c>
      <c r="F4" s="55" t="s">
        <v>231</v>
      </c>
      <c r="G4" s="55">
        <v>48777.925142014799</v>
      </c>
      <c r="H4" s="55" t="s">
        <v>231</v>
      </c>
      <c r="I4" s="55">
        <v>484176.34806692298</v>
      </c>
      <c r="J4" s="55" t="s">
        <v>231</v>
      </c>
      <c r="K4" s="55">
        <v>152729.50552134827</v>
      </c>
    </row>
    <row r="5" spans="1:28" ht="15.75" customHeight="1">
      <c r="A5" s="32" t="s">
        <v>230</v>
      </c>
      <c r="B5" s="71">
        <f>G7</f>
        <v>154249.34298595894</v>
      </c>
      <c r="C5" s="71">
        <f>I7</f>
        <v>1531100.0490739401</v>
      </c>
      <c r="D5" s="71">
        <f>K7</f>
        <v>482973.10335872282</v>
      </c>
      <c r="F5" s="55" t="s">
        <v>229</v>
      </c>
      <c r="G5" s="55">
        <v>205322.5</v>
      </c>
      <c r="H5" s="55" t="s">
        <v>229</v>
      </c>
      <c r="I5" s="55">
        <v>719913.5</v>
      </c>
      <c r="J5" s="55" t="s">
        <v>229</v>
      </c>
      <c r="K5" s="55">
        <v>363823</v>
      </c>
    </row>
    <row r="6" spans="1:28" ht="15.75" customHeight="1">
      <c r="A6" s="32" t="s">
        <v>232</v>
      </c>
      <c r="B6" s="70">
        <f>G7/G3</f>
        <v>0.65011857280119456</v>
      </c>
      <c r="C6" s="70">
        <f>I7/I3</f>
        <v>1.4735065712308126</v>
      </c>
      <c r="D6" s="70">
        <f>K7/K3</f>
        <v>1.1794526042658091</v>
      </c>
      <c r="F6" s="55" t="s">
        <v>233</v>
      </c>
      <c r="G6" s="55" t="e">
        <v>#N/A</v>
      </c>
      <c r="H6" s="55" t="s">
        <v>233</v>
      </c>
      <c r="I6" s="55" t="e">
        <v>#N/A</v>
      </c>
      <c r="J6" s="55" t="s">
        <v>233</v>
      </c>
      <c r="K6" s="55" t="e">
        <v>#N/A</v>
      </c>
    </row>
    <row r="7" spans="1:28" ht="15.75" customHeight="1">
      <c r="A7" s="32"/>
      <c r="B7" s="7"/>
      <c r="C7" s="7"/>
      <c r="D7" s="7"/>
      <c r="F7" s="55" t="s">
        <v>235</v>
      </c>
      <c r="G7" s="55">
        <v>154249.34298595894</v>
      </c>
      <c r="H7" s="55" t="s">
        <v>235</v>
      </c>
      <c r="I7" s="55">
        <v>1531100.0490739401</v>
      </c>
      <c r="J7" s="55" t="s">
        <v>235</v>
      </c>
      <c r="K7" s="55">
        <v>482973.10335872282</v>
      </c>
    </row>
    <row r="8" spans="1:28" ht="15.75" customHeight="1">
      <c r="A8" s="31" t="s">
        <v>234</v>
      </c>
      <c r="B8" s="7"/>
      <c r="C8" s="7"/>
      <c r="D8" s="7"/>
      <c r="F8" s="55" t="s">
        <v>238</v>
      </c>
      <c r="G8" s="55">
        <v>23792859811.600002</v>
      </c>
      <c r="H8" s="55" t="s">
        <v>238</v>
      </c>
      <c r="I8" s="55">
        <v>2344267360274.2222</v>
      </c>
      <c r="J8" s="55" t="s">
        <v>238</v>
      </c>
      <c r="K8" s="55">
        <v>233263018567.95557</v>
      </c>
    </row>
    <row r="9" spans="1:28" ht="15.75" customHeight="1">
      <c r="A9" s="34" t="s">
        <v>236</v>
      </c>
      <c r="B9" s="132" t="s">
        <v>264</v>
      </c>
      <c r="C9" s="132"/>
      <c r="D9" s="132"/>
      <c r="E9" s="132"/>
      <c r="F9" s="55" t="s">
        <v>240</v>
      </c>
      <c r="G9" s="55">
        <v>1.7474612417662456</v>
      </c>
      <c r="H9" s="55" t="s">
        <v>240</v>
      </c>
      <c r="I9" s="55">
        <v>2.598950038357092</v>
      </c>
      <c r="J9" s="55" t="s">
        <v>240</v>
      </c>
      <c r="K9" s="55">
        <v>-0.26563216261810929</v>
      </c>
    </row>
    <row r="10" spans="1:28" ht="15.75" customHeight="1">
      <c r="A10" s="32" t="s">
        <v>239</v>
      </c>
      <c r="B10" s="132"/>
      <c r="C10" s="132"/>
      <c r="D10" s="132"/>
      <c r="E10" s="132"/>
      <c r="F10" s="55" t="s">
        <v>241</v>
      </c>
      <c r="G10" s="55">
        <v>0.97440790276985656</v>
      </c>
      <c r="H10" s="55" t="s">
        <v>241</v>
      </c>
      <c r="I10" s="55">
        <v>0.7203908721502138</v>
      </c>
      <c r="J10" s="55" t="s">
        <v>241</v>
      </c>
      <c r="K10" s="55">
        <v>0.40440825213896836</v>
      </c>
    </row>
    <row r="11" spans="1:28" ht="15.75" customHeight="1">
      <c r="A11" s="31"/>
      <c r="B11" s="132"/>
      <c r="C11" s="132"/>
      <c r="D11" s="132"/>
      <c r="E11" s="132"/>
      <c r="F11" s="55" t="s">
        <v>242</v>
      </c>
      <c r="G11" s="55">
        <v>558132</v>
      </c>
      <c r="H11" s="55" t="s">
        <v>242</v>
      </c>
      <c r="I11" s="55">
        <v>5988229</v>
      </c>
      <c r="J11" s="55" t="s">
        <v>242</v>
      </c>
      <c r="K11" s="55">
        <v>1536123</v>
      </c>
    </row>
    <row r="12" spans="1:28" ht="15.75" customHeight="1">
      <c r="A12" s="9"/>
      <c r="B12" s="35"/>
      <c r="C12" s="35"/>
      <c r="D12" s="35"/>
      <c r="F12" s="55" t="s">
        <v>244</v>
      </c>
      <c r="G12" s="55">
        <v>15616</v>
      </c>
      <c r="H12" s="55" t="s">
        <v>244</v>
      </c>
      <c r="I12" s="55">
        <v>-1618895</v>
      </c>
      <c r="J12" s="55" t="s">
        <v>244</v>
      </c>
      <c r="K12" s="55">
        <v>-283318</v>
      </c>
    </row>
    <row r="13" spans="1:28" ht="15.75" customHeight="1">
      <c r="A13" s="9"/>
      <c r="B13" s="131" t="s">
        <v>243</v>
      </c>
      <c r="C13" s="139"/>
      <c r="D13" s="139"/>
      <c r="F13" s="55" t="s">
        <v>246</v>
      </c>
      <c r="G13" s="55">
        <v>573748</v>
      </c>
      <c r="H13" s="55" t="s">
        <v>246</v>
      </c>
      <c r="I13" s="55">
        <v>4369334</v>
      </c>
      <c r="J13" s="55" t="s">
        <v>246</v>
      </c>
      <c r="K13" s="55">
        <v>1252805</v>
      </c>
    </row>
    <row r="14" spans="1:28" ht="15.75" customHeight="1">
      <c r="A14" s="9"/>
      <c r="B14" s="131" t="s">
        <v>245</v>
      </c>
      <c r="C14" s="139"/>
      <c r="D14" s="139"/>
      <c r="F14" s="55" t="s">
        <v>247</v>
      </c>
      <c r="G14" s="55">
        <v>2372634</v>
      </c>
      <c r="H14" s="55" t="s">
        <v>247</v>
      </c>
      <c r="I14" s="55">
        <v>10390860</v>
      </c>
      <c r="J14" s="55" t="s">
        <v>247</v>
      </c>
      <c r="K14" s="55">
        <v>4094892</v>
      </c>
    </row>
    <row r="15" spans="1:28" ht="15.75" customHeight="1" thickBot="1">
      <c r="A15" s="9"/>
      <c r="B15" s="9"/>
      <c r="C15" s="9"/>
      <c r="D15" s="9"/>
      <c r="F15" s="66" t="s">
        <v>248</v>
      </c>
      <c r="G15" s="66">
        <v>10</v>
      </c>
      <c r="H15" s="66" t="s">
        <v>248</v>
      </c>
      <c r="I15" s="66">
        <v>10</v>
      </c>
      <c r="J15" s="66" t="s">
        <v>248</v>
      </c>
      <c r="K15" s="66">
        <v>10</v>
      </c>
    </row>
    <row r="16" spans="1:28" ht="15.75" customHeight="1">
      <c r="A16" s="9"/>
      <c r="B16" s="9"/>
      <c r="C16" s="9"/>
      <c r="D16" s="9"/>
    </row>
    <row r="17" spans="1:4" ht="15.75" customHeight="1">
      <c r="A17" s="31"/>
    </row>
    <row r="18" spans="1:4" ht="15.75" customHeight="1">
      <c r="A18" s="9"/>
      <c r="B18" s="3"/>
      <c r="C18" s="3"/>
      <c r="D18" s="3"/>
    </row>
    <row r="19" spans="1:4" ht="15.75" customHeight="1">
      <c r="A19" s="9"/>
      <c r="B19" s="3"/>
      <c r="C19" s="3"/>
      <c r="D19" s="3"/>
    </row>
    <row r="20" spans="1:4" ht="15.75" customHeight="1">
      <c r="B20" s="3"/>
      <c r="C20" s="3"/>
      <c r="D20" s="3"/>
    </row>
    <row r="21" spans="1:4" ht="15.75" customHeight="1">
      <c r="A21" s="9"/>
      <c r="B21" s="3"/>
      <c r="C21" s="3"/>
      <c r="D21" s="3"/>
    </row>
    <row r="22" spans="1:4" ht="15.75" customHeight="1">
      <c r="A22" s="9"/>
      <c r="B22" s="3"/>
      <c r="C22" s="3"/>
      <c r="D22" s="3"/>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B1:D1"/>
    <mergeCell ref="B13:D13"/>
    <mergeCell ref="B14:D14"/>
    <mergeCell ref="B9:E11"/>
  </mergeCells>
  <pageMargins left="0.7" right="0.7" top="0.75" bottom="0.75" header="0" footer="0"/>
  <pageSetup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5070-CBC0-44A6-A5E7-2F5A4CBC5019}">
  <dimension ref="A1:AB995"/>
  <sheetViews>
    <sheetView workbookViewId="0">
      <selection activeCell="F17" sqref="F17"/>
    </sheetView>
  </sheetViews>
  <sheetFormatPr defaultColWidth="11.125" defaultRowHeight="15" customHeight="1"/>
  <cols>
    <col min="1" max="1" width="33.375" customWidth="1"/>
    <col min="2" max="2" width="13.875" customWidth="1"/>
    <col min="3" max="3" width="10.5" customWidth="1"/>
    <col min="4" max="4" width="12.125" customWidth="1"/>
    <col min="5" max="21" width="18.625" customWidth="1"/>
    <col min="22" max="23" width="21.875" customWidth="1"/>
    <col min="24" max="24" width="30.875" customWidth="1"/>
    <col min="25" max="25" width="59.875" customWidth="1"/>
    <col min="26" max="27" width="21.875" customWidth="1"/>
    <col min="28" max="28" width="30.875" customWidth="1"/>
  </cols>
  <sheetData>
    <row r="1" spans="1:28" ht="20.25" customHeight="1">
      <c r="A1" s="30" t="s">
        <v>254</v>
      </c>
      <c r="B1" s="130" t="s">
        <v>223</v>
      </c>
      <c r="C1" s="139"/>
      <c r="D1" s="139"/>
      <c r="E1" s="2"/>
      <c r="F1" s="79" t="s">
        <v>265</v>
      </c>
      <c r="G1" s="68"/>
      <c r="H1" s="68" t="s">
        <v>266</v>
      </c>
      <c r="I1" s="68"/>
      <c r="J1" s="68" t="s">
        <v>267</v>
      </c>
      <c r="K1" s="68"/>
      <c r="L1" s="2"/>
      <c r="M1" s="2"/>
      <c r="N1" s="2"/>
      <c r="O1" s="2"/>
      <c r="P1" s="2"/>
      <c r="Q1" s="2"/>
      <c r="R1" s="2"/>
      <c r="S1" s="2"/>
      <c r="T1" s="2"/>
      <c r="U1" s="2"/>
      <c r="V1" s="2"/>
      <c r="W1" s="2"/>
      <c r="X1" s="2"/>
      <c r="Y1" s="2"/>
      <c r="Z1" s="2"/>
      <c r="AA1" s="2"/>
      <c r="AB1" s="2"/>
    </row>
    <row r="2" spans="1:28" ht="15.75" customHeight="1">
      <c r="A2" s="31" t="s">
        <v>224</v>
      </c>
      <c r="B2" s="24" t="s">
        <v>22</v>
      </c>
      <c r="C2" s="25" t="s">
        <v>23</v>
      </c>
      <c r="D2" s="24" t="s">
        <v>24</v>
      </c>
      <c r="F2" s="55"/>
      <c r="G2" s="55"/>
      <c r="H2" s="55"/>
      <c r="I2" s="55"/>
      <c r="J2" s="55"/>
      <c r="K2" s="55"/>
    </row>
    <row r="3" spans="1:28" ht="15.75" customHeight="1">
      <c r="A3" s="32" t="s">
        <v>225</v>
      </c>
      <c r="B3" s="71">
        <f>G3</f>
        <v>1677761.4</v>
      </c>
      <c r="C3" s="71">
        <f>I3</f>
        <v>4627577.0999999996</v>
      </c>
      <c r="D3" s="71">
        <f>K3</f>
        <v>5362094.9000000004</v>
      </c>
      <c r="F3" s="55" t="s">
        <v>225</v>
      </c>
      <c r="G3" s="55">
        <v>1677761.4</v>
      </c>
      <c r="H3" s="55" t="s">
        <v>225</v>
      </c>
      <c r="I3" s="55">
        <v>4627577.0999999996</v>
      </c>
      <c r="J3" s="55" t="s">
        <v>225</v>
      </c>
      <c r="K3" s="55">
        <v>5362094.9000000004</v>
      </c>
    </row>
    <row r="4" spans="1:28" ht="15.75" customHeight="1">
      <c r="A4" s="32" t="s">
        <v>229</v>
      </c>
      <c r="B4" s="71">
        <f>G5</f>
        <v>1670924</v>
      </c>
      <c r="C4" s="71">
        <f>I5</f>
        <v>4734654.5</v>
      </c>
      <c r="D4" s="71">
        <f>K5</f>
        <v>5266356.5</v>
      </c>
      <c r="F4" s="55" t="s">
        <v>231</v>
      </c>
      <c r="G4" s="55">
        <v>272243.47029493039</v>
      </c>
      <c r="H4" s="55" t="s">
        <v>231</v>
      </c>
      <c r="I4" s="55">
        <v>171759.26083196621</v>
      </c>
      <c r="J4" s="55" t="s">
        <v>231</v>
      </c>
      <c r="K4" s="55">
        <v>193919.19606838751</v>
      </c>
    </row>
    <row r="5" spans="1:28" ht="15.75" customHeight="1">
      <c r="A5" s="32" t="s">
        <v>230</v>
      </c>
      <c r="B5" s="71">
        <f>G7</f>
        <v>860909.44424037216</v>
      </c>
      <c r="C5" s="71">
        <f>I7</f>
        <v>543150.47345596051</v>
      </c>
      <c r="D5" s="71">
        <f>K7</f>
        <v>613226.34160487365</v>
      </c>
      <c r="F5" s="55" t="s">
        <v>229</v>
      </c>
      <c r="G5" s="55">
        <v>1670924</v>
      </c>
      <c r="H5" s="55" t="s">
        <v>229</v>
      </c>
      <c r="I5" s="55">
        <v>4734654.5</v>
      </c>
      <c r="J5" s="55" t="s">
        <v>229</v>
      </c>
      <c r="K5" s="55">
        <v>5266356.5</v>
      </c>
    </row>
    <row r="6" spans="1:28" ht="15.75" customHeight="1">
      <c r="A6" s="32" t="s">
        <v>232</v>
      </c>
      <c r="B6" s="70">
        <f>G7/G4</f>
        <v>3.1622776601683795</v>
      </c>
      <c r="C6" s="70">
        <f>I7/I3</f>
        <v>0.11737253895909386</v>
      </c>
      <c r="D6" s="70">
        <f>K7/K3</f>
        <v>0.11436320189052857</v>
      </c>
      <c r="F6" s="55" t="s">
        <v>233</v>
      </c>
      <c r="G6" s="55" t="e">
        <v>#N/A</v>
      </c>
      <c r="H6" s="55" t="s">
        <v>233</v>
      </c>
      <c r="I6" s="55" t="e">
        <v>#N/A</v>
      </c>
      <c r="J6" s="55" t="s">
        <v>233</v>
      </c>
      <c r="K6" s="55" t="e">
        <v>#N/A</v>
      </c>
    </row>
    <row r="7" spans="1:28" ht="15.75" customHeight="1">
      <c r="A7" s="32"/>
      <c r="B7" s="7"/>
      <c r="C7" s="7"/>
      <c r="D7" s="7"/>
      <c r="F7" s="55" t="s">
        <v>235</v>
      </c>
      <c r="G7" s="55">
        <v>860909.44424037216</v>
      </c>
      <c r="H7" s="55" t="s">
        <v>235</v>
      </c>
      <c r="I7" s="55">
        <v>543150.47345596051</v>
      </c>
      <c r="J7" s="55" t="s">
        <v>235</v>
      </c>
      <c r="K7" s="55">
        <v>613226.34160487365</v>
      </c>
    </row>
    <row r="8" spans="1:28" ht="15.75" customHeight="1">
      <c r="A8" s="31" t="s">
        <v>234</v>
      </c>
      <c r="B8" s="132" t="s">
        <v>268</v>
      </c>
      <c r="C8" s="132"/>
      <c r="D8" s="132"/>
      <c r="E8" s="132"/>
      <c r="F8" s="55" t="s">
        <v>238</v>
      </c>
      <c r="G8" s="55">
        <v>741165071182.26648</v>
      </c>
      <c r="H8" s="55" t="s">
        <v>238</v>
      </c>
      <c r="I8" s="55">
        <v>295012436815.43402</v>
      </c>
      <c r="J8" s="55" t="s">
        <v>238</v>
      </c>
      <c r="K8" s="55">
        <v>376046546038.09723</v>
      </c>
    </row>
    <row r="9" spans="1:28" ht="15.75" customHeight="1">
      <c r="A9" s="34" t="s">
        <v>236</v>
      </c>
      <c r="B9" s="132"/>
      <c r="C9" s="132"/>
      <c r="D9" s="132"/>
      <c r="E9" s="132"/>
      <c r="F9" s="55" t="s">
        <v>240</v>
      </c>
      <c r="G9" s="55">
        <v>-0.64606114971749307</v>
      </c>
      <c r="H9" s="55" t="s">
        <v>240</v>
      </c>
      <c r="I9" s="55">
        <v>3.9984927192189952</v>
      </c>
      <c r="J9" s="55" t="s">
        <v>240</v>
      </c>
      <c r="K9" s="55">
        <v>-1.4758251169141978E-2</v>
      </c>
    </row>
    <row r="10" spans="1:28" ht="15.75" customHeight="1">
      <c r="A10" s="32" t="s">
        <v>239</v>
      </c>
      <c r="B10" s="132"/>
      <c r="C10" s="132"/>
      <c r="D10" s="132"/>
      <c r="E10" s="132"/>
      <c r="F10" s="55" t="s">
        <v>241</v>
      </c>
      <c r="G10" s="55">
        <v>0.19945463391549692</v>
      </c>
      <c r="H10" s="55" t="s">
        <v>241</v>
      </c>
      <c r="I10" s="55">
        <v>-1.7484728599413204</v>
      </c>
      <c r="J10" s="55" t="s">
        <v>241</v>
      </c>
      <c r="K10" s="55">
        <v>0.43563183704928776</v>
      </c>
    </row>
    <row r="11" spans="1:28" ht="15.75" customHeight="1">
      <c r="A11" s="31"/>
      <c r="B11" s="132"/>
      <c r="C11" s="132"/>
      <c r="D11" s="132"/>
      <c r="E11" s="132"/>
      <c r="F11" s="55" t="s">
        <v>242</v>
      </c>
      <c r="G11" s="55">
        <v>2669146</v>
      </c>
      <c r="H11" s="55" t="s">
        <v>242</v>
      </c>
      <c r="I11" s="55">
        <v>1886422</v>
      </c>
      <c r="J11" s="55" t="s">
        <v>242</v>
      </c>
      <c r="K11" s="55">
        <v>2092101</v>
      </c>
    </row>
    <row r="12" spans="1:28" ht="15.75" customHeight="1">
      <c r="A12" s="9"/>
      <c r="B12" s="35"/>
      <c r="C12" s="35"/>
      <c r="D12" s="35"/>
      <c r="F12" s="55" t="s">
        <v>244</v>
      </c>
      <c r="G12" s="55">
        <v>470446</v>
      </c>
      <c r="H12" s="55" t="s">
        <v>244</v>
      </c>
      <c r="I12" s="55">
        <v>3296417</v>
      </c>
      <c r="J12" s="55" t="s">
        <v>244</v>
      </c>
      <c r="K12" s="55">
        <v>4407134</v>
      </c>
    </row>
    <row r="13" spans="1:28" ht="15.75" customHeight="1">
      <c r="A13" s="9"/>
      <c r="B13" s="131" t="s">
        <v>243</v>
      </c>
      <c r="C13" s="139"/>
      <c r="D13" s="139"/>
      <c r="F13" s="55" t="s">
        <v>246</v>
      </c>
      <c r="G13" s="55">
        <v>3139592</v>
      </c>
      <c r="H13" s="55" t="s">
        <v>246</v>
      </c>
      <c r="I13" s="55">
        <v>5182839</v>
      </c>
      <c r="J13" s="55" t="s">
        <v>246</v>
      </c>
      <c r="K13" s="55">
        <v>6499235</v>
      </c>
    </row>
    <row r="14" spans="1:28" ht="15.75" customHeight="1">
      <c r="A14" s="9"/>
      <c r="B14" s="131" t="s">
        <v>245</v>
      </c>
      <c r="C14" s="139"/>
      <c r="D14" s="139"/>
      <c r="F14" s="55" t="s">
        <v>247</v>
      </c>
      <c r="G14" s="55">
        <v>16777614</v>
      </c>
      <c r="H14" s="55" t="s">
        <v>247</v>
      </c>
      <c r="I14" s="55">
        <v>46275771</v>
      </c>
      <c r="J14" s="55" t="s">
        <v>247</v>
      </c>
      <c r="K14" s="55">
        <v>53620949</v>
      </c>
    </row>
    <row r="15" spans="1:28" ht="15.75" customHeight="1" thickBot="1">
      <c r="A15" s="9"/>
      <c r="B15" s="9"/>
      <c r="C15" s="9"/>
      <c r="D15" s="9"/>
      <c r="F15" s="66" t="s">
        <v>248</v>
      </c>
      <c r="G15" s="66">
        <v>10</v>
      </c>
      <c r="H15" s="66" t="s">
        <v>248</v>
      </c>
      <c r="I15" s="66">
        <v>10</v>
      </c>
      <c r="J15" s="66" t="s">
        <v>248</v>
      </c>
      <c r="K15" s="66">
        <v>10</v>
      </c>
    </row>
    <row r="16" spans="1:28" ht="15.75" customHeight="1">
      <c r="A16" s="9"/>
      <c r="B16" s="9"/>
      <c r="C16" s="9"/>
      <c r="D16" s="9"/>
    </row>
    <row r="17" spans="1:4" ht="15.75" customHeight="1">
      <c r="A17" s="31"/>
    </row>
    <row r="18" spans="1:4" ht="15.75" customHeight="1">
      <c r="A18" s="9"/>
      <c r="B18" s="3"/>
      <c r="C18" s="3"/>
      <c r="D18" s="3"/>
    </row>
    <row r="19" spans="1:4" ht="15.75" customHeight="1">
      <c r="A19" s="9"/>
      <c r="B19" s="3"/>
      <c r="C19" s="3"/>
      <c r="D19" s="3"/>
    </row>
    <row r="20" spans="1:4" ht="15.75" customHeight="1">
      <c r="B20" s="3"/>
      <c r="C20" s="3"/>
      <c r="D20" s="3"/>
    </row>
    <row r="21" spans="1:4" ht="15.75" customHeight="1">
      <c r="A21" s="9"/>
      <c r="B21" s="3"/>
      <c r="C21" s="3"/>
      <c r="D21" s="3"/>
    </row>
    <row r="22" spans="1:4" ht="15.75" customHeight="1">
      <c r="A22" s="9"/>
      <c r="B22" s="3"/>
      <c r="C22" s="3"/>
      <c r="D22" s="3"/>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B1:D1"/>
    <mergeCell ref="B13:D13"/>
    <mergeCell ref="B14:D14"/>
    <mergeCell ref="B8:E11"/>
  </mergeCells>
  <pageMargins left="0.7" right="0.7" top="0.75" bottom="0.75" header="0" footer="0"/>
  <pageSetup orientation="landscape"/>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B039-72E9-45BD-89D1-103E086558C7}">
  <dimension ref="A1:AC995"/>
  <sheetViews>
    <sheetView workbookViewId="0">
      <selection activeCell="F18" sqref="F18"/>
    </sheetView>
  </sheetViews>
  <sheetFormatPr defaultColWidth="11.125" defaultRowHeight="15" customHeight="1"/>
  <cols>
    <col min="1" max="1" width="33.375" customWidth="1"/>
    <col min="2" max="2" width="13.875" customWidth="1"/>
    <col min="3" max="3" width="10.5" customWidth="1"/>
    <col min="4" max="4" width="12.125" customWidth="1"/>
    <col min="5" max="5" width="12.125" style="77" customWidth="1"/>
    <col min="6" max="14" width="12.625" customWidth="1"/>
    <col min="15" max="16" width="21.875" customWidth="1"/>
    <col min="17" max="17" width="30.875" customWidth="1"/>
    <col min="18" max="18" width="59.875" customWidth="1"/>
    <col min="19" max="20" width="21.875" customWidth="1"/>
    <col min="21" max="21" width="30.875" customWidth="1"/>
    <col min="22" max="22" width="59.875" customWidth="1"/>
    <col min="23" max="24" width="21.875" customWidth="1"/>
    <col min="25" max="25" width="30.875" customWidth="1"/>
    <col min="26" max="26" width="59.875" customWidth="1"/>
    <col min="27" max="28" width="21.875" customWidth="1"/>
    <col min="29" max="29" width="30.875" customWidth="1"/>
  </cols>
  <sheetData>
    <row r="1" spans="1:29" ht="20.25" customHeight="1">
      <c r="A1" s="30" t="s">
        <v>254</v>
      </c>
      <c r="B1" s="130" t="s">
        <v>223</v>
      </c>
      <c r="C1" s="139"/>
      <c r="D1" s="139"/>
      <c r="E1" s="82"/>
      <c r="F1" s="125" t="s">
        <v>269</v>
      </c>
      <c r="G1" s="140"/>
      <c r="H1" s="140"/>
      <c r="I1" s="141"/>
      <c r="J1" s="2"/>
      <c r="K1" s="67" t="s">
        <v>22</v>
      </c>
      <c r="L1" s="67"/>
      <c r="M1" s="67" t="s">
        <v>23</v>
      </c>
      <c r="N1" s="67"/>
      <c r="O1" s="67" t="s">
        <v>24</v>
      </c>
      <c r="P1" s="67"/>
      <c r="Q1" s="2"/>
      <c r="R1" s="2"/>
      <c r="S1" s="2"/>
      <c r="T1" s="2"/>
      <c r="U1" s="2"/>
      <c r="V1" s="2"/>
      <c r="W1" s="2"/>
      <c r="X1" s="2"/>
      <c r="Y1" s="2"/>
      <c r="Z1" s="2"/>
      <c r="AA1" s="2"/>
      <c r="AB1" s="2"/>
      <c r="AC1" s="2"/>
    </row>
    <row r="2" spans="1:29" ht="15.75" customHeight="1">
      <c r="A2" s="31" t="s">
        <v>224</v>
      </c>
      <c r="B2" s="24" t="s">
        <v>22</v>
      </c>
      <c r="C2" s="25" t="s">
        <v>23</v>
      </c>
      <c r="D2" s="24" t="s">
        <v>24</v>
      </c>
      <c r="E2" s="82"/>
      <c r="F2" s="86" t="s">
        <v>21</v>
      </c>
      <c r="G2" s="83" t="s">
        <v>22</v>
      </c>
      <c r="H2" s="84" t="s">
        <v>23</v>
      </c>
      <c r="I2" s="85" t="s">
        <v>24</v>
      </c>
    </row>
    <row r="3" spans="1:29" ht="15.75" customHeight="1">
      <c r="A3" s="32" t="s">
        <v>225</v>
      </c>
      <c r="B3" s="70">
        <f>L3</f>
        <v>0.15416963568162534</v>
      </c>
      <c r="C3" s="70">
        <f>N3</f>
        <v>0.1553844984636677</v>
      </c>
      <c r="D3" s="70">
        <f>P3</f>
        <v>0.18828731247872535</v>
      </c>
      <c r="E3" s="82"/>
      <c r="F3" s="87">
        <v>2021</v>
      </c>
      <c r="G3" s="114">
        <f>'Expenditures Data'!C$4/SUM('Revenue Data'!C$14,'Revenue Data'!C$17,'Revenue Data'!C$29)</f>
        <v>0.17355049162314856</v>
      </c>
      <c r="H3" s="114">
        <f>'Expenditures Data'!C$15/SUM('Revenue Data'!C$47,'Revenue Data'!C$50,'Revenue Data'!C$62)</f>
        <v>0.15637236476874819</v>
      </c>
      <c r="I3" s="114">
        <f>'Expenditures Data'!C$26/SUM('Revenue Data'!C$80,'Revenue Data'!C$83,'Revenue Data'!C$95)</f>
        <v>0.1473783581759589</v>
      </c>
      <c r="K3" t="s">
        <v>225</v>
      </c>
      <c r="L3">
        <v>0.15416963568162534</v>
      </c>
      <c r="M3" t="s">
        <v>225</v>
      </c>
      <c r="N3">
        <v>0.1553844984636677</v>
      </c>
      <c r="O3" t="s">
        <v>225</v>
      </c>
      <c r="P3">
        <v>0.18828731247872535</v>
      </c>
    </row>
    <row r="4" spans="1:29" ht="15.75" customHeight="1">
      <c r="A4" s="32" t="s">
        <v>229</v>
      </c>
      <c r="B4" s="70">
        <f>L5</f>
        <v>0.16174680162075047</v>
      </c>
      <c r="C4" s="70">
        <f>N5</f>
        <v>0.15237091532642513</v>
      </c>
      <c r="D4" s="70">
        <f>P5</f>
        <v>0.19402216377414266</v>
      </c>
      <c r="E4" s="82"/>
      <c r="F4" s="87">
        <v>2020</v>
      </c>
      <c r="G4" s="114">
        <f>('Expenditures Data'!D$4)/(SUM('Revenue Data'!D$14,'Revenue Data'!D$17,'Revenue Data'!D$29))</f>
        <v>0.24421590951091857</v>
      </c>
      <c r="H4" s="114">
        <f>'Expenditures Data'!D$15/SUM('Revenue Data'!D$47,'Revenue Data'!D$50,'Revenue Data'!D$62)</f>
        <v>0.13064063159495831</v>
      </c>
      <c r="I4" s="114">
        <f>'Expenditures Data'!D$26/SUM('Revenue Data'!D$80,'Revenue Data'!D$83,'Revenue Data'!D$95)</f>
        <v>0.17658131963877322</v>
      </c>
      <c r="K4" t="s">
        <v>231</v>
      </c>
      <c r="L4">
        <v>1.3350224300104544E-2</v>
      </c>
      <c r="M4" t="s">
        <v>231</v>
      </c>
      <c r="N4">
        <v>8.4322314925674019E-3</v>
      </c>
      <c r="O4" t="s">
        <v>231</v>
      </c>
      <c r="P4">
        <v>2.4521037966301191E-2</v>
      </c>
    </row>
    <row r="5" spans="1:29" ht="15.75" customHeight="1">
      <c r="A5" s="32" t="s">
        <v>230</v>
      </c>
      <c r="B5" s="73">
        <f>L7</f>
        <v>4.2217116062457642E-2</v>
      </c>
      <c r="C5" s="73">
        <f>N7</f>
        <v>2.6665057274314164E-2</v>
      </c>
      <c r="D5" s="73">
        <f>P7</f>
        <v>7.7542330564974934E-2</v>
      </c>
      <c r="E5" s="80"/>
      <c r="F5" s="87">
        <v>2019</v>
      </c>
      <c r="G5" s="114">
        <f>'Expenditures Data'!E$4/('Revenue Data'!E$14+'Revenue Data'!E$17+'Revenue Data'!E$29)</f>
        <v>0.16490948622901933</v>
      </c>
      <c r="H5" s="114">
        <f>'Expenditures Data'!E$15/SUM('Revenue Data'!E$47,'Revenue Data'!E$50,'Revenue Data'!E$62)</f>
        <v>0.19400442184963124</v>
      </c>
      <c r="I5" s="114">
        <f>'Expenditures Data'!E$26/SUM('Revenue Data'!E$80,'Revenue Data'!E$83,'Revenue Data'!E$95)</f>
        <v>0.12792177927956713</v>
      </c>
      <c r="K5" t="s">
        <v>229</v>
      </c>
      <c r="L5">
        <v>0.16174680162075047</v>
      </c>
      <c r="M5" t="s">
        <v>229</v>
      </c>
      <c r="N5">
        <v>0.15237091532642513</v>
      </c>
      <c r="O5" t="s">
        <v>229</v>
      </c>
      <c r="P5">
        <v>0.19402216377414266</v>
      </c>
    </row>
    <row r="6" spans="1:29" ht="15.75" customHeight="1">
      <c r="A6" s="32" t="s">
        <v>232</v>
      </c>
      <c r="B6" s="70">
        <f>L7/L3</f>
        <v>0.27383547918372148</v>
      </c>
      <c r="C6" s="70">
        <f>N7/N3</f>
        <v>0.17160693336825383</v>
      </c>
      <c r="D6" s="70">
        <f>P7/P3</f>
        <v>0.41182982296662429</v>
      </c>
      <c r="E6" s="80"/>
      <c r="F6" s="87">
        <v>2018</v>
      </c>
      <c r="G6" s="114">
        <f>'Expenditures Data'!F$4/SUM('Revenue Data'!F$14,'Revenue Data'!F$17,'Revenue Data'!F$29)</f>
        <v>0.17488269586236316</v>
      </c>
      <c r="H6" s="114">
        <f>'Expenditures Data'!F$15/SUM('Revenue Data'!F$47,'Revenue Data'!F$50,'Revenue Data'!F$62)</f>
        <v>0.18356416671619347</v>
      </c>
      <c r="I6" s="114">
        <f>'Expenditures Data'!F$26/SUM('Revenue Data'!F$80,'Revenue Data'!F$83,'Revenue Data'!F$95)</f>
        <v>0.176996803686119</v>
      </c>
      <c r="K6" t="s">
        <v>233</v>
      </c>
      <c r="L6" t="e">
        <v>#N/A</v>
      </c>
      <c r="M6" t="s">
        <v>233</v>
      </c>
      <c r="N6" t="e">
        <v>#N/A</v>
      </c>
      <c r="O6" t="s">
        <v>233</v>
      </c>
      <c r="P6" t="e">
        <v>#N/A</v>
      </c>
    </row>
    <row r="7" spans="1:29" ht="15.75" customHeight="1">
      <c r="A7" s="32"/>
      <c r="B7" s="7"/>
      <c r="C7" s="7"/>
      <c r="D7" s="7"/>
      <c r="F7" s="87">
        <v>2017</v>
      </c>
      <c r="G7" s="114">
        <f>'Expenditures Data'!G$4/SUM('Revenue Data'!G$14,'Revenue Data'!G$17,'Revenue Data'!G$29)</f>
        <v>0.16377518234544575</v>
      </c>
      <c r="H7" s="114">
        <f>'Expenditures Data'!G$15/SUM('Revenue Data'!G$47,'Revenue Data'!G$50,'Revenue Data'!G$62)</f>
        <v>0.13031212074579365</v>
      </c>
      <c r="I7" s="114">
        <f>'Expenditures Data'!G$26/SUM('Revenue Data'!G$80,'Revenue Data'!G$83,'Revenue Data'!G$95)</f>
        <v>0.2133808589445253</v>
      </c>
      <c r="K7" t="s">
        <v>235</v>
      </c>
      <c r="L7">
        <v>4.2217116062457642E-2</v>
      </c>
      <c r="M7" t="s">
        <v>235</v>
      </c>
      <c r="N7">
        <v>2.6665057274314164E-2</v>
      </c>
      <c r="O7" t="s">
        <v>235</v>
      </c>
      <c r="P7">
        <v>7.7542330564974934E-2</v>
      </c>
    </row>
    <row r="8" spans="1:29" ht="15.75" customHeight="1">
      <c r="A8" s="31" t="s">
        <v>234</v>
      </c>
      <c r="B8" s="7"/>
      <c r="C8" s="7"/>
      <c r="D8" s="7"/>
      <c r="F8" s="87">
        <v>2016</v>
      </c>
      <c r="G8" s="114">
        <f>'Expenditures Data'!H$4/SUM('Revenue Data'!H$14,'Revenue Data'!H$17,'Revenue Data'!H$29)</f>
        <v>0.1597184208960552</v>
      </c>
      <c r="H8" s="114">
        <f>'Expenditures Data'!H$15/SUM('Revenue Data'!H$47,'Revenue Data'!H$50,'Revenue Data'!H$62)</f>
        <v>0.13396978218388064</v>
      </c>
      <c r="I8" s="114">
        <f>'Expenditures Data'!H$26/SUM('Revenue Data'!H$80,'Revenue Data'!H$83,'Revenue Data'!H$95)</f>
        <v>0.30685141407486682</v>
      </c>
      <c r="K8" t="s">
        <v>238</v>
      </c>
      <c r="L8">
        <v>1.7822848886310189E-3</v>
      </c>
      <c r="M8" t="s">
        <v>238</v>
      </c>
      <c r="N8">
        <v>7.1102527944245464E-4</v>
      </c>
      <c r="O8" t="s">
        <v>238</v>
      </c>
      <c r="P8">
        <v>6.0128130294478449E-3</v>
      </c>
    </row>
    <row r="9" spans="1:29" ht="15.75" customHeight="1">
      <c r="A9" s="34" t="s">
        <v>236</v>
      </c>
      <c r="B9" s="136" t="s">
        <v>270</v>
      </c>
      <c r="C9" s="136"/>
      <c r="D9" s="136"/>
      <c r="E9" s="136"/>
      <c r="F9" s="87">
        <v>2015</v>
      </c>
      <c r="G9" s="114">
        <f>'Expenditures Data'!I$4/SUM('Revenue Data'!I$14,'Revenue Data'!I$17,'Revenue Data'!I$29)</f>
        <v>0.13454536983670271</v>
      </c>
      <c r="H9" s="114">
        <f>'Expenditures Data'!I$15/SUM('Revenue Data'!I$47,'Revenue Data'!I$50,'Revenue Data'!I$62)</f>
        <v>0.14836946588410208</v>
      </c>
      <c r="I9" s="114">
        <f>'Expenditures Data'!I$26/SUM('Revenue Data'!I$80,'Revenue Data'!I$83,'Revenue Data'!I$95)</f>
        <v>2.6892792221939493E-2</v>
      </c>
      <c r="K9" t="s">
        <v>240</v>
      </c>
      <c r="L9">
        <v>1.3367093601578439</v>
      </c>
      <c r="M9" t="s">
        <v>240</v>
      </c>
      <c r="N9">
        <v>-1.6024594917130126</v>
      </c>
      <c r="O9" t="s">
        <v>240</v>
      </c>
      <c r="P9">
        <v>1.2255222596490354</v>
      </c>
    </row>
    <row r="10" spans="1:29" ht="15.75" customHeight="1">
      <c r="A10" s="32" t="s">
        <v>239</v>
      </c>
      <c r="B10" s="136"/>
      <c r="C10" s="136"/>
      <c r="D10" s="136"/>
      <c r="E10" s="136"/>
      <c r="F10" s="87">
        <v>2014</v>
      </c>
      <c r="G10" s="114">
        <f>'Expenditures Data'!J$4/SUM('Revenue Data'!J$14,'Revenue Data'!J$17,'Revenue Data'!J$29)</f>
        <v>9.8287752015429664E-2</v>
      </c>
      <c r="H10" s="114">
        <f>'Expenditures Data'!J$15/SUM('Revenue Data'!J$47,'Revenue Data'!J$50,'Revenue Data'!J$62)</f>
        <v>0.12139557652061114</v>
      </c>
      <c r="I10" s="114">
        <f>'Expenditures Data'!J$26/SUM('Revenue Data'!J$80,'Revenue Data'!J$83,'Revenue Data'!J$95)</f>
        <v>0.25712850165800183</v>
      </c>
      <c r="K10" t="s">
        <v>241</v>
      </c>
      <c r="L10">
        <v>0.77377797600157017</v>
      </c>
      <c r="M10" t="s">
        <v>241</v>
      </c>
      <c r="N10">
        <v>0.26606662214362564</v>
      </c>
      <c r="O10" t="s">
        <v>241</v>
      </c>
      <c r="P10">
        <v>-0.6991083185087974</v>
      </c>
    </row>
    <row r="11" spans="1:29" ht="15.75" customHeight="1">
      <c r="A11" s="31"/>
      <c r="B11" s="136"/>
      <c r="C11" s="136"/>
      <c r="D11" s="136"/>
      <c r="E11" s="136"/>
      <c r="F11" s="87">
        <v>2013</v>
      </c>
      <c r="G11" s="114">
        <f>'Expenditures Data'!K$4/SUM('Revenue Data'!K$14,'Revenue Data'!K$17,'Revenue Data'!K$29)</f>
        <v>0.10557215388611337</v>
      </c>
      <c r="H11" s="114">
        <f>'Expenditures Data'!K$15/SUM('Revenue Data'!K$47,'Revenue Data'!K$50,'Revenue Data'!K$62)</f>
        <v>0.18811871173687741</v>
      </c>
      <c r="I11" s="114">
        <f>'Expenditures Data'!K$26/SUM('Revenue Data'!K$80,'Revenue Data'!K$83,'Revenue Data'!K$95)</f>
        <v>0.21104752386216635</v>
      </c>
      <c r="K11" t="s">
        <v>242</v>
      </c>
      <c r="L11">
        <v>0.1459281574954889</v>
      </c>
      <c r="M11" t="s">
        <v>242</v>
      </c>
      <c r="N11">
        <v>7.2608845329020094E-2</v>
      </c>
      <c r="O11" t="s">
        <v>242</v>
      </c>
      <c r="P11">
        <v>0.2799586218529273</v>
      </c>
    </row>
    <row r="12" spans="1:29" ht="15.75" customHeight="1">
      <c r="A12" s="9"/>
      <c r="B12" s="136"/>
      <c r="C12" s="136"/>
      <c r="D12" s="136"/>
      <c r="E12" s="136"/>
      <c r="F12" s="87">
        <v>2012</v>
      </c>
      <c r="G12" s="114">
        <f>'Expenditures Data'!L$4/SUM('Revenue Data'!L$14,'Revenue Data'!L$17,'Revenue Data'!L$29)</f>
        <v>0.12223889461105676</v>
      </c>
      <c r="H12" s="114">
        <f>'Expenditures Data'!L$15/SUM('Revenue Data'!L$47,'Revenue Data'!L$50,'Revenue Data'!L$62)</f>
        <v>0.16709774263588084</v>
      </c>
      <c r="I12" s="114">
        <f>'Expenditures Data'!L$26/SUM('Revenue Data'!L$80,'Revenue Data'!L$83,'Revenue Data'!L$95)</f>
        <v>0.23869377324533539</v>
      </c>
      <c r="K12" t="s">
        <v>244</v>
      </c>
      <c r="L12">
        <v>9.8287752015429664E-2</v>
      </c>
      <c r="M12" t="s">
        <v>244</v>
      </c>
      <c r="N12">
        <v>0.12139557652061114</v>
      </c>
      <c r="O12" t="s">
        <v>244</v>
      </c>
      <c r="P12">
        <v>2.6892792221939493E-2</v>
      </c>
    </row>
    <row r="13" spans="1:29" ht="15.75" customHeight="1">
      <c r="A13" s="9"/>
      <c r="B13" s="136"/>
      <c r="C13" s="136"/>
      <c r="D13" s="136"/>
      <c r="E13" s="136"/>
      <c r="K13" t="s">
        <v>246</v>
      </c>
      <c r="L13">
        <v>0.24421590951091857</v>
      </c>
      <c r="M13" t="s">
        <v>246</v>
      </c>
      <c r="N13">
        <v>0.19400442184963124</v>
      </c>
      <c r="O13" t="s">
        <v>246</v>
      </c>
      <c r="P13">
        <v>0.30685141407486682</v>
      </c>
    </row>
    <row r="14" spans="1:29" ht="15.75" customHeight="1">
      <c r="A14" s="9"/>
      <c r="B14" s="136"/>
      <c r="C14" s="136"/>
      <c r="D14" s="136"/>
      <c r="E14" s="136"/>
      <c r="K14" t="s">
        <v>247</v>
      </c>
      <c r="L14">
        <v>1.5416963568162534</v>
      </c>
      <c r="M14" t="s">
        <v>247</v>
      </c>
      <c r="N14">
        <v>1.5538449846366771</v>
      </c>
      <c r="O14" t="s">
        <v>247</v>
      </c>
      <c r="P14">
        <v>1.8828731247872534</v>
      </c>
    </row>
    <row r="15" spans="1:29" ht="15.75" customHeight="1">
      <c r="A15" s="9"/>
      <c r="K15" s="66" t="s">
        <v>248</v>
      </c>
      <c r="L15" s="66">
        <v>10</v>
      </c>
      <c r="M15" s="66" t="s">
        <v>248</v>
      </c>
      <c r="N15" s="66">
        <v>10</v>
      </c>
      <c r="O15" s="66" t="s">
        <v>248</v>
      </c>
      <c r="P15" s="66">
        <v>10</v>
      </c>
    </row>
    <row r="16" spans="1:29" ht="15.75" customHeight="1">
      <c r="A16" s="9"/>
      <c r="B16" s="3"/>
      <c r="C16" s="3"/>
      <c r="D16" s="3"/>
      <c r="E16" s="81"/>
    </row>
    <row r="17" spans="1:5" ht="15.75" customHeight="1">
      <c r="A17" s="31"/>
      <c r="B17" s="3"/>
      <c r="C17" s="3"/>
      <c r="D17" s="3"/>
      <c r="E17" s="81"/>
    </row>
    <row r="18" spans="1:5" ht="15.75" customHeight="1">
      <c r="A18" s="9"/>
      <c r="B18" s="3"/>
      <c r="C18" s="3"/>
      <c r="D18" s="3"/>
      <c r="E18" s="81"/>
    </row>
    <row r="19" spans="1:5" ht="15.75" customHeight="1">
      <c r="A19" s="9"/>
      <c r="B19" s="3"/>
      <c r="C19" s="3"/>
      <c r="D19" s="3"/>
      <c r="E19" s="81"/>
    </row>
    <row r="20" spans="1:5" ht="15.75" customHeight="1">
      <c r="B20" s="3"/>
      <c r="C20" s="3"/>
      <c r="D20" s="3"/>
      <c r="E20" s="81"/>
    </row>
    <row r="21" spans="1:5" ht="15.75" customHeight="1">
      <c r="A21" s="9"/>
      <c r="E21" s="46"/>
    </row>
    <row r="22" spans="1:5" ht="15.75" customHeight="1">
      <c r="A22" s="9"/>
      <c r="D22" s="113"/>
    </row>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
    <mergeCell ref="B1:D1"/>
    <mergeCell ref="F1:I1"/>
    <mergeCell ref="B9:E14"/>
  </mergeCells>
  <pageMargins left="0.7" right="0.7" top="0.75" bottom="0.75" header="0" footer="0"/>
  <pageSetup orientation="landscape"/>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54CF-6444-40EB-AD51-BF37CE786043}">
  <dimension ref="A1:AB995"/>
  <sheetViews>
    <sheetView workbookViewId="0">
      <selection activeCell="J22" sqref="J22"/>
    </sheetView>
  </sheetViews>
  <sheetFormatPr defaultColWidth="11.125" defaultRowHeight="15" customHeight="1"/>
  <cols>
    <col min="1" max="1" width="33.375" customWidth="1"/>
    <col min="2" max="2" width="16.875" customWidth="1"/>
    <col min="3" max="3" width="10.5" customWidth="1"/>
    <col min="4" max="4" width="20.625" customWidth="1"/>
    <col min="5" max="18" width="14.625" customWidth="1"/>
    <col min="19" max="19" width="21.875" customWidth="1"/>
    <col min="20" max="20" width="30.875" customWidth="1"/>
    <col min="21" max="21" width="59.875" customWidth="1"/>
    <col min="22" max="23" width="21.875" customWidth="1"/>
    <col min="24" max="24" width="30.875" customWidth="1"/>
    <col min="25" max="25" width="59.875" customWidth="1"/>
    <col min="26" max="27" width="21.875" customWidth="1"/>
    <col min="28" max="28" width="30.875" customWidth="1"/>
  </cols>
  <sheetData>
    <row r="1" spans="1:28" ht="20.25" customHeight="1">
      <c r="A1" s="30" t="s">
        <v>254</v>
      </c>
      <c r="B1" s="130" t="s">
        <v>223</v>
      </c>
      <c r="C1" s="139"/>
      <c r="D1" s="139"/>
      <c r="E1" s="2"/>
      <c r="G1" s="137" t="s">
        <v>271</v>
      </c>
      <c r="H1" s="137"/>
      <c r="I1" s="137"/>
      <c r="J1" s="137"/>
      <c r="L1" s="2"/>
      <c r="M1" s="2"/>
      <c r="N1" s="2"/>
      <c r="O1" s="2"/>
      <c r="P1" s="2"/>
      <c r="Q1" s="2"/>
      <c r="R1" s="2"/>
      <c r="S1" s="2"/>
      <c r="T1" s="2"/>
      <c r="U1" s="2"/>
      <c r="V1" s="2"/>
      <c r="W1" s="2"/>
      <c r="X1" s="2"/>
      <c r="Y1" s="2"/>
      <c r="Z1" s="2"/>
      <c r="AA1" s="2"/>
      <c r="AB1" s="2"/>
    </row>
    <row r="2" spans="1:28" ht="15.75" customHeight="1">
      <c r="A2" s="31" t="s">
        <v>224</v>
      </c>
      <c r="B2" s="24" t="s">
        <v>22</v>
      </c>
      <c r="C2" s="25" t="s">
        <v>23</v>
      </c>
      <c r="D2" s="24" t="s">
        <v>24</v>
      </c>
      <c r="F2" s="91" t="s">
        <v>62</v>
      </c>
      <c r="G2" s="92" t="s">
        <v>63</v>
      </c>
      <c r="H2" s="94" t="s">
        <v>22</v>
      </c>
      <c r="I2" s="93" t="s">
        <v>23</v>
      </c>
      <c r="J2" s="94" t="s">
        <v>24</v>
      </c>
    </row>
    <row r="3" spans="1:28" ht="15.75" customHeight="1">
      <c r="A3" s="32" t="s">
        <v>225</v>
      </c>
      <c r="B3" s="33"/>
      <c r="C3" s="33"/>
      <c r="D3" s="33"/>
      <c r="F3" s="95" t="s">
        <v>193</v>
      </c>
      <c r="G3" s="96"/>
      <c r="H3" s="98">
        <f>'Admin Expenses Data'!N2</f>
        <v>1928269</v>
      </c>
      <c r="I3" s="97">
        <f>'Admin Expenses Data'!N22</f>
        <v>1009120</v>
      </c>
      <c r="J3" s="98">
        <f>'Admin Expenses Data'!N43</f>
        <v>2024633</v>
      </c>
    </row>
    <row r="4" spans="1:28" ht="15.75" customHeight="1">
      <c r="A4" s="32" t="s">
        <v>229</v>
      </c>
      <c r="B4" s="33"/>
      <c r="C4" s="33"/>
      <c r="D4" s="33"/>
      <c r="F4" s="99" t="s">
        <v>194</v>
      </c>
      <c r="G4" s="96"/>
      <c r="H4" s="98">
        <f>'Admin Expenses Data'!N3</f>
        <v>325092</v>
      </c>
      <c r="I4" s="97">
        <f>'Admin Expenses Data'!N23</f>
        <v>868245</v>
      </c>
      <c r="J4" s="98">
        <f>'Admin Expenses Data'!N44</f>
        <v>144756</v>
      </c>
    </row>
    <row r="5" spans="1:28" ht="15.75" customHeight="1">
      <c r="A5" s="32" t="s">
        <v>230</v>
      </c>
      <c r="B5" s="33"/>
      <c r="C5" s="33"/>
      <c r="D5" s="33"/>
      <c r="F5" s="95" t="s">
        <v>195</v>
      </c>
      <c r="G5" s="96"/>
      <c r="H5" s="98">
        <f>'Admin Expenses Data'!N4</f>
        <v>67552</v>
      </c>
      <c r="I5" s="97">
        <f>'Admin Expenses Data'!N24</f>
        <v>812064</v>
      </c>
      <c r="J5" s="98">
        <f>'Admin Expenses Data'!N45</f>
        <v>1052807</v>
      </c>
    </row>
    <row r="6" spans="1:28" ht="15.75" customHeight="1">
      <c r="A6" s="32" t="s">
        <v>232</v>
      </c>
      <c r="B6" s="33"/>
      <c r="C6" s="33"/>
      <c r="D6" s="33"/>
      <c r="F6" s="99" t="s">
        <v>196</v>
      </c>
      <c r="G6" s="96"/>
      <c r="H6" s="98">
        <f>'Admin Expenses Data'!N5</f>
        <v>79206</v>
      </c>
      <c r="I6" s="97">
        <f>'Admin Expenses Data'!N25</f>
        <v>1329830</v>
      </c>
      <c r="J6" s="98">
        <f>'Admin Expenses Data'!N46</f>
        <v>1301057</v>
      </c>
    </row>
    <row r="7" spans="1:28" ht="15.75" customHeight="1">
      <c r="A7" s="32"/>
      <c r="B7" s="7"/>
      <c r="C7" s="7"/>
      <c r="D7" s="7"/>
      <c r="F7" s="95" t="s">
        <v>197</v>
      </c>
      <c r="G7" s="96"/>
      <c r="H7" s="98">
        <f>'Admin Expenses Data'!N6</f>
        <v>364703</v>
      </c>
      <c r="I7" s="97">
        <f>'Admin Expenses Data'!N26</f>
        <v>5634570</v>
      </c>
      <c r="J7" s="98">
        <f>'Admin Expenses Data'!N47</f>
        <v>1775746</v>
      </c>
    </row>
    <row r="8" spans="1:28" ht="15.75" customHeight="1">
      <c r="A8" s="31" t="s">
        <v>234</v>
      </c>
      <c r="B8" s="7"/>
      <c r="C8" s="7"/>
      <c r="D8" s="7"/>
      <c r="F8" s="99" t="s">
        <v>198</v>
      </c>
      <c r="G8" s="96"/>
      <c r="H8" s="98">
        <f>'Admin Expenses Data'!N7</f>
        <v>1856231</v>
      </c>
      <c r="I8" s="97">
        <f>'Admin Expenses Data'!N27</f>
        <v>3668689</v>
      </c>
      <c r="J8" s="98">
        <f>'Admin Expenses Data'!N48</f>
        <v>4442364</v>
      </c>
    </row>
    <row r="9" spans="1:28" ht="15.75" customHeight="1">
      <c r="A9" s="34" t="s">
        <v>236</v>
      </c>
      <c r="B9" s="132" t="s">
        <v>272</v>
      </c>
      <c r="C9" s="132"/>
      <c r="D9" s="132"/>
      <c r="E9" s="138"/>
      <c r="F9" s="95" t="s">
        <v>199</v>
      </c>
      <c r="G9" s="96"/>
      <c r="H9" s="98">
        <f>'Admin Expenses Data'!N8</f>
        <v>459181</v>
      </c>
      <c r="I9" s="97">
        <f>'Admin Expenses Data'!N28</f>
        <v>7626574</v>
      </c>
      <c r="J9" s="98">
        <f>'Admin Expenses Data'!N49</f>
        <v>1843671</v>
      </c>
    </row>
    <row r="10" spans="1:28" ht="15.75" customHeight="1">
      <c r="A10" s="32" t="s">
        <v>239</v>
      </c>
      <c r="B10" s="132"/>
      <c r="C10" s="132"/>
      <c r="D10" s="132"/>
      <c r="E10" s="138"/>
      <c r="F10" s="99" t="s">
        <v>200</v>
      </c>
      <c r="G10" s="96"/>
      <c r="H10" s="98">
        <f>'Admin Expenses Data'!N9</f>
        <v>161472</v>
      </c>
      <c r="I10" s="97">
        <f>'Admin Expenses Data'!N29</f>
        <v>364829</v>
      </c>
      <c r="J10" s="98">
        <f>'Admin Expenses Data'!N50</f>
        <v>377414</v>
      </c>
    </row>
    <row r="11" spans="1:28" ht="15.75" customHeight="1">
      <c r="A11" s="31"/>
      <c r="B11" s="132"/>
      <c r="C11" s="132"/>
      <c r="D11" s="132"/>
      <c r="E11" s="138"/>
      <c r="F11" s="95" t="s">
        <v>201</v>
      </c>
      <c r="G11" s="96"/>
      <c r="H11" s="98">
        <f>'Admin Expenses Data'!N10</f>
        <v>11008444</v>
      </c>
      <c r="I11" s="97">
        <f>'Admin Expenses Data'!N30</f>
        <v>49339292</v>
      </c>
      <c r="J11" s="98">
        <f>'Admin Expenses Data'!N51</f>
        <v>47669780</v>
      </c>
    </row>
    <row r="12" spans="1:28" ht="15.75" customHeight="1">
      <c r="A12" s="9"/>
      <c r="B12" s="132"/>
      <c r="C12" s="132"/>
      <c r="D12" s="132"/>
      <c r="E12" s="138"/>
      <c r="F12" s="99" t="s">
        <v>202</v>
      </c>
      <c r="G12" s="96"/>
      <c r="H12" s="98">
        <f>'Admin Expenses Data'!N11</f>
        <v>493075</v>
      </c>
      <c r="I12" s="97">
        <f>'Admin Expenses Data'!N31</f>
        <v>453245</v>
      </c>
      <c r="J12" s="98">
        <f>'Admin Expenses Data'!N52</f>
        <v>0</v>
      </c>
    </row>
    <row r="13" spans="1:28" ht="15.75" customHeight="1">
      <c r="A13" s="9"/>
      <c r="B13" s="134"/>
      <c r="C13" s="139"/>
      <c r="D13" s="139"/>
      <c r="F13" s="88" t="s">
        <v>203</v>
      </c>
      <c r="G13" s="100"/>
      <c r="H13" s="101">
        <f>'Admin Expenses Data'!N12</f>
        <v>5365256</v>
      </c>
      <c r="I13" s="102">
        <f>'Admin Expenses Data'!N32</f>
        <v>7911193</v>
      </c>
      <c r="J13" s="103">
        <f>'Admin Expenses Data'!N53</f>
        <v>1214051</v>
      </c>
    </row>
    <row r="14" spans="1:28" ht="15.75" customHeight="1">
      <c r="A14" s="9"/>
      <c r="B14" s="134"/>
      <c r="C14" s="139"/>
      <c r="D14" s="139"/>
      <c r="G14" s="46" t="s">
        <v>52</v>
      </c>
    </row>
    <row r="15" spans="1:28" ht="15.75" customHeight="1">
      <c r="A15" s="9"/>
      <c r="B15" s="9"/>
      <c r="C15" s="9"/>
      <c r="D15" s="9"/>
      <c r="G15" s="104">
        <v>1</v>
      </c>
      <c r="H15" t="str">
        <f>INDEX($F$3:$F$13, MATCH(LARGE($H$3:$H$13, 1), $H$3:$H$13, 0))</f>
        <v>4880: Total expenditure on all compensation (enter the amount reported at line 390 in Schedule 3, if applicable) ($)</v>
      </c>
      <c r="I15" t="str">
        <f>INDEX($F$3:$F$13, MATCH(LARGE($I$3:$I$13, 1), $I$3:$I$13, 0))</f>
        <v>4880: Total expenditure on all compensation (enter the amount reported at line 390 in Schedule 3, if applicable) ($)</v>
      </c>
      <c r="J15" t="str">
        <f>INDEX($F$3:$F$13, MATCH(LARGE($J$3:$J$13, 1), $J$3:$J$13, 0))</f>
        <v>4880: Total expenditure on all compensation (enter the amount reported at line 390 in Schedule 3, if applicable) ($)</v>
      </c>
    </row>
    <row r="16" spans="1:28" ht="15.75" customHeight="1">
      <c r="A16" s="127"/>
      <c r="B16" s="127"/>
      <c r="C16" s="9"/>
      <c r="D16" s="127"/>
      <c r="E16" s="127"/>
      <c r="G16" s="104">
        <v>2</v>
      </c>
      <c r="H16" t="str">
        <f>INDEX($F$3:$F$13, MATCH(LARGE($H$3:$H$13, 2), $H$3:$H$13, 0))</f>
        <v>4891: Purchased supplies and assets ($)</v>
      </c>
      <c r="I16" t="str">
        <f>INDEX($F$3:$F$13, MATCH(LARGE($I$3:$I$13, 2), $I$3:$I$13, 0))</f>
        <v>4891: Purchased supplies and assets ($)</v>
      </c>
      <c r="J16" t="str">
        <f>INDEX($F$3:$F$13, MATCH(LARGE($J$3:$J$13, 2), $J$3:$J$13, 0))</f>
        <v>4850: Occupancy costs ($)</v>
      </c>
    </row>
    <row r="17" spans="1:10" ht="15.75" customHeight="1">
      <c r="B17" s="89"/>
      <c r="E17" s="89"/>
      <c r="G17" s="104">
        <v>3</v>
      </c>
      <c r="H17" t="str">
        <f>INDEX($F$3:$F$13, MATCH(LARGE($H$3:$H$13,3), $H$3:$H$13, 0))</f>
        <v>4800: Advertising and promotion ($)</v>
      </c>
      <c r="I17" t="str">
        <f>INDEX($F$3:$F$13, MATCH(LARGE($I$3:$I$13, 3), $I$3:$I$13, 0))</f>
        <v>4860: Professional and consulting fees ($)</v>
      </c>
      <c r="J17" t="str">
        <f>INDEX($F$3:$F$13, MATCH(LARGE($J$3:$J$13, 3), $J$3:$J$13, 0))</f>
        <v>4800: Advertising and promotion ($)</v>
      </c>
    </row>
    <row r="18" spans="1:10" ht="15.75" customHeight="1">
      <c r="B18" s="90"/>
      <c r="C18" s="3"/>
      <c r="E18" s="89"/>
    </row>
    <row r="19" spans="1:10" ht="15.75" customHeight="1">
      <c r="B19" s="90"/>
      <c r="C19" s="3"/>
      <c r="E19" s="89"/>
    </row>
    <row r="20" spans="1:10" ht="15.75" customHeight="1">
      <c r="B20" s="3"/>
      <c r="C20" s="3"/>
      <c r="D20" s="3"/>
    </row>
    <row r="21" spans="1:10" ht="15.75" customHeight="1">
      <c r="A21" s="9"/>
      <c r="B21" s="3"/>
      <c r="C21" s="3"/>
      <c r="D21" s="3"/>
    </row>
    <row r="22" spans="1:10" ht="15.75" customHeight="1">
      <c r="A22" s="9"/>
      <c r="B22" s="3"/>
      <c r="C22" s="3"/>
      <c r="D22" s="3"/>
    </row>
    <row r="23" spans="1:10" ht="15.75" customHeight="1">
      <c r="B23" s="9" t="s">
        <v>22</v>
      </c>
      <c r="C23" s="9"/>
      <c r="E23" s="9" t="s">
        <v>23</v>
      </c>
      <c r="H23" t="s">
        <v>24</v>
      </c>
    </row>
    <row r="24" spans="1:10" ht="15.75" customHeight="1">
      <c r="A24" t="str">
        <f>INDEX($F$3:$F$13, MATCH(LARGE($H$3:$H$13, 1), $H$3:$H$13, 0))</f>
        <v>4880: Total expenditure on all compensation (enter the amount reported at line 390 in Schedule 3, if applicable) ($)</v>
      </c>
      <c r="B24" s="89">
        <f>H11</f>
        <v>11008444</v>
      </c>
      <c r="D24" t="str">
        <f>INDEX($F$3:$F$13, MATCH(LARGE($I$3:$I$13, 1), $I$3:$I$13, 0))</f>
        <v>4880: Total expenditure on all compensation (enter the amount reported at line 390 in Schedule 3, if applicable) ($)</v>
      </c>
      <c r="E24" s="89">
        <f>I11</f>
        <v>49339292</v>
      </c>
      <c r="G24" t="str">
        <f>INDEX($F$3:$F$13, MATCH(LARGE($J$3:$J$13, 1), $J$3:$J$13, 0))</f>
        <v>4880: Total expenditure on all compensation (enter the amount reported at line 390 in Schedule 3, if applicable) ($)</v>
      </c>
      <c r="H24" s="89">
        <f>J11</f>
        <v>47669780</v>
      </c>
    </row>
    <row r="25" spans="1:10" ht="15.75" customHeight="1">
      <c r="A25" t="str">
        <f>INDEX($F$3:$F$13, MATCH(LARGE($H$3:$H$13, 2), $H$3:$H$13, 0))</f>
        <v>4891: Purchased supplies and assets ($)</v>
      </c>
      <c r="B25" s="90">
        <f>H13</f>
        <v>5365256</v>
      </c>
      <c r="C25" s="3"/>
      <c r="D25" t="str">
        <f>INDEX($F$3:$F$13, MATCH(LARGE($I$3:$I$13, 2), $I$3:$I$13, 0))</f>
        <v>4891: Purchased supplies and assets ($)</v>
      </c>
      <c r="E25" s="89">
        <f>I13</f>
        <v>7911193</v>
      </c>
      <c r="G25" t="str">
        <f>INDEX($F$3:$F$13, MATCH(LARGE($J$3:$J$13, 2), $J$3:$J$13, 0))</f>
        <v>4850: Occupancy costs ($)</v>
      </c>
      <c r="H25" s="89">
        <f>J8</f>
        <v>4442364</v>
      </c>
    </row>
    <row r="26" spans="1:10" ht="15.75" customHeight="1">
      <c r="A26" t="str">
        <f>INDEX($F$3:$F$13, MATCH(LARGE($H$3:$H$13,3), $H$3:$H$13, 0))</f>
        <v>4800: Advertising and promotion ($)</v>
      </c>
      <c r="B26" s="90">
        <f>H3</f>
        <v>1928269</v>
      </c>
      <c r="C26" s="3"/>
      <c r="D26" t="str">
        <f>INDEX($F$3:$F$13, MATCH(LARGE($I$3:$I$13, 3), $I$3:$I$13, 0))</f>
        <v>4860: Professional and consulting fees ($)</v>
      </c>
      <c r="E26" s="89">
        <f>I9</f>
        <v>7626574</v>
      </c>
      <c r="G26" t="str">
        <f>INDEX($F$3:$F$13, MATCH(LARGE($J$3:$J$13, 3), $J$3:$J$13, 0))</f>
        <v>4800: Advertising and promotion ($)</v>
      </c>
      <c r="H26" s="89">
        <f>J3</f>
        <v>2024633</v>
      </c>
    </row>
    <row r="27" spans="1:10" ht="15.75" customHeight="1">
      <c r="B27" s="3"/>
      <c r="C27" s="3"/>
      <c r="D27" s="3"/>
    </row>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7">
    <mergeCell ref="G1:J1"/>
    <mergeCell ref="A16:B16"/>
    <mergeCell ref="D16:E16"/>
    <mergeCell ref="B9:E12"/>
    <mergeCell ref="B1:D1"/>
    <mergeCell ref="B13:D13"/>
    <mergeCell ref="B14:D1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Collette Lemieux</dc:creator>
  <cp:keywords/>
  <dc:description/>
  <cp:lastModifiedBy>Guest User</cp:lastModifiedBy>
  <cp:revision/>
  <dcterms:created xsi:type="dcterms:W3CDTF">2022-05-04T14:39:31Z</dcterms:created>
  <dcterms:modified xsi:type="dcterms:W3CDTF">2024-03-08T03:03:19Z</dcterms:modified>
  <cp:category/>
  <cp:contentStatus/>
</cp:coreProperties>
</file>