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0353c691d06d3e5/Documents/"/>
    </mc:Choice>
  </mc:AlternateContent>
  <xr:revisionPtr revIDLastSave="2127" documentId="8_{9C4C71A8-3356-4E4F-96CA-6E687BA2F406}" xr6:coauthVersionLast="47" xr6:coauthVersionMax="47" xr10:uidLastSave="{B2E262BF-DDC0-4025-BE08-A67C256FDB37}"/>
  <bookViews>
    <workbookView xWindow="28680" yWindow="-120" windowWidth="29040" windowHeight="15840" activeTab="5" xr2:uid="{00000000-000D-0000-FFFF-FFFF00000000}"/>
  </bookViews>
  <sheets>
    <sheet name="Original Data" sheetId="1" r:id="rId1"/>
    <sheet name="Simple Random 50 Data" sheetId="2" r:id="rId2"/>
    <sheet name="VIF" sheetId="6" r:id="rId3"/>
    <sheet name="VIF 2" sheetId="4" r:id="rId4"/>
    <sheet name="Heat Map" sheetId="8" r:id="rId5"/>
    <sheet name="Single Regressions" sheetId="9" r:id="rId6"/>
    <sheet name=" Double Regression 1" sheetId="13" r:id="rId7"/>
    <sheet name=" Double Regression 2" sheetId="14" r:id="rId8"/>
    <sheet name="Triple Regressions" sheetId="12" r:id="rId9"/>
    <sheet name="Triple Regressions 2" sheetId="16" r:id="rId10"/>
    <sheet name="Triple Regressions 3" sheetId="15" r:id="rId11"/>
    <sheet name="Final Model" sheetId="7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hGdjgQnsfHopMkVaOhVd8vMib4x+iKRQWqKadh1wKzg="/>
    </ext>
  </extLst>
</workbook>
</file>

<file path=xl/calcChain.xml><?xml version="1.0" encoding="utf-8"?>
<calcChain xmlns="http://schemas.openxmlformats.org/spreadsheetml/2006/main">
  <c r="E9" i="12" l="1"/>
  <c r="A45" i="9"/>
  <c r="E49" i="9"/>
  <c r="E6" i="4"/>
  <c r="E6" i="9" s="1"/>
  <c r="A7" i="4"/>
  <c r="C7" i="4"/>
  <c r="E9" i="4"/>
  <c r="C16" i="4"/>
  <c r="D16" i="4"/>
  <c r="A17" i="4"/>
  <c r="C19" i="4"/>
  <c r="B24" i="4"/>
  <c r="C25" i="4"/>
  <c r="A26" i="4"/>
  <c r="A26" i="9" s="1"/>
  <c r="C31" i="4"/>
  <c r="D32" i="4"/>
  <c r="D32" i="12" s="1"/>
  <c r="B33" i="4"/>
  <c r="B33" i="9" s="1"/>
  <c r="D38" i="4"/>
  <c r="E39" i="4"/>
  <c r="E39" i="9" s="1"/>
  <c r="C40" i="4"/>
  <c r="C40" i="9" s="1"/>
  <c r="E45" i="4"/>
  <c r="A47" i="4"/>
  <c r="A47" i="9" s="1"/>
  <c r="D47" i="4"/>
  <c r="D47" i="9" s="1"/>
  <c r="A44" i="2"/>
  <c r="A37" i="2"/>
  <c r="B3" i="2"/>
  <c r="A3" i="6" s="1"/>
  <c r="A3" i="4" s="1"/>
  <c r="C3" i="2"/>
  <c r="B3" i="6" s="1"/>
  <c r="B3" i="4" s="1"/>
  <c r="D3" i="2"/>
  <c r="C3" i="6" s="1"/>
  <c r="C3" i="4" s="1"/>
  <c r="E3" i="2"/>
  <c r="D3" i="6" s="1"/>
  <c r="D3" i="4" s="1"/>
  <c r="F3" i="2"/>
  <c r="E3" i="6" s="1"/>
  <c r="E3" i="4" s="1"/>
  <c r="B4" i="2"/>
  <c r="A4" i="6" s="1"/>
  <c r="A4" i="4" s="1"/>
  <c r="A4" i="13" s="1"/>
  <c r="C4" i="2"/>
  <c r="B4" i="6" s="1"/>
  <c r="B4" i="4" s="1"/>
  <c r="C4" i="14" s="1"/>
  <c r="D4" i="2"/>
  <c r="C4" i="6" s="1"/>
  <c r="C4" i="4" s="1"/>
  <c r="C4" i="9" s="1"/>
  <c r="E4" i="2"/>
  <c r="D4" i="6" s="1"/>
  <c r="D4" i="4" s="1"/>
  <c r="F4" i="2"/>
  <c r="E4" i="6" s="1"/>
  <c r="E4" i="4" s="1"/>
  <c r="B5" i="2"/>
  <c r="A5" i="6" s="1"/>
  <c r="A5" i="4" s="1"/>
  <c r="A5" i="9" s="1"/>
  <c r="C5" i="2"/>
  <c r="B5" i="6" s="1"/>
  <c r="B5" i="4" s="1"/>
  <c r="D5" i="2"/>
  <c r="C5" i="6" s="1"/>
  <c r="C5" i="4" s="1"/>
  <c r="C5" i="12" s="1"/>
  <c r="E5" i="2"/>
  <c r="D5" i="6" s="1"/>
  <c r="D5" i="4" s="1"/>
  <c r="F5" i="2"/>
  <c r="E5" i="6" s="1"/>
  <c r="E5" i="4" s="1"/>
  <c r="B6" i="2"/>
  <c r="A6" i="6" s="1"/>
  <c r="A6" i="4" s="1"/>
  <c r="A6" i="12" s="1"/>
  <c r="C6" i="2"/>
  <c r="B6" i="6" s="1"/>
  <c r="B6" i="4" s="1"/>
  <c r="B6" i="12" s="1"/>
  <c r="D6" i="2"/>
  <c r="C6" i="6" s="1"/>
  <c r="C6" i="4" s="1"/>
  <c r="E6" i="2"/>
  <c r="D6" i="6" s="1"/>
  <c r="D6" i="4" s="1"/>
  <c r="F6" i="2"/>
  <c r="E6" i="6" s="1"/>
  <c r="B7" i="2"/>
  <c r="A7" i="6" s="1"/>
  <c r="C7" i="2"/>
  <c r="B7" i="6" s="1"/>
  <c r="B7" i="4" s="1"/>
  <c r="D7" i="2"/>
  <c r="C7" i="6" s="1"/>
  <c r="E7" i="2"/>
  <c r="D7" i="6" s="1"/>
  <c r="D7" i="4" s="1"/>
  <c r="F7" i="2"/>
  <c r="E7" i="6" s="1"/>
  <c r="E7" i="4" s="1"/>
  <c r="B8" i="2"/>
  <c r="A8" i="6" s="1"/>
  <c r="A8" i="4" s="1"/>
  <c r="C8" i="2"/>
  <c r="B8" i="6" s="1"/>
  <c r="B8" i="4" s="1"/>
  <c r="D8" i="2"/>
  <c r="C8" i="6" s="1"/>
  <c r="C8" i="4" s="1"/>
  <c r="E8" i="2"/>
  <c r="D8" i="6" s="1"/>
  <c r="D8" i="4" s="1"/>
  <c r="F8" i="2"/>
  <c r="E8" i="6" s="1"/>
  <c r="E8" i="4" s="1"/>
  <c r="B9" i="2"/>
  <c r="A9" i="6" s="1"/>
  <c r="A9" i="4" s="1"/>
  <c r="A9" i="9" s="1"/>
  <c r="C9" i="2"/>
  <c r="B9" i="6" s="1"/>
  <c r="B9" i="4" s="1"/>
  <c r="B9" i="9" s="1"/>
  <c r="D9" i="2"/>
  <c r="C9" i="6" s="1"/>
  <c r="C9" i="4" s="1"/>
  <c r="E9" i="2"/>
  <c r="D9" i="6" s="1"/>
  <c r="D9" i="4" s="1"/>
  <c r="F9" i="2"/>
  <c r="E9" i="6" s="1"/>
  <c r="B10" i="2"/>
  <c r="A10" i="6" s="1"/>
  <c r="A10" i="4" s="1"/>
  <c r="C10" i="2"/>
  <c r="B10" i="6" s="1"/>
  <c r="B10" i="4" s="1"/>
  <c r="D10" i="2"/>
  <c r="C10" i="6" s="1"/>
  <c r="C10" i="4" s="1"/>
  <c r="E10" i="2"/>
  <c r="D10" i="6" s="1"/>
  <c r="D10" i="4" s="1"/>
  <c r="F10" i="2"/>
  <c r="E10" i="6" s="1"/>
  <c r="E10" i="4" s="1"/>
  <c r="B11" i="2"/>
  <c r="A11" i="6" s="1"/>
  <c r="A11" i="4" s="1"/>
  <c r="C11" i="2"/>
  <c r="B11" i="6" s="1"/>
  <c r="B11" i="4" s="1"/>
  <c r="D11" i="2"/>
  <c r="C11" i="6" s="1"/>
  <c r="C11" i="4" s="1"/>
  <c r="C11" i="9" s="1"/>
  <c r="E11" i="2"/>
  <c r="D11" i="6" s="1"/>
  <c r="D11" i="4" s="1"/>
  <c r="D11" i="9" s="1"/>
  <c r="F11" i="2"/>
  <c r="E11" i="6" s="1"/>
  <c r="E11" i="4" s="1"/>
  <c r="B12" i="2"/>
  <c r="A12" i="6" s="1"/>
  <c r="A12" i="4" s="1"/>
  <c r="A12" i="9" s="1"/>
  <c r="C12" i="2"/>
  <c r="B12" i="6" s="1"/>
  <c r="B12" i="4" s="1"/>
  <c r="D12" i="2"/>
  <c r="C12" i="6" s="1"/>
  <c r="C12" i="4" s="1"/>
  <c r="E12" i="2"/>
  <c r="D12" i="6" s="1"/>
  <c r="D12" i="4" s="1"/>
  <c r="F12" i="2"/>
  <c r="E12" i="6" s="1"/>
  <c r="E12" i="4" s="1"/>
  <c r="B13" i="2"/>
  <c r="A13" i="6" s="1"/>
  <c r="A13" i="4" s="1"/>
  <c r="C13" i="2"/>
  <c r="B13" i="6" s="1"/>
  <c r="B13" i="4" s="1"/>
  <c r="D13" i="2"/>
  <c r="C13" i="6" s="1"/>
  <c r="C13" i="4" s="1"/>
  <c r="E13" i="2"/>
  <c r="D13" i="6" s="1"/>
  <c r="D13" i="4" s="1"/>
  <c r="F13" i="2"/>
  <c r="E13" i="6" s="1"/>
  <c r="E13" i="4" s="1"/>
  <c r="B14" i="2"/>
  <c r="A14" i="6" s="1"/>
  <c r="A14" i="4" s="1"/>
  <c r="A14" i="9" s="1"/>
  <c r="C14" i="2"/>
  <c r="B14" i="6" s="1"/>
  <c r="B14" i="4" s="1"/>
  <c r="D14" i="2"/>
  <c r="C14" i="6" s="1"/>
  <c r="C14" i="4" s="1"/>
  <c r="C14" i="9" s="1"/>
  <c r="E14" i="2"/>
  <c r="D14" i="6" s="1"/>
  <c r="D14" i="4" s="1"/>
  <c r="F14" i="2"/>
  <c r="E14" i="6" s="1"/>
  <c r="E14" i="4" s="1"/>
  <c r="B15" i="2"/>
  <c r="A15" i="6" s="1"/>
  <c r="A15" i="4" s="1"/>
  <c r="C15" i="2"/>
  <c r="B15" i="6" s="1"/>
  <c r="B15" i="4" s="1"/>
  <c r="D15" i="2"/>
  <c r="C15" i="6" s="1"/>
  <c r="C15" i="4" s="1"/>
  <c r="E15" i="2"/>
  <c r="D15" i="6" s="1"/>
  <c r="D15" i="4" s="1"/>
  <c r="F15" i="2"/>
  <c r="E15" i="6" s="1"/>
  <c r="E15" i="4" s="1"/>
  <c r="B16" i="2"/>
  <c r="A16" i="6" s="1"/>
  <c r="A16" i="4" s="1"/>
  <c r="C16" i="2"/>
  <c r="B16" i="6" s="1"/>
  <c r="B16" i="4" s="1"/>
  <c r="D16" i="2"/>
  <c r="C16" i="6" s="1"/>
  <c r="E16" i="2"/>
  <c r="D16" i="6" s="1"/>
  <c r="F16" i="2"/>
  <c r="E16" i="6" s="1"/>
  <c r="E16" i="4" s="1"/>
  <c r="B17" i="2"/>
  <c r="A17" i="6" s="1"/>
  <c r="C17" i="2"/>
  <c r="B17" i="6" s="1"/>
  <c r="B17" i="4" s="1"/>
  <c r="B17" i="9" s="1"/>
  <c r="D17" i="2"/>
  <c r="C17" i="6" s="1"/>
  <c r="C17" i="4" s="1"/>
  <c r="E17" i="2"/>
  <c r="D17" i="6" s="1"/>
  <c r="D17" i="4" s="1"/>
  <c r="D17" i="12" s="1"/>
  <c r="F17" i="2"/>
  <c r="E17" i="6" s="1"/>
  <c r="E17" i="4" s="1"/>
  <c r="D17" i="14" s="1"/>
  <c r="B18" i="2"/>
  <c r="A18" i="6" s="1"/>
  <c r="A18" i="4" s="1"/>
  <c r="C18" i="2"/>
  <c r="B18" i="6" s="1"/>
  <c r="B18" i="4" s="1"/>
  <c r="D18" i="2"/>
  <c r="C18" i="6" s="1"/>
  <c r="C18" i="4" s="1"/>
  <c r="E18" i="2"/>
  <c r="D18" i="6" s="1"/>
  <c r="D18" i="4" s="1"/>
  <c r="F18" i="2"/>
  <c r="E18" i="6" s="1"/>
  <c r="E18" i="4" s="1"/>
  <c r="E18" i="9" s="1"/>
  <c r="B19" i="2"/>
  <c r="A19" i="6" s="1"/>
  <c r="A19" i="4" s="1"/>
  <c r="C19" i="2"/>
  <c r="B19" i="6" s="1"/>
  <c r="B19" i="4" s="1"/>
  <c r="D19" i="2"/>
  <c r="C19" i="6" s="1"/>
  <c r="E19" i="2"/>
  <c r="D19" i="6" s="1"/>
  <c r="D19" i="4" s="1"/>
  <c r="F19" i="2"/>
  <c r="E19" i="6" s="1"/>
  <c r="E19" i="4" s="1"/>
  <c r="B20" i="2"/>
  <c r="A20" i="6" s="1"/>
  <c r="A20" i="4" s="1"/>
  <c r="A20" i="9" s="1"/>
  <c r="C20" i="2"/>
  <c r="B20" i="6" s="1"/>
  <c r="B20" i="4" s="1"/>
  <c r="D20" i="2"/>
  <c r="C20" i="6" s="1"/>
  <c r="C20" i="4" s="1"/>
  <c r="C20" i="9" s="1"/>
  <c r="E20" i="2"/>
  <c r="D20" i="6" s="1"/>
  <c r="D20" i="4" s="1"/>
  <c r="F20" i="2"/>
  <c r="E20" i="6" s="1"/>
  <c r="E20" i="4" s="1"/>
  <c r="B21" i="2"/>
  <c r="A21" i="6" s="1"/>
  <c r="A21" i="4" s="1"/>
  <c r="A21" i="13" s="1"/>
  <c r="C21" i="2"/>
  <c r="B21" i="6" s="1"/>
  <c r="B21" i="4" s="1"/>
  <c r="B21" i="15" s="1"/>
  <c r="G21" i="7" s="1"/>
  <c r="D21" i="2"/>
  <c r="C21" i="6" s="1"/>
  <c r="C21" i="4" s="1"/>
  <c r="E21" i="2"/>
  <c r="D21" i="6" s="1"/>
  <c r="D21" i="4" s="1"/>
  <c r="F21" i="2"/>
  <c r="E21" i="6" s="1"/>
  <c r="E21" i="4" s="1"/>
  <c r="B22" i="2"/>
  <c r="A22" i="6" s="1"/>
  <c r="A22" i="4" s="1"/>
  <c r="C22" i="2"/>
  <c r="B22" i="6" s="1"/>
  <c r="B22" i="4" s="1"/>
  <c r="D22" i="2"/>
  <c r="C22" i="6" s="1"/>
  <c r="C22" i="4" s="1"/>
  <c r="E22" i="2"/>
  <c r="D22" i="6" s="1"/>
  <c r="D22" i="4" s="1"/>
  <c r="F22" i="2"/>
  <c r="E22" i="6" s="1"/>
  <c r="E22" i="4" s="1"/>
  <c r="E22" i="9" s="1"/>
  <c r="B23" i="2"/>
  <c r="A23" i="6" s="1"/>
  <c r="A23" i="4" s="1"/>
  <c r="A23" i="12" s="1"/>
  <c r="C23" i="2"/>
  <c r="B23" i="6" s="1"/>
  <c r="B23" i="4" s="1"/>
  <c r="B23" i="15" s="1"/>
  <c r="G23" i="7" s="1"/>
  <c r="D23" i="2"/>
  <c r="C23" i="6" s="1"/>
  <c r="C23" i="4" s="1"/>
  <c r="E23" i="2"/>
  <c r="D23" i="6" s="1"/>
  <c r="D23" i="4" s="1"/>
  <c r="D23" i="9" s="1"/>
  <c r="F23" i="2"/>
  <c r="E23" i="6" s="1"/>
  <c r="E23" i="4" s="1"/>
  <c r="B24" i="2"/>
  <c r="A24" i="6" s="1"/>
  <c r="A24" i="4" s="1"/>
  <c r="C24" i="2"/>
  <c r="B24" i="6" s="1"/>
  <c r="D24" i="2"/>
  <c r="C24" i="6" s="1"/>
  <c r="C24" i="4" s="1"/>
  <c r="E24" i="2"/>
  <c r="D24" i="6" s="1"/>
  <c r="D24" i="4" s="1"/>
  <c r="F24" i="2"/>
  <c r="E24" i="6" s="1"/>
  <c r="E24" i="4" s="1"/>
  <c r="B25" i="2"/>
  <c r="A25" i="6" s="1"/>
  <c r="A25" i="4" s="1"/>
  <c r="C25" i="2"/>
  <c r="B25" i="6" s="1"/>
  <c r="B25" i="4" s="1"/>
  <c r="D25" i="2"/>
  <c r="C25" i="6" s="1"/>
  <c r="E25" i="2"/>
  <c r="D25" i="6" s="1"/>
  <c r="D25" i="4" s="1"/>
  <c r="F25" i="2"/>
  <c r="E25" i="6" s="1"/>
  <c r="E25" i="4" s="1"/>
  <c r="E25" i="9" s="1"/>
  <c r="B26" i="2"/>
  <c r="A26" i="6" s="1"/>
  <c r="C26" i="2"/>
  <c r="B26" i="6" s="1"/>
  <c r="B26" i="4" s="1"/>
  <c r="B26" i="9" s="1"/>
  <c r="D26" i="2"/>
  <c r="C26" i="6" s="1"/>
  <c r="C26" i="4" s="1"/>
  <c r="E26" i="2"/>
  <c r="D26" i="6" s="1"/>
  <c r="D26" i="4" s="1"/>
  <c r="F26" i="2"/>
  <c r="E26" i="6" s="1"/>
  <c r="E26" i="4" s="1"/>
  <c r="B27" i="2"/>
  <c r="A27" i="6" s="1"/>
  <c r="A27" i="4" s="1"/>
  <c r="C27" i="2"/>
  <c r="B27" i="6" s="1"/>
  <c r="B27" i="4" s="1"/>
  <c r="D27" i="2"/>
  <c r="C27" i="6" s="1"/>
  <c r="C27" i="4" s="1"/>
  <c r="E27" i="2"/>
  <c r="D27" i="6" s="1"/>
  <c r="D27" i="4" s="1"/>
  <c r="F27" i="2"/>
  <c r="E27" i="6" s="1"/>
  <c r="E27" i="4" s="1"/>
  <c r="E27" i="12" s="1"/>
  <c r="B28" i="2"/>
  <c r="A28" i="6" s="1"/>
  <c r="A28" i="4" s="1"/>
  <c r="C28" i="2"/>
  <c r="B28" i="6" s="1"/>
  <c r="B28" i="4" s="1"/>
  <c r="B28" i="9" s="1"/>
  <c r="D28" i="2"/>
  <c r="C28" i="6" s="1"/>
  <c r="C28" i="4" s="1"/>
  <c r="C28" i="16" s="1"/>
  <c r="E28" i="2"/>
  <c r="D28" i="6" s="1"/>
  <c r="D28" i="4" s="1"/>
  <c r="D28" i="9" s="1"/>
  <c r="F28" i="2"/>
  <c r="E28" i="6" s="1"/>
  <c r="E28" i="4" s="1"/>
  <c r="B29" i="2"/>
  <c r="A29" i="6" s="1"/>
  <c r="A29" i="4" s="1"/>
  <c r="C29" i="2"/>
  <c r="B29" i="6" s="1"/>
  <c r="B29" i="4" s="1"/>
  <c r="D29" i="2"/>
  <c r="C29" i="6" s="1"/>
  <c r="C29" i="4" s="1"/>
  <c r="E29" i="2"/>
  <c r="D29" i="6" s="1"/>
  <c r="D29" i="4" s="1"/>
  <c r="F29" i="2"/>
  <c r="E29" i="6" s="1"/>
  <c r="E29" i="4" s="1"/>
  <c r="B30" i="2"/>
  <c r="A30" i="6" s="1"/>
  <c r="A30" i="4" s="1"/>
  <c r="C30" i="2"/>
  <c r="B30" i="6" s="1"/>
  <c r="B30" i="4" s="1"/>
  <c r="B30" i="9" s="1"/>
  <c r="D30" i="2"/>
  <c r="C30" i="6" s="1"/>
  <c r="C30" i="4" s="1"/>
  <c r="E30" i="2"/>
  <c r="D30" i="6" s="1"/>
  <c r="D30" i="4" s="1"/>
  <c r="D30" i="9" s="1"/>
  <c r="F30" i="2"/>
  <c r="E30" i="6" s="1"/>
  <c r="E30" i="4" s="1"/>
  <c r="B31" i="2"/>
  <c r="A31" i="6" s="1"/>
  <c r="A31" i="4" s="1"/>
  <c r="C31" i="2"/>
  <c r="B31" i="6" s="1"/>
  <c r="B31" i="4" s="1"/>
  <c r="D31" i="2"/>
  <c r="C31" i="6" s="1"/>
  <c r="E31" i="2"/>
  <c r="D31" i="6" s="1"/>
  <c r="D31" i="4" s="1"/>
  <c r="F31" i="2"/>
  <c r="E31" i="6" s="1"/>
  <c r="E31" i="4" s="1"/>
  <c r="B32" i="2"/>
  <c r="A32" i="6" s="1"/>
  <c r="A32" i="4" s="1"/>
  <c r="A32" i="12" s="1"/>
  <c r="C32" i="2"/>
  <c r="B32" i="6" s="1"/>
  <c r="B32" i="4" s="1"/>
  <c r="D32" i="2"/>
  <c r="C32" i="6" s="1"/>
  <c r="C32" i="4" s="1"/>
  <c r="E32" i="2"/>
  <c r="D32" i="6" s="1"/>
  <c r="F32" i="2"/>
  <c r="E32" i="6" s="1"/>
  <c r="E32" i="4" s="1"/>
  <c r="B33" i="2"/>
  <c r="A33" i="6" s="1"/>
  <c r="A33" i="4" s="1"/>
  <c r="A33" i="9" s="1"/>
  <c r="C33" i="2"/>
  <c r="B33" i="6" s="1"/>
  <c r="D33" i="2"/>
  <c r="C33" i="6" s="1"/>
  <c r="C33" i="4" s="1"/>
  <c r="C33" i="9" s="1"/>
  <c r="E33" i="2"/>
  <c r="D33" i="6" s="1"/>
  <c r="D33" i="4" s="1"/>
  <c r="F33" i="2"/>
  <c r="E33" i="6" s="1"/>
  <c r="E33" i="4" s="1"/>
  <c r="B34" i="2"/>
  <c r="A34" i="6" s="1"/>
  <c r="A34" i="4" s="1"/>
  <c r="C34" i="2"/>
  <c r="B34" i="6" s="1"/>
  <c r="B34" i="4" s="1"/>
  <c r="D34" i="2"/>
  <c r="C34" i="6" s="1"/>
  <c r="C34" i="4" s="1"/>
  <c r="E34" i="2"/>
  <c r="D34" i="6" s="1"/>
  <c r="D34" i="4" s="1"/>
  <c r="F34" i="2"/>
  <c r="E34" i="6" s="1"/>
  <c r="E34" i="4" s="1"/>
  <c r="B35" i="2"/>
  <c r="A35" i="6" s="1"/>
  <c r="A35" i="4" s="1"/>
  <c r="A35" i="9" s="1"/>
  <c r="C35" i="2"/>
  <c r="B35" i="6" s="1"/>
  <c r="B35" i="4" s="1"/>
  <c r="D35" i="2"/>
  <c r="C35" i="6" s="1"/>
  <c r="C35" i="4" s="1"/>
  <c r="C35" i="9" s="1"/>
  <c r="E35" i="2"/>
  <c r="D35" i="6" s="1"/>
  <c r="D35" i="4" s="1"/>
  <c r="D35" i="9" s="1"/>
  <c r="F35" i="2"/>
  <c r="E35" i="6" s="1"/>
  <c r="E35" i="4" s="1"/>
  <c r="E35" i="9" s="1"/>
  <c r="B36" i="2"/>
  <c r="A36" i="6" s="1"/>
  <c r="A36" i="4" s="1"/>
  <c r="C36" i="2"/>
  <c r="B36" i="6" s="1"/>
  <c r="B36" i="4" s="1"/>
  <c r="D36" i="2"/>
  <c r="C36" i="6" s="1"/>
  <c r="C36" i="4" s="1"/>
  <c r="E36" i="2"/>
  <c r="D36" i="6" s="1"/>
  <c r="D36" i="4" s="1"/>
  <c r="F36" i="2"/>
  <c r="E36" i="6" s="1"/>
  <c r="E36" i="4" s="1"/>
  <c r="E36" i="12" s="1"/>
  <c r="B37" i="2"/>
  <c r="A37" i="6" s="1"/>
  <c r="A37" i="4" s="1"/>
  <c r="C37" i="2"/>
  <c r="B37" i="6" s="1"/>
  <c r="B37" i="4" s="1"/>
  <c r="D37" i="2"/>
  <c r="C37" i="6" s="1"/>
  <c r="C37" i="4" s="1"/>
  <c r="E37" i="2"/>
  <c r="D37" i="6" s="1"/>
  <c r="D37" i="4" s="1"/>
  <c r="F37" i="2"/>
  <c r="E37" i="6" s="1"/>
  <c r="E37" i="4" s="1"/>
  <c r="E37" i="9" s="1"/>
  <c r="B38" i="2"/>
  <c r="A38" i="6" s="1"/>
  <c r="A38" i="4" s="1"/>
  <c r="A38" i="16" s="1"/>
  <c r="C38" i="2"/>
  <c r="B38" i="6" s="1"/>
  <c r="B38" i="4" s="1"/>
  <c r="D38" i="2"/>
  <c r="C38" i="6" s="1"/>
  <c r="C38" i="4" s="1"/>
  <c r="E38" i="2"/>
  <c r="D38" i="6" s="1"/>
  <c r="F38" i="2"/>
  <c r="E38" i="6" s="1"/>
  <c r="E38" i="4" s="1"/>
  <c r="B39" i="2"/>
  <c r="A39" i="6" s="1"/>
  <c r="A39" i="4" s="1"/>
  <c r="C39" i="2"/>
  <c r="B39" i="6" s="1"/>
  <c r="B39" i="4" s="1"/>
  <c r="D39" i="2"/>
  <c r="C39" i="6" s="1"/>
  <c r="C39" i="4" s="1"/>
  <c r="E39" i="2"/>
  <c r="D39" i="6" s="1"/>
  <c r="D39" i="4" s="1"/>
  <c r="F39" i="2"/>
  <c r="E39" i="6" s="1"/>
  <c r="B40" i="2"/>
  <c r="A40" i="6" s="1"/>
  <c r="A40" i="4" s="1"/>
  <c r="A40" i="13" s="1"/>
  <c r="C40" i="2"/>
  <c r="B40" i="6" s="1"/>
  <c r="B40" i="4" s="1"/>
  <c r="D40" i="2"/>
  <c r="C40" i="6" s="1"/>
  <c r="E40" i="2"/>
  <c r="D40" i="6" s="1"/>
  <c r="D40" i="4" s="1"/>
  <c r="D40" i="9" s="1"/>
  <c r="F40" i="2"/>
  <c r="E40" i="6" s="1"/>
  <c r="E40" i="4" s="1"/>
  <c r="B41" i="2"/>
  <c r="A41" i="6" s="1"/>
  <c r="A41" i="4" s="1"/>
  <c r="C41" i="2"/>
  <c r="B41" i="6" s="1"/>
  <c r="B41" i="4" s="1"/>
  <c r="D41" i="2"/>
  <c r="C41" i="6" s="1"/>
  <c r="C41" i="4" s="1"/>
  <c r="E41" i="2"/>
  <c r="D41" i="6" s="1"/>
  <c r="D41" i="4" s="1"/>
  <c r="F41" i="2"/>
  <c r="E41" i="6" s="1"/>
  <c r="E41" i="4" s="1"/>
  <c r="B42" i="2"/>
  <c r="A42" i="6" s="1"/>
  <c r="A42" i="4" s="1"/>
  <c r="C42" i="2"/>
  <c r="B42" i="6" s="1"/>
  <c r="B42" i="4" s="1"/>
  <c r="D42" i="2"/>
  <c r="C42" i="6" s="1"/>
  <c r="C42" i="4" s="1"/>
  <c r="E42" i="2"/>
  <c r="D42" i="6" s="1"/>
  <c r="D42" i="4" s="1"/>
  <c r="F42" i="2"/>
  <c r="E42" i="6" s="1"/>
  <c r="E42" i="4" s="1"/>
  <c r="E42" i="9" s="1"/>
  <c r="B43" i="2"/>
  <c r="A43" i="6" s="1"/>
  <c r="A43" i="4" s="1"/>
  <c r="C43" i="2"/>
  <c r="B43" i="6" s="1"/>
  <c r="B43" i="4" s="1"/>
  <c r="D43" i="2"/>
  <c r="C43" i="6" s="1"/>
  <c r="C43" i="4" s="1"/>
  <c r="E43" i="2"/>
  <c r="D43" i="6" s="1"/>
  <c r="D43" i="4" s="1"/>
  <c r="F43" i="2"/>
  <c r="E43" i="6" s="1"/>
  <c r="E43" i="4" s="1"/>
  <c r="B44" i="2"/>
  <c r="A44" i="6" s="1"/>
  <c r="A44" i="4" s="1"/>
  <c r="C44" i="2"/>
  <c r="B44" i="6" s="1"/>
  <c r="B44" i="4" s="1"/>
  <c r="D44" i="2"/>
  <c r="C44" i="6" s="1"/>
  <c r="C44" i="4" s="1"/>
  <c r="E44" i="2"/>
  <c r="D44" i="6" s="1"/>
  <c r="D44" i="4" s="1"/>
  <c r="D44" i="9" s="1"/>
  <c r="F44" i="2"/>
  <c r="E44" i="6" s="1"/>
  <c r="E44" i="4" s="1"/>
  <c r="B45" i="2"/>
  <c r="A45" i="6" s="1"/>
  <c r="A45" i="4" s="1"/>
  <c r="C45" i="2"/>
  <c r="B45" i="6" s="1"/>
  <c r="B45" i="4" s="1"/>
  <c r="D45" i="2"/>
  <c r="C45" i="6" s="1"/>
  <c r="C45" i="4" s="1"/>
  <c r="E45" i="15" s="1"/>
  <c r="E45" i="2"/>
  <c r="D45" i="6" s="1"/>
  <c r="D45" i="4" s="1"/>
  <c r="F45" i="2"/>
  <c r="E45" i="6" s="1"/>
  <c r="B46" i="2"/>
  <c r="A46" i="6" s="1"/>
  <c r="A46" i="4" s="1"/>
  <c r="C46" i="2"/>
  <c r="B46" i="6" s="1"/>
  <c r="B46" i="4" s="1"/>
  <c r="D46" i="2"/>
  <c r="C46" i="6" s="1"/>
  <c r="C46" i="4" s="1"/>
  <c r="E46" i="2"/>
  <c r="D46" i="6" s="1"/>
  <c r="D46" i="4" s="1"/>
  <c r="F46" i="2"/>
  <c r="E46" i="6" s="1"/>
  <c r="E46" i="4" s="1"/>
  <c r="B47" i="2"/>
  <c r="A47" i="6" s="1"/>
  <c r="C47" i="2"/>
  <c r="B47" i="6" s="1"/>
  <c r="B47" i="4" s="1"/>
  <c r="D47" i="2"/>
  <c r="C47" i="6" s="1"/>
  <c r="C47" i="4" s="1"/>
  <c r="E47" i="2"/>
  <c r="D47" i="6" s="1"/>
  <c r="F47" i="2"/>
  <c r="E47" i="6" s="1"/>
  <c r="E47" i="4" s="1"/>
  <c r="B48" i="2"/>
  <c r="A48" i="6" s="1"/>
  <c r="A48" i="4" s="1"/>
  <c r="C48" i="2"/>
  <c r="B48" i="6" s="1"/>
  <c r="B48" i="4" s="1"/>
  <c r="D48" i="2"/>
  <c r="C48" i="6" s="1"/>
  <c r="C48" i="4" s="1"/>
  <c r="E48" i="2"/>
  <c r="D48" i="6" s="1"/>
  <c r="D48" i="4" s="1"/>
  <c r="D48" i="12" s="1"/>
  <c r="F48" i="2"/>
  <c r="E48" i="6" s="1"/>
  <c r="E48" i="4" s="1"/>
  <c r="B49" i="2"/>
  <c r="A49" i="6" s="1"/>
  <c r="A49" i="4" s="1"/>
  <c r="C49" i="2"/>
  <c r="B49" i="6" s="1"/>
  <c r="B49" i="4" s="1"/>
  <c r="D49" i="2"/>
  <c r="C49" i="6" s="1"/>
  <c r="C49" i="4" s="1"/>
  <c r="C49" i="12" s="1"/>
  <c r="E49" i="2"/>
  <c r="D49" i="6" s="1"/>
  <c r="D49" i="4" s="1"/>
  <c r="F49" i="2"/>
  <c r="E49" i="6" s="1"/>
  <c r="E49" i="4" s="1"/>
  <c r="B50" i="2"/>
  <c r="A50" i="6" s="1"/>
  <c r="A50" i="4" s="1"/>
  <c r="A50" i="16" s="1"/>
  <c r="C50" i="2"/>
  <c r="B50" i="6" s="1"/>
  <c r="B50" i="4" s="1"/>
  <c r="B50" i="9" s="1"/>
  <c r="D50" i="2"/>
  <c r="C50" i="6" s="1"/>
  <c r="C50" i="4" s="1"/>
  <c r="E50" i="2"/>
  <c r="D50" i="6" s="1"/>
  <c r="D50" i="4" s="1"/>
  <c r="F50" i="2"/>
  <c r="E50" i="6" s="1"/>
  <c r="E50" i="4" s="1"/>
  <c r="B51" i="2"/>
  <c r="A51" i="6" s="1"/>
  <c r="A51" i="4" s="1"/>
  <c r="C51" i="2"/>
  <c r="B51" i="6" s="1"/>
  <c r="B51" i="4" s="1"/>
  <c r="D51" i="2"/>
  <c r="C51" i="6" s="1"/>
  <c r="C51" i="4" s="1"/>
  <c r="E51" i="2"/>
  <c r="D51" i="6" s="1"/>
  <c r="D51" i="4" s="1"/>
  <c r="F51" i="2"/>
  <c r="E51" i="6" s="1"/>
  <c r="E51" i="4" s="1"/>
  <c r="G3" i="2"/>
  <c r="F3" i="6" s="1"/>
  <c r="G4" i="2"/>
  <c r="F4" i="6" s="1"/>
  <c r="G5" i="2"/>
  <c r="F5" i="6" s="1"/>
  <c r="G6" i="2"/>
  <c r="F6" i="6" s="1"/>
  <c r="G7" i="2"/>
  <c r="F7" i="6" s="1"/>
  <c r="G8" i="2"/>
  <c r="F8" i="6" s="1"/>
  <c r="G9" i="2"/>
  <c r="F9" i="6" s="1"/>
  <c r="G10" i="2"/>
  <c r="F10" i="6" s="1"/>
  <c r="G11" i="2"/>
  <c r="F11" i="6" s="1"/>
  <c r="G12" i="2"/>
  <c r="F12" i="6" s="1"/>
  <c r="G13" i="2"/>
  <c r="F13" i="6" s="1"/>
  <c r="G14" i="2"/>
  <c r="F14" i="6" s="1"/>
  <c r="G15" i="2"/>
  <c r="F15" i="6" s="1"/>
  <c r="G16" i="2"/>
  <c r="F16" i="6" s="1"/>
  <c r="G17" i="2"/>
  <c r="F17" i="6" s="1"/>
  <c r="G18" i="2"/>
  <c r="F18" i="6" s="1"/>
  <c r="G19" i="2"/>
  <c r="F19" i="6" s="1"/>
  <c r="G20" i="2"/>
  <c r="F20" i="6" s="1"/>
  <c r="G21" i="2"/>
  <c r="F21" i="6" s="1"/>
  <c r="G22" i="2"/>
  <c r="F22" i="6" s="1"/>
  <c r="G23" i="2"/>
  <c r="F23" i="6" s="1"/>
  <c r="G24" i="2"/>
  <c r="F24" i="6" s="1"/>
  <c r="G25" i="2"/>
  <c r="F25" i="6" s="1"/>
  <c r="G26" i="2"/>
  <c r="F26" i="6" s="1"/>
  <c r="G27" i="2"/>
  <c r="F27" i="6" s="1"/>
  <c r="G28" i="2"/>
  <c r="F28" i="6" s="1"/>
  <c r="G29" i="2"/>
  <c r="F29" i="6" s="1"/>
  <c r="G30" i="2"/>
  <c r="F30" i="6" s="1"/>
  <c r="G31" i="2"/>
  <c r="F31" i="6" s="1"/>
  <c r="G32" i="2"/>
  <c r="F32" i="6" s="1"/>
  <c r="G33" i="2"/>
  <c r="F33" i="6" s="1"/>
  <c r="G34" i="2"/>
  <c r="F34" i="6" s="1"/>
  <c r="G35" i="2"/>
  <c r="F35" i="6" s="1"/>
  <c r="G36" i="2"/>
  <c r="F36" i="6" s="1"/>
  <c r="G37" i="2"/>
  <c r="F37" i="6" s="1"/>
  <c r="G38" i="2"/>
  <c r="F38" i="6" s="1"/>
  <c r="G39" i="2"/>
  <c r="F39" i="6" s="1"/>
  <c r="G40" i="2"/>
  <c r="F40" i="6" s="1"/>
  <c r="G41" i="2"/>
  <c r="F41" i="6" s="1"/>
  <c r="G42" i="2"/>
  <c r="F42" i="6" s="1"/>
  <c r="G43" i="2"/>
  <c r="F43" i="6" s="1"/>
  <c r="G44" i="2"/>
  <c r="F44" i="6" s="1"/>
  <c r="G45" i="2"/>
  <c r="F45" i="6" s="1"/>
  <c r="G46" i="2"/>
  <c r="F46" i="6" s="1"/>
  <c r="G47" i="2"/>
  <c r="F47" i="6" s="1"/>
  <c r="G48" i="2"/>
  <c r="F48" i="6" s="1"/>
  <c r="G49" i="2"/>
  <c r="F49" i="6" s="1"/>
  <c r="G50" i="2"/>
  <c r="F50" i="6" s="1"/>
  <c r="G51" i="2"/>
  <c r="F51" i="6" s="1"/>
  <c r="B2" i="2"/>
  <c r="A2" i="6" s="1"/>
  <c r="A2" i="4" s="1"/>
  <c r="A2" i="9" s="1"/>
  <c r="C2" i="2"/>
  <c r="B2" i="6" s="1"/>
  <c r="B2" i="4" s="1"/>
  <c r="D2" i="2"/>
  <c r="C2" i="6" s="1"/>
  <c r="C2" i="4" s="1"/>
  <c r="E2" i="2"/>
  <c r="D2" i="6" s="1"/>
  <c r="D2" i="4" s="1"/>
  <c r="D2" i="12" s="1"/>
  <c r="F2" i="2"/>
  <c r="E2" i="6" s="1"/>
  <c r="E2" i="4" s="1"/>
  <c r="G2" i="2"/>
  <c r="F2" i="6" s="1"/>
  <c r="A45" i="2"/>
  <c r="A33" i="2"/>
  <c r="A31" i="2"/>
  <c r="A51" i="2"/>
  <c r="A39" i="2"/>
  <c r="A48" i="2"/>
  <c r="A20" i="2"/>
  <c r="A28" i="2"/>
  <c r="A6" i="2"/>
  <c r="A41" i="2"/>
  <c r="A5" i="2"/>
  <c r="A38" i="2"/>
  <c r="A10" i="2"/>
  <c r="A36" i="2"/>
  <c r="A22" i="2"/>
  <c r="A18" i="2"/>
  <c r="A24" i="2"/>
  <c r="A9" i="2"/>
  <c r="A50" i="2"/>
  <c r="A15" i="2"/>
  <c r="A12" i="2"/>
  <c r="A4" i="2"/>
  <c r="A21" i="2"/>
  <c r="A19" i="2"/>
  <c r="A3" i="2"/>
  <c r="A13" i="2"/>
  <c r="A30" i="2"/>
  <c r="A34" i="2"/>
  <c r="A17" i="2"/>
  <c r="A8" i="2"/>
  <c r="A46" i="2"/>
  <c r="A7" i="2"/>
  <c r="A26" i="2"/>
  <c r="A43" i="2"/>
  <c r="A25" i="2"/>
  <c r="A27" i="2"/>
  <c r="A42" i="2"/>
  <c r="A29" i="2"/>
  <c r="A16" i="2"/>
  <c r="A35" i="2"/>
  <c r="T11" i="6"/>
  <c r="T10" i="6"/>
  <c r="T4" i="6"/>
  <c r="T3" i="6"/>
  <c r="Q22" i="6"/>
  <c r="Q21" i="6"/>
  <c r="Q20" i="6"/>
  <c r="Q19" i="6"/>
  <c r="Q18" i="6"/>
  <c r="K17" i="6" a="1"/>
  <c r="E51" i="9" l="1"/>
  <c r="D51" i="14"/>
  <c r="B42" i="9"/>
  <c r="B42" i="12"/>
  <c r="C37" i="12"/>
  <c r="E37" i="14"/>
  <c r="E30" i="9"/>
  <c r="D30" i="16"/>
  <c r="A47" i="12"/>
  <c r="B32" i="14"/>
  <c r="E51" i="15"/>
  <c r="C51" i="16"/>
  <c r="C51" i="13"/>
  <c r="C51" i="12"/>
  <c r="C51" i="9"/>
  <c r="E51" i="14"/>
  <c r="B20" i="15"/>
  <c r="G20" i="7" s="1"/>
  <c r="B20" i="16"/>
  <c r="C20" i="14"/>
  <c r="B20" i="12"/>
  <c r="B20" i="9"/>
  <c r="B20" i="13"/>
  <c r="E46" i="15"/>
  <c r="C46" i="16"/>
  <c r="C46" i="13"/>
  <c r="E46" i="14"/>
  <c r="C46" i="12"/>
  <c r="C46" i="9"/>
  <c r="B39" i="15"/>
  <c r="G39" i="7" s="1"/>
  <c r="B39" i="16"/>
  <c r="B39" i="13"/>
  <c r="C39" i="14"/>
  <c r="B39" i="12"/>
  <c r="B39" i="9"/>
  <c r="D12" i="15"/>
  <c r="I12" i="7" s="1"/>
  <c r="D12" i="16"/>
  <c r="D12" i="14"/>
  <c r="E12" i="13"/>
  <c r="E12" i="9"/>
  <c r="E12" i="12"/>
  <c r="D2" i="14"/>
  <c r="D2" i="15"/>
  <c r="I2" i="7" s="1"/>
  <c r="D2" i="16"/>
  <c r="E2" i="13"/>
  <c r="E2" i="9"/>
  <c r="E2" i="12"/>
  <c r="B50" i="12"/>
  <c r="B50" i="16"/>
  <c r="B50" i="13"/>
  <c r="B50" i="15"/>
  <c r="G50" i="7" s="1"/>
  <c r="C50" i="14"/>
  <c r="A43" i="15"/>
  <c r="F43" i="7" s="1"/>
  <c r="A43" i="12"/>
  <c r="A43" i="16"/>
  <c r="A43" i="14"/>
  <c r="A43" i="13"/>
  <c r="D35" i="16"/>
  <c r="E35" i="12"/>
  <c r="E35" i="13"/>
  <c r="D35" i="15"/>
  <c r="I35" i="7" s="1"/>
  <c r="D35" i="14"/>
  <c r="D11" i="14"/>
  <c r="E11" i="13"/>
  <c r="E11" i="9"/>
  <c r="D11" i="16"/>
  <c r="D11" i="15"/>
  <c r="I11" i="7" s="1"/>
  <c r="E11" i="12"/>
  <c r="C47" i="16"/>
  <c r="E47" i="14"/>
  <c r="C47" i="12"/>
  <c r="E47" i="15"/>
  <c r="C47" i="13"/>
  <c r="E42" i="16"/>
  <c r="B42" i="14"/>
  <c r="C42" i="15"/>
  <c r="H42" i="7" s="1"/>
  <c r="D42" i="12"/>
  <c r="D42" i="13"/>
  <c r="C35" i="16"/>
  <c r="E35" i="14"/>
  <c r="C35" i="12"/>
  <c r="C35" i="13"/>
  <c r="E35" i="15"/>
  <c r="E30" i="16"/>
  <c r="B30" i="14"/>
  <c r="D30" i="12"/>
  <c r="C30" i="15"/>
  <c r="H30" i="7" s="1"/>
  <c r="D30" i="13"/>
  <c r="C23" i="16"/>
  <c r="E23" i="14"/>
  <c r="C23" i="12"/>
  <c r="C23" i="13"/>
  <c r="E23" i="15"/>
  <c r="E18" i="16"/>
  <c r="B18" i="14"/>
  <c r="D18" i="12"/>
  <c r="C18" i="15"/>
  <c r="H18" i="7" s="1"/>
  <c r="D18" i="13"/>
  <c r="D18" i="9"/>
  <c r="A9" i="16"/>
  <c r="A9" i="14"/>
  <c r="A9" i="15"/>
  <c r="F9" i="7" s="1"/>
  <c r="A9" i="13"/>
  <c r="C20" i="15"/>
  <c r="H20" i="7" s="1"/>
  <c r="E20" i="16"/>
  <c r="B20" i="14"/>
  <c r="D20" i="9"/>
  <c r="D20" i="13"/>
  <c r="D20" i="12"/>
  <c r="B18" i="15"/>
  <c r="G18" i="7" s="1"/>
  <c r="B18" i="16"/>
  <c r="B18" i="9"/>
  <c r="B18" i="13"/>
  <c r="C18" i="14"/>
  <c r="B18" i="12"/>
  <c r="D15" i="15"/>
  <c r="I15" i="7" s="1"/>
  <c r="D15" i="16"/>
  <c r="E15" i="9"/>
  <c r="D15" i="14"/>
  <c r="E15" i="13"/>
  <c r="E15" i="12"/>
  <c r="E13" i="15"/>
  <c r="C13" i="16"/>
  <c r="C13" i="9"/>
  <c r="C13" i="13"/>
  <c r="E13" i="14"/>
  <c r="C13" i="12"/>
  <c r="A11" i="15"/>
  <c r="F11" i="7" s="1"/>
  <c r="A11" i="16"/>
  <c r="A11" i="9"/>
  <c r="A11" i="13"/>
  <c r="A11" i="14"/>
  <c r="A11" i="12"/>
  <c r="C8" i="15"/>
  <c r="H8" i="7" s="1"/>
  <c r="E8" i="16"/>
  <c r="D8" i="9"/>
  <c r="B8" i="14"/>
  <c r="D8" i="13"/>
  <c r="D8" i="12"/>
  <c r="B48" i="15"/>
  <c r="G48" i="7" s="1"/>
  <c r="C48" i="14"/>
  <c r="B48" i="13"/>
  <c r="B48" i="16"/>
  <c r="B48" i="9"/>
  <c r="B48" i="12"/>
  <c r="A41" i="15"/>
  <c r="F41" i="7" s="1"/>
  <c r="A41" i="13"/>
  <c r="A41" i="14"/>
  <c r="A41" i="12"/>
  <c r="A41" i="9"/>
  <c r="A41" i="16"/>
  <c r="D33" i="15"/>
  <c r="I33" i="7" s="1"/>
  <c r="E33" i="13"/>
  <c r="D33" i="16"/>
  <c r="D33" i="14"/>
  <c r="E33" i="9"/>
  <c r="E33" i="12"/>
  <c r="C26" i="15"/>
  <c r="H26" i="7" s="1"/>
  <c r="E26" i="16"/>
  <c r="D26" i="13"/>
  <c r="B26" i="14"/>
  <c r="D26" i="9"/>
  <c r="D26" i="12"/>
  <c r="A19" i="12"/>
  <c r="A19" i="15"/>
  <c r="F19" i="7" s="1"/>
  <c r="A19" i="13"/>
  <c r="A19" i="9"/>
  <c r="A19" i="14"/>
  <c r="A19" i="16"/>
  <c r="E9" i="15"/>
  <c r="C9" i="13"/>
  <c r="C9" i="9"/>
  <c r="C9" i="16"/>
  <c r="E9" i="14"/>
  <c r="C9" i="12"/>
  <c r="D46" i="15"/>
  <c r="I46" i="7" s="1"/>
  <c r="D46" i="16"/>
  <c r="E46" i="13"/>
  <c r="D46" i="14"/>
  <c r="E46" i="9"/>
  <c r="E46" i="12"/>
  <c r="B25" i="15"/>
  <c r="G25" i="7" s="1"/>
  <c r="B25" i="16"/>
  <c r="C25" i="14"/>
  <c r="B25" i="12"/>
  <c r="B25" i="13"/>
  <c r="B25" i="9"/>
  <c r="C51" i="15"/>
  <c r="H51" i="7" s="1"/>
  <c r="E51" i="16"/>
  <c r="D51" i="13"/>
  <c r="B51" i="14"/>
  <c r="D51" i="12"/>
  <c r="D51" i="9"/>
  <c r="E32" i="15"/>
  <c r="C32" i="16"/>
  <c r="E32" i="14"/>
  <c r="C32" i="13"/>
  <c r="C32" i="9"/>
  <c r="C32" i="12"/>
  <c r="C27" i="15"/>
  <c r="H27" i="7" s="1"/>
  <c r="E27" i="16"/>
  <c r="B27" i="14"/>
  <c r="D27" i="12"/>
  <c r="D27" i="9"/>
  <c r="D27" i="13"/>
  <c r="C15" i="15"/>
  <c r="H15" i="7" s="1"/>
  <c r="E15" i="16"/>
  <c r="B15" i="14"/>
  <c r="D15" i="12"/>
  <c r="D15" i="9"/>
  <c r="E8" i="15"/>
  <c r="C8" i="16"/>
  <c r="E8" i="14"/>
  <c r="C8" i="12"/>
  <c r="C8" i="13"/>
  <c r="E47" i="12"/>
  <c r="D47" i="15"/>
  <c r="I47" i="7" s="1"/>
  <c r="D47" i="14"/>
  <c r="D47" i="16"/>
  <c r="E47" i="13"/>
  <c r="B44" i="15"/>
  <c r="G44" i="7" s="1"/>
  <c r="B44" i="16"/>
  <c r="B44" i="13"/>
  <c r="C44" i="14"/>
  <c r="B44" i="12"/>
  <c r="B44" i="9"/>
  <c r="C34" i="15"/>
  <c r="H34" i="7" s="1"/>
  <c r="E34" i="16"/>
  <c r="B34" i="14"/>
  <c r="D34" i="12"/>
  <c r="D34" i="13"/>
  <c r="D34" i="9"/>
  <c r="E27" i="15"/>
  <c r="C27" i="16"/>
  <c r="C27" i="12"/>
  <c r="C27" i="13"/>
  <c r="E27" i="14"/>
  <c r="C27" i="9"/>
  <c r="D17" i="15"/>
  <c r="I17" i="7" s="1"/>
  <c r="D17" i="16"/>
  <c r="E17" i="12"/>
  <c r="E17" i="13"/>
  <c r="E17" i="9"/>
  <c r="A13" i="15"/>
  <c r="F13" i="7" s="1"/>
  <c r="A13" i="16"/>
  <c r="A13" i="12"/>
  <c r="A13" i="14"/>
  <c r="A13" i="13"/>
  <c r="A13" i="9"/>
  <c r="B8" i="16"/>
  <c r="B8" i="15"/>
  <c r="G8" i="7" s="1"/>
  <c r="C8" i="14"/>
  <c r="B8" i="12"/>
  <c r="B8" i="13"/>
  <c r="B8" i="9"/>
  <c r="C3" i="16"/>
  <c r="E3" i="14"/>
  <c r="E3" i="15"/>
  <c r="C3" i="12"/>
  <c r="C3" i="9"/>
  <c r="C3" i="13"/>
  <c r="A17" i="15"/>
  <c r="F17" i="7" s="1"/>
  <c r="A17" i="16"/>
  <c r="A17" i="13"/>
  <c r="A17" i="14"/>
  <c r="A17" i="9"/>
  <c r="A17" i="12"/>
  <c r="A44" i="15"/>
  <c r="F44" i="7" s="1"/>
  <c r="A44" i="16"/>
  <c r="A44" i="13"/>
  <c r="A44" i="14"/>
  <c r="A44" i="9"/>
  <c r="A44" i="12"/>
  <c r="D24" i="15"/>
  <c r="I24" i="7" s="1"/>
  <c r="D24" i="16"/>
  <c r="D24" i="14"/>
  <c r="E24" i="13"/>
  <c r="E24" i="12"/>
  <c r="E24" i="9"/>
  <c r="A8" i="15"/>
  <c r="F8" i="7" s="1"/>
  <c r="A8" i="16"/>
  <c r="A8" i="13"/>
  <c r="A8" i="12"/>
  <c r="A8" i="14"/>
  <c r="A8" i="9"/>
  <c r="D17" i="9"/>
  <c r="D22" i="15"/>
  <c r="I22" i="7" s="1"/>
  <c r="D22" i="16"/>
  <c r="D22" i="14"/>
  <c r="E22" i="12"/>
  <c r="E22" i="13"/>
  <c r="B27" i="15"/>
  <c r="G27" i="7" s="1"/>
  <c r="B27" i="16"/>
  <c r="C27" i="14"/>
  <c r="B27" i="13"/>
  <c r="B27" i="9"/>
  <c r="C5" i="15"/>
  <c r="H5" i="7" s="1"/>
  <c r="E5" i="16"/>
  <c r="B5" i="14"/>
  <c r="D5" i="13"/>
  <c r="D5" i="12"/>
  <c r="E47" i="9"/>
  <c r="C46" i="14"/>
  <c r="B46" i="16"/>
  <c r="B46" i="13"/>
  <c r="B46" i="15"/>
  <c r="G46" i="7" s="1"/>
  <c r="B46" i="12"/>
  <c r="B46" i="9"/>
  <c r="E41" i="14"/>
  <c r="C41" i="16"/>
  <c r="C41" i="13"/>
  <c r="E41" i="15"/>
  <c r="C41" i="9"/>
  <c r="C41" i="12"/>
  <c r="C34" i="14"/>
  <c r="B34" i="16"/>
  <c r="B34" i="15"/>
  <c r="G34" i="7" s="1"/>
  <c r="B34" i="9"/>
  <c r="B34" i="13"/>
  <c r="B34" i="12"/>
  <c r="E29" i="14"/>
  <c r="C29" i="16"/>
  <c r="C29" i="9"/>
  <c r="C29" i="12"/>
  <c r="E29" i="15"/>
  <c r="C29" i="13"/>
  <c r="C22" i="14"/>
  <c r="B22" i="16"/>
  <c r="B22" i="15"/>
  <c r="G22" i="7" s="1"/>
  <c r="B22" i="13"/>
  <c r="B22" i="9"/>
  <c r="B22" i="12"/>
  <c r="E17" i="14"/>
  <c r="C17" i="16"/>
  <c r="E17" i="15"/>
  <c r="C17" i="13"/>
  <c r="C17" i="12"/>
  <c r="C17" i="9"/>
  <c r="C10" i="14"/>
  <c r="B10" i="16"/>
  <c r="B10" i="15"/>
  <c r="G10" i="7" s="1"/>
  <c r="B10" i="9"/>
  <c r="B10" i="12"/>
  <c r="D45" i="15"/>
  <c r="I45" i="7" s="1"/>
  <c r="D45" i="16"/>
  <c r="D45" i="14"/>
  <c r="E45" i="9"/>
  <c r="E45" i="13"/>
  <c r="E45" i="12"/>
  <c r="B24" i="15"/>
  <c r="G24" i="7" s="1"/>
  <c r="B24" i="13"/>
  <c r="B24" i="16"/>
  <c r="C24" i="14"/>
  <c r="B24" i="9"/>
  <c r="B24" i="12"/>
  <c r="C47" i="9"/>
  <c r="B49" i="15"/>
  <c r="G49" i="7" s="1"/>
  <c r="B49" i="16"/>
  <c r="C49" i="14"/>
  <c r="B49" i="13"/>
  <c r="B49" i="9"/>
  <c r="B49" i="12"/>
  <c r="E20" i="15"/>
  <c r="C20" i="16"/>
  <c r="E20" i="14"/>
  <c r="C20" i="12"/>
  <c r="C20" i="13"/>
  <c r="B13" i="15"/>
  <c r="G13" i="7" s="1"/>
  <c r="B13" i="16"/>
  <c r="C13" i="14"/>
  <c r="B13" i="13"/>
  <c r="B13" i="9"/>
  <c r="A49" i="15"/>
  <c r="F49" i="7" s="1"/>
  <c r="A49" i="16"/>
  <c r="A49" i="14"/>
  <c r="A49" i="13"/>
  <c r="A49" i="12"/>
  <c r="A49" i="9"/>
  <c r="D41" i="15"/>
  <c r="I41" i="7" s="1"/>
  <c r="D41" i="16"/>
  <c r="E41" i="13"/>
  <c r="E41" i="12"/>
  <c r="E41" i="9"/>
  <c r="D41" i="14"/>
  <c r="A37" i="15"/>
  <c r="F37" i="7" s="1"/>
  <c r="A37" i="16"/>
  <c r="A37" i="12"/>
  <c r="A37" i="13"/>
  <c r="A37" i="9"/>
  <c r="B32" i="15"/>
  <c r="G32" i="7" s="1"/>
  <c r="B32" i="16"/>
  <c r="B32" i="12"/>
  <c r="B32" i="13"/>
  <c r="B32" i="9"/>
  <c r="C32" i="14"/>
  <c r="A25" i="15"/>
  <c r="F25" i="7" s="1"/>
  <c r="A25" i="16"/>
  <c r="A25" i="14"/>
  <c r="A25" i="12"/>
  <c r="A25" i="13"/>
  <c r="A25" i="9"/>
  <c r="C22" i="15"/>
  <c r="H22" i="7" s="1"/>
  <c r="E22" i="16"/>
  <c r="D22" i="12"/>
  <c r="D22" i="9"/>
  <c r="B22" i="14"/>
  <c r="D22" i="13"/>
  <c r="E10" i="16"/>
  <c r="D10" i="12"/>
  <c r="C10" i="15"/>
  <c r="H10" i="7" s="1"/>
  <c r="D10" i="13"/>
  <c r="B10" i="14"/>
  <c r="D10" i="9"/>
  <c r="B3" i="15"/>
  <c r="G3" i="7" s="1"/>
  <c r="B3" i="16"/>
  <c r="C3" i="14"/>
  <c r="B3" i="13"/>
  <c r="B3" i="9"/>
  <c r="B3" i="12"/>
  <c r="E16" i="16"/>
  <c r="D16" i="12"/>
  <c r="D16" i="13"/>
  <c r="D16" i="9"/>
  <c r="B16" i="14"/>
  <c r="C16" i="15"/>
  <c r="H16" i="7" s="1"/>
  <c r="A7" i="16"/>
  <c r="A7" i="13"/>
  <c r="A7" i="9"/>
  <c r="A7" i="15"/>
  <c r="F7" i="7" s="1"/>
  <c r="A7" i="14"/>
  <c r="A7" i="12"/>
  <c r="A37" i="14"/>
  <c r="A51" i="14"/>
  <c r="A51" i="16"/>
  <c r="A51" i="15"/>
  <c r="F51" i="7" s="1"/>
  <c r="A51" i="13"/>
  <c r="A51" i="9"/>
  <c r="A51" i="12"/>
  <c r="B48" i="14"/>
  <c r="E48" i="16"/>
  <c r="C48" i="15"/>
  <c r="H48" i="7" s="1"/>
  <c r="D48" i="13"/>
  <c r="D48" i="9"/>
  <c r="D43" i="14"/>
  <c r="D43" i="16"/>
  <c r="D43" i="15"/>
  <c r="I43" i="7" s="1"/>
  <c r="E43" i="13"/>
  <c r="E43" i="9"/>
  <c r="E43" i="12"/>
  <c r="A39" i="14"/>
  <c r="A39" i="16"/>
  <c r="A39" i="13"/>
  <c r="A39" i="15"/>
  <c r="F39" i="7" s="1"/>
  <c r="A39" i="9"/>
  <c r="A39" i="12"/>
  <c r="B36" i="14"/>
  <c r="E36" i="16"/>
  <c r="D36" i="13"/>
  <c r="C36" i="15"/>
  <c r="H36" i="7" s="1"/>
  <c r="D36" i="9"/>
  <c r="D36" i="12"/>
  <c r="D31" i="14"/>
  <c r="D31" i="16"/>
  <c r="D31" i="15"/>
  <c r="I31" i="7" s="1"/>
  <c r="E31" i="9"/>
  <c r="E31" i="13"/>
  <c r="E31" i="12"/>
  <c r="A27" i="14"/>
  <c r="A27" i="16"/>
  <c r="A27" i="13"/>
  <c r="A27" i="9"/>
  <c r="A27" i="15"/>
  <c r="F27" i="7" s="1"/>
  <c r="A27" i="12"/>
  <c r="B24" i="14"/>
  <c r="E24" i="16"/>
  <c r="C24" i="15"/>
  <c r="H24" i="7" s="1"/>
  <c r="D24" i="13"/>
  <c r="D24" i="12"/>
  <c r="D24" i="9"/>
  <c r="D19" i="14"/>
  <c r="D19" i="16"/>
  <c r="D19" i="15"/>
  <c r="I19" i="7" s="1"/>
  <c r="E19" i="13"/>
  <c r="E19" i="12"/>
  <c r="E19" i="9"/>
  <c r="A15" i="14"/>
  <c r="A15" i="16"/>
  <c r="A15" i="15"/>
  <c r="F15" i="7" s="1"/>
  <c r="A15" i="12"/>
  <c r="A15" i="13"/>
  <c r="A15" i="9"/>
  <c r="B12" i="14"/>
  <c r="E12" i="16"/>
  <c r="C12" i="15"/>
  <c r="H12" i="7" s="1"/>
  <c r="D12" i="9"/>
  <c r="D12" i="13"/>
  <c r="D12" i="12"/>
  <c r="D7" i="14"/>
  <c r="D7" i="16"/>
  <c r="D7" i="15"/>
  <c r="I7" i="7" s="1"/>
  <c r="E7" i="13"/>
  <c r="E7" i="12"/>
  <c r="E7" i="9"/>
  <c r="C5" i="16"/>
  <c r="E5" i="14"/>
  <c r="E5" i="15"/>
  <c r="C5" i="13"/>
  <c r="C5" i="9"/>
  <c r="A3" i="16"/>
  <c r="A3" i="14"/>
  <c r="A3" i="15"/>
  <c r="F3" i="7" s="1"/>
  <c r="A3" i="9"/>
  <c r="A3" i="12"/>
  <c r="A3" i="13"/>
  <c r="C38" i="15"/>
  <c r="H38" i="7" s="1"/>
  <c r="D38" i="13"/>
  <c r="B38" i="14"/>
  <c r="E38" i="16"/>
  <c r="D38" i="9"/>
  <c r="D38" i="12"/>
  <c r="E31" i="15"/>
  <c r="C31" i="13"/>
  <c r="E31" i="14"/>
  <c r="C31" i="9"/>
  <c r="C31" i="16"/>
  <c r="C31" i="12"/>
  <c r="D50" i="14"/>
  <c r="D50" i="15"/>
  <c r="I50" i="7" s="1"/>
  <c r="D50" i="16"/>
  <c r="E50" i="13"/>
  <c r="E50" i="12"/>
  <c r="E50" i="9"/>
  <c r="E48" i="14"/>
  <c r="E48" i="15"/>
  <c r="C48" i="16"/>
  <c r="C48" i="12"/>
  <c r="C48" i="9"/>
  <c r="C48" i="13"/>
  <c r="A46" i="14"/>
  <c r="A46" i="15"/>
  <c r="F46" i="7" s="1"/>
  <c r="A46" i="16"/>
  <c r="A46" i="13"/>
  <c r="A46" i="12"/>
  <c r="A46" i="9"/>
  <c r="B43" i="14"/>
  <c r="C43" i="15"/>
  <c r="H43" i="7" s="1"/>
  <c r="E43" i="16"/>
  <c r="D43" i="13"/>
  <c r="D43" i="12"/>
  <c r="D43" i="9"/>
  <c r="C41" i="14"/>
  <c r="B41" i="15"/>
  <c r="G41" i="7" s="1"/>
  <c r="B41" i="16"/>
  <c r="B41" i="13"/>
  <c r="B41" i="12"/>
  <c r="B41" i="9"/>
  <c r="D38" i="14"/>
  <c r="D38" i="15"/>
  <c r="I38" i="7" s="1"/>
  <c r="D38" i="16"/>
  <c r="E38" i="13"/>
  <c r="E38" i="12"/>
  <c r="E38" i="9"/>
  <c r="E36" i="14"/>
  <c r="E36" i="15"/>
  <c r="C36" i="16"/>
  <c r="C36" i="13"/>
  <c r="C36" i="9"/>
  <c r="C36" i="12"/>
  <c r="A34" i="14"/>
  <c r="A34" i="15"/>
  <c r="F34" i="7" s="1"/>
  <c r="A34" i="16"/>
  <c r="A34" i="13"/>
  <c r="A34" i="9"/>
  <c r="A34" i="12"/>
  <c r="B31" i="14"/>
  <c r="C31" i="15"/>
  <c r="H31" i="7" s="1"/>
  <c r="E31" i="16"/>
  <c r="D31" i="13"/>
  <c r="D31" i="9"/>
  <c r="D31" i="12"/>
  <c r="C29" i="14"/>
  <c r="B29" i="15"/>
  <c r="G29" i="7" s="1"/>
  <c r="B29" i="16"/>
  <c r="B29" i="13"/>
  <c r="B29" i="9"/>
  <c r="B29" i="12"/>
  <c r="D26" i="14"/>
  <c r="D26" i="15"/>
  <c r="I26" i="7" s="1"/>
  <c r="D26" i="16"/>
  <c r="E26" i="13"/>
  <c r="E26" i="9"/>
  <c r="E26" i="12"/>
  <c r="E24" i="14"/>
  <c r="E24" i="15"/>
  <c r="C24" i="16"/>
  <c r="C24" i="13"/>
  <c r="C24" i="9"/>
  <c r="C24" i="12"/>
  <c r="A22" i="14"/>
  <c r="A22" i="15"/>
  <c r="F22" i="7" s="1"/>
  <c r="A22" i="16"/>
  <c r="A22" i="13"/>
  <c r="A22" i="9"/>
  <c r="A22" i="12"/>
  <c r="B19" i="14"/>
  <c r="C19" i="15"/>
  <c r="H19" i="7" s="1"/>
  <c r="E19" i="16"/>
  <c r="D19" i="13"/>
  <c r="D19" i="12"/>
  <c r="D19" i="9"/>
  <c r="C17" i="14"/>
  <c r="B17" i="15"/>
  <c r="G17" i="7" s="1"/>
  <c r="B17" i="16"/>
  <c r="B17" i="13"/>
  <c r="B17" i="12"/>
  <c r="D14" i="14"/>
  <c r="D14" i="15"/>
  <c r="I14" i="7" s="1"/>
  <c r="D14" i="16"/>
  <c r="E14" i="13"/>
  <c r="E14" i="12"/>
  <c r="E12" i="14"/>
  <c r="E12" i="15"/>
  <c r="C12" i="16"/>
  <c r="C12" i="13"/>
  <c r="C12" i="9"/>
  <c r="C12" i="12"/>
  <c r="A10" i="14"/>
  <c r="A10" i="15"/>
  <c r="F10" i="7" s="1"/>
  <c r="A10" i="16"/>
  <c r="A10" i="13"/>
  <c r="A10" i="12"/>
  <c r="A10" i="9"/>
  <c r="B7" i="14"/>
  <c r="C7" i="15"/>
  <c r="H7" i="7" s="1"/>
  <c r="E7" i="16"/>
  <c r="D7" i="13"/>
  <c r="D7" i="9"/>
  <c r="D7" i="12"/>
  <c r="C5" i="14"/>
  <c r="B5" i="15"/>
  <c r="G5" i="7" s="1"/>
  <c r="B5" i="16"/>
  <c r="B5" i="13"/>
  <c r="B5" i="9"/>
  <c r="B5" i="12"/>
  <c r="C45" i="16"/>
  <c r="C45" i="12"/>
  <c r="C45" i="13"/>
  <c r="E45" i="14"/>
  <c r="B38" i="12"/>
  <c r="B38" i="13"/>
  <c r="C38" i="14"/>
  <c r="B38" i="16"/>
  <c r="B38" i="15"/>
  <c r="G38" i="7" s="1"/>
  <c r="A31" i="12"/>
  <c r="A31" i="15"/>
  <c r="F31" i="7" s="1"/>
  <c r="A31" i="13"/>
  <c r="A31" i="16"/>
  <c r="A31" i="14"/>
  <c r="E23" i="12"/>
  <c r="E23" i="13"/>
  <c r="D23" i="16"/>
  <c r="E23" i="9"/>
  <c r="D23" i="15"/>
  <c r="I23" i="7" s="1"/>
  <c r="D23" i="14"/>
  <c r="C14" i="15"/>
  <c r="H14" i="7" s="1"/>
  <c r="D14" i="13"/>
  <c r="E14" i="16"/>
  <c r="B14" i="14"/>
  <c r="D14" i="12"/>
  <c r="D14" i="9"/>
  <c r="C45" i="9"/>
  <c r="A31" i="9"/>
  <c r="E14" i="9"/>
  <c r="D34" i="15"/>
  <c r="I34" i="7" s="1"/>
  <c r="D34" i="16"/>
  <c r="D34" i="14"/>
  <c r="E34" i="12"/>
  <c r="E34" i="13"/>
  <c r="E34" i="9"/>
  <c r="A18" i="15"/>
  <c r="F18" i="7" s="1"/>
  <c r="A18" i="16"/>
  <c r="A18" i="14"/>
  <c r="A18" i="9"/>
  <c r="A18" i="12"/>
  <c r="A18" i="13"/>
  <c r="E39" i="15"/>
  <c r="C39" i="16"/>
  <c r="E39" i="14"/>
  <c r="C39" i="12"/>
  <c r="C39" i="9"/>
  <c r="C39" i="13"/>
  <c r="E15" i="15"/>
  <c r="C15" i="16"/>
  <c r="E15" i="14"/>
  <c r="C15" i="12"/>
  <c r="C15" i="9"/>
  <c r="C15" i="13"/>
  <c r="E7" i="15"/>
  <c r="C7" i="16"/>
  <c r="C7" i="13"/>
  <c r="E7" i="14"/>
  <c r="C7" i="12"/>
  <c r="C7" i="9"/>
  <c r="A32" i="15"/>
  <c r="F32" i="7" s="1"/>
  <c r="A32" i="16"/>
  <c r="A32" i="14"/>
  <c r="A32" i="13"/>
  <c r="A32" i="9"/>
  <c r="B14" i="15"/>
  <c r="G14" i="7" s="1"/>
  <c r="B14" i="12"/>
  <c r="B14" i="13"/>
  <c r="B14" i="16"/>
  <c r="B14" i="9"/>
  <c r="C14" i="14"/>
  <c r="A5" i="15"/>
  <c r="F5" i="7" s="1"/>
  <c r="A5" i="13"/>
  <c r="A5" i="16"/>
  <c r="A5" i="14"/>
  <c r="A5" i="12"/>
  <c r="A9" i="12"/>
  <c r="B10" i="13"/>
  <c r="C3" i="15"/>
  <c r="H3" i="7" s="1"/>
  <c r="E3" i="16"/>
  <c r="D3" i="12"/>
  <c r="D3" i="9"/>
  <c r="B3" i="14"/>
  <c r="D3" i="13"/>
  <c r="D40" i="12"/>
  <c r="D40" i="13"/>
  <c r="E40" i="16"/>
  <c r="B40" i="14"/>
  <c r="C40" i="15"/>
  <c r="H40" i="7" s="1"/>
  <c r="C46" i="15"/>
  <c r="H46" i="7" s="1"/>
  <c r="E46" i="16"/>
  <c r="D46" i="13"/>
  <c r="D46" i="12"/>
  <c r="B46" i="14"/>
  <c r="D46" i="9"/>
  <c r="B51" i="15"/>
  <c r="G51" i="7" s="1"/>
  <c r="B51" i="16"/>
  <c r="B51" i="13"/>
  <c r="C51" i="14"/>
  <c r="B51" i="12"/>
  <c r="B51" i="9"/>
  <c r="C41" i="15"/>
  <c r="H41" i="7" s="1"/>
  <c r="E41" i="16"/>
  <c r="D41" i="13"/>
  <c r="B41" i="14"/>
  <c r="D41" i="9"/>
  <c r="D41" i="12"/>
  <c r="C29" i="15"/>
  <c r="H29" i="7" s="1"/>
  <c r="E29" i="16"/>
  <c r="B29" i="14"/>
  <c r="D29" i="13"/>
  <c r="D29" i="12"/>
  <c r="D29" i="9"/>
  <c r="B15" i="15"/>
  <c r="G15" i="7" s="1"/>
  <c r="B15" i="16"/>
  <c r="C15" i="14"/>
  <c r="B15" i="13"/>
  <c r="B15" i="9"/>
  <c r="B15" i="12"/>
  <c r="C50" i="13"/>
  <c r="E50" i="14"/>
  <c r="E50" i="15"/>
  <c r="C50" i="16"/>
  <c r="C50" i="12"/>
  <c r="C50" i="9"/>
  <c r="B43" i="13"/>
  <c r="C43" i="14"/>
  <c r="B43" i="15"/>
  <c r="G43" i="7" s="1"/>
  <c r="B43" i="16"/>
  <c r="B43" i="12"/>
  <c r="B43" i="9"/>
  <c r="C38" i="13"/>
  <c r="E38" i="14"/>
  <c r="E38" i="15"/>
  <c r="C38" i="16"/>
  <c r="C38" i="12"/>
  <c r="C38" i="9"/>
  <c r="C31" i="14"/>
  <c r="B31" i="15"/>
  <c r="G31" i="7" s="1"/>
  <c r="B31" i="16"/>
  <c r="B31" i="12"/>
  <c r="B31" i="13"/>
  <c r="B31" i="9"/>
  <c r="E26" i="14"/>
  <c r="E26" i="15"/>
  <c r="C26" i="16"/>
  <c r="C26" i="12"/>
  <c r="C26" i="13"/>
  <c r="C26" i="9"/>
  <c r="C19" i="14"/>
  <c r="B19" i="15"/>
  <c r="G19" i="7" s="1"/>
  <c r="B19" i="16"/>
  <c r="B19" i="12"/>
  <c r="B19" i="13"/>
  <c r="B19" i="9"/>
  <c r="C7" i="14"/>
  <c r="B7" i="15"/>
  <c r="G7" i="7" s="1"/>
  <c r="B7" i="16"/>
  <c r="B7" i="12"/>
  <c r="B7" i="13"/>
  <c r="B7" i="9"/>
  <c r="C4" i="15"/>
  <c r="H4" i="7" s="1"/>
  <c r="D4" i="13"/>
  <c r="E4" i="16"/>
  <c r="D4" i="9"/>
  <c r="D4" i="12"/>
  <c r="B4" i="14"/>
  <c r="A43" i="9"/>
  <c r="D15" i="13"/>
  <c r="A42" i="15"/>
  <c r="F42" i="7" s="1"/>
  <c r="A42" i="16"/>
  <c r="A42" i="14"/>
  <c r="A42" i="9"/>
  <c r="A42" i="13"/>
  <c r="A42" i="12"/>
  <c r="B37" i="15"/>
  <c r="G37" i="7" s="1"/>
  <c r="B37" i="16"/>
  <c r="C37" i="14"/>
  <c r="B37" i="13"/>
  <c r="B37" i="9"/>
  <c r="B37" i="12"/>
  <c r="C33" i="12"/>
  <c r="C33" i="13"/>
  <c r="C33" i="16"/>
  <c r="E33" i="14"/>
  <c r="E33" i="15"/>
  <c r="D5" i="16"/>
  <c r="D5" i="14"/>
  <c r="E5" i="12"/>
  <c r="D5" i="15"/>
  <c r="I5" i="7" s="1"/>
  <c r="E5" i="13"/>
  <c r="E5" i="9"/>
  <c r="D36" i="15"/>
  <c r="I36" i="7" s="1"/>
  <c r="D36" i="16"/>
  <c r="D36" i="14"/>
  <c r="E36" i="13"/>
  <c r="E36" i="9"/>
  <c r="E22" i="15"/>
  <c r="C22" i="16"/>
  <c r="E22" i="14"/>
  <c r="C22" i="13"/>
  <c r="C22" i="9"/>
  <c r="A48" i="13"/>
  <c r="A48" i="14"/>
  <c r="A48" i="15"/>
  <c r="F48" i="7" s="1"/>
  <c r="A48" i="16"/>
  <c r="A48" i="12"/>
  <c r="A48" i="9"/>
  <c r="D45" i="13"/>
  <c r="B45" i="14"/>
  <c r="C45" i="15"/>
  <c r="H45" i="7" s="1"/>
  <c r="E45" i="16"/>
  <c r="D45" i="12"/>
  <c r="D45" i="9"/>
  <c r="E40" i="13"/>
  <c r="D40" i="14"/>
  <c r="D40" i="15"/>
  <c r="I40" i="7" s="1"/>
  <c r="D40" i="16"/>
  <c r="E40" i="12"/>
  <c r="E40" i="9"/>
  <c r="A36" i="13"/>
  <c r="A36" i="14"/>
  <c r="A36" i="15"/>
  <c r="F36" i="7" s="1"/>
  <c r="A36" i="16"/>
  <c r="A36" i="12"/>
  <c r="A36" i="9"/>
  <c r="B33" i="14"/>
  <c r="C33" i="15"/>
  <c r="H33" i="7" s="1"/>
  <c r="E33" i="16"/>
  <c r="D33" i="12"/>
  <c r="D33" i="13"/>
  <c r="D33" i="9"/>
  <c r="D28" i="14"/>
  <c r="D28" i="15"/>
  <c r="I28" i="7" s="1"/>
  <c r="D28" i="16"/>
  <c r="E28" i="12"/>
  <c r="E28" i="13"/>
  <c r="E28" i="9"/>
  <c r="A24" i="14"/>
  <c r="A24" i="15"/>
  <c r="F24" i="7" s="1"/>
  <c r="A24" i="16"/>
  <c r="A24" i="12"/>
  <c r="A24" i="13"/>
  <c r="A24" i="9"/>
  <c r="B21" i="14"/>
  <c r="C21" i="15"/>
  <c r="H21" i="7" s="1"/>
  <c r="E21" i="16"/>
  <c r="D21" i="12"/>
  <c r="D21" i="13"/>
  <c r="D21" i="9"/>
  <c r="D16" i="14"/>
  <c r="D16" i="15"/>
  <c r="I16" i="7" s="1"/>
  <c r="D16" i="16"/>
  <c r="E16" i="12"/>
  <c r="E16" i="13"/>
  <c r="E16" i="9"/>
  <c r="E14" i="14"/>
  <c r="E14" i="15"/>
  <c r="C14" i="16"/>
  <c r="C14" i="12"/>
  <c r="C14" i="13"/>
  <c r="A12" i="14"/>
  <c r="A12" i="15"/>
  <c r="F12" i="7" s="1"/>
  <c r="A12" i="16"/>
  <c r="A12" i="12"/>
  <c r="A12" i="13"/>
  <c r="B9" i="14"/>
  <c r="C9" i="15"/>
  <c r="H9" i="7" s="1"/>
  <c r="E9" i="16"/>
  <c r="D9" i="12"/>
  <c r="D9" i="13"/>
  <c r="D9" i="9"/>
  <c r="D4" i="14"/>
  <c r="D4" i="15"/>
  <c r="I4" i="7" s="1"/>
  <c r="D4" i="16"/>
  <c r="E4" i="12"/>
  <c r="E4" i="13"/>
  <c r="E4" i="9"/>
  <c r="E2" i="14"/>
  <c r="E2" i="15"/>
  <c r="C2" i="16"/>
  <c r="C2" i="12"/>
  <c r="C2" i="13"/>
  <c r="C2" i="9"/>
  <c r="C50" i="15"/>
  <c r="H50" i="7" s="1"/>
  <c r="B50" i="14"/>
  <c r="D50" i="9"/>
  <c r="E50" i="16"/>
  <c r="D50" i="12"/>
  <c r="E43" i="15"/>
  <c r="C43" i="16"/>
  <c r="E43" i="14"/>
  <c r="C43" i="13"/>
  <c r="C43" i="9"/>
  <c r="C43" i="12"/>
  <c r="B36" i="15"/>
  <c r="G36" i="7" s="1"/>
  <c r="B36" i="16"/>
  <c r="B36" i="13"/>
  <c r="C36" i="14"/>
  <c r="B36" i="9"/>
  <c r="B36" i="12"/>
  <c r="A29" i="15"/>
  <c r="F29" i="7" s="1"/>
  <c r="A29" i="13"/>
  <c r="A29" i="14"/>
  <c r="A29" i="16"/>
  <c r="A29" i="9"/>
  <c r="A29" i="12"/>
  <c r="D21" i="15"/>
  <c r="I21" i="7" s="1"/>
  <c r="E21" i="13"/>
  <c r="D21" i="14"/>
  <c r="E21" i="9"/>
  <c r="D21" i="16"/>
  <c r="E21" i="12"/>
  <c r="B12" i="15"/>
  <c r="G12" i="7" s="1"/>
  <c r="C12" i="14"/>
  <c r="B12" i="13"/>
  <c r="B12" i="12"/>
  <c r="B12" i="16"/>
  <c r="B12" i="9"/>
  <c r="D42" i="9"/>
  <c r="B13" i="12"/>
  <c r="E44" i="15"/>
  <c r="C44" i="16"/>
  <c r="C44" i="13"/>
  <c r="E44" i="14"/>
  <c r="C44" i="12"/>
  <c r="C44" i="9"/>
  <c r="C39" i="15"/>
  <c r="H39" i="7" s="1"/>
  <c r="E39" i="16"/>
  <c r="B39" i="14"/>
  <c r="D39" i="13"/>
  <c r="D39" i="12"/>
  <c r="D39" i="9"/>
  <c r="A30" i="15"/>
  <c r="F30" i="7" s="1"/>
  <c r="A30" i="16"/>
  <c r="A30" i="14"/>
  <c r="A30" i="12"/>
  <c r="A30" i="9"/>
  <c r="A20" i="15"/>
  <c r="F20" i="7" s="1"/>
  <c r="A20" i="16"/>
  <c r="A20" i="14"/>
  <c r="A20" i="13"/>
  <c r="A20" i="12"/>
  <c r="D10" i="15"/>
  <c r="I10" i="7" s="1"/>
  <c r="D10" i="16"/>
  <c r="D10" i="14"/>
  <c r="E10" i="12"/>
  <c r="E10" i="13"/>
  <c r="E10" i="9"/>
  <c r="B26" i="15"/>
  <c r="G26" i="7" s="1"/>
  <c r="B26" i="16"/>
  <c r="B26" i="12"/>
  <c r="B26" i="13"/>
  <c r="C26" i="14"/>
  <c r="E10" i="15"/>
  <c r="C10" i="16"/>
  <c r="E10" i="14"/>
  <c r="C10" i="13"/>
  <c r="C10" i="9"/>
  <c r="C10" i="12"/>
  <c r="C21" i="12"/>
  <c r="C21" i="13"/>
  <c r="C21" i="9"/>
  <c r="C21" i="16"/>
  <c r="E21" i="15"/>
  <c r="E21" i="14"/>
  <c r="B40" i="16"/>
  <c r="C40" i="14"/>
  <c r="B40" i="12"/>
  <c r="B40" i="13"/>
  <c r="B40" i="15"/>
  <c r="G40" i="7" s="1"/>
  <c r="B28" i="16"/>
  <c r="C28" i="14"/>
  <c r="B28" i="12"/>
  <c r="B28" i="13"/>
  <c r="B28" i="15"/>
  <c r="G28" i="7" s="1"/>
  <c r="B16" i="16"/>
  <c r="C16" i="14"/>
  <c r="B16" i="12"/>
  <c r="B16" i="15"/>
  <c r="G16" i="7" s="1"/>
  <c r="B16" i="9"/>
  <c r="B16" i="13"/>
  <c r="B4" i="16"/>
  <c r="B4" i="15"/>
  <c r="G4" i="7" s="1"/>
  <c r="B4" i="9"/>
  <c r="B4" i="13"/>
  <c r="B4" i="12"/>
  <c r="C2" i="15"/>
  <c r="H2" i="7" s="1"/>
  <c r="D2" i="13"/>
  <c r="B2" i="14"/>
  <c r="D2" i="9"/>
  <c r="E2" i="16"/>
  <c r="B40" i="9"/>
  <c r="C8" i="9"/>
  <c r="C22" i="12"/>
  <c r="A6" i="15"/>
  <c r="F6" i="7" s="1"/>
  <c r="A6" i="16"/>
  <c r="A6" i="14"/>
  <c r="A6" i="9"/>
  <c r="A6" i="13"/>
  <c r="D29" i="15"/>
  <c r="I29" i="7" s="1"/>
  <c r="D29" i="16"/>
  <c r="D29" i="14"/>
  <c r="E29" i="12"/>
  <c r="E29" i="13"/>
  <c r="E29" i="9"/>
  <c r="D48" i="15"/>
  <c r="I48" i="7" s="1"/>
  <c r="D48" i="16"/>
  <c r="D48" i="14"/>
  <c r="E48" i="13"/>
  <c r="E48" i="12"/>
  <c r="E48" i="9"/>
  <c r="E34" i="15"/>
  <c r="C34" i="16"/>
  <c r="E34" i="14"/>
  <c r="C34" i="13"/>
  <c r="C34" i="12"/>
  <c r="C34" i="9"/>
  <c r="C17" i="15"/>
  <c r="H17" i="7" s="1"/>
  <c r="E17" i="16"/>
  <c r="B17" i="14"/>
  <c r="D17" i="13"/>
  <c r="D28" i="12"/>
  <c r="D28" i="13"/>
  <c r="B28" i="14"/>
  <c r="C28" i="15"/>
  <c r="H28" i="7" s="1"/>
  <c r="E28" i="16"/>
  <c r="A30" i="13"/>
  <c r="D49" i="16"/>
  <c r="D49" i="14"/>
  <c r="D49" i="15"/>
  <c r="I49" i="7" s="1"/>
  <c r="E49" i="12"/>
  <c r="E49" i="13"/>
  <c r="A45" i="16"/>
  <c r="A45" i="14"/>
  <c r="A45" i="12"/>
  <c r="A45" i="13"/>
  <c r="A45" i="15"/>
  <c r="F45" i="7" s="1"/>
  <c r="D37" i="16"/>
  <c r="D37" i="14"/>
  <c r="D37" i="15"/>
  <c r="I37" i="7" s="1"/>
  <c r="E37" i="12"/>
  <c r="E37" i="13"/>
  <c r="A33" i="16"/>
  <c r="A33" i="14"/>
  <c r="A33" i="12"/>
  <c r="A33" i="13"/>
  <c r="A33" i="15"/>
  <c r="F33" i="7" s="1"/>
  <c r="D25" i="16"/>
  <c r="D25" i="14"/>
  <c r="D25" i="15"/>
  <c r="I25" i="7" s="1"/>
  <c r="E25" i="12"/>
  <c r="E25" i="13"/>
  <c r="A21" i="16"/>
  <c r="A21" i="14"/>
  <c r="A21" i="15"/>
  <c r="F21" i="7" s="1"/>
  <c r="A21" i="12"/>
  <c r="A21" i="9"/>
  <c r="D13" i="16"/>
  <c r="D13" i="15"/>
  <c r="I13" i="7" s="1"/>
  <c r="E13" i="12"/>
  <c r="E13" i="9"/>
  <c r="D13" i="14"/>
  <c r="E13" i="13"/>
  <c r="C11" i="16"/>
  <c r="E11" i="14"/>
  <c r="E11" i="15"/>
  <c r="C11" i="12"/>
  <c r="C11" i="13"/>
  <c r="E6" i="16"/>
  <c r="D6" i="9"/>
  <c r="B6" i="14"/>
  <c r="D6" i="13"/>
  <c r="C6" i="15"/>
  <c r="H6" i="7" s="1"/>
  <c r="D6" i="12"/>
  <c r="E49" i="16"/>
  <c r="B49" i="14"/>
  <c r="D49" i="13"/>
  <c r="C49" i="15"/>
  <c r="H49" i="7" s="1"/>
  <c r="D49" i="12"/>
  <c r="D49" i="9"/>
  <c r="B47" i="16"/>
  <c r="C47" i="14"/>
  <c r="B47" i="12"/>
  <c r="B47" i="13"/>
  <c r="B47" i="9"/>
  <c r="B47" i="15"/>
  <c r="G47" i="7" s="1"/>
  <c r="D44" i="16"/>
  <c r="D44" i="14"/>
  <c r="E44" i="12"/>
  <c r="E44" i="13"/>
  <c r="E44" i="9"/>
  <c r="D44" i="15"/>
  <c r="I44" i="7" s="1"/>
  <c r="C42" i="16"/>
  <c r="E42" i="14"/>
  <c r="E42" i="15"/>
  <c r="C42" i="12"/>
  <c r="C42" i="13"/>
  <c r="C42" i="9"/>
  <c r="A40" i="16"/>
  <c r="A40" i="14"/>
  <c r="A40" i="12"/>
  <c r="A40" i="15"/>
  <c r="F40" i="7" s="1"/>
  <c r="A40" i="9"/>
  <c r="E37" i="16"/>
  <c r="B37" i="14"/>
  <c r="C37" i="15"/>
  <c r="H37" i="7" s="1"/>
  <c r="D37" i="12"/>
  <c r="D37" i="13"/>
  <c r="D37" i="9"/>
  <c r="B35" i="16"/>
  <c r="C35" i="14"/>
  <c r="B35" i="12"/>
  <c r="B35" i="15"/>
  <c r="G35" i="7" s="1"/>
  <c r="B35" i="13"/>
  <c r="B35" i="9"/>
  <c r="D32" i="16"/>
  <c r="D32" i="14"/>
  <c r="D32" i="15"/>
  <c r="I32" i="7" s="1"/>
  <c r="E32" i="12"/>
  <c r="E32" i="9"/>
  <c r="E32" i="13"/>
  <c r="C30" i="16"/>
  <c r="E30" i="14"/>
  <c r="C30" i="12"/>
  <c r="E30" i="15"/>
  <c r="C30" i="13"/>
  <c r="C30" i="9"/>
  <c r="A28" i="16"/>
  <c r="A28" i="14"/>
  <c r="A28" i="12"/>
  <c r="A28" i="15"/>
  <c r="F28" i="7" s="1"/>
  <c r="A28" i="9"/>
  <c r="A28" i="13"/>
  <c r="E25" i="16"/>
  <c r="B25" i="14"/>
  <c r="C25" i="15"/>
  <c r="H25" i="7" s="1"/>
  <c r="D25" i="12"/>
  <c r="D25" i="13"/>
  <c r="D25" i="9"/>
  <c r="B23" i="16"/>
  <c r="C23" i="14"/>
  <c r="B23" i="12"/>
  <c r="B23" i="13"/>
  <c r="B23" i="9"/>
  <c r="D20" i="16"/>
  <c r="D20" i="14"/>
  <c r="D20" i="15"/>
  <c r="I20" i="7" s="1"/>
  <c r="E20" i="12"/>
  <c r="E20" i="13"/>
  <c r="E20" i="9"/>
  <c r="C18" i="16"/>
  <c r="E18" i="14"/>
  <c r="C18" i="12"/>
  <c r="C18" i="9"/>
  <c r="C18" i="13"/>
  <c r="E18" i="15"/>
  <c r="A16" i="16"/>
  <c r="A16" i="14"/>
  <c r="A16" i="12"/>
  <c r="A16" i="15"/>
  <c r="F16" i="7" s="1"/>
  <c r="A16" i="13"/>
  <c r="A16" i="9"/>
  <c r="E13" i="16"/>
  <c r="B13" i="14"/>
  <c r="C13" i="15"/>
  <c r="H13" i="7" s="1"/>
  <c r="D13" i="12"/>
  <c r="D13" i="13"/>
  <c r="D13" i="9"/>
  <c r="B11" i="16"/>
  <c r="B11" i="12"/>
  <c r="C11" i="14"/>
  <c r="B11" i="15"/>
  <c r="G11" i="7" s="1"/>
  <c r="B11" i="9"/>
  <c r="B11" i="13"/>
  <c r="D8" i="16"/>
  <c r="D8" i="14"/>
  <c r="D8" i="15"/>
  <c r="I8" i="7" s="1"/>
  <c r="E8" i="12"/>
  <c r="E8" i="9"/>
  <c r="E8" i="13"/>
  <c r="C6" i="16"/>
  <c r="C6" i="12"/>
  <c r="E6" i="15"/>
  <c r="C6" i="9"/>
  <c r="C6" i="13"/>
  <c r="E6" i="14"/>
  <c r="A4" i="16"/>
  <c r="A4" i="15"/>
  <c r="F4" i="7" s="1"/>
  <c r="A4" i="12"/>
  <c r="A4" i="14"/>
  <c r="A4" i="9"/>
  <c r="E19" i="15"/>
  <c r="C19" i="13"/>
  <c r="E19" i="14"/>
  <c r="C19" i="16"/>
  <c r="C19" i="12"/>
  <c r="C19" i="9"/>
  <c r="D9" i="15"/>
  <c r="I9" i="7" s="1"/>
  <c r="E9" i="13"/>
  <c r="D9" i="16"/>
  <c r="D9" i="14"/>
  <c r="E9" i="9"/>
  <c r="B2" i="13"/>
  <c r="C2" i="14"/>
  <c r="B2" i="9"/>
  <c r="B2" i="16"/>
  <c r="B2" i="12"/>
  <c r="B2" i="15"/>
  <c r="B38" i="9"/>
  <c r="C23" i="9"/>
  <c r="D5" i="9"/>
  <c r="B27" i="12"/>
  <c r="D50" i="13"/>
  <c r="C45" i="14"/>
  <c r="B45" i="16"/>
  <c r="B45" i="12"/>
  <c r="B45" i="15"/>
  <c r="G45" i="7" s="1"/>
  <c r="E16" i="14"/>
  <c r="C16" i="16"/>
  <c r="C16" i="12"/>
  <c r="C16" i="13"/>
  <c r="E16" i="15"/>
  <c r="C37" i="13"/>
  <c r="B21" i="16"/>
  <c r="A50" i="9"/>
  <c r="B45" i="9"/>
  <c r="A38" i="9"/>
  <c r="C28" i="9"/>
  <c r="B47" i="14"/>
  <c r="D47" i="12"/>
  <c r="C47" i="15"/>
  <c r="H47" i="7" s="1"/>
  <c r="D47" i="13"/>
  <c r="E40" i="14"/>
  <c r="C40" i="12"/>
  <c r="E40" i="15"/>
  <c r="C33" i="14"/>
  <c r="B33" i="12"/>
  <c r="B33" i="13"/>
  <c r="B33" i="16"/>
  <c r="B33" i="15"/>
  <c r="G33" i="7" s="1"/>
  <c r="E28" i="14"/>
  <c r="C28" i="12"/>
  <c r="C28" i="13"/>
  <c r="C21" i="14"/>
  <c r="B21" i="12"/>
  <c r="B21" i="13"/>
  <c r="A2" i="12"/>
  <c r="A2" i="13"/>
  <c r="A2" i="14"/>
  <c r="A2" i="15"/>
  <c r="C49" i="9"/>
  <c r="C37" i="9"/>
  <c r="D32" i="9"/>
  <c r="E27" i="9"/>
  <c r="A50" i="15"/>
  <c r="F50" i="7" s="1"/>
  <c r="E4" i="15"/>
  <c r="C4" i="12"/>
  <c r="C4" i="13"/>
  <c r="C4" i="16"/>
  <c r="E4" i="14"/>
  <c r="C16" i="9"/>
  <c r="E28" i="15"/>
  <c r="A2" i="16"/>
  <c r="C40" i="16"/>
  <c r="D30" i="14"/>
  <c r="E30" i="12"/>
  <c r="D30" i="15"/>
  <c r="I30" i="7" s="1"/>
  <c r="E30" i="13"/>
  <c r="C9" i="14"/>
  <c r="B9" i="15"/>
  <c r="G9" i="7" s="1"/>
  <c r="B9" i="12"/>
  <c r="B9" i="13"/>
  <c r="D51" i="15"/>
  <c r="D51" i="16"/>
  <c r="E51" i="13"/>
  <c r="A47" i="15"/>
  <c r="F47" i="7" s="1"/>
  <c r="A47" i="16"/>
  <c r="A47" i="13"/>
  <c r="C44" i="15"/>
  <c r="H44" i="7" s="1"/>
  <c r="E44" i="16"/>
  <c r="B44" i="14"/>
  <c r="B42" i="15"/>
  <c r="G42" i="7" s="1"/>
  <c r="B42" i="16"/>
  <c r="B42" i="13"/>
  <c r="D39" i="15"/>
  <c r="I39" i="7" s="1"/>
  <c r="D39" i="16"/>
  <c r="D39" i="14"/>
  <c r="E39" i="13"/>
  <c r="E37" i="15"/>
  <c r="C37" i="16"/>
  <c r="A35" i="15"/>
  <c r="F35" i="7" s="1"/>
  <c r="A35" i="16"/>
  <c r="A35" i="14"/>
  <c r="A35" i="13"/>
  <c r="C32" i="15"/>
  <c r="H32" i="7" s="1"/>
  <c r="E32" i="16"/>
  <c r="D32" i="13"/>
  <c r="B30" i="15"/>
  <c r="G30" i="7" s="1"/>
  <c r="B30" i="16"/>
  <c r="C30" i="14"/>
  <c r="B30" i="13"/>
  <c r="D27" i="15"/>
  <c r="I27" i="7" s="1"/>
  <c r="D27" i="16"/>
  <c r="E27" i="13"/>
  <c r="E25" i="15"/>
  <c r="C25" i="16"/>
  <c r="E25" i="14"/>
  <c r="C25" i="9"/>
  <c r="C25" i="13"/>
  <c r="A23" i="15"/>
  <c r="F23" i="7" s="1"/>
  <c r="A23" i="16"/>
  <c r="A23" i="9"/>
  <c r="A23" i="13"/>
  <c r="B6" i="15"/>
  <c r="G6" i="7" s="1"/>
  <c r="B6" i="16"/>
  <c r="C6" i="14"/>
  <c r="B6" i="9"/>
  <c r="B6" i="13"/>
  <c r="D3" i="15"/>
  <c r="I3" i="7" s="1"/>
  <c r="D3" i="16"/>
  <c r="E3" i="9"/>
  <c r="E3" i="13"/>
  <c r="D3" i="14"/>
  <c r="A23" i="14"/>
  <c r="C42" i="14"/>
  <c r="A38" i="14"/>
  <c r="A38" i="15"/>
  <c r="F38" i="7" s="1"/>
  <c r="A38" i="12"/>
  <c r="A38" i="13"/>
  <c r="D11" i="12"/>
  <c r="B11" i="14"/>
  <c r="D11" i="13"/>
  <c r="C11" i="15"/>
  <c r="H11" i="7" s="1"/>
  <c r="C40" i="13"/>
  <c r="E49" i="15"/>
  <c r="C49" i="16"/>
  <c r="E49" i="14"/>
  <c r="C49" i="13"/>
  <c r="E3" i="12"/>
  <c r="D44" i="12"/>
  <c r="D44" i="13"/>
  <c r="B9" i="16"/>
  <c r="E47" i="16"/>
  <c r="D18" i="14"/>
  <c r="E18" i="12"/>
  <c r="D18" i="15"/>
  <c r="I18" i="7" s="1"/>
  <c r="E18" i="13"/>
  <c r="B45" i="13"/>
  <c r="E11" i="16"/>
  <c r="A50" i="14"/>
  <c r="A50" i="12"/>
  <c r="A50" i="13"/>
  <c r="D42" i="14"/>
  <c r="D42" i="15"/>
  <c r="I42" i="7" s="1"/>
  <c r="E42" i="12"/>
  <c r="D42" i="16"/>
  <c r="E42" i="13"/>
  <c r="B35" i="14"/>
  <c r="E35" i="16"/>
  <c r="D35" i="12"/>
  <c r="D35" i="13"/>
  <c r="C35" i="15"/>
  <c r="H35" i="7" s="1"/>
  <c r="A26" i="14"/>
  <c r="A26" i="15"/>
  <c r="F26" i="7" s="1"/>
  <c r="A26" i="16"/>
  <c r="A26" i="12"/>
  <c r="A26" i="13"/>
  <c r="B23" i="14"/>
  <c r="D23" i="12"/>
  <c r="D23" i="13"/>
  <c r="E23" i="16"/>
  <c r="A14" i="15"/>
  <c r="F14" i="7" s="1"/>
  <c r="A14" i="12"/>
  <c r="A14" i="13"/>
  <c r="A14" i="16"/>
  <c r="A14" i="14"/>
  <c r="C23" i="15"/>
  <c r="H23" i="7" s="1"/>
  <c r="B21" i="9"/>
  <c r="E39" i="12"/>
  <c r="D27" i="14"/>
  <c r="A47" i="14"/>
  <c r="D6" i="16"/>
  <c r="E6" i="12"/>
  <c r="E6" i="13"/>
  <c r="D6" i="15"/>
  <c r="I6" i="7" s="1"/>
  <c r="D6" i="14"/>
  <c r="C25" i="12"/>
  <c r="B30" i="12"/>
  <c r="A35" i="12"/>
  <c r="E51" i="12"/>
  <c r="D18" i="16"/>
  <c r="A40" i="2"/>
  <c r="A32" i="2"/>
  <c r="A47" i="2"/>
  <c r="A23" i="2"/>
  <c r="A49" i="2"/>
  <c r="A14" i="2"/>
  <c r="T6" i="6"/>
  <c r="T13" i="6"/>
  <c r="L14" i="6"/>
  <c r="K8" i="6"/>
  <c r="K14" i="6" s="1"/>
  <c r="K12" i="6"/>
  <c r="A11" i="2"/>
  <c r="A2" i="2"/>
  <c r="L22" i="6"/>
  <c r="K17" i="6"/>
  <c r="L17" i="6"/>
  <c r="K18" i="6"/>
  <c r="L18" i="6"/>
  <c r="K19" i="6"/>
  <c r="L19" i="6"/>
  <c r="L20" i="6"/>
  <c r="K20" i="6"/>
  <c r="K21" i="6"/>
  <c r="L21" i="6"/>
  <c r="K22" i="6"/>
  <c r="O18" i="12"/>
  <c r="O19" i="12"/>
  <c r="O20" i="12"/>
  <c r="O39" i="12"/>
  <c r="O40" i="12"/>
  <c r="O41" i="12"/>
  <c r="O18" i="13"/>
  <c r="O19" i="13"/>
  <c r="I17" i="12" a="1"/>
  <c r="O18" i="15"/>
  <c r="O19" i="15"/>
  <c r="O20" i="15"/>
  <c r="X18" i="14"/>
  <c r="X19" i="14"/>
  <c r="O18" i="14"/>
  <c r="O19" i="14"/>
  <c r="O18" i="16"/>
  <c r="O19" i="16"/>
  <c r="O20" i="16"/>
  <c r="I17" i="13" a="1"/>
  <c r="X18" i="13"/>
  <c r="X19" i="13"/>
  <c r="I17" i="14" a="1"/>
  <c r="R17" i="14" a="1"/>
  <c r="I37" i="13" a="1"/>
  <c r="I36" i="9" a="1"/>
  <c r="R17" i="13" a="1"/>
  <c r="I37" i="14" a="1"/>
  <c r="I38" i="12" a="1"/>
  <c r="I17" i="9" a="1"/>
  <c r="Q17" i="9" a="1"/>
  <c r="I17" i="16" a="1"/>
  <c r="Q36" i="9" a="1"/>
  <c r="O38" i="13"/>
  <c r="O39" i="13"/>
  <c r="O38" i="14"/>
  <c r="O39" i="14"/>
  <c r="I17" i="15" a="1"/>
  <c r="Q27" i="9" l="1"/>
  <c r="Q33" i="9" s="1"/>
  <c r="R14" i="9"/>
  <c r="I8" i="9"/>
  <c r="I14" i="9" s="1"/>
  <c r="I13" i="9" s="1"/>
  <c r="N18" i="9" s="1"/>
  <c r="K13" i="6"/>
  <c r="P17" i="6" s="1"/>
  <c r="I17" i="15"/>
  <c r="I18" i="15"/>
  <c r="J17" i="15"/>
  <c r="J18" i="15"/>
  <c r="I19" i="15"/>
  <c r="J19" i="15"/>
  <c r="I20" i="15"/>
  <c r="J20" i="15"/>
  <c r="Q37" i="9"/>
  <c r="R37" i="9"/>
  <c r="Q36" i="9"/>
  <c r="R36" i="9"/>
  <c r="J18" i="16"/>
  <c r="I19" i="16"/>
  <c r="I20" i="16"/>
  <c r="J19" i="16"/>
  <c r="J20" i="16"/>
  <c r="I17" i="16"/>
  <c r="J17" i="16"/>
  <c r="I18" i="16"/>
  <c r="Q17" i="9"/>
  <c r="R17" i="9"/>
  <c r="Q18" i="9"/>
  <c r="R18" i="9"/>
  <c r="J17" i="9"/>
  <c r="I18" i="9"/>
  <c r="J18" i="9"/>
  <c r="I17" i="9"/>
  <c r="I41" i="12"/>
  <c r="J41" i="12"/>
  <c r="I40" i="12"/>
  <c r="J39" i="12"/>
  <c r="I38" i="12"/>
  <c r="I39" i="12"/>
  <c r="J38" i="12"/>
  <c r="J40" i="12"/>
  <c r="J39" i="14"/>
  <c r="I37" i="14"/>
  <c r="J37" i="14"/>
  <c r="I38" i="14"/>
  <c r="I39" i="14"/>
  <c r="J38" i="14"/>
  <c r="R17" i="13"/>
  <c r="S17" i="13"/>
  <c r="R18" i="13"/>
  <c r="R19" i="13"/>
  <c r="S19" i="13"/>
  <c r="S18" i="13"/>
  <c r="I37" i="9"/>
  <c r="J37" i="9"/>
  <c r="J36" i="9"/>
  <c r="I36" i="9"/>
  <c r="I38" i="13"/>
  <c r="J38" i="13"/>
  <c r="I39" i="13"/>
  <c r="J39" i="13"/>
  <c r="I37" i="13"/>
  <c r="J37" i="13"/>
  <c r="R18" i="14"/>
  <c r="S18" i="14"/>
  <c r="R19" i="14"/>
  <c r="S19" i="14"/>
  <c r="R17" i="14"/>
  <c r="S17" i="14"/>
  <c r="I18" i="14"/>
  <c r="J18" i="14"/>
  <c r="I19" i="14"/>
  <c r="J19" i="14"/>
  <c r="I17" i="14"/>
  <c r="J17" i="14"/>
  <c r="I19" i="13"/>
  <c r="K19" i="13" s="1"/>
  <c r="L19" i="13" s="1"/>
  <c r="I17" i="13"/>
  <c r="K17" i="13" s="1"/>
  <c r="L17" i="13" s="1"/>
  <c r="J17" i="13"/>
  <c r="I18" i="13"/>
  <c r="M18" i="13" s="1"/>
  <c r="J18" i="13"/>
  <c r="J19" i="13"/>
  <c r="I17" i="12"/>
  <c r="I18" i="12"/>
  <c r="J20" i="12"/>
  <c r="J17" i="12"/>
  <c r="J18" i="12"/>
  <c r="I19" i="12"/>
  <c r="J19" i="12"/>
  <c r="I20" i="12"/>
  <c r="J14" i="9"/>
  <c r="I12" i="15"/>
  <c r="G2" i="7"/>
  <c r="Q31" i="9"/>
  <c r="Q32" i="9" s="1"/>
  <c r="I12" i="16"/>
  <c r="Q12" i="9"/>
  <c r="J14" i="13"/>
  <c r="I12" i="9"/>
  <c r="I33" i="12"/>
  <c r="I32" i="14"/>
  <c r="R12" i="13"/>
  <c r="I27" i="9"/>
  <c r="I33" i="9" s="1"/>
  <c r="I31" i="9"/>
  <c r="I32" i="13"/>
  <c r="Q8" i="9"/>
  <c r="Q14" i="9" s="1"/>
  <c r="R12" i="14"/>
  <c r="I12" i="14"/>
  <c r="I8" i="16"/>
  <c r="I14" i="16" s="1"/>
  <c r="I13" i="16" s="1"/>
  <c r="J14" i="16"/>
  <c r="I12" i="13"/>
  <c r="I8" i="15"/>
  <c r="I14" i="15" s="1"/>
  <c r="F2" i="7"/>
  <c r="J14" i="15"/>
  <c r="J33" i="9"/>
  <c r="I51" i="7"/>
  <c r="I8" i="13"/>
  <c r="I14" i="13" s="1"/>
  <c r="I13" i="13" s="1"/>
  <c r="S14" i="13"/>
  <c r="I28" i="13"/>
  <c r="I34" i="13" s="1"/>
  <c r="I33" i="13" s="1"/>
  <c r="J34" i="13"/>
  <c r="R8" i="13"/>
  <c r="R14" i="13" s="1"/>
  <c r="R13" i="13" s="1"/>
  <c r="R33" i="9"/>
  <c r="I12" i="12"/>
  <c r="J34" i="14"/>
  <c r="I28" i="14"/>
  <c r="I34" i="14" s="1"/>
  <c r="I33" i="14" s="1"/>
  <c r="J14" i="14"/>
  <c r="I8" i="14"/>
  <c r="I14" i="14" s="1"/>
  <c r="I13" i="14" s="1"/>
  <c r="S14" i="14"/>
  <c r="R8" i="14"/>
  <c r="R14" i="14" s="1"/>
  <c r="J35" i="12"/>
  <c r="J14" i="12"/>
  <c r="I8" i="12"/>
  <c r="I14" i="12" s="1"/>
  <c r="I29" i="12"/>
  <c r="I35" i="12" s="1"/>
  <c r="I34" i="12" s="1"/>
  <c r="N18" i="13"/>
  <c r="N17" i="13"/>
  <c r="M17" i="13"/>
  <c r="M18" i="6"/>
  <c r="N18" i="6" s="1"/>
  <c r="O18" i="6"/>
  <c r="O17" i="6"/>
  <c r="M17" i="6"/>
  <c r="M21" i="6"/>
  <c r="N21" i="6" s="1"/>
  <c r="O21" i="6"/>
  <c r="P21" i="6"/>
  <c r="M22" i="6"/>
  <c r="O22" i="6"/>
  <c r="M20" i="6"/>
  <c r="N20" i="6" s="1"/>
  <c r="P20" i="6"/>
  <c r="M19" i="6"/>
  <c r="N19" i="6" s="1"/>
  <c r="S18" i="7"/>
  <c r="S19" i="7"/>
  <c r="S20" i="7"/>
  <c r="M17" i="7" a="1"/>
  <c r="V3" i="7"/>
  <c r="V4" i="7"/>
  <c r="V10" i="7"/>
  <c r="V11" i="7"/>
  <c r="K18" i="13" l="1"/>
  <c r="L18" i="13" s="1"/>
  <c r="P19" i="6"/>
  <c r="N17" i="6"/>
  <c r="O20" i="6"/>
  <c r="P18" i="6"/>
  <c r="I13" i="12"/>
  <c r="M17" i="9"/>
  <c r="P22" i="6"/>
  <c r="N17" i="9"/>
  <c r="R13" i="14"/>
  <c r="M19" i="13"/>
  <c r="M18" i="9"/>
  <c r="N22" i="6"/>
  <c r="K18" i="9"/>
  <c r="L18" i="9" s="1"/>
  <c r="O19" i="6"/>
  <c r="V13" i="7"/>
  <c r="V6" i="7"/>
  <c r="N20" i="7"/>
  <c r="M17" i="7"/>
  <c r="N17" i="7"/>
  <c r="M18" i="7"/>
  <c r="N18" i="7"/>
  <c r="M19" i="7"/>
  <c r="N19" i="7"/>
  <c r="M20" i="7"/>
  <c r="K20" i="12"/>
  <c r="L20" i="12" s="1"/>
  <c r="M20" i="12"/>
  <c r="N20" i="12"/>
  <c r="K17" i="9"/>
  <c r="L17" i="9" s="1"/>
  <c r="N19" i="13"/>
  <c r="I13" i="15"/>
  <c r="M17" i="15" s="1"/>
  <c r="T18" i="14"/>
  <c r="U18" i="14" s="1"/>
  <c r="V18" i="14"/>
  <c r="W18" i="14"/>
  <c r="S18" i="9"/>
  <c r="S36" i="9"/>
  <c r="T36" i="9" s="1"/>
  <c r="V36" i="9"/>
  <c r="U36" i="9"/>
  <c r="N14" i="7"/>
  <c r="M8" i="7"/>
  <c r="M14" i="7" s="1"/>
  <c r="K19" i="12"/>
  <c r="N19" i="12"/>
  <c r="M19" i="12"/>
  <c r="V19" i="13"/>
  <c r="W19" i="13"/>
  <c r="T19" i="13"/>
  <c r="U19" i="13" s="1"/>
  <c r="N39" i="12"/>
  <c r="M39" i="12"/>
  <c r="K39" i="12"/>
  <c r="L39" i="12" s="1"/>
  <c r="N17" i="14"/>
  <c r="K17" i="14"/>
  <c r="L17" i="14" s="1"/>
  <c r="M17" i="14"/>
  <c r="N37" i="13"/>
  <c r="M37" i="13"/>
  <c r="K37" i="13"/>
  <c r="L37" i="13" s="1"/>
  <c r="T18" i="13"/>
  <c r="U18" i="13" s="1"/>
  <c r="W18" i="13"/>
  <c r="V18" i="13"/>
  <c r="K38" i="12"/>
  <c r="L38" i="12" s="1"/>
  <c r="N38" i="12"/>
  <c r="M38" i="12"/>
  <c r="V17" i="9"/>
  <c r="S17" i="9"/>
  <c r="U37" i="9"/>
  <c r="S37" i="9"/>
  <c r="T37" i="9" s="1"/>
  <c r="V37" i="9"/>
  <c r="K18" i="16"/>
  <c r="L18" i="16" s="1"/>
  <c r="N18" i="16"/>
  <c r="M18" i="16"/>
  <c r="M19" i="14"/>
  <c r="K19" i="14"/>
  <c r="L19" i="14" s="1"/>
  <c r="N19" i="14"/>
  <c r="K39" i="13"/>
  <c r="L39" i="13" s="1"/>
  <c r="M39" i="13"/>
  <c r="N39" i="13"/>
  <c r="V17" i="13"/>
  <c r="T17" i="13"/>
  <c r="U17" i="13" s="1"/>
  <c r="W17" i="13"/>
  <c r="K40" i="12"/>
  <c r="L40" i="12" s="1"/>
  <c r="M40" i="12"/>
  <c r="N40" i="12"/>
  <c r="K20" i="15"/>
  <c r="L20" i="15" s="1"/>
  <c r="N20" i="15"/>
  <c r="M20" i="15"/>
  <c r="K18" i="12"/>
  <c r="L18" i="12" s="1"/>
  <c r="M18" i="12"/>
  <c r="N18" i="12"/>
  <c r="N17" i="16"/>
  <c r="M17" i="16"/>
  <c r="K17" i="16"/>
  <c r="L17" i="16" s="1"/>
  <c r="Q13" i="9"/>
  <c r="U17" i="9" s="1"/>
  <c r="M12" i="7"/>
  <c r="N17" i="12"/>
  <c r="K17" i="12"/>
  <c r="L17" i="12" s="1"/>
  <c r="M17" i="12"/>
  <c r="M18" i="14"/>
  <c r="K18" i="14"/>
  <c r="L18" i="14" s="1"/>
  <c r="N18" i="14"/>
  <c r="K38" i="13"/>
  <c r="L38" i="13" s="1"/>
  <c r="M38" i="13"/>
  <c r="N38" i="13"/>
  <c r="K39" i="14"/>
  <c r="L39" i="14" s="1"/>
  <c r="M39" i="14"/>
  <c r="N39" i="14"/>
  <c r="K41" i="12"/>
  <c r="L41" i="12" s="1"/>
  <c r="M41" i="12"/>
  <c r="N41" i="12"/>
  <c r="K19" i="15"/>
  <c r="L19" i="15" s="1"/>
  <c r="M19" i="15"/>
  <c r="N19" i="15"/>
  <c r="K36" i="9"/>
  <c r="K38" i="14"/>
  <c r="L38" i="14" s="1"/>
  <c r="M38" i="14"/>
  <c r="N38" i="14"/>
  <c r="W17" i="14"/>
  <c r="V17" i="14"/>
  <c r="T17" i="14"/>
  <c r="U17" i="14" s="1"/>
  <c r="K20" i="16"/>
  <c r="L20" i="16" s="1"/>
  <c r="M20" i="16"/>
  <c r="N20" i="16"/>
  <c r="I32" i="9"/>
  <c r="M36" i="9" s="1"/>
  <c r="M37" i="14"/>
  <c r="N37" i="14"/>
  <c r="K37" i="14"/>
  <c r="L37" i="14" s="1"/>
  <c r="N19" i="16"/>
  <c r="M19" i="16"/>
  <c r="K19" i="16"/>
  <c r="L19" i="16" s="1"/>
  <c r="K18" i="15"/>
  <c r="L18" i="15" s="1"/>
  <c r="N18" i="15"/>
  <c r="M18" i="15"/>
  <c r="T19" i="14"/>
  <c r="U19" i="14" s="1"/>
  <c r="V19" i="14"/>
  <c r="W19" i="14"/>
  <c r="K37" i="9"/>
  <c r="M37" i="9"/>
  <c r="K17" i="15"/>
  <c r="L17" i="15" s="1"/>
  <c r="N17" i="15"/>
  <c r="T11" i="4"/>
  <c r="T10" i="4"/>
  <c r="T4" i="4"/>
  <c r="T3" i="4"/>
  <c r="Q21" i="4"/>
  <c r="Q20" i="4"/>
  <c r="Q19" i="4"/>
  <c r="Q18" i="4"/>
  <c r="K17" i="4" a="1"/>
  <c r="N37" i="9" l="1"/>
  <c r="L19" i="12"/>
  <c r="N36" i="9"/>
  <c r="L37" i="9"/>
  <c r="L36" i="9"/>
  <c r="T17" i="9"/>
  <c r="V18" i="9"/>
  <c r="P28" i="7"/>
  <c r="M28" i="7"/>
  <c r="O20" i="7"/>
  <c r="U18" i="9"/>
  <c r="T18" i="9"/>
  <c r="P26" i="7"/>
  <c r="O19" i="7"/>
  <c r="M26" i="7"/>
  <c r="R19" i="7"/>
  <c r="O18" i="7"/>
  <c r="P24" i="7"/>
  <c r="M24" i="7"/>
  <c r="O17" i="7"/>
  <c r="P23" i="7"/>
  <c r="M23" i="7"/>
  <c r="M13" i="7"/>
  <c r="Q20" i="7" s="1"/>
  <c r="K12" i="4"/>
  <c r="K8" i="4"/>
  <c r="K14" i="4" s="1"/>
  <c r="L14" i="4"/>
  <c r="T6" i="4"/>
  <c r="T13" i="4"/>
  <c r="K20" i="4"/>
  <c r="K17" i="4"/>
  <c r="L17" i="4"/>
  <c r="L21" i="4"/>
  <c r="K18" i="4"/>
  <c r="L19" i="4"/>
  <c r="L18" i="4"/>
  <c r="L20" i="4"/>
  <c r="K19" i="4"/>
  <c r="K21" i="4"/>
  <c r="R17" i="7" l="1"/>
  <c r="P17" i="7"/>
  <c r="P19" i="7"/>
  <c r="Q17" i="7"/>
  <c r="Q18" i="7"/>
  <c r="P18" i="7"/>
  <c r="Q19" i="7"/>
  <c r="M22" i="7"/>
  <c r="P22" i="7"/>
  <c r="R20" i="7"/>
  <c r="R18" i="7"/>
  <c r="P20" i="7"/>
  <c r="K13" i="4"/>
  <c r="O17" i="4" s="1"/>
  <c r="M20" i="4"/>
  <c r="M21" i="4"/>
  <c r="M19" i="4"/>
  <c r="M18" i="4"/>
  <c r="M17" i="4"/>
  <c r="N18" i="4" l="1"/>
  <c r="P19" i="4"/>
  <c r="N19" i="4"/>
  <c r="O18" i="4"/>
  <c r="O19" i="4"/>
  <c r="O21" i="4"/>
  <c r="P18" i="4"/>
  <c r="N21" i="4"/>
  <c r="P21" i="4"/>
  <c r="P17" i="4"/>
  <c r="P20" i="4"/>
  <c r="N17" i="4"/>
  <c r="O20" i="4"/>
  <c r="N20" i="4"/>
  <c r="B1" i="2" l="1"/>
  <c r="A1" i="6" s="1"/>
  <c r="A1" i="4" s="1"/>
  <c r="C1" i="2"/>
  <c r="B1" i="6" s="1"/>
  <c r="D1" i="2"/>
  <c r="C1" i="6" s="1"/>
  <c r="C1" i="4" s="1"/>
  <c r="E1" i="2"/>
  <c r="D1" i="6" s="1"/>
  <c r="D1" i="4" s="1"/>
  <c r="F1" i="2"/>
  <c r="E1" i="6" s="1"/>
  <c r="E1" i="4" s="1"/>
  <c r="G1" i="2"/>
  <c r="F1" i="6" s="1"/>
  <c r="D1" i="16" l="1"/>
  <c r="E1" i="13"/>
  <c r="D1" i="14"/>
  <c r="E1" i="9"/>
  <c r="P37" i="9" s="1" a="1"/>
  <c r="P37" i="9" s="1"/>
  <c r="E1" i="12"/>
  <c r="D1" i="15"/>
  <c r="I1" i="7" s="1"/>
  <c r="B1" i="14"/>
  <c r="E1" i="16"/>
  <c r="C1" i="15"/>
  <c r="H1" i="7" s="1"/>
  <c r="D1" i="9"/>
  <c r="P18" i="9" s="1" a="1"/>
  <c r="P18" i="9" s="1"/>
  <c r="D1" i="13"/>
  <c r="Q18" i="13" s="1" a="1"/>
  <c r="D1" i="12"/>
  <c r="C1" i="16"/>
  <c r="E1" i="15"/>
  <c r="E1" i="14"/>
  <c r="Q18" i="14" s="1" a="1"/>
  <c r="C1" i="13"/>
  <c r="C1" i="9"/>
  <c r="H37" i="9" s="1" a="1"/>
  <c r="H37" i="9" s="1"/>
  <c r="C1" i="12"/>
  <c r="B1" i="4"/>
  <c r="J18" i="6" a="1"/>
  <c r="A1" i="13"/>
  <c r="A1" i="9"/>
  <c r="A1" i="12"/>
  <c r="A1" i="14"/>
  <c r="A1" i="16"/>
  <c r="A1" i="15"/>
  <c r="F1" i="7" s="1"/>
  <c r="H39" i="12" l="1" a="1"/>
  <c r="H39" i="12" s="1"/>
  <c r="H38" i="13" a="1"/>
  <c r="Q18" i="13"/>
  <c r="Q19" i="13"/>
  <c r="H38" i="13"/>
  <c r="H39" i="13"/>
  <c r="Q18" i="14"/>
  <c r="Q19" i="14"/>
  <c r="J18" i="6"/>
  <c r="J21" i="6"/>
  <c r="J22" i="6"/>
  <c r="J20" i="6"/>
  <c r="J19" i="6"/>
  <c r="C1" i="14"/>
  <c r="B1" i="16"/>
  <c r="H18" i="16" s="1" a="1"/>
  <c r="B1" i="15"/>
  <c r="B1" i="13"/>
  <c r="H18" i="13" s="1" a="1"/>
  <c r="B1" i="12"/>
  <c r="H18" i="12" s="1" a="1"/>
  <c r="B1" i="9"/>
  <c r="H18" i="9" s="1" a="1"/>
  <c r="H18" i="9" s="1"/>
  <c r="J18" i="4" a="1"/>
  <c r="H41" i="12" l="1"/>
  <c r="H40" i="12"/>
  <c r="H18" i="12"/>
  <c r="H20" i="12"/>
  <c r="H19" i="12"/>
  <c r="G1" i="7"/>
  <c r="L18" i="7" s="1" a="1"/>
  <c r="H18" i="15" a="1"/>
  <c r="H18" i="16"/>
  <c r="H20" i="16"/>
  <c r="H19" i="16"/>
  <c r="J18" i="4"/>
  <c r="J21" i="4"/>
  <c r="J20" i="4"/>
  <c r="J19" i="4"/>
  <c r="H38" i="14" a="1"/>
  <c r="H18" i="14" a="1"/>
  <c r="H18" i="13"/>
  <c r="H19" i="13"/>
  <c r="L12" i="4"/>
  <c r="H18" i="15" l="1"/>
  <c r="H20" i="15"/>
  <c r="H19" i="15"/>
  <c r="L18" i="7"/>
  <c r="L19" i="7"/>
  <c r="L20" i="7"/>
  <c r="H19" i="14"/>
  <c r="H18" i="14"/>
  <c r="H38" i="14"/>
  <c r="H39" i="14"/>
  <c r="M12" i="4"/>
  <c r="L13" i="4"/>
  <c r="M13" i="4" s="1"/>
  <c r="K5" i="4"/>
  <c r="K6" i="4" l="1"/>
  <c r="C16" i="7" s="1"/>
  <c r="B16" i="7"/>
  <c r="N4" i="4"/>
  <c r="N5" i="4" s="1"/>
  <c r="K4" i="4"/>
  <c r="N6" i="4"/>
  <c r="N12" i="4"/>
  <c r="O12" i="4" s="1"/>
  <c r="P12" i="4" s="1"/>
  <c r="K7" i="4"/>
  <c r="L12" i="6"/>
  <c r="M12" i="6"/>
  <c r="L13" i="6"/>
  <c r="N6" i="6" s="1"/>
  <c r="K5" i="6"/>
  <c r="K4" i="6" s="1"/>
  <c r="K6" i="6" l="1"/>
  <c r="M13" i="6"/>
  <c r="N4" i="6"/>
  <c r="N5" i="6" s="1"/>
  <c r="K7" i="6" l="1"/>
  <c r="N12" i="6"/>
  <c r="O12" i="6" s="1"/>
  <c r="P12" i="6" s="1"/>
  <c r="J12" i="9"/>
  <c r="K12" i="9" l="1"/>
  <c r="I5" i="9"/>
  <c r="J13" i="9"/>
  <c r="L4" i="9" s="1"/>
  <c r="L5" i="9" s="1"/>
  <c r="I6" i="9"/>
  <c r="C2" i="7" s="1"/>
  <c r="I4" i="9" l="1"/>
  <c r="B2" i="7"/>
  <c r="L6" i="9"/>
  <c r="K13" i="9"/>
  <c r="L12" i="9" s="1"/>
  <c r="I7" i="9" l="1"/>
  <c r="M12" i="9"/>
  <c r="N12" i="9" s="1"/>
  <c r="J31" i="9"/>
  <c r="K31" i="9"/>
  <c r="I24" i="9"/>
  <c r="B3" i="7" s="1"/>
  <c r="J32" i="9"/>
  <c r="L23" i="9" s="1"/>
  <c r="L24" i="9" s="1"/>
  <c r="I25" i="9"/>
  <c r="C3" i="7" s="1"/>
  <c r="R12" i="9"/>
  <c r="K32" i="9" l="1"/>
  <c r="I26" i="9" s="1"/>
  <c r="I23" i="9"/>
  <c r="L25" i="9"/>
  <c r="L31" i="9"/>
  <c r="M31" i="9" s="1"/>
  <c r="N31" i="9" s="1"/>
  <c r="S12" i="9"/>
  <c r="R13" i="9"/>
  <c r="T4" i="9" s="1"/>
  <c r="T5" i="9" s="1"/>
  <c r="Q5" i="9"/>
  <c r="B4" i="7" s="1"/>
  <c r="Q6" i="9"/>
  <c r="C4" i="7" s="1"/>
  <c r="Q4" i="9"/>
  <c r="T6" i="9"/>
  <c r="R31" i="9"/>
  <c r="S13" i="9" l="1"/>
  <c r="Q7" i="9" s="1"/>
  <c r="T12" i="9"/>
  <c r="U12" i="9" s="1"/>
  <c r="V12" i="9" s="1"/>
  <c r="S31" i="9"/>
  <c r="R32" i="9"/>
  <c r="T25" i="9"/>
  <c r="S32" i="9"/>
  <c r="Q26" i="9" s="1"/>
  <c r="T23" i="9"/>
  <c r="T24" i="9" s="1"/>
  <c r="T31" i="9"/>
  <c r="U31" i="9"/>
  <c r="V31" i="9" s="1"/>
  <c r="Q24" i="9"/>
  <c r="B5" i="7" s="1"/>
  <c r="Q23" i="9"/>
  <c r="J12" i="13"/>
  <c r="Q25" i="9" l="1"/>
  <c r="C5" i="7" s="1"/>
  <c r="K12" i="13"/>
  <c r="J13" i="13"/>
  <c r="L6" i="13" s="1"/>
  <c r="I5" i="13"/>
  <c r="I4" i="13"/>
  <c r="J32" i="13"/>
  <c r="K13" i="13" l="1"/>
  <c r="L4" i="13"/>
  <c r="L5" i="13" s="1"/>
  <c r="I6" i="13"/>
  <c r="C6" i="7" s="1"/>
  <c r="B6" i="7"/>
  <c r="K32" i="13"/>
  <c r="I25" i="13"/>
  <c r="B9" i="7" s="1"/>
  <c r="I26" i="13"/>
  <c r="C9" i="7" s="1"/>
  <c r="J33" i="13"/>
  <c r="L26" i="13" s="1"/>
  <c r="K33" i="13"/>
  <c r="L32" i="13" s="1"/>
  <c r="M32" i="13" s="1"/>
  <c r="N32" i="13" s="1"/>
  <c r="S12" i="13"/>
  <c r="I27" i="13" l="1"/>
  <c r="I24" i="13"/>
  <c r="L24" i="13"/>
  <c r="L25" i="13" s="1"/>
  <c r="L12" i="13"/>
  <c r="M12" i="13" s="1"/>
  <c r="N12" i="13" s="1"/>
  <c r="I7" i="13"/>
  <c r="T12" i="13"/>
  <c r="R5" i="13"/>
  <c r="B11" i="7" s="1"/>
  <c r="S13" i="13"/>
  <c r="U6" i="13" s="1"/>
  <c r="T13" i="13"/>
  <c r="R7" i="13" s="1"/>
  <c r="J12" i="14"/>
  <c r="U12" i="13" l="1"/>
  <c r="V12" i="13" s="1"/>
  <c r="W12" i="13" s="1"/>
  <c r="U4" i="13"/>
  <c r="U5" i="13" s="1"/>
  <c r="R6" i="13"/>
  <c r="C11" i="7" s="1"/>
  <c r="R4" i="13"/>
  <c r="K12" i="14"/>
  <c r="I5" i="14"/>
  <c r="B7" i="7" s="1"/>
  <c r="I4" i="14"/>
  <c r="J13" i="14"/>
  <c r="L4" i="14" s="1"/>
  <c r="L5" i="14" s="1"/>
  <c r="I6" i="14"/>
  <c r="C7" i="7" s="1"/>
  <c r="J32" i="14"/>
  <c r="L6" i="14" l="1"/>
  <c r="K13" i="14"/>
  <c r="K32" i="14"/>
  <c r="I25" i="14"/>
  <c r="B8" i="7" s="1"/>
  <c r="I24" i="14"/>
  <c r="J33" i="14"/>
  <c r="L26" i="14" s="1"/>
  <c r="I26" i="14"/>
  <c r="C8" i="7" s="1"/>
  <c r="L24" i="14"/>
  <c r="L25" i="14"/>
  <c r="S12" i="14"/>
  <c r="L12" i="14" l="1"/>
  <c r="M12" i="14" s="1"/>
  <c r="N12" i="14" s="1"/>
  <c r="I7" i="14"/>
  <c r="K33" i="14"/>
  <c r="T12" i="14"/>
  <c r="R5" i="14"/>
  <c r="B10" i="7" s="1"/>
  <c r="S13" i="14"/>
  <c r="U4" i="14"/>
  <c r="U5" i="14" s="1"/>
  <c r="R6" i="14"/>
  <c r="C10" i="7" s="1"/>
  <c r="T13" i="14"/>
  <c r="R7" i="14"/>
  <c r="U6" i="14"/>
  <c r="U12" i="14"/>
  <c r="V12" i="14" s="1"/>
  <c r="W12" i="14" s="1"/>
  <c r="J12" i="12"/>
  <c r="R4" i="14" l="1"/>
  <c r="L32" i="14"/>
  <c r="M32" i="14" s="1"/>
  <c r="N32" i="14" s="1"/>
  <c r="I27" i="14"/>
  <c r="K12" i="12"/>
  <c r="J13" i="12"/>
  <c r="L4" i="12" s="1"/>
  <c r="L5" i="12" s="1"/>
  <c r="I5" i="12"/>
  <c r="B12" i="7" s="1"/>
  <c r="J33" i="12"/>
  <c r="I4" i="12" l="1"/>
  <c r="I6" i="12"/>
  <c r="C12" i="7" s="1"/>
  <c r="K13" i="12"/>
  <c r="I7" i="12" s="1"/>
  <c r="L6" i="12"/>
  <c r="K33" i="12"/>
  <c r="J34" i="12"/>
  <c r="L25" i="12" s="1"/>
  <c r="L26" i="12" s="1"/>
  <c r="L27" i="12"/>
  <c r="K34" i="12"/>
  <c r="I28" i="12" s="1"/>
  <c r="L33" i="12"/>
  <c r="M33" i="12" s="1"/>
  <c r="N33" i="12" s="1"/>
  <c r="I26" i="12"/>
  <c r="B15" i="7" s="1"/>
  <c r="I25" i="12"/>
  <c r="I27" i="12"/>
  <c r="C15" i="7" s="1"/>
  <c r="J12" i="16"/>
  <c r="L12" i="12" l="1"/>
  <c r="M12" i="12" s="1"/>
  <c r="N12" i="12" s="1"/>
  <c r="K12" i="16"/>
  <c r="I5" i="16"/>
  <c r="B13" i="7" s="1"/>
  <c r="J13" i="16"/>
  <c r="K13" i="16" s="1"/>
  <c r="J12" i="15"/>
  <c r="L12" i="16" l="1"/>
  <c r="M12" i="16" s="1"/>
  <c r="N12" i="16" s="1"/>
  <c r="I7" i="16"/>
  <c r="L4" i="16"/>
  <c r="L5" i="16" s="1"/>
  <c r="I6" i="16"/>
  <c r="C13" i="7" s="1"/>
  <c r="L6" i="16"/>
  <c r="I4" i="16"/>
  <c r="K12" i="15"/>
  <c r="J13" i="15"/>
  <c r="K13" i="15"/>
  <c r="I7" i="15" s="1"/>
  <c r="I5" i="15"/>
  <c r="B14" i="7" s="1"/>
  <c r="L6" i="15"/>
  <c r="L4" i="15"/>
  <c r="L5" i="15" s="1"/>
  <c r="I6" i="15" l="1"/>
  <c r="C14" i="7" s="1"/>
  <c r="D16" i="7" s="1"/>
  <c r="I4" i="15"/>
  <c r="L12" i="15"/>
  <c r="M12" i="15" s="1"/>
  <c r="N12" i="15" s="1"/>
  <c r="D8" i="7"/>
  <c r="D15" i="7"/>
  <c r="D10" i="7"/>
  <c r="D6" i="7"/>
  <c r="D14" i="7"/>
  <c r="D9" i="7"/>
  <c r="D11" i="7"/>
  <c r="D5" i="7"/>
  <c r="D7" i="7"/>
  <c r="D12" i="7"/>
  <c r="D4" i="7"/>
  <c r="N12" i="7"/>
  <c r="D13" i="7" l="1"/>
  <c r="D3" i="7"/>
  <c r="D2" i="7"/>
  <c r="O12" i="7"/>
  <c r="M5" i="7"/>
  <c r="M4" i="7" s="1"/>
  <c r="N13" i="7"/>
  <c r="O13" i="7" s="1"/>
  <c r="M7" i="7" s="1"/>
  <c r="M6" i="7"/>
  <c r="P6" i="7" l="1"/>
  <c r="P12" i="7"/>
  <c r="Q12" i="7" s="1"/>
  <c r="R12" i="7" s="1"/>
  <c r="P4" i="7"/>
  <c r="P5" i="7" s="1"/>
</calcChain>
</file>

<file path=xl/sharedStrings.xml><?xml version="1.0" encoding="utf-8"?>
<sst xmlns="http://schemas.openxmlformats.org/spreadsheetml/2006/main" count="575" uniqueCount="74">
  <si>
    <t>Death Rate (per 100,000)</t>
  </si>
  <si>
    <t>Incident  Rate</t>
  </si>
  <si>
    <t>Median Income</t>
  </si>
  <si>
    <t>Employed16_Over (%)</t>
  </si>
  <si>
    <t>PctMarried (%)</t>
  </si>
  <si>
    <t>Poverty Rate (%)</t>
  </si>
  <si>
    <t>Rand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</si>
  <si>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</si>
  <si>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</si>
  <si>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</si>
  <si>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</si>
  <si>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</si>
  <si>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</si>
  <si>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</si>
  <si>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</si>
  <si>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</si>
  <si>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</si>
  <si>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</si>
  <si>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</si>
  <si>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</si>
  <si>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</si>
  <si>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Regression Analysis</t>
  </si>
  <si>
    <t>OVERALL FIT</t>
  </si>
  <si>
    <t>AIC</t>
  </si>
  <si>
    <t>AICc</t>
  </si>
  <si>
    <t>SBC</t>
  </si>
  <si>
    <t>Alpha</t>
  </si>
  <si>
    <t>p-value</t>
  </si>
  <si>
    <t>sig</t>
  </si>
  <si>
    <t>coeff</t>
  </si>
  <si>
    <t>std err</t>
  </si>
  <si>
    <t>t stat</t>
  </si>
  <si>
    <t>lower</t>
  </si>
  <si>
    <t>upper</t>
  </si>
  <si>
    <t>vif</t>
  </si>
  <si>
    <t>Shapiro-Wilk Test</t>
  </si>
  <si>
    <t>W-stat</t>
  </si>
  <si>
    <t>alpha</t>
  </si>
  <si>
    <t>normal</t>
  </si>
  <si>
    <t>d'Agostino-Pearson</t>
  </si>
  <si>
    <t>DA-stat</t>
  </si>
  <si>
    <t>X1</t>
  </si>
  <si>
    <t>X2</t>
  </si>
  <si>
    <t>X3</t>
  </si>
  <si>
    <t>X4</t>
  </si>
  <si>
    <t>Type</t>
  </si>
  <si>
    <t>X1 X2 X3</t>
  </si>
  <si>
    <t>X1 X2</t>
  </si>
  <si>
    <t>X1 X3</t>
  </si>
  <si>
    <t>X2 X3</t>
  </si>
  <si>
    <t>X1 X4</t>
  </si>
  <si>
    <t>X2 X4</t>
  </si>
  <si>
    <t>X1 X2 X4</t>
  </si>
  <si>
    <t>X1 X3 X4</t>
  </si>
  <si>
    <t>X2 X3 X4</t>
  </si>
  <si>
    <t>X3 X4</t>
  </si>
  <si>
    <t>Rand()</t>
  </si>
  <si>
    <t>X1 X2 X3 X4</t>
  </si>
  <si>
    <t>Rank</t>
  </si>
  <si>
    <t>Death Rate (per 100,000)(Y)</t>
  </si>
  <si>
    <t>Incident  Rate(X1)</t>
  </si>
  <si>
    <t>Median Income(X2)</t>
  </si>
  <si>
    <t>Employed16_Over (%)(X3)</t>
  </si>
  <si>
    <t>PctMarried (%)(X4)</t>
  </si>
  <si>
    <t>Poverty Rate (%)(X5)</t>
  </si>
  <si>
    <t>Y^</t>
  </si>
  <si>
    <t>b0</t>
  </si>
  <si>
    <t>b1</t>
  </si>
  <si>
    <t>x1</t>
  </si>
  <si>
    <t>b2</t>
  </si>
  <si>
    <t>b3</t>
  </si>
  <si>
    <t>x3</t>
  </si>
  <si>
    <t>vs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</si>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</sst>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.0000_);_(* \(#,##0.0000\);_(* &quot;-&quot;??_);_(@_)"/>
    <numFmt numFmtId="167" formatCode="0.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A8D08D"/>
      </right>
      <top style="thin">
        <color rgb="FFA8D08D"/>
      </top>
      <bottom style="thin">
        <color rgb="FFA8D08D"/>
      </bottom>
      <diagonal/>
    </border>
    <border>
      <left/>
      <right/>
      <top style="thin">
        <color rgb="FFA8D08D"/>
      </top>
      <bottom style="thin">
        <color rgb="FFA8D08D"/>
      </bottom>
      <diagonal/>
    </border>
    <border>
      <left/>
      <right/>
      <top/>
      <bottom style="thin">
        <color rgb="FFA8D08D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2" fontId="2" fillId="0" borderId="1" xfId="0" applyNumberFormat="1" applyFont="1" applyBorder="1"/>
    <xf numFmtId="2" fontId="2" fillId="0" borderId="2" xfId="0" applyNumberFormat="1" applyFont="1" applyBorder="1"/>
    <xf numFmtId="2" fontId="2" fillId="0" borderId="3" xfId="0" applyNumberFormat="1" applyFont="1" applyBorder="1" applyAlignment="1">
      <alignment horizontal="right"/>
    </xf>
    <xf numFmtId="2" fontId="2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right"/>
    </xf>
    <xf numFmtId="0" fontId="0" fillId="2" borderId="5" xfId="0" applyFill="1" applyBorder="1"/>
    <xf numFmtId="0" fontId="0" fillId="0" borderId="0" xfId="0" applyFill="1" applyBorder="1" applyAlignment="1"/>
    <xf numFmtId="0" fontId="0" fillId="0" borderId="8" xfId="0" applyFill="1" applyBorder="1" applyAlignment="1"/>
    <xf numFmtId="0" fontId="3" fillId="0" borderId="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wrapText="1"/>
    </xf>
    <xf numFmtId="0" fontId="1" fillId="0" borderId="0" xfId="0" applyFont="1"/>
    <xf numFmtId="0" fontId="0" fillId="0" borderId="10" xfId="0" applyBorder="1"/>
    <xf numFmtId="165" fontId="0" fillId="0" borderId="0" xfId="1" applyNumberFormat="1" applyFont="1"/>
    <xf numFmtId="0" fontId="1" fillId="2" borderId="0" xfId="0" applyFont="1" applyFill="1"/>
    <xf numFmtId="165" fontId="0" fillId="2" borderId="0" xfId="1" applyNumberFormat="1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2" borderId="6" xfId="0" applyFont="1" applyFill="1" applyBorder="1" applyAlignment="1">
      <alignment horizontal="center"/>
    </xf>
    <xf numFmtId="167" fontId="0" fillId="2" borderId="0" xfId="1" applyNumberFormat="1" applyFont="1" applyFill="1"/>
    <xf numFmtId="167" fontId="0" fillId="2" borderId="5" xfId="1" applyNumberFormat="1" applyFont="1" applyFill="1" applyBorder="1"/>
    <xf numFmtId="165" fontId="0" fillId="2" borderId="5" xfId="1" applyNumberFormat="1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/>
  </cellXfs>
  <cellStyles count="2">
    <cellStyle name="Comma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>
        <left/>
        <right/>
        <top/>
        <bottom style="thin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border diagonalUp="0" diagonalDown="0">
        <left/>
        <right/>
        <top style="thin">
          <color rgb="FFA8D08D"/>
        </top>
        <bottom style="thin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border diagonalUp="0" diagonalDown="0">
        <left/>
        <right/>
        <top style="thin">
          <color rgb="FFA8D08D"/>
        </top>
        <bottom style="thin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border diagonalUp="0" diagonalDown="0">
        <left/>
        <right/>
        <top style="thin">
          <color rgb="FFA8D08D"/>
        </top>
        <bottom style="thin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border diagonalUp="0" diagonalDown="0">
        <left/>
        <right/>
        <top style="thin">
          <color rgb="FFA8D08D"/>
        </top>
        <bottom style="thin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border diagonalUp="0" diagonalDown="0">
        <left/>
        <right style="thin">
          <color rgb="FFA8D08D"/>
        </right>
        <top style="thin">
          <color rgb="FFA8D08D"/>
        </top>
        <bottom style="thin">
          <color rgb="FFA8D08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oah\Downloads\XRealStatsX.xlam" TargetMode="External"/><Relationship Id="rId1" Type="http://schemas.openxmlformats.org/officeDocument/2006/relationships/externalLinkPath" Target="file:///C:\Users\Noah\Downloads\XRealStats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DAGOSTINO"/>
      <definedName name="DEsign"/>
      <definedName name="DPTEST"/>
      <definedName name="RegCoeff"/>
      <definedName name="RegE"/>
      <definedName name="SHAPIRO"/>
      <definedName name="SWTEST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40A6D-472D-4321-BF24-F63DF6E325A0}" name="Table1" displayName="Table1" ref="A1:G447" totalsRowShown="0" headerRowDxfId="7" dataDxfId="6">
  <autoFilter ref="A1:G447" xr:uid="{14940A6D-472D-4321-BF24-F63DF6E325A0}"/>
  <sortState xmlns:xlrd2="http://schemas.microsoft.com/office/spreadsheetml/2017/richdata2" ref="A2:G447">
    <sortCondition ref="A1:A447"/>
  </sortState>
  <tableColumns count="7">
    <tableColumn id="1" xr3:uid="{2804DFF3-C146-4B7F-8BD2-48FEAE2AD046}" name="Rand()"/>
    <tableColumn id="2" xr3:uid="{D5C26F4F-9FA4-440D-AE99-7CB91D05BEFD}" name="Death Rate (per 100,000)(Y)" dataDxfId="5"/>
    <tableColumn id="3" xr3:uid="{F5C8D6C8-20AB-49CF-98DB-09E67EC352D7}" name="Incident  Rate(X1)" dataDxfId="4"/>
    <tableColumn id="4" xr3:uid="{776DE109-2F71-4825-976C-E6088595A86D}" name="Median Income(X2)" dataDxfId="3"/>
    <tableColumn id="5" xr3:uid="{A24E39E1-0340-4952-A03C-A114193E1F2B}" name="Employed16_Over (%)(X3)" dataDxfId="2"/>
    <tableColumn id="6" xr3:uid="{F9D5B23E-D420-4119-9208-E8E1C4286BFB}" name="PctMarried (%)(X4)" dataDxfId="1"/>
    <tableColumn id="7" xr3:uid="{0E3568D5-3EFC-40B8-A2F4-14B3C677F163}" name="Poverty Rate (%)(X5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7525657-CCD4-40B0-BB8F-514F3A13B55A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sIjcLvOoVDX4Aq002S2Z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B1" sqref="B1:B1048576"/>
    </sheetView>
  </sheetViews>
  <sheetFormatPr defaultColWidth="14.42578125" defaultRowHeight="15" customHeight="1" x14ac:dyDescent="0.25"/>
  <cols>
    <col min="2" max="2" width="28" bestFit="1" customWidth="1"/>
    <col min="3" max="3" width="19.140625" bestFit="1" customWidth="1"/>
    <col min="4" max="4" width="21" bestFit="1" customWidth="1"/>
    <col min="5" max="5" width="26.85546875" bestFit="1" customWidth="1"/>
    <col min="6" max="6" width="20.42578125" bestFit="1" customWidth="1"/>
    <col min="7" max="7" width="21.85546875" bestFit="1" customWidth="1"/>
    <col min="8" max="20" width="8.7109375" customWidth="1"/>
  </cols>
  <sheetData>
    <row r="1" spans="1:7" ht="14.25" customHeight="1" x14ac:dyDescent="0.25">
      <c r="A1" s="16" t="s">
        <v>56</v>
      </c>
      <c r="B1" s="1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</row>
    <row r="2" spans="1:7" ht="14.25" customHeight="1" x14ac:dyDescent="0.25">
      <c r="A2">
        <v>0.68642081947345601</v>
      </c>
      <c r="B2" s="1">
        <v>230.5</v>
      </c>
      <c r="C2" s="2">
        <v>492.7</v>
      </c>
      <c r="D2" s="2">
        <v>40269</v>
      </c>
      <c r="E2" s="2">
        <v>52</v>
      </c>
      <c r="F2" s="2">
        <v>47.095004199999998</v>
      </c>
      <c r="G2" s="3">
        <v>22</v>
      </c>
    </row>
    <row r="3" spans="1:7" ht="14.25" customHeight="1" x14ac:dyDescent="0.25">
      <c r="A3">
        <v>0.4276186155342161</v>
      </c>
      <c r="B3" s="1">
        <v>128.19999999999999</v>
      </c>
      <c r="C3" s="2">
        <v>419.3</v>
      </c>
      <c r="D3" s="2">
        <v>38645</v>
      </c>
      <c r="E3" s="2">
        <v>60.7</v>
      </c>
      <c r="F3" s="2">
        <v>58.816568050000001</v>
      </c>
      <c r="G3" s="3">
        <v>15.6</v>
      </c>
    </row>
    <row r="4" spans="1:7" ht="14.25" customHeight="1" x14ac:dyDescent="0.25">
      <c r="A4">
        <v>0.10470113868686259</v>
      </c>
      <c r="B4" s="1">
        <v>190</v>
      </c>
      <c r="C4" s="2">
        <v>504.8</v>
      </c>
      <c r="D4" s="2">
        <v>41783</v>
      </c>
      <c r="E4" s="2">
        <v>50.2</v>
      </c>
      <c r="F4" s="2">
        <v>39.01594283</v>
      </c>
      <c r="G4" s="3">
        <v>21.9</v>
      </c>
    </row>
    <row r="5" spans="1:7" ht="14.25" customHeight="1" x14ac:dyDescent="0.25">
      <c r="A5">
        <v>0.29250823165598105</v>
      </c>
      <c r="B5" s="1">
        <v>171.8</v>
      </c>
      <c r="C5" s="2">
        <v>425</v>
      </c>
      <c r="D5" s="2">
        <v>42056</v>
      </c>
      <c r="E5" s="2">
        <v>48.6</v>
      </c>
      <c r="F5" s="2">
        <v>54.778982489999997</v>
      </c>
      <c r="G5" s="3">
        <v>17.5</v>
      </c>
    </row>
    <row r="6" spans="1:7" ht="14.25" customHeight="1" x14ac:dyDescent="0.25">
      <c r="A6">
        <v>9.3374167850329259E-2</v>
      </c>
      <c r="B6" s="1">
        <v>223.4</v>
      </c>
      <c r="C6" s="2">
        <v>367.3</v>
      </c>
      <c r="D6" s="2">
        <v>38528</v>
      </c>
      <c r="E6" s="2">
        <v>41.3</v>
      </c>
      <c r="F6" s="2">
        <v>49.416546480000001</v>
      </c>
      <c r="G6" s="3">
        <v>21.9</v>
      </c>
    </row>
    <row r="7" spans="1:7" ht="14.25" customHeight="1" x14ac:dyDescent="0.25">
      <c r="A7">
        <v>0.73053966185800578</v>
      </c>
      <c r="B7" s="1">
        <v>211</v>
      </c>
      <c r="C7" s="2">
        <v>535.9</v>
      </c>
      <c r="D7" s="2">
        <v>32049</v>
      </c>
      <c r="E7" s="2">
        <v>50.4</v>
      </c>
      <c r="F7" s="2">
        <v>41.294392999999999</v>
      </c>
      <c r="G7" s="3">
        <v>26.9</v>
      </c>
    </row>
    <row r="8" spans="1:7" ht="14.25" customHeight="1" x14ac:dyDescent="0.25">
      <c r="A8">
        <v>0.15749011408419122</v>
      </c>
      <c r="B8" s="1">
        <v>173.1</v>
      </c>
      <c r="C8" s="2">
        <v>507.6</v>
      </c>
      <c r="D8" s="2">
        <v>62429</v>
      </c>
      <c r="E8" s="2">
        <v>62.9</v>
      </c>
      <c r="F8" s="2">
        <v>53.127590159999997</v>
      </c>
      <c r="G8" s="3">
        <v>9.5</v>
      </c>
    </row>
    <row r="9" spans="1:7" ht="14.25" customHeight="1" x14ac:dyDescent="0.25">
      <c r="A9">
        <v>0.97557263983319065</v>
      </c>
      <c r="B9" s="1">
        <v>180.1</v>
      </c>
      <c r="C9" s="2">
        <v>506.6</v>
      </c>
      <c r="D9" s="2">
        <v>52578</v>
      </c>
      <c r="E9" s="2">
        <v>64.099999999999994</v>
      </c>
      <c r="F9" s="2">
        <v>54.013503380000003</v>
      </c>
      <c r="G9" s="3">
        <v>11.8</v>
      </c>
    </row>
    <row r="10" spans="1:7" ht="14.25" customHeight="1" x14ac:dyDescent="0.25">
      <c r="A10">
        <v>0.78409361436500657</v>
      </c>
      <c r="B10" s="1">
        <v>227.6</v>
      </c>
      <c r="C10" s="2">
        <v>532.1</v>
      </c>
      <c r="D10" s="2">
        <v>47596</v>
      </c>
      <c r="E10" s="2">
        <v>63.5</v>
      </c>
      <c r="F10" s="2">
        <v>43.962264150000003</v>
      </c>
      <c r="G10" s="3">
        <v>10.7</v>
      </c>
    </row>
    <row r="11" spans="1:7" ht="14.25" customHeight="1" x14ac:dyDescent="0.25">
      <c r="A11">
        <v>0.90534063263128639</v>
      </c>
      <c r="B11" s="1">
        <v>198.5</v>
      </c>
      <c r="C11" s="2">
        <v>425.5</v>
      </c>
      <c r="D11" s="2">
        <v>36374</v>
      </c>
      <c r="E11" s="2">
        <v>37.799999999999997</v>
      </c>
      <c r="F11" s="2">
        <v>48.849441159999998</v>
      </c>
      <c r="G11" s="3">
        <v>23.4</v>
      </c>
    </row>
    <row r="12" spans="1:7" ht="14.25" customHeight="1" x14ac:dyDescent="0.25">
      <c r="A12">
        <v>0.33426012881413825</v>
      </c>
      <c r="B12" s="1">
        <v>223</v>
      </c>
      <c r="C12" s="2">
        <v>493.5</v>
      </c>
      <c r="D12" s="2">
        <v>24868</v>
      </c>
      <c r="E12" s="2">
        <v>35.4</v>
      </c>
      <c r="F12" s="2">
        <v>42.081529580000002</v>
      </c>
      <c r="G12" s="3">
        <v>33.5</v>
      </c>
    </row>
    <row r="13" spans="1:7" ht="14.25" customHeight="1" x14ac:dyDescent="0.25">
      <c r="A13">
        <v>0.45431115834496683</v>
      </c>
      <c r="B13" s="1">
        <v>169.2</v>
      </c>
      <c r="C13" s="2">
        <v>458.4</v>
      </c>
      <c r="D13" s="2">
        <v>58205</v>
      </c>
      <c r="E13" s="2">
        <v>62.5</v>
      </c>
      <c r="F13" s="2">
        <v>50.038277129999997</v>
      </c>
      <c r="G13" s="3">
        <v>12.6</v>
      </c>
    </row>
    <row r="14" spans="1:7" ht="14.25" customHeight="1" x14ac:dyDescent="0.25">
      <c r="A14">
        <v>0.19880504654386366</v>
      </c>
      <c r="B14" s="1">
        <v>191.7</v>
      </c>
      <c r="C14" s="2">
        <v>478.8</v>
      </c>
      <c r="D14" s="2">
        <v>43880</v>
      </c>
      <c r="E14" s="2">
        <v>54.4</v>
      </c>
      <c r="F14" s="2">
        <v>55.570909460000003</v>
      </c>
      <c r="G14" s="3">
        <v>17.8</v>
      </c>
    </row>
    <row r="15" spans="1:7" ht="14.25" customHeight="1" x14ac:dyDescent="0.25">
      <c r="A15">
        <v>0.84642480405682519</v>
      </c>
      <c r="B15" s="1">
        <v>156.1</v>
      </c>
      <c r="C15" s="2">
        <v>423.9</v>
      </c>
      <c r="D15" s="2">
        <v>45464</v>
      </c>
      <c r="E15" s="2">
        <v>48</v>
      </c>
      <c r="F15" s="2">
        <v>53.522583609999998</v>
      </c>
      <c r="G15" s="3">
        <v>14.7</v>
      </c>
    </row>
    <row r="16" spans="1:7" ht="14.25" customHeight="1" x14ac:dyDescent="0.25">
      <c r="A16">
        <v>0.79636214931973592</v>
      </c>
      <c r="B16" s="1">
        <v>178.7</v>
      </c>
      <c r="C16" s="2">
        <v>453.54942210000002</v>
      </c>
      <c r="D16" s="2">
        <v>70535</v>
      </c>
      <c r="E16" s="2">
        <v>64</v>
      </c>
      <c r="F16" s="2">
        <v>56.062581489999999</v>
      </c>
      <c r="G16" s="3">
        <v>9.8000000000000007</v>
      </c>
    </row>
    <row r="17" spans="1:7" ht="14.25" customHeight="1" x14ac:dyDescent="0.25">
      <c r="A17">
        <v>0.93520218626085028</v>
      </c>
      <c r="B17" s="1">
        <v>205.4</v>
      </c>
      <c r="C17" s="2">
        <v>422.5</v>
      </c>
      <c r="D17" s="2">
        <v>33644</v>
      </c>
      <c r="E17" s="2">
        <v>47.3</v>
      </c>
      <c r="F17" s="2">
        <v>42.204515270000002</v>
      </c>
      <c r="G17" s="3">
        <v>23.8</v>
      </c>
    </row>
    <row r="18" spans="1:7" ht="14.25" customHeight="1" x14ac:dyDescent="0.25">
      <c r="A18">
        <v>0.73463427177326202</v>
      </c>
      <c r="B18" s="1">
        <v>177.7</v>
      </c>
      <c r="C18" s="2">
        <v>453.54942210000002</v>
      </c>
      <c r="D18" s="2">
        <v>48525</v>
      </c>
      <c r="E18" s="2">
        <v>54.2</v>
      </c>
      <c r="F18" s="2">
        <v>55.681518590000003</v>
      </c>
      <c r="G18" s="3">
        <v>14.7</v>
      </c>
    </row>
    <row r="19" spans="1:7" ht="14.25" customHeight="1" x14ac:dyDescent="0.25">
      <c r="A19">
        <v>9.8799257770414872E-2</v>
      </c>
      <c r="B19" s="1">
        <v>166.1</v>
      </c>
      <c r="C19" s="2">
        <v>398.1</v>
      </c>
      <c r="D19" s="2">
        <v>35274</v>
      </c>
      <c r="E19" s="2">
        <v>51</v>
      </c>
      <c r="F19" s="2">
        <v>48.478900879999998</v>
      </c>
      <c r="G19" s="3">
        <v>23.8</v>
      </c>
    </row>
    <row r="20" spans="1:7" ht="14.25" customHeight="1" x14ac:dyDescent="0.25">
      <c r="A20">
        <v>0.8965386947208388</v>
      </c>
      <c r="B20" s="1">
        <v>227.4</v>
      </c>
      <c r="C20" s="2">
        <v>465.4</v>
      </c>
      <c r="D20" s="2">
        <v>44111</v>
      </c>
      <c r="E20" s="2">
        <v>48.8</v>
      </c>
      <c r="F20" s="2">
        <v>54.942119320000003</v>
      </c>
      <c r="G20" s="3">
        <v>18.7</v>
      </c>
    </row>
    <row r="21" spans="1:7" ht="14.25" customHeight="1" x14ac:dyDescent="0.25">
      <c r="A21">
        <v>0.86141197021353455</v>
      </c>
      <c r="B21" s="1">
        <v>222.5</v>
      </c>
      <c r="C21" s="2">
        <v>439.1</v>
      </c>
      <c r="D21" s="2">
        <v>40122</v>
      </c>
      <c r="E21" s="2">
        <v>48.7</v>
      </c>
      <c r="F21" s="2">
        <v>47.99700086</v>
      </c>
      <c r="G21" s="3">
        <v>16.399999999999999</v>
      </c>
    </row>
    <row r="22" spans="1:7" ht="14.25" customHeight="1" x14ac:dyDescent="0.25">
      <c r="A22">
        <v>0.28540976075738522</v>
      </c>
      <c r="B22" s="1">
        <v>198.3</v>
      </c>
      <c r="C22" s="2">
        <v>463.7</v>
      </c>
      <c r="D22" s="2">
        <v>43918</v>
      </c>
      <c r="E22" s="2">
        <v>50.5</v>
      </c>
      <c r="F22" s="2">
        <v>55.694951340000003</v>
      </c>
      <c r="G22" s="3">
        <v>18.899999999999999</v>
      </c>
    </row>
    <row r="23" spans="1:7" ht="14.25" customHeight="1" x14ac:dyDescent="0.25">
      <c r="A23">
        <v>0.2814566299452379</v>
      </c>
      <c r="B23" s="1">
        <v>206.7</v>
      </c>
      <c r="C23" s="2">
        <v>506.6</v>
      </c>
      <c r="D23" s="2">
        <v>42121</v>
      </c>
      <c r="E23" s="2">
        <v>53</v>
      </c>
      <c r="F23" s="2">
        <v>49.698203769999999</v>
      </c>
      <c r="G23" s="3">
        <v>13.9</v>
      </c>
    </row>
    <row r="24" spans="1:7" ht="14.25" customHeight="1" x14ac:dyDescent="0.25">
      <c r="A24">
        <v>0.45485491517972676</v>
      </c>
      <c r="B24" s="1">
        <v>170.9</v>
      </c>
      <c r="C24" s="2">
        <v>488.7</v>
      </c>
      <c r="D24" s="2">
        <v>51331</v>
      </c>
      <c r="E24" s="2">
        <v>62.8</v>
      </c>
      <c r="F24" s="2">
        <v>45.506582710000004</v>
      </c>
      <c r="G24" s="3">
        <v>14.5</v>
      </c>
    </row>
    <row r="25" spans="1:7" ht="14.25" customHeight="1" x14ac:dyDescent="0.25">
      <c r="A25">
        <v>0.68839014324838033</v>
      </c>
      <c r="B25" s="1">
        <v>169.3</v>
      </c>
      <c r="C25" s="2">
        <v>453.6</v>
      </c>
      <c r="D25" s="2">
        <v>60809</v>
      </c>
      <c r="E25" s="2">
        <v>60.7</v>
      </c>
      <c r="F25" s="2">
        <v>58.156508189999997</v>
      </c>
      <c r="G25" s="3">
        <v>12.5</v>
      </c>
    </row>
    <row r="26" spans="1:7" ht="14.25" customHeight="1" x14ac:dyDescent="0.25">
      <c r="A26">
        <v>0.20329327089570559</v>
      </c>
      <c r="B26" s="1">
        <v>163</v>
      </c>
      <c r="C26" s="2">
        <v>453.54942210000002</v>
      </c>
      <c r="D26" s="2">
        <v>53552</v>
      </c>
      <c r="E26" s="2">
        <v>69</v>
      </c>
      <c r="F26" s="2">
        <v>50.331391850000003</v>
      </c>
      <c r="G26" s="3">
        <v>11.5</v>
      </c>
    </row>
    <row r="27" spans="1:7" ht="14.25" customHeight="1" x14ac:dyDescent="0.25">
      <c r="A27">
        <v>0.52356737097594697</v>
      </c>
      <c r="B27" s="1">
        <v>114.3</v>
      </c>
      <c r="C27" s="2">
        <v>453.54942210000002</v>
      </c>
      <c r="D27" s="2">
        <v>43083</v>
      </c>
      <c r="E27" s="2">
        <v>59.7</v>
      </c>
      <c r="F27" s="2">
        <v>49.394347240000002</v>
      </c>
      <c r="G27" s="3">
        <v>12.1</v>
      </c>
    </row>
    <row r="28" spans="1:7" ht="14.25" customHeight="1" x14ac:dyDescent="0.25">
      <c r="A28">
        <v>0.15706541720848088</v>
      </c>
      <c r="B28" s="1">
        <v>216.7</v>
      </c>
      <c r="C28" s="2">
        <v>531.70000000000005</v>
      </c>
      <c r="D28" s="2">
        <v>34678</v>
      </c>
      <c r="E28" s="2">
        <v>47</v>
      </c>
      <c r="F28" s="2">
        <v>51.636159560000003</v>
      </c>
      <c r="G28" s="3">
        <v>24.7</v>
      </c>
    </row>
    <row r="29" spans="1:7" ht="14.25" customHeight="1" x14ac:dyDescent="0.25">
      <c r="A29">
        <v>0.63207741353598301</v>
      </c>
      <c r="B29" s="1">
        <v>168</v>
      </c>
      <c r="C29" s="2">
        <v>433.2</v>
      </c>
      <c r="D29" s="2">
        <v>57126</v>
      </c>
      <c r="E29" s="2">
        <v>60</v>
      </c>
      <c r="F29" s="2">
        <v>53.986783080000002</v>
      </c>
      <c r="G29" s="3">
        <v>11.4</v>
      </c>
    </row>
    <row r="30" spans="1:7" ht="14.25" customHeight="1" x14ac:dyDescent="0.25">
      <c r="A30">
        <v>0.71286408914632193</v>
      </c>
      <c r="B30" s="1">
        <v>191.2</v>
      </c>
      <c r="C30" s="2">
        <v>432.6</v>
      </c>
      <c r="D30" s="2">
        <v>38013</v>
      </c>
      <c r="E30" s="2">
        <v>47.8</v>
      </c>
      <c r="F30" s="2">
        <v>57.173257669999998</v>
      </c>
      <c r="G30" s="3">
        <v>18.600000000000001</v>
      </c>
    </row>
    <row r="31" spans="1:7" ht="14.25" customHeight="1" x14ac:dyDescent="0.25">
      <c r="A31">
        <v>0.59398331574886898</v>
      </c>
      <c r="B31" s="1">
        <v>215.6</v>
      </c>
      <c r="C31" s="2">
        <v>455.6</v>
      </c>
      <c r="D31" s="2">
        <v>40683</v>
      </c>
      <c r="E31" s="2">
        <v>50.3</v>
      </c>
      <c r="F31" s="2">
        <v>50.493485990000003</v>
      </c>
      <c r="G31" s="3">
        <v>20.8</v>
      </c>
    </row>
    <row r="32" spans="1:7" ht="14.25" customHeight="1" x14ac:dyDescent="0.25">
      <c r="A32">
        <v>0.71977389533377156</v>
      </c>
      <c r="B32" s="1">
        <v>188.4</v>
      </c>
      <c r="C32" s="2">
        <v>427.7</v>
      </c>
      <c r="D32" s="2">
        <v>41316</v>
      </c>
      <c r="E32" s="2">
        <v>50</v>
      </c>
      <c r="F32" s="2">
        <v>53.832267770000001</v>
      </c>
      <c r="G32" s="3">
        <v>17.5</v>
      </c>
    </row>
    <row r="33" spans="1:7" ht="14.25" customHeight="1" x14ac:dyDescent="0.25">
      <c r="A33">
        <v>0.981352918243932</v>
      </c>
      <c r="B33" s="1">
        <v>146.80000000000001</v>
      </c>
      <c r="C33" s="2">
        <v>427.6</v>
      </c>
      <c r="D33" s="2">
        <v>56797</v>
      </c>
      <c r="E33" s="2">
        <v>53.9</v>
      </c>
      <c r="F33" s="2">
        <v>55.725587789999999</v>
      </c>
      <c r="G33" s="3">
        <v>13.9</v>
      </c>
    </row>
    <row r="34" spans="1:7" ht="14.25" customHeight="1" x14ac:dyDescent="0.25">
      <c r="A34">
        <v>0.90614432844684034</v>
      </c>
      <c r="B34" s="1">
        <v>197.7</v>
      </c>
      <c r="C34" s="2">
        <v>432.1</v>
      </c>
      <c r="D34" s="2">
        <v>38280</v>
      </c>
      <c r="E34" s="2">
        <v>49.7</v>
      </c>
      <c r="F34" s="2">
        <v>54.307481930000002</v>
      </c>
      <c r="G34" s="3">
        <v>19.7</v>
      </c>
    </row>
    <row r="35" spans="1:7" ht="14.25" customHeight="1" x14ac:dyDescent="0.25">
      <c r="A35">
        <v>0.14631726947166968</v>
      </c>
      <c r="B35" s="1">
        <v>166.9</v>
      </c>
      <c r="C35" s="2">
        <v>428.2</v>
      </c>
      <c r="D35" s="2">
        <v>46972</v>
      </c>
      <c r="E35" s="2">
        <v>62.2</v>
      </c>
      <c r="F35" s="2">
        <v>51.663495650000002</v>
      </c>
      <c r="G35" s="3">
        <v>15</v>
      </c>
    </row>
    <row r="36" spans="1:7" ht="14.25" customHeight="1" x14ac:dyDescent="0.25">
      <c r="A36">
        <v>7.639494770984212E-2</v>
      </c>
      <c r="B36" s="1">
        <v>200.2</v>
      </c>
      <c r="C36" s="2">
        <v>469.7</v>
      </c>
      <c r="D36" s="2">
        <v>31558</v>
      </c>
      <c r="E36" s="2">
        <v>49.8</v>
      </c>
      <c r="F36" s="2">
        <v>53.078887629999997</v>
      </c>
      <c r="G36" s="3">
        <v>26.3</v>
      </c>
    </row>
    <row r="37" spans="1:7" ht="14.25" customHeight="1" x14ac:dyDescent="0.25">
      <c r="A37">
        <v>0.60757809067181678</v>
      </c>
      <c r="B37" s="1">
        <v>198.9</v>
      </c>
      <c r="C37" s="2">
        <v>521.29999999999995</v>
      </c>
      <c r="D37" s="2">
        <v>31616</v>
      </c>
      <c r="E37" s="2">
        <v>48.6</v>
      </c>
      <c r="F37" s="2">
        <v>44.694632939999998</v>
      </c>
      <c r="G37" s="3">
        <v>24.7</v>
      </c>
    </row>
    <row r="38" spans="1:7" ht="14.25" customHeight="1" x14ac:dyDescent="0.25">
      <c r="A38">
        <v>0.82776195828865962</v>
      </c>
      <c r="B38" s="1">
        <v>173.6</v>
      </c>
      <c r="C38" s="2">
        <v>434.6</v>
      </c>
      <c r="D38" s="2">
        <v>40386</v>
      </c>
      <c r="E38" s="2">
        <v>58.9</v>
      </c>
      <c r="F38" s="2">
        <v>44.698977339999999</v>
      </c>
      <c r="G38" s="3">
        <v>20.6</v>
      </c>
    </row>
    <row r="39" spans="1:7" ht="14.25" customHeight="1" x14ac:dyDescent="0.25">
      <c r="A39">
        <v>0.6679323330565673</v>
      </c>
      <c r="B39" s="1">
        <v>185.8</v>
      </c>
      <c r="C39" s="2">
        <v>464.7</v>
      </c>
      <c r="D39" s="2">
        <v>51911</v>
      </c>
      <c r="E39" s="2">
        <v>59.3</v>
      </c>
      <c r="F39" s="2">
        <v>52.538930260000001</v>
      </c>
      <c r="G39" s="3">
        <v>10.1</v>
      </c>
    </row>
    <row r="40" spans="1:7" ht="14.25" customHeight="1" x14ac:dyDescent="0.25">
      <c r="A40">
        <v>0.81087769905476026</v>
      </c>
      <c r="B40" s="1">
        <v>151.9</v>
      </c>
      <c r="C40" s="2">
        <v>406.9</v>
      </c>
      <c r="D40" s="2">
        <v>45624</v>
      </c>
      <c r="E40" s="2">
        <v>57.7</v>
      </c>
      <c r="F40" s="2">
        <v>55.444444439999998</v>
      </c>
      <c r="G40" s="3">
        <v>13.8</v>
      </c>
    </row>
    <row r="41" spans="1:7" ht="14.25" customHeight="1" x14ac:dyDescent="0.25">
      <c r="A41">
        <v>2.6649210719822181E-2</v>
      </c>
      <c r="B41" s="1">
        <v>159.69999999999999</v>
      </c>
      <c r="C41" s="2">
        <v>430.2</v>
      </c>
      <c r="D41" s="2">
        <v>53572</v>
      </c>
      <c r="E41" s="2">
        <v>63.1</v>
      </c>
      <c r="F41" s="2">
        <v>49.231861850000001</v>
      </c>
      <c r="G41" s="3">
        <v>12</v>
      </c>
    </row>
    <row r="42" spans="1:7" ht="14.25" customHeight="1" x14ac:dyDescent="0.25">
      <c r="A42">
        <v>0.38580020807784676</v>
      </c>
      <c r="B42" s="1">
        <v>129</v>
      </c>
      <c r="C42" s="2">
        <v>398.9</v>
      </c>
      <c r="D42" s="2">
        <v>48456</v>
      </c>
      <c r="E42" s="2">
        <v>55.7</v>
      </c>
      <c r="F42" s="2">
        <v>51.452133379999999</v>
      </c>
      <c r="G42" s="3">
        <v>11.8</v>
      </c>
    </row>
    <row r="43" spans="1:7" ht="14.25" customHeight="1" x14ac:dyDescent="0.25">
      <c r="A43">
        <v>0.75738528939837757</v>
      </c>
      <c r="B43" s="1">
        <v>153.9</v>
      </c>
      <c r="C43" s="2">
        <v>414.8</v>
      </c>
      <c r="D43" s="2">
        <v>50106</v>
      </c>
      <c r="E43" s="2">
        <v>57.8</v>
      </c>
      <c r="F43" s="2">
        <v>49.539812550000001</v>
      </c>
      <c r="G43" s="3">
        <v>15.4</v>
      </c>
    </row>
    <row r="44" spans="1:7" ht="14.25" customHeight="1" x14ac:dyDescent="0.25">
      <c r="A44">
        <v>0.3064938039311933</v>
      </c>
      <c r="B44" s="1">
        <v>151.9</v>
      </c>
      <c r="C44" s="2">
        <v>453.54942210000002</v>
      </c>
      <c r="D44" s="2">
        <v>45443</v>
      </c>
      <c r="E44" s="2">
        <v>60.7</v>
      </c>
      <c r="F44" s="2">
        <v>52.207471439999999</v>
      </c>
      <c r="G44" s="3">
        <v>13.3</v>
      </c>
    </row>
    <row r="45" spans="1:7" ht="14.25" customHeight="1" x14ac:dyDescent="0.25">
      <c r="A45">
        <v>0.75991821097978962</v>
      </c>
      <c r="B45" s="1">
        <v>199.3</v>
      </c>
      <c r="C45" s="2">
        <v>472</v>
      </c>
      <c r="D45" s="2">
        <v>60735</v>
      </c>
      <c r="E45" s="2">
        <v>59.3</v>
      </c>
      <c r="F45" s="2">
        <v>52.220070990000004</v>
      </c>
      <c r="G45" s="3">
        <v>13.6</v>
      </c>
    </row>
    <row r="46" spans="1:7" ht="14.25" customHeight="1" x14ac:dyDescent="0.25">
      <c r="A46">
        <v>0.96839492168074315</v>
      </c>
      <c r="B46" s="1">
        <v>157.30000000000001</v>
      </c>
      <c r="C46" s="2">
        <v>436.7</v>
      </c>
      <c r="D46" s="2">
        <v>60304</v>
      </c>
      <c r="E46" s="2">
        <v>61.6</v>
      </c>
      <c r="F46" s="2">
        <v>47.731303009999998</v>
      </c>
      <c r="G46" s="3">
        <v>14.1</v>
      </c>
    </row>
    <row r="47" spans="1:7" ht="14.25" customHeight="1" x14ac:dyDescent="0.25">
      <c r="A47">
        <v>0.55100887824983213</v>
      </c>
      <c r="B47" s="1">
        <v>153.80000000000001</v>
      </c>
      <c r="C47" s="2">
        <v>463.2</v>
      </c>
      <c r="D47" s="2">
        <v>51022</v>
      </c>
      <c r="E47" s="2">
        <v>35.700000000000003</v>
      </c>
      <c r="F47" s="2">
        <v>53.379953380000003</v>
      </c>
      <c r="G47" s="3">
        <v>13.9</v>
      </c>
    </row>
    <row r="48" spans="1:7" ht="14.25" customHeight="1" x14ac:dyDescent="0.25">
      <c r="A48">
        <v>2.6368774708295684E-2</v>
      </c>
      <c r="B48" s="1">
        <v>178.9</v>
      </c>
      <c r="C48" s="2">
        <v>424</v>
      </c>
      <c r="D48" s="2">
        <v>32975</v>
      </c>
      <c r="E48" s="2">
        <v>39.200000000000003</v>
      </c>
      <c r="F48" s="2">
        <v>50.675970339999999</v>
      </c>
      <c r="G48" s="3">
        <v>22</v>
      </c>
    </row>
    <row r="49" spans="1:7" ht="14.25" customHeight="1" x14ac:dyDescent="0.25">
      <c r="A49">
        <v>0.29842432579155143</v>
      </c>
      <c r="B49" s="1">
        <v>136.4</v>
      </c>
      <c r="C49" s="2">
        <v>402.5</v>
      </c>
      <c r="D49" s="2">
        <v>52428</v>
      </c>
      <c r="E49" s="2">
        <v>60.9</v>
      </c>
      <c r="F49" s="2">
        <v>67.551221920000003</v>
      </c>
      <c r="G49" s="3">
        <v>11.5</v>
      </c>
    </row>
    <row r="50" spans="1:7" ht="14.25" customHeight="1" x14ac:dyDescent="0.25">
      <c r="A50">
        <v>0.74652482051151181</v>
      </c>
      <c r="B50" s="1">
        <v>182.5</v>
      </c>
      <c r="C50" s="2">
        <v>453.54942210000002</v>
      </c>
      <c r="D50" s="2">
        <v>47351</v>
      </c>
      <c r="E50" s="2">
        <v>51.6</v>
      </c>
      <c r="F50" s="2">
        <v>45.768025080000001</v>
      </c>
      <c r="G50" s="3">
        <v>13.9</v>
      </c>
    </row>
    <row r="51" spans="1:7" ht="14.25" customHeight="1" x14ac:dyDescent="0.25">
      <c r="A51">
        <v>0.2722122939796876</v>
      </c>
      <c r="B51" s="1">
        <v>229.9</v>
      </c>
      <c r="C51" s="2">
        <v>515.29999999999995</v>
      </c>
      <c r="D51" s="2">
        <v>30682</v>
      </c>
      <c r="E51" s="2">
        <v>44.9</v>
      </c>
      <c r="F51" s="2">
        <v>37.931034480000001</v>
      </c>
      <c r="G51" s="3">
        <v>28.1</v>
      </c>
    </row>
    <row r="52" spans="1:7" ht="14.25" customHeight="1" x14ac:dyDescent="0.25">
      <c r="A52">
        <v>7.9413848173143564E-2</v>
      </c>
      <c r="B52" s="1">
        <v>177.3</v>
      </c>
      <c r="C52" s="2">
        <v>475.2</v>
      </c>
      <c r="D52" s="2">
        <v>51048</v>
      </c>
      <c r="E52" s="2">
        <v>52.5</v>
      </c>
      <c r="F52" s="2">
        <v>52.536324239999999</v>
      </c>
      <c r="G52" s="3">
        <v>14.2</v>
      </c>
    </row>
    <row r="53" spans="1:7" ht="14.25" customHeight="1" x14ac:dyDescent="0.25">
      <c r="A53">
        <v>0.87379883660689484</v>
      </c>
      <c r="B53" s="1">
        <v>127</v>
      </c>
      <c r="C53" s="2">
        <v>374.8</v>
      </c>
      <c r="D53" s="2">
        <v>25807</v>
      </c>
      <c r="E53" s="2">
        <v>43.9</v>
      </c>
      <c r="F53" s="2">
        <v>39.835361489999997</v>
      </c>
      <c r="G53" s="3">
        <v>36.299999999999997</v>
      </c>
    </row>
    <row r="54" spans="1:7" ht="14.25" customHeight="1" x14ac:dyDescent="0.25">
      <c r="A54">
        <v>0.5450388934180499</v>
      </c>
      <c r="B54" s="1">
        <v>131.6</v>
      </c>
      <c r="C54" s="2">
        <v>410.8</v>
      </c>
      <c r="D54" s="2">
        <v>49380</v>
      </c>
      <c r="E54" s="2">
        <v>53.1</v>
      </c>
      <c r="F54" s="2">
        <v>55.928481810000001</v>
      </c>
      <c r="G54" s="3">
        <v>11.7</v>
      </c>
    </row>
    <row r="55" spans="1:7" ht="14.25" customHeight="1" x14ac:dyDescent="0.25">
      <c r="A55">
        <v>0.45784942266810236</v>
      </c>
      <c r="B55" s="1">
        <v>179.7</v>
      </c>
      <c r="C55" s="2">
        <v>476.6</v>
      </c>
      <c r="D55" s="2">
        <v>52842</v>
      </c>
      <c r="E55" s="2">
        <v>67.2</v>
      </c>
      <c r="F55" s="2">
        <v>44.9580658</v>
      </c>
      <c r="G55" s="3">
        <v>14</v>
      </c>
    </row>
    <row r="56" spans="1:7" ht="14.25" customHeight="1" x14ac:dyDescent="0.25">
      <c r="A56">
        <v>0.54708748271041641</v>
      </c>
      <c r="B56" s="1">
        <v>166.7</v>
      </c>
      <c r="C56" s="2">
        <v>431.3</v>
      </c>
      <c r="D56" s="2">
        <v>54063</v>
      </c>
      <c r="E56" s="2">
        <v>63.7</v>
      </c>
      <c r="F56" s="2">
        <v>51.398217119999998</v>
      </c>
      <c r="G56" s="3">
        <v>14.6</v>
      </c>
    </row>
    <row r="57" spans="1:7" ht="14.25" customHeight="1" x14ac:dyDescent="0.25">
      <c r="A57">
        <v>0.30804525904740399</v>
      </c>
      <c r="B57" s="1">
        <v>204.2</v>
      </c>
      <c r="C57" s="2">
        <v>472.9</v>
      </c>
      <c r="D57" s="2">
        <v>51986</v>
      </c>
      <c r="E57" s="2">
        <v>55.5</v>
      </c>
      <c r="F57" s="2">
        <v>56.257228779999998</v>
      </c>
      <c r="G57" s="3">
        <v>15.3</v>
      </c>
    </row>
    <row r="58" spans="1:7" ht="14.25" customHeight="1" x14ac:dyDescent="0.25">
      <c r="A58">
        <v>0.17277965114367988</v>
      </c>
      <c r="B58" s="1">
        <v>206.1</v>
      </c>
      <c r="C58" s="2">
        <v>472</v>
      </c>
      <c r="D58" s="2">
        <v>44402</v>
      </c>
      <c r="E58" s="2">
        <v>55.6</v>
      </c>
      <c r="F58" s="2">
        <v>49.107292770000001</v>
      </c>
      <c r="G58" s="3">
        <v>16.5</v>
      </c>
    </row>
    <row r="59" spans="1:7" ht="14.25" customHeight="1" x14ac:dyDescent="0.25">
      <c r="A59">
        <v>0.92471959167848927</v>
      </c>
      <c r="B59" s="1">
        <v>161.4</v>
      </c>
      <c r="C59" s="2">
        <v>433.8</v>
      </c>
      <c r="D59" s="2">
        <v>54230</v>
      </c>
      <c r="E59" s="2">
        <v>63.2</v>
      </c>
      <c r="F59" s="2">
        <v>46.913495449999999</v>
      </c>
      <c r="G59" s="3">
        <v>17.3</v>
      </c>
    </row>
    <row r="60" spans="1:7" ht="14.25" customHeight="1" x14ac:dyDescent="0.25">
      <c r="A60">
        <v>0.5602913886319506</v>
      </c>
      <c r="B60" s="1">
        <v>198.1</v>
      </c>
      <c r="C60" s="2">
        <v>477.8</v>
      </c>
      <c r="D60" s="2">
        <v>45841</v>
      </c>
      <c r="E60" s="2">
        <v>53</v>
      </c>
      <c r="F60" s="2">
        <v>45.407267760000003</v>
      </c>
      <c r="G60" s="3">
        <v>18.7</v>
      </c>
    </row>
    <row r="61" spans="1:7" ht="14.25" customHeight="1" x14ac:dyDescent="0.25">
      <c r="A61">
        <v>0.83367204761379676</v>
      </c>
      <c r="B61" s="1">
        <v>160.30000000000001</v>
      </c>
      <c r="C61" s="2">
        <v>504.7</v>
      </c>
      <c r="D61" s="2">
        <v>73750</v>
      </c>
      <c r="E61" s="2">
        <v>59.5</v>
      </c>
      <c r="F61" s="2">
        <v>49.813092700000006</v>
      </c>
      <c r="G61" s="3">
        <v>11.8</v>
      </c>
    </row>
    <row r="62" spans="1:7" ht="14.25" customHeight="1" x14ac:dyDescent="0.25">
      <c r="A62">
        <v>0.72050420021406025</v>
      </c>
      <c r="B62" s="1">
        <v>174</v>
      </c>
      <c r="C62" s="2">
        <v>395.7</v>
      </c>
      <c r="D62" s="2">
        <v>46046</v>
      </c>
      <c r="E62" s="2">
        <v>42.4</v>
      </c>
      <c r="F62" s="2">
        <v>52.386166619999997</v>
      </c>
      <c r="G62" s="3">
        <v>20</v>
      </c>
    </row>
    <row r="63" spans="1:7" ht="14.25" customHeight="1" x14ac:dyDescent="0.25">
      <c r="A63">
        <v>0.8919852396300163</v>
      </c>
      <c r="B63" s="1">
        <v>208</v>
      </c>
      <c r="C63" s="2">
        <v>499.6</v>
      </c>
      <c r="D63" s="2">
        <v>37968</v>
      </c>
      <c r="E63" s="2">
        <v>52.3</v>
      </c>
      <c r="F63" s="2">
        <v>45.897699969999998</v>
      </c>
      <c r="G63" s="3">
        <v>21.7</v>
      </c>
    </row>
    <row r="64" spans="1:7" ht="14.25" customHeight="1" x14ac:dyDescent="0.25">
      <c r="A64">
        <v>0.24543203164719374</v>
      </c>
      <c r="B64" s="1">
        <v>150.30000000000001</v>
      </c>
      <c r="C64" s="2">
        <v>457.3</v>
      </c>
      <c r="D64" s="2">
        <v>39743</v>
      </c>
      <c r="E64" s="2">
        <v>50.7</v>
      </c>
      <c r="F64" s="2">
        <v>49.3835172</v>
      </c>
      <c r="G64" s="3">
        <v>15.8</v>
      </c>
    </row>
    <row r="65" spans="1:7" ht="14.25" customHeight="1" x14ac:dyDescent="0.25">
      <c r="A65">
        <v>0.70239425293769342</v>
      </c>
      <c r="B65" s="1">
        <v>185.4</v>
      </c>
      <c r="C65" s="2">
        <v>444.1</v>
      </c>
      <c r="D65" s="2">
        <v>44010</v>
      </c>
      <c r="E65" s="2">
        <v>53.3</v>
      </c>
      <c r="F65" s="2">
        <v>52.256801320000001</v>
      </c>
      <c r="G65" s="3">
        <v>16.8</v>
      </c>
    </row>
    <row r="66" spans="1:7" ht="14.25" customHeight="1" x14ac:dyDescent="0.25">
      <c r="A66">
        <v>0.44044451076812319</v>
      </c>
      <c r="B66" s="1">
        <v>160.5</v>
      </c>
      <c r="C66" s="2">
        <v>453.54942210000002</v>
      </c>
      <c r="D66" s="2">
        <v>56032</v>
      </c>
      <c r="E66" s="2">
        <v>67.5</v>
      </c>
      <c r="F66" s="2">
        <v>56.830601090000002</v>
      </c>
      <c r="G66" s="3">
        <v>8.3000000000000007</v>
      </c>
    </row>
    <row r="67" spans="1:7" ht="14.25" customHeight="1" x14ac:dyDescent="0.25">
      <c r="A67">
        <v>0.31325360559969195</v>
      </c>
      <c r="B67" s="1">
        <v>196.4</v>
      </c>
      <c r="C67" s="2">
        <v>500.9</v>
      </c>
      <c r="D67" s="2">
        <v>41406</v>
      </c>
      <c r="E67" s="2">
        <v>49.1</v>
      </c>
      <c r="F67" s="2">
        <v>48.244382020000003</v>
      </c>
      <c r="G67" s="3">
        <v>18.5</v>
      </c>
    </row>
    <row r="68" spans="1:7" ht="14.25" customHeight="1" x14ac:dyDescent="0.25">
      <c r="A68">
        <v>5.7314639260851452E-3</v>
      </c>
      <c r="B68" s="1">
        <v>238.4</v>
      </c>
      <c r="C68" s="2">
        <v>533.9</v>
      </c>
      <c r="D68" s="2">
        <v>34382</v>
      </c>
      <c r="E68" s="2">
        <v>43.3</v>
      </c>
      <c r="F68" s="2">
        <v>49.101090480000003</v>
      </c>
      <c r="G68" s="3">
        <v>21.4</v>
      </c>
    </row>
    <row r="69" spans="1:7" ht="14.25" customHeight="1" x14ac:dyDescent="0.25">
      <c r="A69">
        <v>0.56151341253514986</v>
      </c>
      <c r="B69" s="1">
        <v>194.8</v>
      </c>
      <c r="C69" s="2">
        <v>430.4</v>
      </c>
      <c r="D69" s="2">
        <v>44243</v>
      </c>
      <c r="E69" s="2">
        <v>48.3</v>
      </c>
      <c r="F69" s="2">
        <v>51.02151448</v>
      </c>
      <c r="G69" s="3">
        <v>17.100000000000001</v>
      </c>
    </row>
    <row r="70" spans="1:7" ht="14.25" customHeight="1" x14ac:dyDescent="0.25">
      <c r="A70">
        <v>7.1792227741579784E-2</v>
      </c>
      <c r="B70" s="1">
        <v>214.5</v>
      </c>
      <c r="C70" s="2">
        <v>549.9</v>
      </c>
      <c r="D70" s="2">
        <v>34073</v>
      </c>
      <c r="E70" s="2">
        <v>45.4</v>
      </c>
      <c r="F70" s="2">
        <v>49.678536100000002</v>
      </c>
      <c r="G70" s="3">
        <v>22.1</v>
      </c>
    </row>
    <row r="71" spans="1:7" ht="14.25" customHeight="1" x14ac:dyDescent="0.25">
      <c r="A71">
        <v>0.42053408437551931</v>
      </c>
      <c r="B71" s="1">
        <v>178.8</v>
      </c>
      <c r="C71" s="2">
        <v>475.7</v>
      </c>
      <c r="D71" s="2">
        <v>41348</v>
      </c>
      <c r="E71" s="2">
        <v>49.6</v>
      </c>
      <c r="F71" s="2">
        <v>51.360701110000001</v>
      </c>
      <c r="G71" s="3">
        <v>19</v>
      </c>
    </row>
    <row r="72" spans="1:7" ht="14.25" customHeight="1" x14ac:dyDescent="0.25">
      <c r="A72">
        <v>0.667255777607068</v>
      </c>
      <c r="B72" s="1">
        <v>191.2</v>
      </c>
      <c r="C72" s="2">
        <v>443.8</v>
      </c>
      <c r="D72" s="2">
        <v>58333</v>
      </c>
      <c r="E72" s="2">
        <v>59.8</v>
      </c>
      <c r="F72" s="2">
        <v>51.073191299999998</v>
      </c>
      <c r="G72" s="3">
        <v>14.3</v>
      </c>
    </row>
    <row r="73" spans="1:7" ht="14.25" customHeight="1" x14ac:dyDescent="0.25">
      <c r="A73">
        <v>0.89687700921281455</v>
      </c>
      <c r="B73" s="1">
        <v>177.9</v>
      </c>
      <c r="C73" s="2">
        <v>438</v>
      </c>
      <c r="D73" s="2">
        <v>39234</v>
      </c>
      <c r="E73" s="2">
        <v>48.4</v>
      </c>
      <c r="F73" s="2">
        <v>48.219802850000001</v>
      </c>
      <c r="G73" s="3">
        <v>21.9</v>
      </c>
    </row>
    <row r="74" spans="1:7" ht="14.25" customHeight="1" x14ac:dyDescent="0.25">
      <c r="A74">
        <v>0.7062521261404251</v>
      </c>
      <c r="B74" s="1">
        <v>182.1</v>
      </c>
      <c r="C74" s="2">
        <v>435.6</v>
      </c>
      <c r="D74" s="2">
        <v>46705</v>
      </c>
      <c r="E74" s="2">
        <v>56.5</v>
      </c>
      <c r="F74" s="2">
        <v>52.476857639999999</v>
      </c>
      <c r="G74" s="3">
        <v>17.3</v>
      </c>
    </row>
    <row r="75" spans="1:7" ht="14.25" customHeight="1" x14ac:dyDescent="0.25">
      <c r="A75">
        <v>0.38431669656883505</v>
      </c>
      <c r="B75" s="1">
        <v>175.1</v>
      </c>
      <c r="C75" s="2">
        <v>485.9</v>
      </c>
      <c r="D75" s="2">
        <v>71294</v>
      </c>
      <c r="E75" s="2">
        <v>61.3</v>
      </c>
      <c r="F75" s="2">
        <v>54.945160440000002</v>
      </c>
      <c r="G75" s="3">
        <v>8.3000000000000007</v>
      </c>
    </row>
    <row r="76" spans="1:7" ht="14.25" customHeight="1" x14ac:dyDescent="0.25">
      <c r="A76">
        <v>3.0745101775938255E-2</v>
      </c>
      <c r="B76" s="1">
        <v>160.80000000000001</v>
      </c>
      <c r="C76" s="2">
        <v>439.8</v>
      </c>
      <c r="D76" s="2">
        <v>48368</v>
      </c>
      <c r="E76" s="2">
        <v>38.200000000000003</v>
      </c>
      <c r="F76" s="2">
        <v>58.166332670000003</v>
      </c>
      <c r="G76" s="3">
        <v>14.9</v>
      </c>
    </row>
    <row r="77" spans="1:7" ht="14.25" customHeight="1" x14ac:dyDescent="0.25">
      <c r="A77">
        <v>0.97021851488097111</v>
      </c>
      <c r="B77" s="1">
        <v>172.2</v>
      </c>
      <c r="C77" s="2">
        <v>422.9</v>
      </c>
      <c r="D77" s="2">
        <v>47433</v>
      </c>
      <c r="E77" s="2">
        <v>54.1</v>
      </c>
      <c r="F77" s="2">
        <v>48.13878476</v>
      </c>
      <c r="G77" s="3">
        <v>16.8</v>
      </c>
    </row>
    <row r="78" spans="1:7" ht="14.25" customHeight="1" x14ac:dyDescent="0.25">
      <c r="A78">
        <v>0.8973820734190644</v>
      </c>
      <c r="B78" s="1">
        <v>193.8</v>
      </c>
      <c r="C78" s="2">
        <v>482.4</v>
      </c>
      <c r="D78" s="2">
        <v>54298</v>
      </c>
      <c r="E78" s="2">
        <v>52.2</v>
      </c>
      <c r="F78" s="2">
        <v>54.326201529999999</v>
      </c>
      <c r="G78" s="3">
        <v>14.4</v>
      </c>
    </row>
    <row r="79" spans="1:7" ht="14.25" customHeight="1" x14ac:dyDescent="0.25">
      <c r="A79">
        <v>7.2037415381392633E-2</v>
      </c>
      <c r="B79" s="1">
        <v>178.2</v>
      </c>
      <c r="C79" s="2">
        <v>423.7</v>
      </c>
      <c r="D79" s="2">
        <v>66950</v>
      </c>
      <c r="E79" s="2">
        <v>60.3</v>
      </c>
      <c r="F79" s="2">
        <v>54.099650779999997</v>
      </c>
      <c r="G79" s="3">
        <v>10.199999999999999</v>
      </c>
    </row>
    <row r="80" spans="1:7" ht="14.25" customHeight="1" x14ac:dyDescent="0.25">
      <c r="A80">
        <v>0.33324677627832666</v>
      </c>
      <c r="B80" s="1">
        <v>155.80000000000001</v>
      </c>
      <c r="C80" s="2">
        <v>422.8</v>
      </c>
      <c r="D80" s="2">
        <v>47292</v>
      </c>
      <c r="E80" s="2">
        <v>59.5</v>
      </c>
      <c r="F80" s="2">
        <v>62.641175670000003</v>
      </c>
      <c r="G80" s="3">
        <v>15</v>
      </c>
    </row>
    <row r="81" spans="1:7" ht="14.25" customHeight="1" x14ac:dyDescent="0.25">
      <c r="A81">
        <v>5.2887627191137487E-2</v>
      </c>
      <c r="B81" s="1">
        <v>206.3</v>
      </c>
      <c r="C81" s="2">
        <v>536.1</v>
      </c>
      <c r="D81" s="2">
        <v>43945</v>
      </c>
      <c r="E81" s="2">
        <v>54.4</v>
      </c>
      <c r="F81" s="2">
        <v>53.739800539999997</v>
      </c>
      <c r="G81" s="3">
        <v>17.600000000000001</v>
      </c>
    </row>
    <row r="82" spans="1:7" ht="14.25" customHeight="1" x14ac:dyDescent="0.25">
      <c r="A82">
        <v>0.62784750849167115</v>
      </c>
      <c r="B82" s="1">
        <v>227.9</v>
      </c>
      <c r="C82" s="2">
        <v>496.9</v>
      </c>
      <c r="D82" s="2">
        <v>40774</v>
      </c>
      <c r="E82" s="2">
        <v>49.8</v>
      </c>
      <c r="F82" s="2">
        <v>51.419618270000001</v>
      </c>
      <c r="G82" s="3">
        <v>19.2</v>
      </c>
    </row>
    <row r="83" spans="1:7" ht="14.25" customHeight="1" x14ac:dyDescent="0.25">
      <c r="A83">
        <v>0.12757775334036081</v>
      </c>
      <c r="B83" s="1">
        <v>172.9</v>
      </c>
      <c r="C83" s="2">
        <v>470.9</v>
      </c>
      <c r="D83" s="2">
        <v>48380</v>
      </c>
      <c r="E83" s="2">
        <v>57.7</v>
      </c>
      <c r="F83" s="2">
        <v>47.008120660000003</v>
      </c>
      <c r="G83" s="3">
        <v>15.9</v>
      </c>
    </row>
    <row r="84" spans="1:7" ht="14.25" customHeight="1" x14ac:dyDescent="0.25">
      <c r="A84">
        <v>0.83563932166827359</v>
      </c>
      <c r="B84" s="1">
        <v>143.80000000000001</v>
      </c>
      <c r="C84" s="2">
        <v>453.54942210000002</v>
      </c>
      <c r="D84" s="2">
        <v>47723</v>
      </c>
      <c r="E84" s="2">
        <v>58.4</v>
      </c>
      <c r="F84" s="2">
        <v>57.882695509999998</v>
      </c>
      <c r="G84" s="3">
        <v>11.9</v>
      </c>
    </row>
    <row r="85" spans="1:7" ht="14.25" customHeight="1" x14ac:dyDescent="0.25">
      <c r="A85">
        <v>0.4674807985679299</v>
      </c>
      <c r="B85" s="1">
        <v>162.9</v>
      </c>
      <c r="C85" s="2">
        <v>415.9</v>
      </c>
      <c r="D85" s="2">
        <v>43818</v>
      </c>
      <c r="E85" s="2">
        <v>49.8</v>
      </c>
      <c r="F85" s="2">
        <v>50.89713227</v>
      </c>
      <c r="G85" s="3">
        <v>24.8</v>
      </c>
    </row>
    <row r="86" spans="1:7" ht="14.25" customHeight="1" x14ac:dyDescent="0.25">
      <c r="A86">
        <v>0.5813807227033333</v>
      </c>
      <c r="B86" s="1">
        <v>217.1</v>
      </c>
      <c r="C86" s="2">
        <v>538.70000000000005</v>
      </c>
      <c r="D86" s="2">
        <v>36255</v>
      </c>
      <c r="E86" s="2">
        <v>50.8</v>
      </c>
      <c r="F86" s="2">
        <v>54.159592529999998</v>
      </c>
      <c r="G86" s="3">
        <v>20.3</v>
      </c>
    </row>
    <row r="87" spans="1:7" ht="14.25" customHeight="1" x14ac:dyDescent="0.25">
      <c r="A87">
        <v>0.98071730797010515</v>
      </c>
      <c r="B87" s="1">
        <v>174.7</v>
      </c>
      <c r="C87" s="2">
        <v>471.4</v>
      </c>
      <c r="D87" s="2">
        <v>56573</v>
      </c>
      <c r="E87" s="2">
        <v>54.1</v>
      </c>
      <c r="F87" s="2">
        <v>58.143607709999998</v>
      </c>
      <c r="G87" s="3">
        <v>14.7</v>
      </c>
    </row>
    <row r="88" spans="1:7" ht="14.25" customHeight="1" x14ac:dyDescent="0.25">
      <c r="A88">
        <v>7.237932561266347E-2</v>
      </c>
      <c r="B88" s="1">
        <v>178.9</v>
      </c>
      <c r="C88" s="2">
        <v>432.6</v>
      </c>
      <c r="D88" s="2">
        <v>44397</v>
      </c>
      <c r="E88" s="2">
        <v>53.3</v>
      </c>
      <c r="F88" s="2">
        <v>54.813690780000002</v>
      </c>
      <c r="G88" s="3">
        <v>15.1</v>
      </c>
    </row>
    <row r="89" spans="1:7" ht="14.25" customHeight="1" x14ac:dyDescent="0.25">
      <c r="A89">
        <v>0.77512501991468974</v>
      </c>
      <c r="B89" s="1">
        <v>139.4</v>
      </c>
      <c r="C89" s="2">
        <v>417</v>
      </c>
      <c r="D89" s="2">
        <v>66249</v>
      </c>
      <c r="E89" s="2">
        <v>56.9</v>
      </c>
      <c r="F89" s="2">
        <v>62.515125320000003</v>
      </c>
      <c r="G89" s="3">
        <v>9.5</v>
      </c>
    </row>
    <row r="90" spans="1:7" ht="14.25" customHeight="1" x14ac:dyDescent="0.25">
      <c r="A90">
        <v>0.96106423463455759</v>
      </c>
      <c r="B90" s="1">
        <v>244.9</v>
      </c>
      <c r="C90" s="2">
        <v>547.6</v>
      </c>
      <c r="D90" s="2">
        <v>40122</v>
      </c>
      <c r="E90" s="2">
        <v>52.4</v>
      </c>
      <c r="F90" s="2">
        <v>30.50769584</v>
      </c>
      <c r="G90" s="3">
        <v>19.5</v>
      </c>
    </row>
    <row r="91" spans="1:7" ht="14.25" customHeight="1" x14ac:dyDescent="0.25">
      <c r="A91">
        <v>0.72771855149679665</v>
      </c>
      <c r="B91" s="1">
        <v>179</v>
      </c>
      <c r="C91" s="2">
        <v>473.3</v>
      </c>
      <c r="D91" s="2">
        <v>57491</v>
      </c>
      <c r="E91" s="2">
        <v>53.3</v>
      </c>
      <c r="F91" s="2">
        <v>59.576281499999993</v>
      </c>
      <c r="G91" s="3">
        <v>11.8</v>
      </c>
    </row>
    <row r="92" spans="1:7" ht="14.25" customHeight="1" x14ac:dyDescent="0.25">
      <c r="A92">
        <v>0.38488341486388145</v>
      </c>
      <c r="B92" s="1">
        <v>157.6</v>
      </c>
      <c r="C92" s="2">
        <v>453.54942210000002</v>
      </c>
      <c r="D92" s="2">
        <v>48188</v>
      </c>
      <c r="E92" s="2">
        <v>65.8</v>
      </c>
      <c r="F92" s="2">
        <v>54.605659240000001</v>
      </c>
      <c r="G92" s="3">
        <v>9.1999999999999993</v>
      </c>
    </row>
    <row r="93" spans="1:7" ht="14.25" customHeight="1" x14ac:dyDescent="0.25">
      <c r="A93">
        <v>6.3278308002623351E-3</v>
      </c>
      <c r="B93" s="1">
        <v>174.7</v>
      </c>
      <c r="C93" s="2">
        <v>442.7</v>
      </c>
      <c r="D93" s="2">
        <v>34872</v>
      </c>
      <c r="E93" s="2">
        <v>46.2</v>
      </c>
      <c r="F93" s="2">
        <v>48.902104299999998</v>
      </c>
      <c r="G93" s="3">
        <v>25.2</v>
      </c>
    </row>
    <row r="94" spans="1:7" ht="14.25" customHeight="1" x14ac:dyDescent="0.25">
      <c r="A94">
        <v>0.87819017546770961</v>
      </c>
      <c r="B94" s="1">
        <v>147.30000000000001</v>
      </c>
      <c r="C94" s="2">
        <v>385.4</v>
      </c>
      <c r="D94" s="2">
        <v>39679</v>
      </c>
      <c r="E94" s="2">
        <v>59.8</v>
      </c>
      <c r="F94" s="2">
        <v>55.1056338</v>
      </c>
      <c r="G94" s="3">
        <v>16.100000000000001</v>
      </c>
    </row>
    <row r="95" spans="1:7" ht="14.25" customHeight="1" x14ac:dyDescent="0.25">
      <c r="A95">
        <v>0.16861105922766317</v>
      </c>
      <c r="B95" s="1">
        <v>196</v>
      </c>
      <c r="C95" s="2">
        <v>525.6</v>
      </c>
      <c r="D95" s="2">
        <v>43073</v>
      </c>
      <c r="E95" s="2">
        <v>53.3</v>
      </c>
      <c r="F95" s="2">
        <v>49.15232048</v>
      </c>
      <c r="G95" s="3">
        <v>19.5</v>
      </c>
    </row>
    <row r="96" spans="1:7" ht="14.25" customHeight="1" x14ac:dyDescent="0.25">
      <c r="A96">
        <v>0.34081036998529424</v>
      </c>
      <c r="B96" s="1">
        <v>147.19999999999999</v>
      </c>
      <c r="C96" s="2">
        <v>453.54942210000002</v>
      </c>
      <c r="D96" s="2">
        <v>43287</v>
      </c>
      <c r="E96" s="2">
        <v>59.6</v>
      </c>
      <c r="F96" s="2">
        <v>55.950808010000003</v>
      </c>
      <c r="G96" s="3">
        <v>17.8</v>
      </c>
    </row>
    <row r="97" spans="1:7" ht="14.25" customHeight="1" x14ac:dyDescent="0.25">
      <c r="A97">
        <v>0.27855138559283088</v>
      </c>
      <c r="B97" s="1">
        <v>136.4</v>
      </c>
      <c r="C97" s="2">
        <v>408.2</v>
      </c>
      <c r="D97" s="2">
        <v>40010</v>
      </c>
      <c r="E97" s="2">
        <v>46.7</v>
      </c>
      <c r="F97" s="2">
        <v>58.652708240000003</v>
      </c>
      <c r="G97" s="3">
        <v>19.7</v>
      </c>
    </row>
    <row r="98" spans="1:7" ht="14.25" customHeight="1" x14ac:dyDescent="0.25">
      <c r="A98">
        <v>9.3770986827931835E-2</v>
      </c>
      <c r="B98" s="1">
        <v>168.6</v>
      </c>
      <c r="C98" s="2">
        <v>529.6</v>
      </c>
      <c r="D98" s="2">
        <v>87220</v>
      </c>
      <c r="E98" s="2">
        <v>60.8</v>
      </c>
      <c r="F98" s="2">
        <v>55.280667510000001</v>
      </c>
      <c r="G98" s="3">
        <v>8.1999999999999993</v>
      </c>
    </row>
    <row r="99" spans="1:7" ht="14.25" customHeight="1" x14ac:dyDescent="0.25">
      <c r="A99">
        <v>5.3353995834708789E-2</v>
      </c>
      <c r="B99" s="1">
        <v>154.4</v>
      </c>
      <c r="C99" s="2">
        <v>438.7</v>
      </c>
      <c r="D99" s="2">
        <v>51629</v>
      </c>
      <c r="E99" s="2">
        <v>55.6</v>
      </c>
      <c r="F99" s="2">
        <v>55.876491059999999</v>
      </c>
      <c r="G99" s="3">
        <v>11.9</v>
      </c>
    </row>
    <row r="100" spans="1:7" ht="14.25" customHeight="1" x14ac:dyDescent="0.25">
      <c r="A100">
        <v>0.67422579770988522</v>
      </c>
      <c r="B100" s="1">
        <v>181.1</v>
      </c>
      <c r="C100" s="2">
        <v>457.8</v>
      </c>
      <c r="D100" s="2">
        <v>43972</v>
      </c>
      <c r="E100" s="2">
        <v>48.9</v>
      </c>
      <c r="F100" s="2">
        <v>51.820288560000002</v>
      </c>
      <c r="G100" s="3">
        <v>16.399999999999999</v>
      </c>
    </row>
    <row r="101" spans="1:7" ht="14.25" customHeight="1" x14ac:dyDescent="0.25">
      <c r="A101">
        <v>0.41836239978820611</v>
      </c>
      <c r="B101" s="1">
        <v>151.80000000000001</v>
      </c>
      <c r="C101" s="2">
        <v>424.7</v>
      </c>
      <c r="D101" s="2">
        <v>41641</v>
      </c>
      <c r="E101" s="2">
        <v>58.7</v>
      </c>
      <c r="F101" s="2">
        <v>39.405345390000001</v>
      </c>
      <c r="G101" s="3">
        <v>26.4</v>
      </c>
    </row>
    <row r="102" spans="1:7" ht="14.25" customHeight="1" x14ac:dyDescent="0.25">
      <c r="A102">
        <v>0.94216200670167705</v>
      </c>
      <c r="B102" s="1">
        <v>156.9</v>
      </c>
      <c r="C102" s="2">
        <v>409.8</v>
      </c>
      <c r="D102" s="2">
        <v>68067</v>
      </c>
      <c r="E102" s="2">
        <v>58.1</v>
      </c>
      <c r="F102" s="2">
        <v>62.823162150000002</v>
      </c>
      <c r="G102" s="3">
        <v>9.5</v>
      </c>
    </row>
    <row r="103" spans="1:7" ht="14.25" customHeight="1" x14ac:dyDescent="0.25">
      <c r="A103">
        <v>0.82989411600977625</v>
      </c>
      <c r="B103" s="1">
        <v>163</v>
      </c>
      <c r="C103" s="2">
        <v>453.54942210000002</v>
      </c>
      <c r="D103" s="2">
        <v>54183</v>
      </c>
      <c r="E103" s="2">
        <v>63.4</v>
      </c>
      <c r="F103" s="2">
        <v>56.88737201</v>
      </c>
      <c r="G103" s="3">
        <v>10.1</v>
      </c>
    </row>
    <row r="104" spans="1:7" ht="14.25" customHeight="1" x14ac:dyDescent="0.25">
      <c r="A104">
        <v>0.84955638417438661</v>
      </c>
      <c r="B104" s="1">
        <v>194.2</v>
      </c>
      <c r="C104" s="2">
        <v>475.8</v>
      </c>
      <c r="D104" s="2">
        <v>41121</v>
      </c>
      <c r="E104" s="2">
        <v>46.8</v>
      </c>
      <c r="F104" s="2">
        <v>55.450620620000002</v>
      </c>
      <c r="G104" s="3">
        <v>16.7</v>
      </c>
    </row>
    <row r="105" spans="1:7" ht="14.25" customHeight="1" x14ac:dyDescent="0.25">
      <c r="A105">
        <v>0.15759869456679398</v>
      </c>
      <c r="B105" s="1">
        <v>213.5</v>
      </c>
      <c r="C105" s="2">
        <v>403.2</v>
      </c>
      <c r="D105" s="2">
        <v>31740</v>
      </c>
      <c r="E105" s="2">
        <v>54.9</v>
      </c>
      <c r="F105" s="2">
        <v>48.448773449999997</v>
      </c>
      <c r="G105" s="3">
        <v>26.5</v>
      </c>
    </row>
    <row r="106" spans="1:7" ht="14.25" customHeight="1" x14ac:dyDescent="0.25">
      <c r="A106">
        <v>0.1268967734212012</v>
      </c>
      <c r="B106" s="1">
        <v>150.69999999999999</v>
      </c>
      <c r="C106" s="2">
        <v>389.5</v>
      </c>
      <c r="D106" s="2">
        <v>61501</v>
      </c>
      <c r="E106" s="2">
        <v>63.1</v>
      </c>
      <c r="F106" s="2">
        <v>57.019534649999997</v>
      </c>
      <c r="G106" s="3">
        <v>10.5</v>
      </c>
    </row>
    <row r="107" spans="1:7" ht="14.25" customHeight="1" x14ac:dyDescent="0.25">
      <c r="A107">
        <v>0.32857877691212067</v>
      </c>
      <c r="B107" s="1">
        <v>143.19999999999999</v>
      </c>
      <c r="C107" s="2">
        <v>453.54942210000002</v>
      </c>
      <c r="D107" s="2">
        <v>72648</v>
      </c>
      <c r="E107" s="2">
        <v>67</v>
      </c>
      <c r="F107" s="2">
        <v>57.82097649</v>
      </c>
      <c r="G107" s="3">
        <v>10.8</v>
      </c>
    </row>
    <row r="108" spans="1:7" ht="14.25" customHeight="1" x14ac:dyDescent="0.25">
      <c r="A108">
        <v>0.55801430369499772</v>
      </c>
      <c r="B108" s="1">
        <v>162.80000000000001</v>
      </c>
      <c r="C108" s="2">
        <v>489.4</v>
      </c>
      <c r="D108" s="2">
        <v>56008</v>
      </c>
      <c r="E108" s="2">
        <v>62.2</v>
      </c>
      <c r="F108" s="2">
        <v>48.864155619999998</v>
      </c>
      <c r="G108" s="3">
        <v>11.8</v>
      </c>
    </row>
    <row r="109" spans="1:7" ht="14.25" customHeight="1" x14ac:dyDescent="0.25">
      <c r="A109">
        <v>0.4989712623339031</v>
      </c>
      <c r="B109" s="1">
        <v>215.7</v>
      </c>
      <c r="C109" s="2">
        <v>453.54942210000002</v>
      </c>
      <c r="D109" s="2">
        <v>39926</v>
      </c>
      <c r="E109" s="2">
        <v>56.2</v>
      </c>
      <c r="F109" s="2">
        <v>44.27786107</v>
      </c>
      <c r="G109" s="3">
        <v>19.600000000000001</v>
      </c>
    </row>
    <row r="110" spans="1:7" ht="14.25" customHeight="1" x14ac:dyDescent="0.25">
      <c r="A110">
        <v>0.50774623075942693</v>
      </c>
      <c r="B110" s="1">
        <v>203.1</v>
      </c>
      <c r="C110" s="2">
        <v>460.6</v>
      </c>
      <c r="D110" s="2">
        <v>41514</v>
      </c>
      <c r="E110" s="2">
        <v>55.3</v>
      </c>
      <c r="F110" s="2">
        <v>46.088876620000001</v>
      </c>
      <c r="G110" s="3">
        <v>18.2</v>
      </c>
    </row>
    <row r="111" spans="1:7" ht="14.25" customHeight="1" x14ac:dyDescent="0.25">
      <c r="A111">
        <v>0.90018632020648737</v>
      </c>
      <c r="B111" s="1">
        <v>192.6</v>
      </c>
      <c r="C111" s="2">
        <v>505.2</v>
      </c>
      <c r="D111" s="2">
        <v>40312</v>
      </c>
      <c r="E111" s="2">
        <v>50.8</v>
      </c>
      <c r="F111" s="2">
        <v>51.951951950000002</v>
      </c>
      <c r="G111" s="3">
        <v>18</v>
      </c>
    </row>
    <row r="112" spans="1:7" ht="14.25" customHeight="1" x14ac:dyDescent="0.25">
      <c r="A112">
        <v>0.12562294121185402</v>
      </c>
      <c r="B112" s="1">
        <v>262.10000000000002</v>
      </c>
      <c r="C112" s="2">
        <v>453.54942210000002</v>
      </c>
      <c r="D112" s="2">
        <v>47180</v>
      </c>
      <c r="E112" s="2">
        <v>46</v>
      </c>
      <c r="F112" s="2">
        <v>40.579710140000003</v>
      </c>
      <c r="G112" s="3">
        <v>14</v>
      </c>
    </row>
    <row r="113" spans="1:7" ht="14.25" customHeight="1" x14ac:dyDescent="0.25">
      <c r="A113">
        <v>0.62192499636732002</v>
      </c>
      <c r="B113" s="1">
        <v>194.7</v>
      </c>
      <c r="C113" s="2">
        <v>457</v>
      </c>
      <c r="D113" s="2">
        <v>44693</v>
      </c>
      <c r="E113" s="2">
        <v>54.6</v>
      </c>
      <c r="F113" s="2">
        <v>54.278826840000001</v>
      </c>
      <c r="G113" s="3">
        <v>13.2</v>
      </c>
    </row>
    <row r="114" spans="1:7" ht="14.25" customHeight="1" x14ac:dyDescent="0.25">
      <c r="A114">
        <v>0.49308171611285179</v>
      </c>
      <c r="B114" s="1">
        <v>193</v>
      </c>
      <c r="C114" s="2">
        <v>421.9</v>
      </c>
      <c r="D114" s="2">
        <v>41802</v>
      </c>
      <c r="E114" s="2">
        <v>53</v>
      </c>
      <c r="F114" s="2">
        <v>49.442978600000004</v>
      </c>
      <c r="G114" s="3">
        <v>16.5</v>
      </c>
    </row>
    <row r="115" spans="1:7" ht="14.25" customHeight="1" x14ac:dyDescent="0.25">
      <c r="A115">
        <v>8.1309128771197559E-2</v>
      </c>
      <c r="B115" s="1">
        <v>177.8</v>
      </c>
      <c r="C115" s="2">
        <v>473.5</v>
      </c>
      <c r="D115" s="2">
        <v>35385</v>
      </c>
      <c r="E115" s="2">
        <v>39.799999999999997</v>
      </c>
      <c r="F115" s="2">
        <v>39.730006840000001</v>
      </c>
      <c r="G115" s="3">
        <v>28.2</v>
      </c>
    </row>
    <row r="116" spans="1:7" ht="14.25" customHeight="1" x14ac:dyDescent="0.25">
      <c r="A116">
        <v>0.23743493634741764</v>
      </c>
      <c r="B116" s="1">
        <v>148.80000000000001</v>
      </c>
      <c r="C116" s="2">
        <v>453.54942210000002</v>
      </c>
      <c r="D116" s="2">
        <v>88500</v>
      </c>
      <c r="E116" s="2">
        <v>73.2</v>
      </c>
      <c r="F116" s="2">
        <v>64.905145110000007</v>
      </c>
      <c r="G116" s="3">
        <v>4.8</v>
      </c>
    </row>
    <row r="117" spans="1:7" ht="14.25" customHeight="1" x14ac:dyDescent="0.25">
      <c r="A117">
        <v>0.84386195142230913</v>
      </c>
      <c r="B117" s="1">
        <v>187.1</v>
      </c>
      <c r="C117" s="2">
        <v>421.6</v>
      </c>
      <c r="D117" s="2">
        <v>62394</v>
      </c>
      <c r="E117" s="2">
        <v>59</v>
      </c>
      <c r="F117" s="2">
        <v>58.086587950000002</v>
      </c>
      <c r="G117" s="3">
        <v>11</v>
      </c>
    </row>
    <row r="118" spans="1:7" ht="14.25" customHeight="1" x14ac:dyDescent="0.25">
      <c r="A118">
        <v>2.6711318959288244E-2</v>
      </c>
      <c r="B118" s="1">
        <v>129.9</v>
      </c>
      <c r="C118" s="2">
        <v>480.8</v>
      </c>
      <c r="D118" s="2">
        <v>86413</v>
      </c>
      <c r="E118" s="2">
        <v>63.7</v>
      </c>
      <c r="F118" s="2">
        <v>70.023276350000003</v>
      </c>
      <c r="G118" s="3">
        <v>6.3</v>
      </c>
    </row>
    <row r="119" spans="1:7" ht="14.25" customHeight="1" x14ac:dyDescent="0.25">
      <c r="A119">
        <v>0.62089360570159358</v>
      </c>
      <c r="B119" s="1">
        <v>212.3</v>
      </c>
      <c r="C119" s="2">
        <v>423.4</v>
      </c>
      <c r="D119" s="2">
        <v>40877</v>
      </c>
      <c r="E119" s="2">
        <v>53.9</v>
      </c>
      <c r="F119" s="2">
        <v>43.885613210000002</v>
      </c>
      <c r="G119" s="3">
        <v>20.8</v>
      </c>
    </row>
    <row r="120" spans="1:7" ht="14.25" customHeight="1" x14ac:dyDescent="0.25">
      <c r="A120">
        <v>0.68566966435733478</v>
      </c>
      <c r="B120" s="1">
        <v>191.4</v>
      </c>
      <c r="C120" s="2">
        <v>466.5</v>
      </c>
      <c r="D120" s="2">
        <v>34910</v>
      </c>
      <c r="E120" s="2">
        <v>48.9</v>
      </c>
      <c r="F120" s="2">
        <v>47.610237429999998</v>
      </c>
      <c r="G120" s="3">
        <v>22.4</v>
      </c>
    </row>
    <row r="121" spans="1:7" ht="14.25" customHeight="1" x14ac:dyDescent="0.25">
      <c r="A121">
        <v>0.78130455454045555</v>
      </c>
      <c r="B121" s="1">
        <v>149.5</v>
      </c>
      <c r="C121" s="2">
        <v>399.8</v>
      </c>
      <c r="D121" s="2">
        <v>59569</v>
      </c>
      <c r="E121" s="2">
        <v>62.4</v>
      </c>
      <c r="F121" s="2">
        <v>49.023794000000002</v>
      </c>
      <c r="G121" s="3">
        <v>17.5</v>
      </c>
    </row>
    <row r="122" spans="1:7" ht="14.25" customHeight="1" x14ac:dyDescent="0.25">
      <c r="A122">
        <v>0.48241889990586506</v>
      </c>
      <c r="B122" s="1">
        <v>157</v>
      </c>
      <c r="C122" s="2">
        <v>463.9</v>
      </c>
      <c r="D122" s="2">
        <v>62861</v>
      </c>
      <c r="E122" s="2">
        <v>60.4</v>
      </c>
      <c r="F122" s="2">
        <v>44.863001300000001</v>
      </c>
      <c r="G122" s="3">
        <v>14.3</v>
      </c>
    </row>
    <row r="123" spans="1:7" ht="14.25" customHeight="1" x14ac:dyDescent="0.25">
      <c r="A123">
        <v>0.19431648901747289</v>
      </c>
      <c r="B123" s="1">
        <v>179.7</v>
      </c>
      <c r="C123" s="2">
        <v>449.1</v>
      </c>
      <c r="D123" s="2">
        <v>40801</v>
      </c>
      <c r="E123" s="2">
        <v>51.4</v>
      </c>
      <c r="F123" s="2">
        <v>49.89264103</v>
      </c>
      <c r="G123" s="3">
        <v>17.2</v>
      </c>
    </row>
    <row r="124" spans="1:7" ht="14.25" customHeight="1" x14ac:dyDescent="0.25">
      <c r="A124">
        <v>0.72415652379484574</v>
      </c>
      <c r="B124" s="1">
        <v>180.2</v>
      </c>
      <c r="C124" s="2">
        <v>463</v>
      </c>
      <c r="D124" s="2">
        <v>39983</v>
      </c>
      <c r="E124" s="2">
        <v>57.3</v>
      </c>
      <c r="F124" s="2">
        <v>53.837597330000001</v>
      </c>
      <c r="G124" s="3">
        <v>19.7</v>
      </c>
    </row>
    <row r="125" spans="1:7" ht="14.25" customHeight="1" x14ac:dyDescent="0.25">
      <c r="A125">
        <v>0.6977205277972478</v>
      </c>
      <c r="B125" s="1">
        <v>189.8</v>
      </c>
      <c r="C125" s="2">
        <v>508.1</v>
      </c>
      <c r="D125" s="2">
        <v>44973</v>
      </c>
      <c r="E125" s="2">
        <v>51.2</v>
      </c>
      <c r="F125" s="2">
        <v>49.511741460000003</v>
      </c>
      <c r="G125" s="3">
        <v>18</v>
      </c>
    </row>
    <row r="126" spans="1:7" ht="14.25" customHeight="1" x14ac:dyDescent="0.25">
      <c r="A126">
        <v>0.98077966302863739</v>
      </c>
      <c r="B126" s="1">
        <v>149.4</v>
      </c>
      <c r="C126" s="2">
        <v>443.7</v>
      </c>
      <c r="D126" s="2">
        <v>61775</v>
      </c>
      <c r="E126" s="2">
        <v>54</v>
      </c>
      <c r="F126" s="2">
        <v>50.366880360000003</v>
      </c>
      <c r="G126" s="3">
        <v>14.5</v>
      </c>
    </row>
    <row r="127" spans="1:7" ht="14.25" customHeight="1" x14ac:dyDescent="0.25">
      <c r="A127">
        <v>0.66598153543937866</v>
      </c>
      <c r="B127" s="1">
        <v>188.3</v>
      </c>
      <c r="C127" s="2">
        <v>371.3</v>
      </c>
      <c r="D127" s="2">
        <v>44055</v>
      </c>
      <c r="E127" s="2">
        <v>52.4</v>
      </c>
      <c r="F127" s="2">
        <v>49.159618879999996</v>
      </c>
      <c r="G127" s="3">
        <v>16.3</v>
      </c>
    </row>
    <row r="128" spans="1:7" ht="14.25" customHeight="1" x14ac:dyDescent="0.25">
      <c r="A128">
        <v>0.43549123116779465</v>
      </c>
      <c r="B128" s="1">
        <v>160.19999999999999</v>
      </c>
      <c r="C128" s="2">
        <v>426.9</v>
      </c>
      <c r="D128" s="2">
        <v>47342</v>
      </c>
      <c r="E128" s="2">
        <v>61.9</v>
      </c>
      <c r="F128" s="2">
        <v>50.373944510000001</v>
      </c>
      <c r="G128" s="3">
        <v>11.3</v>
      </c>
    </row>
    <row r="129" spans="1:7" ht="14.25" customHeight="1" x14ac:dyDescent="0.25">
      <c r="A129">
        <v>1.7546399472258445E-2</v>
      </c>
      <c r="B129" s="1">
        <v>161.4</v>
      </c>
      <c r="C129" s="2">
        <v>440</v>
      </c>
      <c r="D129" s="2">
        <v>37884</v>
      </c>
      <c r="E129" s="2">
        <v>47.3</v>
      </c>
      <c r="F129" s="2">
        <v>51.660659109999997</v>
      </c>
      <c r="G129" s="3">
        <v>18.100000000000001</v>
      </c>
    </row>
    <row r="130" spans="1:7" ht="14.25" customHeight="1" x14ac:dyDescent="0.25">
      <c r="A130">
        <v>0.71846775164578058</v>
      </c>
      <c r="B130" s="1">
        <v>169.9</v>
      </c>
      <c r="C130" s="2">
        <v>462.9</v>
      </c>
      <c r="D130" s="2">
        <v>39342</v>
      </c>
      <c r="E130" s="2">
        <v>52.3</v>
      </c>
      <c r="F130" s="2">
        <v>42.412280700000004</v>
      </c>
      <c r="G130" s="3">
        <v>29.9</v>
      </c>
    </row>
    <row r="131" spans="1:7" ht="14.25" customHeight="1" x14ac:dyDescent="0.25">
      <c r="A131">
        <v>0.52786526086494123</v>
      </c>
      <c r="B131" s="1">
        <v>185.4</v>
      </c>
      <c r="C131" s="2">
        <v>481.6</v>
      </c>
      <c r="D131" s="2">
        <v>42279</v>
      </c>
      <c r="E131" s="2">
        <v>58.2</v>
      </c>
      <c r="F131" s="2">
        <v>44.47794949</v>
      </c>
      <c r="G131" s="3">
        <v>17.5</v>
      </c>
    </row>
    <row r="132" spans="1:7" ht="14.25" customHeight="1" x14ac:dyDescent="0.25">
      <c r="A132">
        <v>0.13543878203309589</v>
      </c>
      <c r="B132" s="1">
        <v>192.8</v>
      </c>
      <c r="C132" s="2">
        <v>354.7</v>
      </c>
      <c r="D132" s="2">
        <v>46475</v>
      </c>
      <c r="E132" s="2">
        <v>59.9</v>
      </c>
      <c r="F132" s="2">
        <v>44.244120340000002</v>
      </c>
      <c r="G132" s="3">
        <v>13.9</v>
      </c>
    </row>
    <row r="133" spans="1:7" ht="14.25" customHeight="1" x14ac:dyDescent="0.25">
      <c r="A133">
        <v>0.56271047469297453</v>
      </c>
      <c r="B133" s="1">
        <v>172.5</v>
      </c>
      <c r="C133" s="2">
        <v>382.1</v>
      </c>
      <c r="D133" s="2">
        <v>37581</v>
      </c>
      <c r="E133" s="2">
        <v>53.2</v>
      </c>
      <c r="F133" s="2">
        <v>61.307137130000001</v>
      </c>
      <c r="G133" s="3">
        <v>19.100000000000001</v>
      </c>
    </row>
    <row r="134" spans="1:7" ht="14.25" customHeight="1" x14ac:dyDescent="0.25">
      <c r="A134">
        <v>0.3038340832432147</v>
      </c>
      <c r="B134" s="1">
        <v>177.4</v>
      </c>
      <c r="C134" s="2">
        <v>449.8</v>
      </c>
      <c r="D134" s="2">
        <v>41037</v>
      </c>
      <c r="E134" s="2">
        <v>56</v>
      </c>
      <c r="F134" s="2">
        <v>42.726428859999999</v>
      </c>
      <c r="G134" s="3">
        <v>23.7</v>
      </c>
    </row>
    <row r="135" spans="1:7" ht="14.25" customHeight="1" x14ac:dyDescent="0.25">
      <c r="A135">
        <v>0.8377500681935286</v>
      </c>
      <c r="B135" s="1">
        <v>208.1</v>
      </c>
      <c r="C135" s="2">
        <v>376.4</v>
      </c>
      <c r="D135" s="2">
        <v>38292</v>
      </c>
      <c r="E135" s="2">
        <v>46.2</v>
      </c>
      <c r="F135" s="2">
        <v>52.523553159999999</v>
      </c>
      <c r="G135" s="3">
        <v>19.2</v>
      </c>
    </row>
    <row r="136" spans="1:7" ht="14.25" customHeight="1" x14ac:dyDescent="0.25">
      <c r="A136">
        <v>0.44502081797447635</v>
      </c>
      <c r="B136" s="1">
        <v>113.2</v>
      </c>
      <c r="C136" s="2">
        <v>339</v>
      </c>
      <c r="D136" s="2">
        <v>49709</v>
      </c>
      <c r="E136" s="2">
        <v>54.1</v>
      </c>
      <c r="F136" s="2">
        <v>67.063154909999994</v>
      </c>
      <c r="G136" s="3">
        <v>12.9</v>
      </c>
    </row>
    <row r="137" spans="1:7" ht="14.25" customHeight="1" x14ac:dyDescent="0.25">
      <c r="A137">
        <v>0.34917603235024086</v>
      </c>
      <c r="B137" s="1">
        <v>191.8</v>
      </c>
      <c r="C137" s="2">
        <v>424.7</v>
      </c>
      <c r="D137" s="2">
        <v>44175</v>
      </c>
      <c r="E137" s="2">
        <v>45.8</v>
      </c>
      <c r="F137" s="2">
        <v>51.836374339999999</v>
      </c>
      <c r="G137" s="3">
        <v>19.5</v>
      </c>
    </row>
    <row r="138" spans="1:7" ht="14.25" customHeight="1" x14ac:dyDescent="0.25">
      <c r="A138">
        <v>0.69675206972573334</v>
      </c>
      <c r="B138" s="1">
        <v>158.1</v>
      </c>
      <c r="C138" s="2">
        <v>536.1</v>
      </c>
      <c r="D138" s="2">
        <v>44653</v>
      </c>
      <c r="E138" s="2">
        <v>55</v>
      </c>
      <c r="F138" s="2">
        <v>50.838895899999997</v>
      </c>
      <c r="G138" s="3">
        <v>18.600000000000001</v>
      </c>
    </row>
    <row r="139" spans="1:7" ht="14.25" customHeight="1" x14ac:dyDescent="0.25">
      <c r="A139">
        <v>0.52689661353344663</v>
      </c>
      <c r="B139" s="1">
        <v>132.80000000000001</v>
      </c>
      <c r="C139" s="2">
        <v>296.2</v>
      </c>
      <c r="D139" s="2">
        <v>37465</v>
      </c>
      <c r="E139" s="2">
        <v>49.1</v>
      </c>
      <c r="F139" s="2">
        <v>53.675369490000001</v>
      </c>
      <c r="G139" s="3">
        <v>23.6</v>
      </c>
    </row>
    <row r="140" spans="1:7" ht="14.25" customHeight="1" x14ac:dyDescent="0.25">
      <c r="A140">
        <v>0.38468470079925077</v>
      </c>
      <c r="B140" s="1">
        <v>211.7</v>
      </c>
      <c r="C140" s="2">
        <v>578.6</v>
      </c>
      <c r="D140" s="2">
        <v>42892</v>
      </c>
      <c r="E140" s="2">
        <v>49.8</v>
      </c>
      <c r="F140" s="2">
        <v>59.775222159999998</v>
      </c>
      <c r="G140" s="3">
        <v>14.1</v>
      </c>
    </row>
    <row r="141" spans="1:7" ht="14.25" customHeight="1" x14ac:dyDescent="0.25">
      <c r="A141">
        <v>0.98485102454468021</v>
      </c>
      <c r="B141" s="1">
        <v>203.3</v>
      </c>
      <c r="C141" s="2">
        <v>440.9</v>
      </c>
      <c r="D141" s="2">
        <v>37065</v>
      </c>
      <c r="E141" s="2">
        <v>42</v>
      </c>
      <c r="F141" s="2">
        <v>48.673923039999998</v>
      </c>
      <c r="G141" s="3">
        <v>25.9</v>
      </c>
    </row>
    <row r="142" spans="1:7" ht="14.25" customHeight="1" x14ac:dyDescent="0.25">
      <c r="A142">
        <v>0.51926804533804238</v>
      </c>
      <c r="B142" s="1">
        <v>211.9</v>
      </c>
      <c r="C142" s="2">
        <v>527.4</v>
      </c>
      <c r="D142" s="2">
        <v>38471</v>
      </c>
      <c r="E142" s="2">
        <v>47.2</v>
      </c>
      <c r="F142" s="2">
        <v>51.52719665</v>
      </c>
      <c r="G142" s="3">
        <v>22.3</v>
      </c>
    </row>
    <row r="143" spans="1:7" ht="14.25" customHeight="1" x14ac:dyDescent="0.25">
      <c r="A143">
        <v>6.1732308675947256E-2</v>
      </c>
      <c r="B143" s="1">
        <v>164.7</v>
      </c>
      <c r="C143" s="2">
        <v>389.2</v>
      </c>
      <c r="D143" s="2">
        <v>51335</v>
      </c>
      <c r="E143" s="2">
        <v>65.5</v>
      </c>
      <c r="F143" s="2">
        <v>55.121341899999997</v>
      </c>
      <c r="G143" s="3">
        <v>10.6</v>
      </c>
    </row>
    <row r="144" spans="1:7" ht="14.25" customHeight="1" x14ac:dyDescent="0.25">
      <c r="A144">
        <v>0.2965330721678312</v>
      </c>
      <c r="B144" s="1">
        <v>189.9</v>
      </c>
      <c r="C144" s="2">
        <v>441</v>
      </c>
      <c r="D144" s="2">
        <v>50020</v>
      </c>
      <c r="E144" s="2">
        <v>58.3</v>
      </c>
      <c r="F144" s="2">
        <v>45.379017050000002</v>
      </c>
      <c r="G144" s="3">
        <v>18.2</v>
      </c>
    </row>
    <row r="145" spans="1:7" ht="14.25" customHeight="1" x14ac:dyDescent="0.25">
      <c r="A145">
        <v>0.81285842333532754</v>
      </c>
      <c r="B145" s="1">
        <v>194.4</v>
      </c>
      <c r="C145" s="2">
        <v>417</v>
      </c>
      <c r="D145" s="2">
        <v>40267</v>
      </c>
      <c r="E145" s="2">
        <v>57.9</v>
      </c>
      <c r="F145" s="2">
        <v>51.616915419999998</v>
      </c>
      <c r="G145" s="3">
        <v>17.5</v>
      </c>
    </row>
    <row r="146" spans="1:7" ht="14.25" customHeight="1" x14ac:dyDescent="0.25">
      <c r="A146">
        <v>0.51327940760353763</v>
      </c>
      <c r="B146" s="1">
        <v>136.4</v>
      </c>
      <c r="C146" s="2">
        <v>440.9</v>
      </c>
      <c r="D146" s="2">
        <v>56791</v>
      </c>
      <c r="E146" s="2">
        <v>67.7</v>
      </c>
      <c r="F146" s="2">
        <v>55.222262379999997</v>
      </c>
      <c r="G146" s="3">
        <v>9.6</v>
      </c>
    </row>
    <row r="147" spans="1:7" ht="14.25" customHeight="1" x14ac:dyDescent="0.25">
      <c r="A147">
        <v>0.49629054570915854</v>
      </c>
      <c r="B147" s="1">
        <v>168.8</v>
      </c>
      <c r="C147" s="2">
        <v>481.8</v>
      </c>
      <c r="D147" s="2">
        <v>57556</v>
      </c>
      <c r="E147" s="2">
        <v>56.6</v>
      </c>
      <c r="F147" s="2">
        <v>54.682636989999999</v>
      </c>
      <c r="G147" s="3">
        <v>10.7</v>
      </c>
    </row>
    <row r="148" spans="1:7" ht="14.25" customHeight="1" x14ac:dyDescent="0.25">
      <c r="A148">
        <v>0.6359093462772325</v>
      </c>
      <c r="B148" s="1">
        <v>266.7</v>
      </c>
      <c r="C148" s="2">
        <v>460.1</v>
      </c>
      <c r="D148" s="2">
        <v>28647</v>
      </c>
      <c r="E148" s="2">
        <v>46.2</v>
      </c>
      <c r="F148" s="2">
        <v>29.76495727</v>
      </c>
      <c r="G148" s="3">
        <v>35</v>
      </c>
    </row>
    <row r="149" spans="1:7" ht="14.25" customHeight="1" x14ac:dyDescent="0.25">
      <c r="A149">
        <v>0.40760607615523003</v>
      </c>
      <c r="B149" s="1">
        <v>168.1</v>
      </c>
      <c r="C149" s="2">
        <v>441.4</v>
      </c>
      <c r="D149" s="2">
        <v>62532</v>
      </c>
      <c r="E149" s="2">
        <v>56.3</v>
      </c>
      <c r="F149" s="2">
        <v>51.021643009999998</v>
      </c>
      <c r="G149" s="3">
        <v>11.5</v>
      </c>
    </row>
    <row r="150" spans="1:7" ht="14.25" customHeight="1" x14ac:dyDescent="0.25">
      <c r="A150">
        <v>0.3063203337061704</v>
      </c>
      <c r="B150" s="1">
        <v>254.3</v>
      </c>
      <c r="C150" s="2">
        <v>453.54942210000002</v>
      </c>
      <c r="D150" s="2">
        <v>40714</v>
      </c>
      <c r="E150" s="2">
        <v>48.1</v>
      </c>
      <c r="F150" s="2">
        <v>34.422110549999999</v>
      </c>
      <c r="G150" s="3">
        <v>19</v>
      </c>
    </row>
    <row r="151" spans="1:7" ht="14.25" customHeight="1" x14ac:dyDescent="0.25">
      <c r="A151">
        <v>0.93210345758036273</v>
      </c>
      <c r="B151" s="1">
        <v>200.8</v>
      </c>
      <c r="C151" s="2">
        <v>490.3</v>
      </c>
      <c r="D151" s="2">
        <v>54849</v>
      </c>
      <c r="E151" s="2">
        <v>59.5</v>
      </c>
      <c r="F151" s="2">
        <v>59.069077280000002</v>
      </c>
      <c r="G151" s="3">
        <v>11.5</v>
      </c>
    </row>
    <row r="152" spans="1:7" ht="14.25" customHeight="1" x14ac:dyDescent="0.25">
      <c r="A152">
        <v>0.77885547309556458</v>
      </c>
      <c r="B152" s="1">
        <v>184.4</v>
      </c>
      <c r="C152" s="2">
        <v>453.54942210000002</v>
      </c>
      <c r="D152" s="2">
        <v>45180</v>
      </c>
      <c r="E152" s="2">
        <v>55.4</v>
      </c>
      <c r="F152" s="2">
        <v>50.730566920000001</v>
      </c>
      <c r="G152" s="3">
        <v>15</v>
      </c>
    </row>
    <row r="153" spans="1:7" ht="14.25" customHeight="1" x14ac:dyDescent="0.25">
      <c r="A153">
        <v>0.15745568389814169</v>
      </c>
      <c r="B153" s="1">
        <v>200.5</v>
      </c>
      <c r="C153" s="2">
        <v>454.4</v>
      </c>
      <c r="D153" s="2">
        <v>36779</v>
      </c>
      <c r="E153" s="2">
        <v>47.8</v>
      </c>
      <c r="F153" s="2">
        <v>49.64161</v>
      </c>
      <c r="G153" s="3">
        <v>21.3</v>
      </c>
    </row>
    <row r="154" spans="1:7" ht="14.25" customHeight="1" x14ac:dyDescent="0.25">
      <c r="A154">
        <v>0.48833588576371512</v>
      </c>
      <c r="B154" s="1">
        <v>159.30000000000001</v>
      </c>
      <c r="C154" s="2">
        <v>469</v>
      </c>
      <c r="D154" s="2">
        <v>32903</v>
      </c>
      <c r="E154" s="2">
        <v>45.4</v>
      </c>
      <c r="F154" s="2">
        <v>43.591303029999999</v>
      </c>
      <c r="G154" s="3">
        <v>28.8</v>
      </c>
    </row>
    <row r="155" spans="1:7" ht="14.25" customHeight="1" x14ac:dyDescent="0.25">
      <c r="A155">
        <v>0.85206992851484564</v>
      </c>
      <c r="B155" s="1">
        <v>131.80000000000001</v>
      </c>
      <c r="C155" s="2">
        <v>412.7</v>
      </c>
      <c r="D155" s="2">
        <v>48683</v>
      </c>
      <c r="E155" s="2">
        <v>62.2</v>
      </c>
      <c r="F155" s="2">
        <v>53.723161259999998</v>
      </c>
      <c r="G155" s="3">
        <v>11.7</v>
      </c>
    </row>
    <row r="156" spans="1:7" ht="14.25" customHeight="1" x14ac:dyDescent="0.25">
      <c r="A156">
        <v>0.33048426257120289</v>
      </c>
      <c r="B156" s="1">
        <v>214.4</v>
      </c>
      <c r="C156" s="2">
        <v>373.3</v>
      </c>
      <c r="D156" s="2">
        <v>43859</v>
      </c>
      <c r="E156" s="2">
        <v>54.7</v>
      </c>
      <c r="F156" s="2">
        <v>51.785714290000001</v>
      </c>
      <c r="G156" s="3">
        <v>11.7</v>
      </c>
    </row>
    <row r="157" spans="1:7" ht="14.25" customHeight="1" x14ac:dyDescent="0.25">
      <c r="A157">
        <v>0.9431458220014568</v>
      </c>
      <c r="B157" s="1">
        <v>151.30000000000001</v>
      </c>
      <c r="C157" s="2">
        <v>467.8</v>
      </c>
      <c r="D157" s="2">
        <v>45522</v>
      </c>
      <c r="E157" s="2">
        <v>60.3</v>
      </c>
      <c r="F157" s="2">
        <v>50.911640949999999</v>
      </c>
      <c r="G157" s="3">
        <v>14.4</v>
      </c>
    </row>
    <row r="158" spans="1:7" ht="14.25" customHeight="1" x14ac:dyDescent="0.25">
      <c r="A158">
        <v>1.5512306561687228E-2</v>
      </c>
      <c r="B158" s="1">
        <v>187.4</v>
      </c>
      <c r="C158" s="2">
        <v>400.6</v>
      </c>
      <c r="D158" s="2">
        <v>43883</v>
      </c>
      <c r="E158" s="2">
        <v>62.2</v>
      </c>
      <c r="F158" s="2">
        <v>53.95787945</v>
      </c>
      <c r="G158" s="3">
        <v>12.1</v>
      </c>
    </row>
    <row r="159" spans="1:7" ht="14.25" customHeight="1" x14ac:dyDescent="0.25">
      <c r="A159">
        <v>0.81225088043584326</v>
      </c>
      <c r="B159" s="1">
        <v>217.4</v>
      </c>
      <c r="C159" s="2">
        <v>503.7</v>
      </c>
      <c r="D159" s="2">
        <v>26602</v>
      </c>
      <c r="E159" s="2">
        <v>43.5</v>
      </c>
      <c r="F159" s="2">
        <v>30.987631759999999</v>
      </c>
      <c r="G159" s="3">
        <v>35.200000000000003</v>
      </c>
    </row>
    <row r="160" spans="1:7" ht="14.25" customHeight="1" x14ac:dyDescent="0.25">
      <c r="A160">
        <v>8.0290706660483102E-2</v>
      </c>
      <c r="B160" s="1">
        <v>205.2</v>
      </c>
      <c r="C160" s="2">
        <v>369.8</v>
      </c>
      <c r="D160" s="2">
        <v>51738</v>
      </c>
      <c r="E160" s="2">
        <v>58</v>
      </c>
      <c r="F160" s="2">
        <v>61.278288979999999</v>
      </c>
      <c r="G160" s="3">
        <v>11.6</v>
      </c>
    </row>
    <row r="161" spans="1:7" ht="14.25" customHeight="1" x14ac:dyDescent="0.25">
      <c r="A161">
        <v>0.86279967640083999</v>
      </c>
      <c r="B161" s="1">
        <v>171</v>
      </c>
      <c r="C161" s="2">
        <v>420</v>
      </c>
      <c r="D161" s="2">
        <v>46945</v>
      </c>
      <c r="E161" s="2">
        <v>57.9</v>
      </c>
      <c r="F161" s="2">
        <v>53.822504610000003</v>
      </c>
      <c r="G161" s="3">
        <v>12.3</v>
      </c>
    </row>
    <row r="162" spans="1:7" ht="14.25" customHeight="1" x14ac:dyDescent="0.25">
      <c r="A162">
        <v>0.42551099266036352</v>
      </c>
      <c r="B162" s="1">
        <v>138.1</v>
      </c>
      <c r="C162" s="2">
        <v>453.54942210000002</v>
      </c>
      <c r="D162" s="2">
        <v>50684</v>
      </c>
      <c r="E162" s="2">
        <v>63</v>
      </c>
      <c r="F162" s="2">
        <v>53.927569499999997</v>
      </c>
      <c r="G162" s="3">
        <v>13</v>
      </c>
    </row>
    <row r="163" spans="1:7" ht="14.25" customHeight="1" x14ac:dyDescent="0.25">
      <c r="A163">
        <v>0.18872452171862009</v>
      </c>
      <c r="B163" s="1">
        <v>150.9</v>
      </c>
      <c r="C163" s="2">
        <v>398.5</v>
      </c>
      <c r="D163" s="2">
        <v>42006</v>
      </c>
      <c r="E163" s="2">
        <v>55.6</v>
      </c>
      <c r="F163" s="2">
        <v>51.810477659999997</v>
      </c>
      <c r="G163" s="3">
        <v>16.7</v>
      </c>
    </row>
    <row r="164" spans="1:7" ht="14.25" customHeight="1" x14ac:dyDescent="0.25">
      <c r="A164">
        <v>0.38451705796463242</v>
      </c>
      <c r="B164" s="1">
        <v>201.9</v>
      </c>
      <c r="C164" s="2">
        <v>442.2</v>
      </c>
      <c r="D164" s="2">
        <v>43091</v>
      </c>
      <c r="E164" s="2">
        <v>54.4</v>
      </c>
      <c r="F164" s="2">
        <v>51.01562053</v>
      </c>
      <c r="G164" s="3">
        <v>20.3</v>
      </c>
    </row>
    <row r="165" spans="1:7" ht="14.25" customHeight="1" x14ac:dyDescent="0.25">
      <c r="A165">
        <v>0.71940132661270573</v>
      </c>
      <c r="B165" s="1">
        <v>162.6</v>
      </c>
      <c r="C165" s="2">
        <v>459.6</v>
      </c>
      <c r="D165" s="2">
        <v>57148</v>
      </c>
      <c r="E165" s="2">
        <v>64.5</v>
      </c>
      <c r="F165" s="2">
        <v>59.583858759999998</v>
      </c>
      <c r="G165" s="3">
        <v>10.5</v>
      </c>
    </row>
    <row r="166" spans="1:7" ht="14.25" customHeight="1" x14ac:dyDescent="0.25">
      <c r="A166">
        <v>0.34841474854650534</v>
      </c>
      <c r="B166" s="1">
        <v>173.4</v>
      </c>
      <c r="C166" s="2">
        <v>431.6</v>
      </c>
      <c r="D166" s="2">
        <v>44905</v>
      </c>
      <c r="E166" s="2">
        <v>64.099999999999994</v>
      </c>
      <c r="F166" s="2">
        <v>47.685965899999999</v>
      </c>
      <c r="G166" s="3">
        <v>12.8</v>
      </c>
    </row>
    <row r="167" spans="1:7" ht="14.25" customHeight="1" x14ac:dyDescent="0.25">
      <c r="A167">
        <v>0.25516104412892038</v>
      </c>
      <c r="B167" s="1">
        <v>158.9</v>
      </c>
      <c r="C167" s="2">
        <v>422.7</v>
      </c>
      <c r="D167" s="2">
        <v>51508</v>
      </c>
      <c r="E167" s="2">
        <v>55.7</v>
      </c>
      <c r="F167" s="2">
        <v>48.885139209999998</v>
      </c>
      <c r="G167" s="3">
        <v>13.9</v>
      </c>
    </row>
    <row r="168" spans="1:7" ht="14.25" customHeight="1" x14ac:dyDescent="0.25">
      <c r="A168">
        <v>0.58028844825926673</v>
      </c>
      <c r="B168" s="1">
        <v>205.4</v>
      </c>
      <c r="C168" s="2">
        <v>405</v>
      </c>
      <c r="D168" s="2">
        <v>45159</v>
      </c>
      <c r="E168" s="2">
        <v>49.5</v>
      </c>
      <c r="F168" s="2">
        <v>51.742103550000003</v>
      </c>
      <c r="G168" s="3">
        <v>13.5</v>
      </c>
    </row>
    <row r="169" spans="1:7" ht="14.25" customHeight="1" x14ac:dyDescent="0.25">
      <c r="A169">
        <v>0.35650399007141542</v>
      </c>
      <c r="B169" s="1">
        <v>172.7</v>
      </c>
      <c r="C169" s="2">
        <v>423.7</v>
      </c>
      <c r="D169" s="2">
        <v>44531</v>
      </c>
      <c r="E169" s="2">
        <v>48.6</v>
      </c>
      <c r="F169" s="2">
        <v>55.09433962</v>
      </c>
      <c r="G169" s="3">
        <v>15.1</v>
      </c>
    </row>
    <row r="170" spans="1:7" ht="14.25" customHeight="1" x14ac:dyDescent="0.25">
      <c r="A170">
        <v>4.9762944803372067E-3</v>
      </c>
      <c r="B170" s="1">
        <v>107.2</v>
      </c>
      <c r="C170" s="2">
        <v>351.1</v>
      </c>
      <c r="D170" s="2">
        <v>42907</v>
      </c>
      <c r="E170" s="2">
        <v>46.9</v>
      </c>
      <c r="F170" s="2">
        <v>55.896927650000002</v>
      </c>
      <c r="G170" s="3">
        <v>14.8</v>
      </c>
    </row>
    <row r="171" spans="1:7" ht="14.25" customHeight="1" x14ac:dyDescent="0.25">
      <c r="A171">
        <v>0.54677983928367535</v>
      </c>
      <c r="B171" s="1">
        <v>263.10000000000002</v>
      </c>
      <c r="C171" s="2">
        <v>493.7</v>
      </c>
      <c r="D171" s="2">
        <v>23047</v>
      </c>
      <c r="E171" s="2">
        <v>31.8</v>
      </c>
      <c r="F171" s="2">
        <v>42.639593910000002</v>
      </c>
      <c r="G171" s="3">
        <v>45.1</v>
      </c>
    </row>
    <row r="172" spans="1:7" ht="14.25" customHeight="1" x14ac:dyDescent="0.25">
      <c r="A172">
        <v>0.4139616367383091</v>
      </c>
      <c r="B172" s="1">
        <v>153.9</v>
      </c>
      <c r="C172" s="2">
        <v>453.54942210000002</v>
      </c>
      <c r="D172" s="2">
        <v>51144</v>
      </c>
      <c r="E172" s="2">
        <v>64.8</v>
      </c>
      <c r="F172" s="2">
        <v>55.153949130000001</v>
      </c>
      <c r="G172" s="3">
        <v>15</v>
      </c>
    </row>
    <row r="173" spans="1:7" ht="14.25" customHeight="1" x14ac:dyDescent="0.25">
      <c r="A173">
        <v>0.67790214809723792</v>
      </c>
      <c r="B173" s="1">
        <v>206.8</v>
      </c>
      <c r="C173" s="2">
        <v>451.3</v>
      </c>
      <c r="D173" s="2">
        <v>35640</v>
      </c>
      <c r="E173" s="2">
        <v>48.1</v>
      </c>
      <c r="F173" s="2">
        <v>43.483362990000003</v>
      </c>
      <c r="G173" s="3">
        <v>25.3</v>
      </c>
    </row>
    <row r="174" spans="1:7" ht="14.25" customHeight="1" x14ac:dyDescent="0.25">
      <c r="A174">
        <v>0.39448477970494034</v>
      </c>
      <c r="B174" s="1">
        <v>212.3</v>
      </c>
      <c r="C174" s="2">
        <v>470</v>
      </c>
      <c r="D174" s="2">
        <v>32327</v>
      </c>
      <c r="E174" s="2">
        <v>41.4</v>
      </c>
      <c r="F174" s="2">
        <v>35.793824870000002</v>
      </c>
      <c r="G174" s="3">
        <v>32.9</v>
      </c>
    </row>
    <row r="175" spans="1:7" ht="14.25" customHeight="1" x14ac:dyDescent="0.25">
      <c r="A175">
        <v>1.3021424234377244E-2</v>
      </c>
      <c r="B175" s="1">
        <v>207.8</v>
      </c>
      <c r="C175" s="2">
        <v>475.2</v>
      </c>
      <c r="D175" s="2">
        <v>36627</v>
      </c>
      <c r="E175" s="2">
        <v>46.5</v>
      </c>
      <c r="F175" s="2">
        <v>49.525429799999998</v>
      </c>
      <c r="G175" s="3">
        <v>20.8</v>
      </c>
    </row>
    <row r="176" spans="1:7" ht="14.25" customHeight="1" x14ac:dyDescent="0.25">
      <c r="A176">
        <v>0.81969164840727771</v>
      </c>
      <c r="B176" s="1">
        <v>158.30000000000001</v>
      </c>
      <c r="C176" s="2">
        <v>410.9</v>
      </c>
      <c r="D176" s="2">
        <v>64533</v>
      </c>
      <c r="E176" s="2">
        <v>56.9</v>
      </c>
      <c r="F176" s="2">
        <v>61.434324590000003</v>
      </c>
      <c r="G176" s="3">
        <v>9.1999999999999993</v>
      </c>
    </row>
    <row r="177" spans="1:7" ht="14.25" customHeight="1" x14ac:dyDescent="0.25">
      <c r="A177">
        <v>0.98807018869990126</v>
      </c>
      <c r="B177" s="1">
        <v>165.2</v>
      </c>
      <c r="C177" s="2">
        <v>487.9</v>
      </c>
      <c r="D177" s="2">
        <v>54637</v>
      </c>
      <c r="E177" s="2">
        <v>70.8</v>
      </c>
      <c r="F177" s="2">
        <v>52.892427689999998</v>
      </c>
      <c r="G177" s="3">
        <v>9.1999999999999993</v>
      </c>
    </row>
    <row r="178" spans="1:7" ht="14.25" customHeight="1" x14ac:dyDescent="0.25">
      <c r="A178">
        <v>0.41656430573714032</v>
      </c>
      <c r="B178" s="1">
        <v>169.4</v>
      </c>
      <c r="C178" s="2">
        <v>521.9</v>
      </c>
      <c r="D178" s="2">
        <v>36836</v>
      </c>
      <c r="E178" s="2">
        <v>59.7</v>
      </c>
      <c r="F178" s="2">
        <v>47.157360410000003</v>
      </c>
      <c r="G178" s="3">
        <v>18.3</v>
      </c>
    </row>
    <row r="179" spans="1:7" ht="14.25" customHeight="1" x14ac:dyDescent="0.25">
      <c r="A179">
        <v>0.87461655797515081</v>
      </c>
      <c r="B179" s="1">
        <v>208.1</v>
      </c>
      <c r="C179" s="2">
        <v>451.1</v>
      </c>
      <c r="D179" s="2">
        <v>44623</v>
      </c>
      <c r="E179" s="2">
        <v>53.2</v>
      </c>
      <c r="F179" s="2">
        <v>56.289480910000002</v>
      </c>
      <c r="G179" s="3">
        <v>15.5</v>
      </c>
    </row>
    <row r="180" spans="1:7" ht="14.25" customHeight="1" x14ac:dyDescent="0.25">
      <c r="A180">
        <v>0.47761571816434867</v>
      </c>
      <c r="B180" s="1">
        <v>202.5</v>
      </c>
      <c r="C180" s="2">
        <v>428.2</v>
      </c>
      <c r="D180" s="2">
        <v>60714</v>
      </c>
      <c r="E180" s="2">
        <v>60.8</v>
      </c>
      <c r="F180" s="2">
        <v>52.57588415</v>
      </c>
      <c r="G180" s="3">
        <v>11.3</v>
      </c>
    </row>
    <row r="181" spans="1:7" ht="14.25" customHeight="1" x14ac:dyDescent="0.25">
      <c r="A181">
        <v>0.93860888468123893</v>
      </c>
      <c r="B181" s="1">
        <v>195.5</v>
      </c>
      <c r="C181" s="2">
        <v>457.7</v>
      </c>
      <c r="D181" s="2">
        <v>44119</v>
      </c>
      <c r="E181" s="2">
        <v>49.7</v>
      </c>
      <c r="F181" s="2">
        <v>50.449478599999999</v>
      </c>
      <c r="G181" s="3">
        <v>18.899999999999999</v>
      </c>
    </row>
    <row r="182" spans="1:7" ht="14.25" customHeight="1" x14ac:dyDescent="0.25">
      <c r="A182">
        <v>0.20061427856782765</v>
      </c>
      <c r="B182" s="1">
        <v>190.2</v>
      </c>
      <c r="C182" s="2">
        <v>389.4</v>
      </c>
      <c r="D182" s="2">
        <v>31025</v>
      </c>
      <c r="E182" s="2">
        <v>39.299999999999997</v>
      </c>
      <c r="F182" s="2">
        <v>52.492322229999999</v>
      </c>
      <c r="G182" s="3">
        <v>22.3</v>
      </c>
    </row>
    <row r="183" spans="1:7" ht="14.25" customHeight="1" x14ac:dyDescent="0.25">
      <c r="A183">
        <v>0.45129829657050025</v>
      </c>
      <c r="B183" s="1">
        <v>199.7</v>
      </c>
      <c r="C183" s="2">
        <v>480.9</v>
      </c>
      <c r="D183" s="2">
        <v>40877</v>
      </c>
      <c r="E183" s="2">
        <v>53.8</v>
      </c>
      <c r="F183" s="2">
        <v>41.695267809999997</v>
      </c>
      <c r="G183" s="3">
        <v>23.6</v>
      </c>
    </row>
    <row r="184" spans="1:7" ht="14.25" customHeight="1" x14ac:dyDescent="0.25">
      <c r="A184">
        <v>0.52277580348826769</v>
      </c>
      <c r="B184" s="1">
        <v>151.19999999999999</v>
      </c>
      <c r="C184" s="2">
        <v>339</v>
      </c>
      <c r="D184" s="2">
        <v>34548</v>
      </c>
      <c r="E184" s="2">
        <v>43.9</v>
      </c>
      <c r="F184" s="2">
        <v>44.504995460000004</v>
      </c>
      <c r="G184" s="3">
        <v>24.2</v>
      </c>
    </row>
    <row r="185" spans="1:7" ht="14.25" customHeight="1" x14ac:dyDescent="0.25">
      <c r="A185">
        <v>0.69222248978636924</v>
      </c>
      <c r="B185" s="1">
        <v>227.1</v>
      </c>
      <c r="C185" s="2">
        <v>527.20000000000005</v>
      </c>
      <c r="D185" s="2">
        <v>36822</v>
      </c>
      <c r="E185" s="2">
        <v>48.1</v>
      </c>
      <c r="F185" s="2">
        <v>41.063262200000004</v>
      </c>
      <c r="G185" s="3">
        <v>21.5</v>
      </c>
    </row>
    <row r="186" spans="1:7" ht="14.25" customHeight="1" x14ac:dyDescent="0.25">
      <c r="A186">
        <v>0.54487516416749038</v>
      </c>
      <c r="B186" s="1">
        <v>153.9</v>
      </c>
      <c r="C186" s="2">
        <v>413.9</v>
      </c>
      <c r="D186" s="2">
        <v>53953</v>
      </c>
      <c r="E186" s="2">
        <v>62.6</v>
      </c>
      <c r="F186" s="2">
        <v>44.848023310000002</v>
      </c>
      <c r="G186" s="3">
        <v>12</v>
      </c>
    </row>
    <row r="187" spans="1:7" ht="14.25" customHeight="1" x14ac:dyDescent="0.25">
      <c r="A187">
        <v>0.27006168786129803</v>
      </c>
      <c r="B187" s="1">
        <v>185</v>
      </c>
      <c r="C187" s="2">
        <v>456.7</v>
      </c>
      <c r="D187" s="2">
        <v>49846</v>
      </c>
      <c r="E187" s="2">
        <v>58.7</v>
      </c>
      <c r="F187" s="2">
        <v>59.055118110000002</v>
      </c>
      <c r="G187" s="3">
        <v>12.1</v>
      </c>
    </row>
    <row r="188" spans="1:7" ht="14.25" customHeight="1" x14ac:dyDescent="0.25">
      <c r="A188">
        <v>0.526083100126153</v>
      </c>
      <c r="B188" s="1">
        <v>205.5</v>
      </c>
      <c r="C188" s="2">
        <v>392.5</v>
      </c>
      <c r="D188" s="2">
        <v>37691</v>
      </c>
      <c r="E188" s="2">
        <v>47.3</v>
      </c>
      <c r="F188" s="2">
        <v>45.915063799999999</v>
      </c>
      <c r="G188" s="3">
        <v>18.2</v>
      </c>
    </row>
    <row r="189" spans="1:7" ht="14.25" customHeight="1" x14ac:dyDescent="0.25">
      <c r="A189">
        <v>0.90712874381640407</v>
      </c>
      <c r="B189" s="1">
        <v>174.4</v>
      </c>
      <c r="C189" s="2">
        <v>399.9</v>
      </c>
      <c r="D189" s="2">
        <v>46427</v>
      </c>
      <c r="E189" s="2">
        <v>50</v>
      </c>
      <c r="F189" s="2">
        <v>51.258942150000003</v>
      </c>
      <c r="G189" s="3">
        <v>16.600000000000001</v>
      </c>
    </row>
    <row r="190" spans="1:7" ht="14.25" customHeight="1" x14ac:dyDescent="0.25">
      <c r="A190">
        <v>0.13978426916276698</v>
      </c>
      <c r="B190" s="1">
        <v>176.8</v>
      </c>
      <c r="C190" s="2">
        <v>384.8</v>
      </c>
      <c r="D190" s="2">
        <v>34341</v>
      </c>
      <c r="E190" s="2">
        <v>50.7</v>
      </c>
      <c r="F190" s="2">
        <v>53.278030510000001</v>
      </c>
      <c r="G190" s="3">
        <v>17.600000000000001</v>
      </c>
    </row>
    <row r="191" spans="1:7" ht="14.25" customHeight="1" x14ac:dyDescent="0.25">
      <c r="A191">
        <v>0.71721809192394925</v>
      </c>
      <c r="B191" s="1">
        <v>182.3</v>
      </c>
      <c r="C191" s="2">
        <v>448.2</v>
      </c>
      <c r="D191" s="2">
        <v>46061</v>
      </c>
      <c r="E191" s="2">
        <v>53</v>
      </c>
      <c r="F191" s="2">
        <v>48.201537930000001</v>
      </c>
      <c r="G191" s="3">
        <v>16.8</v>
      </c>
    </row>
    <row r="192" spans="1:7" ht="14.25" customHeight="1" x14ac:dyDescent="0.25">
      <c r="A192">
        <v>0.5943452899313808</v>
      </c>
      <c r="B192" s="1">
        <v>160.5</v>
      </c>
      <c r="C192" s="2">
        <v>447.3</v>
      </c>
      <c r="D192" s="2">
        <v>42704</v>
      </c>
      <c r="E192" s="2">
        <v>49.8</v>
      </c>
      <c r="F192" s="2">
        <v>61.0073571</v>
      </c>
      <c r="G192" s="3">
        <v>15.7</v>
      </c>
    </row>
    <row r="193" spans="1:7" ht="14.25" customHeight="1" x14ac:dyDescent="0.25">
      <c r="A193">
        <v>0.92523162345159493</v>
      </c>
      <c r="B193" s="1">
        <v>191.9</v>
      </c>
      <c r="C193" s="2">
        <v>456.5</v>
      </c>
      <c r="D193" s="2">
        <v>40323</v>
      </c>
      <c r="E193" s="2">
        <v>49.5</v>
      </c>
      <c r="F193" s="2">
        <v>52.766531710000002</v>
      </c>
      <c r="G193" s="3">
        <v>14.3</v>
      </c>
    </row>
    <row r="194" spans="1:7" ht="14.25" customHeight="1" x14ac:dyDescent="0.25">
      <c r="A194">
        <v>0.70242792291249556</v>
      </c>
      <c r="B194" s="1">
        <v>204.4</v>
      </c>
      <c r="C194" s="2">
        <v>417.6</v>
      </c>
      <c r="D194" s="2">
        <v>32662</v>
      </c>
      <c r="E194" s="2">
        <v>51.6</v>
      </c>
      <c r="F194" s="2">
        <v>52.481092050000001</v>
      </c>
      <c r="G194" s="3">
        <v>22.1</v>
      </c>
    </row>
    <row r="195" spans="1:7" ht="14.25" customHeight="1" x14ac:dyDescent="0.25">
      <c r="A195">
        <v>0.30973613268698907</v>
      </c>
      <c r="B195" s="1">
        <v>160.80000000000001</v>
      </c>
      <c r="C195" s="2">
        <v>427.8</v>
      </c>
      <c r="D195" s="2">
        <v>56443</v>
      </c>
      <c r="E195" s="2">
        <v>59.4</v>
      </c>
      <c r="F195" s="2">
        <v>50.37632996</v>
      </c>
      <c r="G195" s="3">
        <v>11.8</v>
      </c>
    </row>
    <row r="196" spans="1:7" ht="14.25" customHeight="1" x14ac:dyDescent="0.25">
      <c r="A196">
        <v>0.24166309432937139</v>
      </c>
      <c r="B196" s="1">
        <v>150.80000000000001</v>
      </c>
      <c r="C196" s="2">
        <v>453.54942210000002</v>
      </c>
      <c r="D196" s="2">
        <v>47901</v>
      </c>
      <c r="E196" s="2">
        <v>62.1</v>
      </c>
      <c r="F196" s="2">
        <v>55.714946779999998</v>
      </c>
      <c r="G196" s="3">
        <v>11.1</v>
      </c>
    </row>
    <row r="197" spans="1:7" ht="14.25" customHeight="1" x14ac:dyDescent="0.25">
      <c r="A197">
        <v>0.3928769604863146</v>
      </c>
      <c r="B197" s="1">
        <v>148</v>
      </c>
      <c r="C197" s="2">
        <v>475.6</v>
      </c>
      <c r="D197" s="2">
        <v>50924</v>
      </c>
      <c r="E197" s="2">
        <v>63.1</v>
      </c>
      <c r="F197" s="2">
        <v>56.808165160000001</v>
      </c>
      <c r="G197" s="3">
        <v>11.1</v>
      </c>
    </row>
    <row r="198" spans="1:7" ht="14.25" customHeight="1" x14ac:dyDescent="0.25">
      <c r="A198">
        <v>0.9092995829625824</v>
      </c>
      <c r="B198" s="1">
        <v>188.2</v>
      </c>
      <c r="C198" s="2">
        <v>472.8</v>
      </c>
      <c r="D198" s="2">
        <v>36066</v>
      </c>
      <c r="E198" s="2">
        <v>52.3</v>
      </c>
      <c r="F198" s="2">
        <v>50.416735299999992</v>
      </c>
      <c r="G198" s="3">
        <v>20.100000000000001</v>
      </c>
    </row>
    <row r="199" spans="1:7" ht="14.25" customHeight="1" x14ac:dyDescent="0.25">
      <c r="A199">
        <v>7.6161180529471961E-2</v>
      </c>
      <c r="B199" s="1">
        <v>200.6</v>
      </c>
      <c r="C199" s="2">
        <v>471.1</v>
      </c>
      <c r="D199" s="2">
        <v>42029</v>
      </c>
      <c r="E199" s="2">
        <v>54.1</v>
      </c>
      <c r="F199" s="2">
        <v>46.158477619999999</v>
      </c>
      <c r="G199" s="3">
        <v>18.2</v>
      </c>
    </row>
    <row r="200" spans="1:7" ht="14.25" customHeight="1" x14ac:dyDescent="0.25">
      <c r="A200">
        <v>0.88738996929034608</v>
      </c>
      <c r="B200" s="1">
        <v>187.7</v>
      </c>
      <c r="C200" s="2">
        <v>427.3</v>
      </c>
      <c r="D200" s="2">
        <v>38742</v>
      </c>
      <c r="E200" s="2">
        <v>54.9</v>
      </c>
      <c r="F200" s="2">
        <v>46.704768710000003</v>
      </c>
      <c r="G200" s="3">
        <v>17.899999999999999</v>
      </c>
    </row>
    <row r="201" spans="1:7" ht="14.25" customHeight="1" x14ac:dyDescent="0.25">
      <c r="A201">
        <v>0.29916570296705325</v>
      </c>
      <c r="B201" s="1">
        <v>198.5</v>
      </c>
      <c r="C201" s="2">
        <v>490.4</v>
      </c>
      <c r="D201" s="2">
        <v>33609</v>
      </c>
      <c r="E201" s="2">
        <v>49.6</v>
      </c>
      <c r="F201" s="2">
        <v>36.879860149999999</v>
      </c>
      <c r="G201" s="3">
        <v>27</v>
      </c>
    </row>
    <row r="202" spans="1:7" ht="14.25" customHeight="1" x14ac:dyDescent="0.25">
      <c r="A202">
        <v>0.87048300539296697</v>
      </c>
      <c r="B202" s="1">
        <v>150.1</v>
      </c>
      <c r="C202" s="2">
        <v>367</v>
      </c>
      <c r="D202" s="2">
        <v>61098</v>
      </c>
      <c r="E202" s="2">
        <v>57.5</v>
      </c>
      <c r="F202" s="2">
        <v>55.706874190000001</v>
      </c>
      <c r="G202" s="3">
        <v>9.5</v>
      </c>
    </row>
    <row r="203" spans="1:7" ht="14.25" customHeight="1" x14ac:dyDescent="0.25">
      <c r="A203">
        <v>0.44708484800802673</v>
      </c>
      <c r="B203" s="1">
        <v>176.5</v>
      </c>
      <c r="C203" s="2">
        <v>490.8</v>
      </c>
      <c r="D203" s="2">
        <v>42812</v>
      </c>
      <c r="E203" s="2">
        <v>56.2</v>
      </c>
      <c r="F203" s="2">
        <v>48.493707890000003</v>
      </c>
      <c r="G203" s="3">
        <v>19.2</v>
      </c>
    </row>
    <row r="204" spans="1:7" ht="14.25" customHeight="1" x14ac:dyDescent="0.25">
      <c r="A204">
        <v>0.72429547159862095</v>
      </c>
      <c r="B204" s="1">
        <v>198.7</v>
      </c>
      <c r="C204" s="2">
        <v>467.5</v>
      </c>
      <c r="D204" s="2">
        <v>47382</v>
      </c>
      <c r="E204" s="2">
        <v>56.8</v>
      </c>
      <c r="F204" s="2">
        <v>51.087322989999997</v>
      </c>
      <c r="G204" s="3">
        <v>17.600000000000001</v>
      </c>
    </row>
    <row r="205" spans="1:7" ht="14.25" customHeight="1" x14ac:dyDescent="0.25">
      <c r="A205">
        <v>6.3020723959810176E-3</v>
      </c>
      <c r="B205" s="1">
        <v>126.4</v>
      </c>
      <c r="C205" s="2">
        <v>538.1</v>
      </c>
      <c r="D205" s="2">
        <v>34444</v>
      </c>
      <c r="E205" s="2">
        <v>53.7</v>
      </c>
      <c r="F205" s="2">
        <v>53.319209039999997</v>
      </c>
      <c r="G205" s="3">
        <v>27.1</v>
      </c>
    </row>
    <row r="206" spans="1:7" ht="14.25" customHeight="1" x14ac:dyDescent="0.25">
      <c r="A206">
        <v>0.87127857080412563</v>
      </c>
      <c r="B206" s="1">
        <v>179.1</v>
      </c>
      <c r="C206" s="2">
        <v>435.4</v>
      </c>
      <c r="D206" s="2">
        <v>34987</v>
      </c>
      <c r="E206" s="2">
        <v>45.5</v>
      </c>
      <c r="F206" s="2">
        <v>57.533589249999999</v>
      </c>
      <c r="G206" s="3">
        <v>21.7</v>
      </c>
    </row>
    <row r="207" spans="1:7" ht="14.25" customHeight="1" x14ac:dyDescent="0.25">
      <c r="A207">
        <v>0.55618824206004103</v>
      </c>
      <c r="B207" s="1">
        <v>172.5</v>
      </c>
      <c r="C207" s="2">
        <v>471</v>
      </c>
      <c r="D207" s="2">
        <v>53333</v>
      </c>
      <c r="E207" s="2">
        <v>64.599999999999994</v>
      </c>
      <c r="F207" s="2">
        <v>45.315086639999997</v>
      </c>
      <c r="G207" s="3">
        <v>11.6</v>
      </c>
    </row>
    <row r="208" spans="1:7" ht="14.25" customHeight="1" x14ac:dyDescent="0.25">
      <c r="A208">
        <v>0.71676771879295198</v>
      </c>
      <c r="B208" s="1">
        <v>180.9</v>
      </c>
      <c r="C208" s="2">
        <v>467</v>
      </c>
      <c r="D208" s="2">
        <v>50244</v>
      </c>
      <c r="E208" s="2">
        <v>60.9</v>
      </c>
      <c r="F208" s="2">
        <v>55.076158720000002</v>
      </c>
      <c r="G208" s="3">
        <v>13</v>
      </c>
    </row>
    <row r="209" spans="1:7" ht="14.25" customHeight="1" x14ac:dyDescent="0.25">
      <c r="A209">
        <v>0.7367323059502271</v>
      </c>
      <c r="B209" s="1">
        <v>189.8</v>
      </c>
      <c r="C209" s="2">
        <v>460</v>
      </c>
      <c r="D209" s="2">
        <v>37707</v>
      </c>
      <c r="E209" s="2">
        <v>46.8</v>
      </c>
      <c r="F209" s="2">
        <v>54.042787480000001</v>
      </c>
      <c r="G209" s="3">
        <v>20.2</v>
      </c>
    </row>
    <row r="210" spans="1:7" ht="14.25" customHeight="1" x14ac:dyDescent="0.25">
      <c r="A210">
        <v>0.28348711856616193</v>
      </c>
      <c r="B210" s="1">
        <v>165.5</v>
      </c>
      <c r="C210" s="2">
        <v>469.8</v>
      </c>
      <c r="D210" s="2">
        <v>52626</v>
      </c>
      <c r="E210" s="2">
        <v>53.4</v>
      </c>
      <c r="F210" s="2">
        <v>53.570173590000003</v>
      </c>
      <c r="G210" s="3">
        <v>14.1</v>
      </c>
    </row>
    <row r="211" spans="1:7" ht="14.25" customHeight="1" x14ac:dyDescent="0.25">
      <c r="A211">
        <v>0.5399159190653493</v>
      </c>
      <c r="B211" s="1">
        <v>194.2</v>
      </c>
      <c r="C211" s="2">
        <v>453.54942210000002</v>
      </c>
      <c r="D211" s="2">
        <v>39120</v>
      </c>
      <c r="E211" s="2">
        <v>52.7</v>
      </c>
      <c r="F211" s="2">
        <v>53.436095049999999</v>
      </c>
      <c r="G211" s="3">
        <v>16.399999999999999</v>
      </c>
    </row>
    <row r="212" spans="1:7" ht="14.25" customHeight="1" x14ac:dyDescent="0.25">
      <c r="A212">
        <v>0.60747436217937634</v>
      </c>
      <c r="B212" s="1">
        <v>110.4</v>
      </c>
      <c r="C212" s="2">
        <v>334.4</v>
      </c>
      <c r="D212" s="2">
        <v>36821</v>
      </c>
      <c r="E212" s="2">
        <v>62.6</v>
      </c>
      <c r="F212" s="2">
        <v>58.23578595</v>
      </c>
      <c r="G212" s="3">
        <v>19.899999999999999</v>
      </c>
    </row>
    <row r="213" spans="1:7" ht="14.25" customHeight="1" x14ac:dyDescent="0.25">
      <c r="A213">
        <v>0.34942815487420487</v>
      </c>
      <c r="B213" s="1">
        <v>226.9</v>
      </c>
      <c r="C213" s="2">
        <v>513.20000000000005</v>
      </c>
      <c r="D213" s="2">
        <v>34295</v>
      </c>
      <c r="E213" s="2">
        <v>42.2</v>
      </c>
      <c r="F213" s="2">
        <v>52.927195400000002</v>
      </c>
      <c r="G213" s="3">
        <v>24.4</v>
      </c>
    </row>
    <row r="214" spans="1:7" ht="14.25" customHeight="1" x14ac:dyDescent="0.25">
      <c r="A214">
        <v>0.2409591949080313</v>
      </c>
      <c r="B214" s="1">
        <v>165.3</v>
      </c>
      <c r="C214" s="2">
        <v>470.4</v>
      </c>
      <c r="D214" s="2">
        <v>41375</v>
      </c>
      <c r="E214" s="2">
        <v>51.3</v>
      </c>
      <c r="F214" s="2">
        <v>50.259821709999997</v>
      </c>
      <c r="G214" s="3">
        <v>19.5</v>
      </c>
    </row>
    <row r="215" spans="1:7" ht="14.25" customHeight="1" x14ac:dyDescent="0.25">
      <c r="A215">
        <v>0.87021912896849107</v>
      </c>
      <c r="B215" s="1">
        <v>151.4</v>
      </c>
      <c r="C215" s="2">
        <v>382.1</v>
      </c>
      <c r="D215" s="2">
        <v>46336</v>
      </c>
      <c r="E215" s="2">
        <v>51.6</v>
      </c>
      <c r="F215" s="2">
        <v>54.413167940000001</v>
      </c>
      <c r="G215" s="3">
        <v>15.5</v>
      </c>
    </row>
    <row r="216" spans="1:7" ht="14.25" customHeight="1" x14ac:dyDescent="0.25">
      <c r="A216">
        <v>0.40669592277063826</v>
      </c>
      <c r="B216" s="1">
        <v>177</v>
      </c>
      <c r="C216" s="2">
        <v>402.9</v>
      </c>
      <c r="D216" s="2">
        <v>35968</v>
      </c>
      <c r="E216" s="2">
        <v>43.2</v>
      </c>
      <c r="F216" s="2">
        <v>49.311002760000001</v>
      </c>
      <c r="G216" s="3">
        <v>21.4</v>
      </c>
    </row>
    <row r="217" spans="1:7" ht="14.25" customHeight="1" x14ac:dyDescent="0.25">
      <c r="A217">
        <v>0.89813839305279786</v>
      </c>
      <c r="B217" s="1">
        <v>185.1</v>
      </c>
      <c r="C217" s="2">
        <v>501.4</v>
      </c>
      <c r="D217" s="2">
        <v>54959</v>
      </c>
      <c r="E217" s="2">
        <v>62.3</v>
      </c>
      <c r="F217" s="2">
        <v>48.584383170000002</v>
      </c>
      <c r="G217" s="3">
        <v>12.2</v>
      </c>
    </row>
    <row r="218" spans="1:7" ht="14.25" customHeight="1" x14ac:dyDescent="0.25">
      <c r="A218">
        <v>0.88617586657980219</v>
      </c>
      <c r="B218" s="1">
        <v>172.9</v>
      </c>
      <c r="C218" s="2">
        <v>483.9</v>
      </c>
      <c r="D218" s="2">
        <v>52711</v>
      </c>
      <c r="E218" s="2">
        <v>62.7</v>
      </c>
      <c r="F218" s="2">
        <v>47.643568950000002</v>
      </c>
      <c r="G218" s="3">
        <v>12.1</v>
      </c>
    </row>
    <row r="219" spans="1:7" ht="14.25" customHeight="1" x14ac:dyDescent="0.25">
      <c r="A219">
        <v>0.22661633031911754</v>
      </c>
      <c r="B219" s="1">
        <v>203</v>
      </c>
      <c r="C219" s="2">
        <v>459.8</v>
      </c>
      <c r="D219" s="2">
        <v>41547</v>
      </c>
      <c r="E219" s="2">
        <v>53.6</v>
      </c>
      <c r="F219" s="2">
        <v>54.97035228</v>
      </c>
      <c r="G219" s="3">
        <v>18.100000000000001</v>
      </c>
    </row>
    <row r="220" spans="1:7" ht="14.25" customHeight="1" x14ac:dyDescent="0.25">
      <c r="A220">
        <v>0.32088289660295966</v>
      </c>
      <c r="B220" s="1">
        <v>211.7</v>
      </c>
      <c r="C220" s="2">
        <v>447.9</v>
      </c>
      <c r="D220" s="2">
        <v>45168</v>
      </c>
      <c r="E220" s="2">
        <v>56.1</v>
      </c>
      <c r="F220" s="2">
        <v>53.575025179999997</v>
      </c>
      <c r="G220" s="3">
        <v>14.6</v>
      </c>
    </row>
    <row r="221" spans="1:7" ht="14.25" customHeight="1" x14ac:dyDescent="0.25">
      <c r="A221">
        <v>0.62698512320163491</v>
      </c>
      <c r="B221" s="1">
        <v>198.4</v>
      </c>
      <c r="C221" s="2">
        <v>456.6</v>
      </c>
      <c r="D221" s="2">
        <v>40012</v>
      </c>
      <c r="E221" s="2">
        <v>47</v>
      </c>
      <c r="F221" s="2">
        <v>42.973812690000003</v>
      </c>
      <c r="G221" s="3">
        <v>16.100000000000001</v>
      </c>
    </row>
    <row r="222" spans="1:7" ht="14.25" customHeight="1" x14ac:dyDescent="0.25">
      <c r="A222">
        <v>7.9052054796505011E-2</v>
      </c>
      <c r="B222" s="1">
        <v>138.69999999999999</v>
      </c>
      <c r="C222" s="2">
        <v>433</v>
      </c>
      <c r="D222" s="2">
        <v>46018</v>
      </c>
      <c r="E222" s="2">
        <v>53.8</v>
      </c>
      <c r="F222" s="2">
        <v>58.965359380000002</v>
      </c>
      <c r="G222" s="3">
        <v>16.899999999999999</v>
      </c>
    </row>
    <row r="223" spans="1:7" ht="14.25" customHeight="1" x14ac:dyDescent="0.25">
      <c r="A223">
        <v>0.29509916575643425</v>
      </c>
      <c r="B223" s="1">
        <v>219.1</v>
      </c>
      <c r="C223" s="2">
        <v>479.3</v>
      </c>
      <c r="D223" s="2">
        <v>37151</v>
      </c>
      <c r="E223" s="2">
        <v>48.3</v>
      </c>
      <c r="F223" s="2">
        <v>51.265681839999999</v>
      </c>
      <c r="G223" s="3">
        <v>20.5</v>
      </c>
    </row>
    <row r="224" spans="1:7" ht="14.25" customHeight="1" x14ac:dyDescent="0.25">
      <c r="A224">
        <v>0.95908289236398769</v>
      </c>
      <c r="B224" s="1">
        <v>215.5</v>
      </c>
      <c r="C224" s="2">
        <v>451.2</v>
      </c>
      <c r="D224" s="2">
        <v>47358</v>
      </c>
      <c r="E224" s="2">
        <v>57.1</v>
      </c>
      <c r="F224" s="2">
        <v>56.202104169999998</v>
      </c>
      <c r="G224" s="3">
        <v>12.3</v>
      </c>
    </row>
    <row r="225" spans="1:7" ht="14.25" customHeight="1" x14ac:dyDescent="0.25">
      <c r="A225">
        <v>0.32088094804493938</v>
      </c>
      <c r="B225" s="1">
        <v>202.2</v>
      </c>
      <c r="C225" s="2">
        <v>513.5</v>
      </c>
      <c r="D225" s="2">
        <v>54331</v>
      </c>
      <c r="E225" s="2">
        <v>62.4</v>
      </c>
      <c r="F225" s="2">
        <v>56.358039310000002</v>
      </c>
      <c r="G225" s="3">
        <v>11.3</v>
      </c>
    </row>
    <row r="226" spans="1:7" ht="14.25" customHeight="1" x14ac:dyDescent="0.25">
      <c r="A226">
        <v>0.4392966852196416</v>
      </c>
      <c r="B226" s="1">
        <v>142.4</v>
      </c>
      <c r="C226" s="2">
        <v>442.6</v>
      </c>
      <c r="D226" s="2">
        <v>51573</v>
      </c>
      <c r="E226" s="2">
        <v>55.2</v>
      </c>
      <c r="F226" s="2">
        <v>46.5592921</v>
      </c>
      <c r="G226" s="3">
        <v>17.899999999999999</v>
      </c>
    </row>
    <row r="227" spans="1:7" ht="14.25" customHeight="1" x14ac:dyDescent="0.25">
      <c r="A227">
        <v>0.81653164911060139</v>
      </c>
      <c r="B227" s="1">
        <v>202.8</v>
      </c>
      <c r="C227" s="2">
        <v>477.6</v>
      </c>
      <c r="D227" s="2">
        <v>40929</v>
      </c>
      <c r="E227" s="2">
        <v>52.2</v>
      </c>
      <c r="F227" s="2">
        <v>46.937573620000002</v>
      </c>
      <c r="G227" s="3">
        <v>17.8</v>
      </c>
    </row>
    <row r="228" spans="1:7" ht="14.25" customHeight="1" x14ac:dyDescent="0.25">
      <c r="A228">
        <v>0.68269946648700119</v>
      </c>
      <c r="B228" s="1">
        <v>214.9</v>
      </c>
      <c r="C228" s="2">
        <v>475.8</v>
      </c>
      <c r="D228" s="2">
        <v>34012</v>
      </c>
      <c r="E228" s="2">
        <v>48.2</v>
      </c>
      <c r="F228" s="2">
        <v>45.708884689999998</v>
      </c>
      <c r="G228" s="3">
        <v>26.2</v>
      </c>
    </row>
    <row r="229" spans="1:7" ht="14.25" customHeight="1" x14ac:dyDescent="0.25">
      <c r="A229">
        <v>0.98122851845442172</v>
      </c>
      <c r="B229" s="1">
        <v>200.2</v>
      </c>
      <c r="C229" s="2">
        <v>456.5</v>
      </c>
      <c r="D229" s="2">
        <v>52662</v>
      </c>
      <c r="E229" s="2">
        <v>54.6</v>
      </c>
      <c r="F229" s="2">
        <v>59.27545284</v>
      </c>
      <c r="G229" s="3">
        <v>12.5</v>
      </c>
    </row>
    <row r="230" spans="1:7" ht="14.25" customHeight="1" x14ac:dyDescent="0.25">
      <c r="A230">
        <v>0.35936901975935975</v>
      </c>
      <c r="B230" s="1">
        <v>227.2</v>
      </c>
      <c r="C230" s="2">
        <v>534</v>
      </c>
      <c r="D230" s="2">
        <v>45557</v>
      </c>
      <c r="E230" s="2">
        <v>50.8</v>
      </c>
      <c r="F230" s="2">
        <v>52.260912210000001</v>
      </c>
      <c r="G230" s="3">
        <v>19.7</v>
      </c>
    </row>
    <row r="231" spans="1:7" ht="14.25" customHeight="1" x14ac:dyDescent="0.25">
      <c r="A231">
        <v>0.50695837570428715</v>
      </c>
      <c r="B231" s="1">
        <v>189.8</v>
      </c>
      <c r="C231" s="2">
        <v>466.8</v>
      </c>
      <c r="D231" s="2">
        <v>52050</v>
      </c>
      <c r="E231" s="2">
        <v>61</v>
      </c>
      <c r="F231" s="2">
        <v>48.150044209999997</v>
      </c>
      <c r="G231" s="3">
        <v>10.6</v>
      </c>
    </row>
    <row r="232" spans="1:7" ht="14.25" customHeight="1" x14ac:dyDescent="0.25">
      <c r="A232">
        <v>0.6585984752249443</v>
      </c>
      <c r="B232" s="1">
        <v>140.80000000000001</v>
      </c>
      <c r="C232" s="2">
        <v>392.2</v>
      </c>
      <c r="D232" s="2">
        <v>48840</v>
      </c>
      <c r="E232" s="2">
        <v>51.9</v>
      </c>
      <c r="F232" s="2">
        <v>52.913873129999999</v>
      </c>
      <c r="G232" s="3">
        <v>12.4</v>
      </c>
    </row>
    <row r="233" spans="1:7" ht="14.25" customHeight="1" x14ac:dyDescent="0.25">
      <c r="A233">
        <v>0.13142180804021597</v>
      </c>
      <c r="B233" s="1">
        <v>120.1</v>
      </c>
      <c r="C233" s="2">
        <v>392.9</v>
      </c>
      <c r="D233" s="2">
        <v>97279</v>
      </c>
      <c r="E233" s="2">
        <v>67.099999999999994</v>
      </c>
      <c r="F233" s="2">
        <v>53.702410780000001</v>
      </c>
      <c r="G233" s="3">
        <v>7.2</v>
      </c>
    </row>
    <row r="234" spans="1:7" ht="14.25" customHeight="1" x14ac:dyDescent="0.25">
      <c r="A234">
        <v>6.3521475885512046E-2</v>
      </c>
      <c r="B234" s="1">
        <v>159.19999999999999</v>
      </c>
      <c r="C234" s="2">
        <v>474.1</v>
      </c>
      <c r="D234" s="2">
        <v>49117</v>
      </c>
      <c r="E234" s="2">
        <v>60</v>
      </c>
      <c r="F234" s="2">
        <v>58.059825510000003</v>
      </c>
      <c r="G234" s="3">
        <v>13.1</v>
      </c>
    </row>
    <row r="235" spans="1:7" ht="14.25" customHeight="1" x14ac:dyDescent="0.25">
      <c r="A235">
        <v>0.55790098470756777</v>
      </c>
      <c r="B235" s="1">
        <v>232.3</v>
      </c>
      <c r="C235" s="2">
        <v>475</v>
      </c>
      <c r="D235" s="2">
        <v>47606</v>
      </c>
      <c r="E235" s="2">
        <v>52.8</v>
      </c>
      <c r="F235" s="2">
        <v>55.711127490000003</v>
      </c>
      <c r="G235" s="3">
        <v>17.399999999999999</v>
      </c>
    </row>
    <row r="236" spans="1:7" ht="14.25" customHeight="1" x14ac:dyDescent="0.25">
      <c r="A236">
        <v>0.75964259306183657</v>
      </c>
      <c r="B236" s="1">
        <v>222.6</v>
      </c>
      <c r="C236" s="2">
        <v>527.29999999999995</v>
      </c>
      <c r="D236" s="2">
        <v>42837</v>
      </c>
      <c r="E236" s="2">
        <v>48.1</v>
      </c>
      <c r="F236" s="2">
        <v>54.126894999999998</v>
      </c>
      <c r="G236" s="3">
        <v>17.600000000000001</v>
      </c>
    </row>
    <row r="237" spans="1:7" ht="14.25" customHeight="1" x14ac:dyDescent="0.25">
      <c r="A237">
        <v>1.0100367900087392E-2</v>
      </c>
      <c r="B237" s="1">
        <v>174.5</v>
      </c>
      <c r="C237" s="2">
        <v>445.5</v>
      </c>
      <c r="D237" s="2">
        <v>56465</v>
      </c>
      <c r="E237" s="2">
        <v>60.4</v>
      </c>
      <c r="F237" s="2">
        <v>60.306373280000003</v>
      </c>
      <c r="G237" s="3">
        <v>10</v>
      </c>
    </row>
    <row r="238" spans="1:7" ht="14.25" customHeight="1" x14ac:dyDescent="0.25">
      <c r="A238">
        <v>0.19149920419677924</v>
      </c>
      <c r="B238" s="1">
        <v>165.3</v>
      </c>
      <c r="C238" s="2">
        <v>488.4</v>
      </c>
      <c r="D238" s="2">
        <v>51045</v>
      </c>
      <c r="E238" s="2">
        <v>60</v>
      </c>
      <c r="F238" s="2">
        <v>55.659934239999998</v>
      </c>
      <c r="G238" s="3">
        <v>12.1</v>
      </c>
    </row>
    <row r="239" spans="1:7" ht="14.25" customHeight="1" x14ac:dyDescent="0.25">
      <c r="A239">
        <v>0.30946859827040696</v>
      </c>
      <c r="B239" s="1">
        <v>183.9</v>
      </c>
      <c r="C239" s="2">
        <v>474</v>
      </c>
      <c r="D239" s="2">
        <v>50507</v>
      </c>
      <c r="E239" s="2">
        <v>62.9</v>
      </c>
      <c r="F239" s="2">
        <v>45.013410270000001</v>
      </c>
      <c r="G239" s="3">
        <v>14.8</v>
      </c>
    </row>
    <row r="240" spans="1:7" ht="14.25" customHeight="1" x14ac:dyDescent="0.25">
      <c r="A240">
        <v>0.63897686663211506</v>
      </c>
      <c r="B240" s="1">
        <v>155.19999999999999</v>
      </c>
      <c r="C240" s="2">
        <v>450.8</v>
      </c>
      <c r="D240" s="2">
        <v>51040</v>
      </c>
      <c r="E240" s="2">
        <v>65.3</v>
      </c>
      <c r="F240" s="2">
        <v>56.9140625</v>
      </c>
      <c r="G240" s="3">
        <v>11.5</v>
      </c>
    </row>
    <row r="241" spans="1:7" ht="14.25" customHeight="1" x14ac:dyDescent="0.25">
      <c r="A241">
        <v>0.28036774466698988</v>
      </c>
      <c r="B241" s="1">
        <v>185.9</v>
      </c>
      <c r="C241" s="2">
        <v>456.8</v>
      </c>
      <c r="D241" s="2">
        <v>36285</v>
      </c>
      <c r="E241" s="2">
        <v>44.5</v>
      </c>
      <c r="F241" s="2">
        <v>52.912572179999998</v>
      </c>
      <c r="G241" s="3">
        <v>21.7</v>
      </c>
    </row>
    <row r="242" spans="1:7" ht="14.25" customHeight="1" x14ac:dyDescent="0.25">
      <c r="A242">
        <v>0.99793417907875659</v>
      </c>
      <c r="B242" s="1">
        <v>186.4</v>
      </c>
      <c r="C242" s="2">
        <v>463.6</v>
      </c>
      <c r="D242" s="2">
        <v>36137</v>
      </c>
      <c r="E242" s="2">
        <v>44.5</v>
      </c>
      <c r="F242" s="2">
        <v>43.679114800000001</v>
      </c>
      <c r="G242" s="3">
        <v>30.2</v>
      </c>
    </row>
    <row r="243" spans="1:7" ht="14.25" customHeight="1" x14ac:dyDescent="0.25">
      <c r="A243">
        <v>0.28586412648262083</v>
      </c>
      <c r="B243" s="1">
        <v>165.1</v>
      </c>
      <c r="C243" s="2">
        <v>449</v>
      </c>
      <c r="D243" s="2">
        <v>65793</v>
      </c>
      <c r="E243" s="2">
        <v>63.1</v>
      </c>
      <c r="F243" s="2">
        <v>62.312633830000003</v>
      </c>
      <c r="G243" s="3">
        <v>8.1999999999999993</v>
      </c>
    </row>
    <row r="244" spans="1:7" ht="14.25" customHeight="1" x14ac:dyDescent="0.25">
      <c r="A244">
        <v>0.60476007317166192</v>
      </c>
      <c r="B244" s="1">
        <v>205.8</v>
      </c>
      <c r="C244" s="2">
        <v>474.6</v>
      </c>
      <c r="D244" s="2">
        <v>35664</v>
      </c>
      <c r="E244" s="2">
        <v>44.8</v>
      </c>
      <c r="F244" s="2">
        <v>51.499218419999998</v>
      </c>
      <c r="G244" s="3">
        <v>20.6</v>
      </c>
    </row>
    <row r="245" spans="1:7" ht="14.25" customHeight="1" x14ac:dyDescent="0.25">
      <c r="A245">
        <v>0.21107563712817767</v>
      </c>
      <c r="B245" s="1">
        <v>181.5</v>
      </c>
      <c r="C245" s="2">
        <v>423.2</v>
      </c>
      <c r="D245" s="2">
        <v>84686</v>
      </c>
      <c r="E245" s="2">
        <v>63.4</v>
      </c>
      <c r="F245" s="2">
        <v>57.537327089999998</v>
      </c>
      <c r="G245" s="3">
        <v>8.6</v>
      </c>
    </row>
    <row r="246" spans="1:7" ht="14.25" customHeight="1" x14ac:dyDescent="0.25">
      <c r="A246">
        <v>9.1998822833660898E-2</v>
      </c>
      <c r="B246" s="1">
        <v>215.4</v>
      </c>
      <c r="C246" s="2">
        <v>464.5</v>
      </c>
      <c r="D246" s="2">
        <v>43087</v>
      </c>
      <c r="E246" s="2">
        <v>46.5</v>
      </c>
      <c r="F246" s="2">
        <v>56.15238497</v>
      </c>
      <c r="G246" s="3">
        <v>18.600000000000001</v>
      </c>
    </row>
    <row r="247" spans="1:7" ht="14.25" customHeight="1" x14ac:dyDescent="0.25">
      <c r="A247">
        <v>0.94235815174084026</v>
      </c>
      <c r="B247" s="1">
        <v>165.4</v>
      </c>
      <c r="C247" s="2">
        <v>471.4</v>
      </c>
      <c r="D247" s="2">
        <v>44236</v>
      </c>
      <c r="E247" s="2">
        <v>60.2</v>
      </c>
      <c r="F247" s="2">
        <v>55.384774440000001</v>
      </c>
      <c r="G247" s="3">
        <v>14.5</v>
      </c>
    </row>
    <row r="248" spans="1:7" ht="14.25" customHeight="1" x14ac:dyDescent="0.25">
      <c r="A248">
        <v>0.78751071022874186</v>
      </c>
      <c r="B248" s="1">
        <v>193.5</v>
      </c>
      <c r="C248" s="2">
        <v>544.20000000000005</v>
      </c>
      <c r="D248" s="2">
        <v>78983</v>
      </c>
      <c r="E248" s="2">
        <v>61.3</v>
      </c>
      <c r="F248" s="2">
        <v>55.371734379999999</v>
      </c>
      <c r="G248" s="3">
        <v>8.1999999999999993</v>
      </c>
    </row>
    <row r="249" spans="1:7" ht="14.25" customHeight="1" x14ac:dyDescent="0.25">
      <c r="A249">
        <v>0.39698798365900101</v>
      </c>
      <c r="B249" s="1">
        <v>175.5</v>
      </c>
      <c r="C249" s="2">
        <v>506.7</v>
      </c>
      <c r="D249" s="2">
        <v>49191</v>
      </c>
      <c r="E249" s="2">
        <v>58.1</v>
      </c>
      <c r="F249" s="2">
        <v>51.17885733</v>
      </c>
      <c r="G249" s="3">
        <v>12.9</v>
      </c>
    </row>
    <row r="250" spans="1:7" ht="14.25" customHeight="1" x14ac:dyDescent="0.25">
      <c r="A250">
        <v>0.85938138341671566</v>
      </c>
      <c r="B250" s="1">
        <v>173.5</v>
      </c>
      <c r="C250" s="2">
        <v>376.7</v>
      </c>
      <c r="D250" s="2">
        <v>36898</v>
      </c>
      <c r="E250" s="2">
        <v>56.1</v>
      </c>
      <c r="F250" s="2">
        <v>53.874844590000002</v>
      </c>
      <c r="G250" s="3">
        <v>23.7</v>
      </c>
    </row>
    <row r="251" spans="1:7" ht="14.25" customHeight="1" x14ac:dyDescent="0.25">
      <c r="A251">
        <v>0.56894007586766238</v>
      </c>
      <c r="B251" s="1">
        <v>201.4</v>
      </c>
      <c r="C251" s="2">
        <v>454.3</v>
      </c>
      <c r="D251" s="2">
        <v>72406</v>
      </c>
      <c r="E251" s="2">
        <v>62.8</v>
      </c>
      <c r="F251" s="2">
        <v>63.556651600000009</v>
      </c>
      <c r="G251" s="3">
        <v>6.2</v>
      </c>
    </row>
    <row r="252" spans="1:7" ht="14.25" customHeight="1" x14ac:dyDescent="0.25">
      <c r="A252">
        <v>0.44655571582509357</v>
      </c>
      <c r="B252" s="1">
        <v>200.6</v>
      </c>
      <c r="C252" s="2">
        <v>443.4</v>
      </c>
      <c r="D252" s="2">
        <v>43341</v>
      </c>
      <c r="E252" s="2">
        <v>51.9</v>
      </c>
      <c r="F252" s="2">
        <v>55.101596520000001</v>
      </c>
      <c r="G252" s="3">
        <v>17.8</v>
      </c>
    </row>
    <row r="253" spans="1:7" ht="14.25" customHeight="1" x14ac:dyDescent="0.25">
      <c r="A253">
        <v>0.28490060223167302</v>
      </c>
      <c r="B253" s="1">
        <v>175.9</v>
      </c>
      <c r="C253" s="2">
        <v>432.6</v>
      </c>
      <c r="D253" s="2">
        <v>26083</v>
      </c>
      <c r="E253" s="2">
        <v>32.299999999999997</v>
      </c>
      <c r="F253" s="2">
        <v>25.501253129999998</v>
      </c>
      <c r="G253" s="3">
        <v>42.6</v>
      </c>
    </row>
    <row r="254" spans="1:7" ht="14.25" customHeight="1" x14ac:dyDescent="0.25">
      <c r="A254">
        <v>0.54232235583441502</v>
      </c>
      <c r="B254" s="1">
        <v>164.7</v>
      </c>
      <c r="C254" s="2">
        <v>437.1</v>
      </c>
      <c r="D254" s="2">
        <v>58833</v>
      </c>
      <c r="E254" s="2">
        <v>59</v>
      </c>
      <c r="F254" s="2">
        <v>48.189334170000002</v>
      </c>
      <c r="G254" s="3">
        <v>14.2</v>
      </c>
    </row>
    <row r="255" spans="1:7" ht="14.25" customHeight="1" x14ac:dyDescent="0.25">
      <c r="A255">
        <v>0.12222181111962893</v>
      </c>
      <c r="B255" s="1">
        <v>181.6</v>
      </c>
      <c r="C255" s="2">
        <v>520.5</v>
      </c>
      <c r="D255" s="2">
        <v>52410</v>
      </c>
      <c r="E255" s="2">
        <v>61</v>
      </c>
      <c r="F255" s="2">
        <v>51.637563710000002</v>
      </c>
      <c r="G255" s="3">
        <v>12</v>
      </c>
    </row>
    <row r="256" spans="1:7" ht="14.25" customHeight="1" x14ac:dyDescent="0.25">
      <c r="A256">
        <v>0.48400434111092883</v>
      </c>
      <c r="B256" s="1">
        <v>150.30000000000001</v>
      </c>
      <c r="C256" s="2">
        <v>453.54942210000002</v>
      </c>
      <c r="D256" s="2">
        <v>59160</v>
      </c>
      <c r="E256" s="2">
        <v>60.9</v>
      </c>
      <c r="F256" s="2">
        <v>60.194902550000002</v>
      </c>
      <c r="G256" s="3">
        <v>9.6</v>
      </c>
    </row>
    <row r="257" spans="1:7" ht="14.25" customHeight="1" x14ac:dyDescent="0.25">
      <c r="A257">
        <v>0.97608127596364058</v>
      </c>
      <c r="B257" s="1">
        <v>202.2</v>
      </c>
      <c r="C257" s="2">
        <v>480.4</v>
      </c>
      <c r="D257" s="2">
        <v>30619</v>
      </c>
      <c r="E257" s="2">
        <v>39.9</v>
      </c>
      <c r="F257" s="2">
        <v>48.376910449999997</v>
      </c>
      <c r="G257" s="3">
        <v>26.2</v>
      </c>
    </row>
    <row r="258" spans="1:7" ht="14.25" customHeight="1" x14ac:dyDescent="0.25">
      <c r="A258">
        <v>0.39974935275133527</v>
      </c>
      <c r="B258" s="1">
        <v>156.6</v>
      </c>
      <c r="C258" s="2">
        <v>446.2</v>
      </c>
      <c r="D258" s="2">
        <v>72131</v>
      </c>
      <c r="E258" s="2">
        <v>64.3</v>
      </c>
      <c r="F258" s="2">
        <v>58.701059260000001</v>
      </c>
      <c r="G258" s="3">
        <v>10.7</v>
      </c>
    </row>
    <row r="259" spans="1:7" ht="14.25" customHeight="1" x14ac:dyDescent="0.25">
      <c r="A259">
        <v>0.44666049187742551</v>
      </c>
      <c r="B259" s="1">
        <v>186.6</v>
      </c>
      <c r="C259" s="2">
        <v>511.5</v>
      </c>
      <c r="D259" s="2">
        <v>54195</v>
      </c>
      <c r="E259" s="2">
        <v>59.7</v>
      </c>
      <c r="F259" s="2">
        <v>46.2518666</v>
      </c>
      <c r="G259" s="3">
        <v>10.199999999999999</v>
      </c>
    </row>
    <row r="260" spans="1:7" ht="14.25" customHeight="1" x14ac:dyDescent="0.25">
      <c r="A260">
        <v>0.29725932547363232</v>
      </c>
      <c r="B260" s="1">
        <v>187.9</v>
      </c>
      <c r="C260" s="2">
        <v>453.54942210000002</v>
      </c>
      <c r="D260" s="2">
        <v>41909</v>
      </c>
      <c r="E260" s="2">
        <v>54.2</v>
      </c>
      <c r="F260" s="2">
        <v>47.68200247</v>
      </c>
      <c r="G260" s="3">
        <v>15.8</v>
      </c>
    </row>
    <row r="261" spans="1:7" ht="14.25" customHeight="1" x14ac:dyDescent="0.25">
      <c r="A261">
        <v>0.42783483933836353</v>
      </c>
      <c r="B261" s="1">
        <v>169.9</v>
      </c>
      <c r="C261" s="2">
        <v>453.54942210000002</v>
      </c>
      <c r="D261" s="2">
        <v>51597</v>
      </c>
      <c r="E261" s="2">
        <v>57.9</v>
      </c>
      <c r="F261" s="2">
        <v>54.91202346</v>
      </c>
      <c r="G261" s="3">
        <v>13.4</v>
      </c>
    </row>
    <row r="262" spans="1:7" ht="14.25" customHeight="1" x14ac:dyDescent="0.25">
      <c r="A262">
        <v>0.10717530095657923</v>
      </c>
      <c r="B262" s="1">
        <v>196.4</v>
      </c>
      <c r="C262" s="2">
        <v>464.4</v>
      </c>
      <c r="D262" s="2">
        <v>40621</v>
      </c>
      <c r="E262" s="2">
        <v>50.2</v>
      </c>
      <c r="F262" s="2">
        <v>47.041449489999998</v>
      </c>
      <c r="G262" s="3">
        <v>18.7</v>
      </c>
    </row>
    <row r="263" spans="1:7" ht="14.25" customHeight="1" x14ac:dyDescent="0.25">
      <c r="A263">
        <v>0.76848089913763007</v>
      </c>
      <c r="B263" s="1">
        <v>150.9</v>
      </c>
      <c r="C263" s="2">
        <v>400</v>
      </c>
      <c r="D263" s="2">
        <v>33043</v>
      </c>
      <c r="E263" s="2">
        <v>49.7</v>
      </c>
      <c r="F263" s="2">
        <v>49.691440839999999</v>
      </c>
      <c r="G263" s="3">
        <v>26</v>
      </c>
    </row>
    <row r="264" spans="1:7" ht="14.25" customHeight="1" x14ac:dyDescent="0.25">
      <c r="A264">
        <v>0.6776482122685078</v>
      </c>
      <c r="B264" s="1">
        <v>163.30000000000001</v>
      </c>
      <c r="C264" s="2">
        <v>376.9</v>
      </c>
      <c r="D264" s="2">
        <v>42966</v>
      </c>
      <c r="E264" s="2">
        <v>57.2</v>
      </c>
      <c r="F264" s="2">
        <v>59.296281489999998</v>
      </c>
      <c r="G264" s="3">
        <v>19.399999999999999</v>
      </c>
    </row>
    <row r="265" spans="1:7" ht="14.25" customHeight="1" x14ac:dyDescent="0.25">
      <c r="A265">
        <v>0.39311130214557877</v>
      </c>
      <c r="B265" s="1">
        <v>177.2</v>
      </c>
      <c r="C265" s="2">
        <v>456.2</v>
      </c>
      <c r="D265" s="2">
        <v>55925</v>
      </c>
      <c r="E265" s="2">
        <v>59.7</v>
      </c>
      <c r="F265" s="2">
        <v>60.2118003</v>
      </c>
      <c r="G265" s="3">
        <v>9.9</v>
      </c>
    </row>
    <row r="266" spans="1:7" ht="14.25" customHeight="1" x14ac:dyDescent="0.25">
      <c r="A266">
        <v>0.13003191222039001</v>
      </c>
      <c r="B266" s="1">
        <v>181.4</v>
      </c>
      <c r="C266" s="2">
        <v>447</v>
      </c>
      <c r="D266" s="2">
        <v>56270</v>
      </c>
      <c r="E266" s="2">
        <v>64.5</v>
      </c>
      <c r="F266" s="2">
        <v>51.700680269999999</v>
      </c>
      <c r="G266" s="3">
        <v>8.4</v>
      </c>
    </row>
    <row r="267" spans="1:7" ht="14.25" customHeight="1" x14ac:dyDescent="0.25">
      <c r="A267">
        <v>0.15134461996437121</v>
      </c>
      <c r="B267" s="1">
        <v>152.69999999999999</v>
      </c>
      <c r="C267" s="2">
        <v>399.4</v>
      </c>
      <c r="D267" s="2">
        <v>44410</v>
      </c>
      <c r="E267" s="2">
        <v>47.5</v>
      </c>
      <c r="F267" s="2">
        <v>60.048961069999997</v>
      </c>
      <c r="G267" s="3">
        <v>17.5</v>
      </c>
    </row>
    <row r="268" spans="1:7" ht="14.25" customHeight="1" x14ac:dyDescent="0.25">
      <c r="A268">
        <v>0.96377160182293564</v>
      </c>
      <c r="B268" s="1">
        <v>201.8</v>
      </c>
      <c r="C268" s="2">
        <v>503.8</v>
      </c>
      <c r="D268" s="2">
        <v>56099</v>
      </c>
      <c r="E268" s="2">
        <v>57.9</v>
      </c>
      <c r="F268" s="2">
        <v>51.58614403</v>
      </c>
      <c r="G268" s="3">
        <v>11</v>
      </c>
    </row>
    <row r="269" spans="1:7" ht="14.25" customHeight="1" x14ac:dyDescent="0.25">
      <c r="A269">
        <v>2.9686872380997875E-2</v>
      </c>
      <c r="B269" s="1">
        <v>152</v>
      </c>
      <c r="C269" s="2">
        <v>411.3</v>
      </c>
      <c r="D269" s="2">
        <v>55354</v>
      </c>
      <c r="E269" s="2">
        <v>64.5</v>
      </c>
      <c r="F269" s="2">
        <v>54.584672640000001</v>
      </c>
      <c r="G269" s="3">
        <v>10.8</v>
      </c>
    </row>
    <row r="270" spans="1:7" ht="14.25" customHeight="1" x14ac:dyDescent="0.25">
      <c r="A270">
        <v>3.77006186348261E-3</v>
      </c>
      <c r="B270" s="1">
        <v>155.30000000000001</v>
      </c>
      <c r="C270" s="2">
        <v>439.7</v>
      </c>
      <c r="D270" s="2">
        <v>53175</v>
      </c>
      <c r="E270" s="2">
        <v>65.5</v>
      </c>
      <c r="F270" s="2">
        <v>55.730478589999997</v>
      </c>
      <c r="G270" s="3">
        <v>9.5</v>
      </c>
    </row>
    <row r="271" spans="1:7" ht="14.25" customHeight="1" x14ac:dyDescent="0.25">
      <c r="A271">
        <v>0.49488742426333787</v>
      </c>
      <c r="B271" s="1">
        <v>174</v>
      </c>
      <c r="C271" s="2">
        <v>388.5</v>
      </c>
      <c r="D271" s="2">
        <v>36642</v>
      </c>
      <c r="E271" s="2">
        <v>49.5</v>
      </c>
      <c r="F271" s="2">
        <v>50.807398710000001</v>
      </c>
      <c r="G271" s="3">
        <v>24.9</v>
      </c>
    </row>
    <row r="272" spans="1:7" ht="14.25" customHeight="1" x14ac:dyDescent="0.25">
      <c r="A272">
        <v>0.25844911026331974</v>
      </c>
      <c r="B272" s="1">
        <v>162.4</v>
      </c>
      <c r="C272" s="2">
        <v>472.4</v>
      </c>
      <c r="D272" s="2">
        <v>55936</v>
      </c>
      <c r="E272" s="2">
        <v>59.9</v>
      </c>
      <c r="F272" s="2">
        <v>51.447375289999997</v>
      </c>
      <c r="G272" s="3">
        <v>14.3</v>
      </c>
    </row>
    <row r="273" spans="1:7" ht="14.25" customHeight="1" x14ac:dyDescent="0.25">
      <c r="A273">
        <v>0.28582825453154881</v>
      </c>
      <c r="B273" s="1">
        <v>223.6</v>
      </c>
      <c r="C273" s="2">
        <v>417.3</v>
      </c>
      <c r="D273" s="2">
        <v>50358</v>
      </c>
      <c r="E273" s="2">
        <v>54.3</v>
      </c>
      <c r="F273" s="2">
        <v>57.611026029999998</v>
      </c>
      <c r="G273" s="3">
        <v>13.8</v>
      </c>
    </row>
    <row r="274" spans="1:7" ht="14.25" customHeight="1" x14ac:dyDescent="0.25">
      <c r="A274">
        <v>0.41921226987003923</v>
      </c>
      <c r="B274" s="1">
        <v>167.7</v>
      </c>
      <c r="C274" s="2">
        <v>422.1</v>
      </c>
      <c r="D274" s="2">
        <v>45743</v>
      </c>
      <c r="E274" s="2">
        <v>49.3</v>
      </c>
      <c r="F274" s="2">
        <v>58.220662609999998</v>
      </c>
      <c r="G274" s="3">
        <v>13</v>
      </c>
    </row>
    <row r="275" spans="1:7" ht="14.25" customHeight="1" x14ac:dyDescent="0.25">
      <c r="A275">
        <v>0.85287827175474928</v>
      </c>
      <c r="B275" s="1">
        <v>173.9</v>
      </c>
      <c r="C275" s="2">
        <v>279.3</v>
      </c>
      <c r="D275" s="2">
        <v>32580</v>
      </c>
      <c r="E275" s="2">
        <v>47.1</v>
      </c>
      <c r="F275" s="2">
        <v>51.945320719999998</v>
      </c>
      <c r="G275" s="3">
        <v>22.7</v>
      </c>
    </row>
    <row r="276" spans="1:7" ht="14.25" customHeight="1" x14ac:dyDescent="0.25">
      <c r="A276">
        <v>1.6272376081128748E-2</v>
      </c>
      <c r="B276" s="1">
        <v>154</v>
      </c>
      <c r="C276" s="2">
        <v>372.8</v>
      </c>
      <c r="D276" s="2">
        <v>57177</v>
      </c>
      <c r="E276" s="2">
        <v>52.4</v>
      </c>
      <c r="F276" s="2">
        <v>60.614793470000002</v>
      </c>
      <c r="G276" s="3">
        <v>12</v>
      </c>
    </row>
    <row r="277" spans="1:7" ht="14.25" customHeight="1" x14ac:dyDescent="0.25">
      <c r="A277">
        <v>7.5328423611395579E-2</v>
      </c>
      <c r="B277" s="1">
        <v>214.7</v>
      </c>
      <c r="C277" s="2">
        <v>460.4</v>
      </c>
      <c r="D277" s="2">
        <v>37498</v>
      </c>
      <c r="E277" s="2">
        <v>52</v>
      </c>
      <c r="F277" s="2">
        <v>48.655457859999999</v>
      </c>
      <c r="G277" s="3">
        <v>19.5</v>
      </c>
    </row>
    <row r="278" spans="1:7" ht="14.25" customHeight="1" x14ac:dyDescent="0.25">
      <c r="A278">
        <v>0.27229591513291163</v>
      </c>
      <c r="B278" s="1">
        <v>173.8</v>
      </c>
      <c r="C278" s="2">
        <v>429.6</v>
      </c>
      <c r="D278" s="2">
        <v>80650</v>
      </c>
      <c r="E278" s="2">
        <v>65</v>
      </c>
      <c r="F278" s="2">
        <v>62.344481219999999</v>
      </c>
      <c r="G278" s="3">
        <v>7.5</v>
      </c>
    </row>
    <row r="279" spans="1:7" ht="14.25" customHeight="1" x14ac:dyDescent="0.25">
      <c r="A279">
        <v>0.5847833522490995</v>
      </c>
      <c r="B279" s="1">
        <v>207</v>
      </c>
      <c r="C279" s="2">
        <v>482.9</v>
      </c>
      <c r="D279" s="2">
        <v>37392</v>
      </c>
      <c r="E279" s="2">
        <v>44.1</v>
      </c>
      <c r="F279" s="2">
        <v>59.518408649999998</v>
      </c>
      <c r="G279" s="3">
        <v>20.6</v>
      </c>
    </row>
    <row r="280" spans="1:7" ht="14.25" customHeight="1" x14ac:dyDescent="0.25">
      <c r="A280">
        <v>0.6241974691879707</v>
      </c>
      <c r="B280" s="1">
        <v>174.1</v>
      </c>
      <c r="C280" s="2">
        <v>334.7</v>
      </c>
      <c r="D280" s="2">
        <v>36627</v>
      </c>
      <c r="E280" s="2">
        <v>54.7</v>
      </c>
      <c r="F280" s="2">
        <v>52.672453179999998</v>
      </c>
      <c r="G280" s="3">
        <v>24.1</v>
      </c>
    </row>
    <row r="281" spans="1:7" ht="14.25" customHeight="1" x14ac:dyDescent="0.25">
      <c r="A281">
        <v>0.85159490524674675</v>
      </c>
      <c r="B281" s="1">
        <v>193.4</v>
      </c>
      <c r="C281" s="2">
        <v>510.2</v>
      </c>
      <c r="D281" s="2">
        <v>39089</v>
      </c>
      <c r="E281" s="2">
        <v>50.7</v>
      </c>
      <c r="F281" s="2">
        <v>49.871534820000001</v>
      </c>
      <c r="G281" s="3">
        <v>21.8</v>
      </c>
    </row>
    <row r="282" spans="1:7" ht="14.25" customHeight="1" x14ac:dyDescent="0.25">
      <c r="A282">
        <v>0.69847180076087023</v>
      </c>
      <c r="B282" s="1">
        <v>187.7</v>
      </c>
      <c r="C282" s="2">
        <v>445.6</v>
      </c>
      <c r="D282" s="2">
        <v>41147</v>
      </c>
      <c r="E282" s="2">
        <v>51.7</v>
      </c>
      <c r="F282" s="2">
        <v>41.365848440000001</v>
      </c>
      <c r="G282" s="3">
        <v>21.2</v>
      </c>
    </row>
    <row r="283" spans="1:7" ht="14.25" customHeight="1" x14ac:dyDescent="0.25">
      <c r="A283">
        <v>0.62380846411361968</v>
      </c>
      <c r="B283" s="1">
        <v>185.1</v>
      </c>
      <c r="C283" s="2">
        <v>426.3</v>
      </c>
      <c r="D283" s="2">
        <v>42000</v>
      </c>
      <c r="E283" s="2">
        <v>51.9</v>
      </c>
      <c r="F283" s="2">
        <v>46.412822849999998</v>
      </c>
      <c r="G283" s="3">
        <v>19.399999999999999</v>
      </c>
    </row>
    <row r="284" spans="1:7" ht="14.25" customHeight="1" x14ac:dyDescent="0.25">
      <c r="A284">
        <v>0.79307408381112821</v>
      </c>
      <c r="B284" s="1">
        <v>160.1</v>
      </c>
      <c r="C284" s="2">
        <v>383</v>
      </c>
      <c r="D284" s="2">
        <v>42286</v>
      </c>
      <c r="E284" s="2">
        <v>50.6</v>
      </c>
      <c r="F284" s="2">
        <v>49.822921090000001</v>
      </c>
      <c r="G284" s="3">
        <v>20.6</v>
      </c>
    </row>
    <row r="285" spans="1:7" ht="14.25" customHeight="1" x14ac:dyDescent="0.25">
      <c r="A285">
        <v>0.96694758266744474</v>
      </c>
      <c r="B285" s="1">
        <v>168.9</v>
      </c>
      <c r="C285" s="2">
        <v>475.8</v>
      </c>
      <c r="D285" s="2">
        <v>51653</v>
      </c>
      <c r="E285" s="2">
        <v>64.8</v>
      </c>
      <c r="F285" s="2">
        <v>47.793040589999997</v>
      </c>
      <c r="G285" s="3">
        <v>12.3</v>
      </c>
    </row>
    <row r="286" spans="1:7" ht="14.25" customHeight="1" x14ac:dyDescent="0.25">
      <c r="A286">
        <v>0.61474530194054933</v>
      </c>
      <c r="B286" s="1">
        <v>150</v>
      </c>
      <c r="C286" s="2">
        <v>398.7</v>
      </c>
      <c r="D286" s="2">
        <v>44188</v>
      </c>
      <c r="E286" s="2">
        <v>55.8</v>
      </c>
      <c r="F286" s="2">
        <v>54.170018769999999</v>
      </c>
      <c r="G286" s="3">
        <v>15.6</v>
      </c>
    </row>
    <row r="287" spans="1:7" ht="14.25" customHeight="1" x14ac:dyDescent="0.25">
      <c r="A287">
        <v>0.78938246446452809</v>
      </c>
      <c r="B287" s="1">
        <v>193.1</v>
      </c>
      <c r="C287" s="2">
        <v>559.1</v>
      </c>
      <c r="D287" s="2">
        <v>55409</v>
      </c>
      <c r="E287" s="2">
        <v>53</v>
      </c>
      <c r="F287" s="2">
        <v>51.140750269999998</v>
      </c>
      <c r="G287" s="3">
        <v>13</v>
      </c>
    </row>
    <row r="288" spans="1:7" ht="14.25" customHeight="1" x14ac:dyDescent="0.25">
      <c r="A288">
        <v>0.21326124383464473</v>
      </c>
      <c r="B288" s="1">
        <v>187.4</v>
      </c>
      <c r="C288" s="2">
        <v>287.39999999999998</v>
      </c>
      <c r="D288" s="2">
        <v>40165</v>
      </c>
      <c r="E288" s="2">
        <v>49.3</v>
      </c>
      <c r="F288" s="2">
        <v>53.581117740000003</v>
      </c>
      <c r="G288" s="3">
        <v>16.100000000000001</v>
      </c>
    </row>
    <row r="289" spans="1:7" ht="14.25" customHeight="1" x14ac:dyDescent="0.25">
      <c r="A289">
        <v>0.26013701451811433</v>
      </c>
      <c r="B289" s="1">
        <v>209.6</v>
      </c>
      <c r="C289" s="2">
        <v>426.4</v>
      </c>
      <c r="D289" s="2">
        <v>39936</v>
      </c>
      <c r="E289" s="2">
        <v>61.5</v>
      </c>
      <c r="F289" s="2">
        <v>54.287901990000002</v>
      </c>
      <c r="G289" s="3">
        <v>15.2</v>
      </c>
    </row>
    <row r="290" spans="1:7" ht="14.25" customHeight="1" x14ac:dyDescent="0.25">
      <c r="A290">
        <v>0.28926270099247475</v>
      </c>
      <c r="B290" s="1">
        <v>147.30000000000001</v>
      </c>
      <c r="C290" s="2">
        <v>468.1</v>
      </c>
      <c r="D290" s="2">
        <v>84309</v>
      </c>
      <c r="E290" s="2">
        <v>61.4</v>
      </c>
      <c r="F290" s="2">
        <v>56.416331400000004</v>
      </c>
      <c r="G290" s="3">
        <v>7.6</v>
      </c>
    </row>
    <row r="291" spans="1:7" ht="14.25" customHeight="1" x14ac:dyDescent="0.25">
      <c r="A291">
        <v>0.65638311957066986</v>
      </c>
      <c r="B291" s="1">
        <v>155.9</v>
      </c>
      <c r="C291" s="2">
        <v>444.5</v>
      </c>
      <c r="D291" s="2">
        <v>43835</v>
      </c>
      <c r="E291" s="2">
        <v>55.4</v>
      </c>
      <c r="F291" s="2">
        <v>40.421223169999998</v>
      </c>
      <c r="G291" s="3">
        <v>22.5</v>
      </c>
    </row>
    <row r="292" spans="1:7" ht="14.25" customHeight="1" x14ac:dyDescent="0.25">
      <c r="A292">
        <v>3.547969052748845E-2</v>
      </c>
      <c r="B292" s="1">
        <v>151.19999999999999</v>
      </c>
      <c r="C292" s="2">
        <v>479.9</v>
      </c>
      <c r="D292" s="2">
        <v>46890</v>
      </c>
      <c r="E292" s="2">
        <v>56</v>
      </c>
      <c r="F292" s="2">
        <v>54.965000000000003</v>
      </c>
      <c r="G292" s="3">
        <v>13.6</v>
      </c>
    </row>
    <row r="293" spans="1:7" ht="14.25" customHeight="1" x14ac:dyDescent="0.25">
      <c r="A293">
        <v>2.440820313898151E-2</v>
      </c>
      <c r="B293" s="1">
        <v>176.5</v>
      </c>
      <c r="C293" s="2">
        <v>453.54942210000002</v>
      </c>
      <c r="D293" s="2">
        <v>54386</v>
      </c>
      <c r="E293" s="2">
        <v>62.1</v>
      </c>
      <c r="F293" s="2">
        <v>54.09241445</v>
      </c>
      <c r="G293" s="3">
        <v>11.3</v>
      </c>
    </row>
    <row r="294" spans="1:7" ht="14.25" customHeight="1" x14ac:dyDescent="0.25">
      <c r="A294">
        <v>0.85994825574475975</v>
      </c>
      <c r="B294" s="1">
        <v>190</v>
      </c>
      <c r="C294" s="2">
        <v>453.54942210000002</v>
      </c>
      <c r="D294" s="2">
        <v>48434</v>
      </c>
      <c r="E294" s="2">
        <v>58.4</v>
      </c>
      <c r="F294" s="2">
        <v>50.557435799999993</v>
      </c>
      <c r="G294" s="3">
        <v>12</v>
      </c>
    </row>
    <row r="295" spans="1:7" ht="14.25" customHeight="1" x14ac:dyDescent="0.25">
      <c r="A295">
        <v>4.7547348824605873E-2</v>
      </c>
      <c r="B295" s="1">
        <v>168.5</v>
      </c>
      <c r="C295" s="2">
        <v>428.7</v>
      </c>
      <c r="D295" s="2">
        <v>43841</v>
      </c>
      <c r="E295" s="2">
        <v>57.3</v>
      </c>
      <c r="F295" s="2">
        <v>38.45841411</v>
      </c>
      <c r="G295" s="3">
        <v>24</v>
      </c>
    </row>
    <row r="296" spans="1:7" ht="14.25" customHeight="1" x14ac:dyDescent="0.25">
      <c r="A296">
        <v>0.52460522137847998</v>
      </c>
      <c r="B296" s="1">
        <v>176</v>
      </c>
      <c r="C296" s="2">
        <v>496</v>
      </c>
      <c r="D296" s="2">
        <v>48552</v>
      </c>
      <c r="E296" s="2">
        <v>63</v>
      </c>
      <c r="F296" s="2">
        <v>40.848654490000001</v>
      </c>
      <c r="G296" s="3">
        <v>19.8</v>
      </c>
    </row>
    <row r="297" spans="1:7" ht="14.25" customHeight="1" x14ac:dyDescent="0.25">
      <c r="A297">
        <v>0.43239571199452109</v>
      </c>
      <c r="B297" s="1">
        <v>159.9</v>
      </c>
      <c r="C297" s="2">
        <v>453.54942210000002</v>
      </c>
      <c r="D297" s="2">
        <v>48179</v>
      </c>
      <c r="E297" s="2">
        <v>61.1</v>
      </c>
      <c r="F297" s="2">
        <v>55.41501976</v>
      </c>
      <c r="G297" s="3">
        <v>10.5</v>
      </c>
    </row>
    <row r="298" spans="1:7" ht="14.25" customHeight="1" x14ac:dyDescent="0.25">
      <c r="A298">
        <v>0.79631687039307708</v>
      </c>
      <c r="B298" s="1">
        <v>203.2</v>
      </c>
      <c r="C298" s="2">
        <v>498.3</v>
      </c>
      <c r="D298" s="2">
        <v>39757</v>
      </c>
      <c r="E298" s="2">
        <v>50.7</v>
      </c>
      <c r="F298" s="2">
        <v>47.354075600000002</v>
      </c>
      <c r="G298" s="3">
        <v>21.5</v>
      </c>
    </row>
    <row r="299" spans="1:7" ht="14.25" customHeight="1" x14ac:dyDescent="0.25">
      <c r="A299">
        <v>0.7628834785596158</v>
      </c>
      <c r="B299" s="1">
        <v>194.3</v>
      </c>
      <c r="C299" s="2">
        <v>526.70000000000005</v>
      </c>
      <c r="D299" s="2">
        <v>48076</v>
      </c>
      <c r="E299" s="2">
        <v>54.4</v>
      </c>
      <c r="F299" s="2">
        <v>44.344533839999997</v>
      </c>
      <c r="G299" s="3">
        <v>13.4</v>
      </c>
    </row>
    <row r="300" spans="1:7" ht="14.25" customHeight="1" x14ac:dyDescent="0.25">
      <c r="A300">
        <v>0.70311147832209109</v>
      </c>
      <c r="B300" s="1">
        <v>151.69999999999999</v>
      </c>
      <c r="C300" s="2">
        <v>442</v>
      </c>
      <c r="D300" s="2">
        <v>35910</v>
      </c>
      <c r="E300" s="2">
        <v>42.3</v>
      </c>
      <c r="F300" s="2">
        <v>52.111068850000002</v>
      </c>
      <c r="G300" s="3">
        <v>21.8</v>
      </c>
    </row>
    <row r="301" spans="1:7" ht="14.25" customHeight="1" x14ac:dyDescent="0.25">
      <c r="A301">
        <v>0.31099890970005406</v>
      </c>
      <c r="B301" s="1">
        <v>169.9</v>
      </c>
      <c r="C301" s="2">
        <v>485.5</v>
      </c>
      <c r="D301" s="2">
        <v>79403</v>
      </c>
      <c r="E301" s="2">
        <v>64.2</v>
      </c>
      <c r="F301" s="2">
        <v>56.592933379999998</v>
      </c>
      <c r="G301" s="3">
        <v>8</v>
      </c>
    </row>
    <row r="302" spans="1:7" ht="14.25" customHeight="1" x14ac:dyDescent="0.25">
      <c r="A302">
        <v>0.71312997649239973</v>
      </c>
      <c r="B302" s="1">
        <v>141</v>
      </c>
      <c r="C302" s="2">
        <v>482.9</v>
      </c>
      <c r="D302" s="2">
        <v>40436</v>
      </c>
      <c r="E302" s="2">
        <v>62.7</v>
      </c>
      <c r="F302" s="2">
        <v>49.169435219999997</v>
      </c>
      <c r="G302" s="3">
        <v>11.8</v>
      </c>
    </row>
    <row r="303" spans="1:7" ht="14.25" customHeight="1" x14ac:dyDescent="0.25">
      <c r="A303">
        <v>0.83551236536186702</v>
      </c>
      <c r="B303" s="1">
        <v>186.3</v>
      </c>
      <c r="C303" s="2">
        <v>482.5</v>
      </c>
      <c r="D303" s="2">
        <v>55796</v>
      </c>
      <c r="E303" s="2">
        <v>58</v>
      </c>
      <c r="F303" s="2">
        <v>52.245668090000002</v>
      </c>
      <c r="G303" s="3">
        <v>10.7</v>
      </c>
    </row>
    <row r="304" spans="1:7" ht="14.25" customHeight="1" x14ac:dyDescent="0.25">
      <c r="A304">
        <v>0.56282529856221253</v>
      </c>
      <c r="B304" s="1">
        <v>164.1</v>
      </c>
      <c r="C304" s="2">
        <v>453.54942210000002</v>
      </c>
      <c r="D304" s="2">
        <v>47203</v>
      </c>
      <c r="E304" s="2">
        <v>61.5</v>
      </c>
      <c r="F304" s="2">
        <v>49.272685289999998</v>
      </c>
      <c r="G304" s="3">
        <v>12.5</v>
      </c>
    </row>
    <row r="305" spans="1:7" ht="14.25" customHeight="1" x14ac:dyDescent="0.25">
      <c r="A305">
        <v>0.92048133119131348</v>
      </c>
      <c r="B305" s="1">
        <v>188.9</v>
      </c>
      <c r="C305" s="2">
        <v>453.1</v>
      </c>
      <c r="D305" s="2">
        <v>46185</v>
      </c>
      <c r="E305" s="2">
        <v>61.1</v>
      </c>
      <c r="F305" s="2">
        <v>39.587955630000003</v>
      </c>
      <c r="G305" s="3">
        <v>16.5</v>
      </c>
    </row>
    <row r="306" spans="1:7" ht="14.25" customHeight="1" x14ac:dyDescent="0.25">
      <c r="A306">
        <v>0.94598952816997139</v>
      </c>
      <c r="B306" s="1">
        <v>181.3</v>
      </c>
      <c r="C306" s="2">
        <v>469</v>
      </c>
      <c r="D306" s="2">
        <v>54458</v>
      </c>
      <c r="E306" s="2">
        <v>50.1</v>
      </c>
      <c r="F306" s="2">
        <v>64.53125</v>
      </c>
      <c r="G306" s="3">
        <v>15.6</v>
      </c>
    </row>
    <row r="307" spans="1:7" ht="14.25" customHeight="1" x14ac:dyDescent="0.25">
      <c r="A307">
        <v>0.26542757036213793</v>
      </c>
      <c r="B307" s="1">
        <v>165.8</v>
      </c>
      <c r="C307" s="2">
        <v>453.54942210000002</v>
      </c>
      <c r="D307" s="2">
        <v>44101</v>
      </c>
      <c r="E307" s="2">
        <v>58.3</v>
      </c>
      <c r="F307" s="2">
        <v>54.78018144</v>
      </c>
      <c r="G307" s="3">
        <v>13.5</v>
      </c>
    </row>
    <row r="308" spans="1:7" ht="14.25" customHeight="1" x14ac:dyDescent="0.25">
      <c r="A308">
        <v>0.26275883036324577</v>
      </c>
      <c r="B308" s="1">
        <v>129.1</v>
      </c>
      <c r="C308" s="2">
        <v>453.54942210000002</v>
      </c>
      <c r="D308" s="2">
        <v>49852</v>
      </c>
      <c r="E308" s="2">
        <v>63</v>
      </c>
      <c r="F308" s="2">
        <v>51.64923572</v>
      </c>
      <c r="G308" s="3">
        <v>9.6999999999999993</v>
      </c>
    </row>
    <row r="309" spans="1:7" ht="14.25" customHeight="1" x14ac:dyDescent="0.25">
      <c r="A309">
        <v>0.96763236732911717</v>
      </c>
      <c r="B309" s="1">
        <v>206.8</v>
      </c>
      <c r="C309" s="2">
        <v>538</v>
      </c>
      <c r="D309" s="2">
        <v>41150</v>
      </c>
      <c r="E309" s="2">
        <v>49.4</v>
      </c>
      <c r="F309" s="2">
        <v>48.564857410000002</v>
      </c>
      <c r="G309" s="3">
        <v>16.899999999999999</v>
      </c>
    </row>
    <row r="310" spans="1:7" ht="14.25" customHeight="1" x14ac:dyDescent="0.25">
      <c r="A310">
        <v>0.66883420765437818</v>
      </c>
      <c r="B310" s="1">
        <v>202.9</v>
      </c>
      <c r="C310" s="2">
        <v>375.9</v>
      </c>
      <c r="D310" s="2">
        <v>30489</v>
      </c>
      <c r="E310" s="2">
        <v>42.4</v>
      </c>
      <c r="F310" s="2">
        <v>37.062566279999999</v>
      </c>
      <c r="G310" s="3">
        <v>33.4</v>
      </c>
    </row>
    <row r="311" spans="1:7" ht="14.25" customHeight="1" x14ac:dyDescent="0.25">
      <c r="A311">
        <v>0.14627225428765622</v>
      </c>
      <c r="B311" s="1">
        <v>161.19999999999999</v>
      </c>
      <c r="C311" s="2">
        <v>364.5</v>
      </c>
      <c r="D311" s="2">
        <v>59416</v>
      </c>
      <c r="E311" s="2">
        <v>49.7</v>
      </c>
      <c r="F311" s="2">
        <v>48.679714200000006</v>
      </c>
      <c r="G311" s="3">
        <v>10.3</v>
      </c>
    </row>
    <row r="312" spans="1:7" ht="14.25" customHeight="1" x14ac:dyDescent="0.25">
      <c r="A312">
        <v>0.63208133470087935</v>
      </c>
      <c r="B312" s="1">
        <v>154.1</v>
      </c>
      <c r="C312" s="2">
        <v>453.54942210000002</v>
      </c>
      <c r="D312" s="2">
        <v>42381</v>
      </c>
      <c r="E312" s="2">
        <v>61.8</v>
      </c>
      <c r="F312" s="2">
        <v>48.879120880000002</v>
      </c>
      <c r="G312" s="3">
        <v>12.7</v>
      </c>
    </row>
    <row r="313" spans="1:7" ht="14.25" customHeight="1" x14ac:dyDescent="0.25">
      <c r="A313">
        <v>0.9033952671629395</v>
      </c>
      <c r="B313" s="1">
        <v>167.2</v>
      </c>
      <c r="C313" s="2">
        <v>420.3</v>
      </c>
      <c r="D313" s="2">
        <v>47964</v>
      </c>
      <c r="E313" s="2">
        <v>44.7</v>
      </c>
      <c r="F313" s="2">
        <v>48.995983940000002</v>
      </c>
      <c r="G313" s="3">
        <v>14</v>
      </c>
    </row>
    <row r="314" spans="1:7" ht="14.25" customHeight="1" x14ac:dyDescent="0.25">
      <c r="A314">
        <v>0.9976017978751115</v>
      </c>
      <c r="B314" s="1">
        <v>181.4</v>
      </c>
      <c r="C314" s="2">
        <v>522</v>
      </c>
      <c r="D314" s="2">
        <v>48357</v>
      </c>
      <c r="E314" s="2">
        <v>59.6</v>
      </c>
      <c r="F314" s="2">
        <v>45.190967379999996</v>
      </c>
      <c r="G314" s="3">
        <v>13.8</v>
      </c>
    </row>
    <row r="315" spans="1:7" ht="14.25" customHeight="1" x14ac:dyDescent="0.25">
      <c r="A315">
        <v>0.32379007040781482</v>
      </c>
      <c r="B315" s="1">
        <v>168.5</v>
      </c>
      <c r="C315" s="2">
        <v>472.1</v>
      </c>
      <c r="D315" s="2">
        <v>60460</v>
      </c>
      <c r="E315" s="2">
        <v>65.3</v>
      </c>
      <c r="F315" s="2">
        <v>49.152205180000003</v>
      </c>
      <c r="G315" s="3">
        <v>14.3</v>
      </c>
    </row>
    <row r="316" spans="1:7" ht="14.25" customHeight="1" x14ac:dyDescent="0.25">
      <c r="A316">
        <v>0.64825504609292373</v>
      </c>
      <c r="B316" s="1">
        <v>211.4</v>
      </c>
      <c r="C316" s="2">
        <v>459.2</v>
      </c>
      <c r="D316" s="2">
        <v>32615</v>
      </c>
      <c r="E316" s="2">
        <v>42.4</v>
      </c>
      <c r="F316" s="2">
        <v>45.148067589999997</v>
      </c>
      <c r="G316" s="3">
        <v>24.1</v>
      </c>
    </row>
    <row r="317" spans="1:7" ht="14.25" customHeight="1" x14ac:dyDescent="0.25">
      <c r="A317">
        <v>0.79302977882238168</v>
      </c>
      <c r="B317" s="1">
        <v>176.4</v>
      </c>
      <c r="C317" s="2">
        <v>490.7</v>
      </c>
      <c r="D317" s="2">
        <v>75176</v>
      </c>
      <c r="E317" s="2">
        <v>64</v>
      </c>
      <c r="F317" s="2">
        <v>60.706045430000003</v>
      </c>
      <c r="G317" s="3">
        <v>8.1</v>
      </c>
    </row>
    <row r="318" spans="1:7" ht="14.25" customHeight="1" x14ac:dyDescent="0.25">
      <c r="A318">
        <v>0.59549743932927923</v>
      </c>
      <c r="B318" s="1">
        <v>193.3</v>
      </c>
      <c r="C318" s="2">
        <v>472.9</v>
      </c>
      <c r="D318" s="2">
        <v>52082</v>
      </c>
      <c r="E318" s="2">
        <v>56.7</v>
      </c>
      <c r="F318" s="2">
        <v>60.727407560000003</v>
      </c>
      <c r="G318" s="3">
        <v>15.6</v>
      </c>
    </row>
    <row r="319" spans="1:7" ht="14.25" customHeight="1" x14ac:dyDescent="0.25">
      <c r="A319">
        <v>9.4554971799402865E-2</v>
      </c>
      <c r="B319" s="1">
        <v>186.2</v>
      </c>
      <c r="C319" s="2">
        <v>538.29999999999995</v>
      </c>
      <c r="D319" s="2">
        <v>44191</v>
      </c>
      <c r="E319" s="2">
        <v>46.2</v>
      </c>
      <c r="F319" s="2">
        <v>51.592356690000003</v>
      </c>
      <c r="G319" s="3">
        <v>14.4</v>
      </c>
    </row>
    <row r="320" spans="1:7" ht="14.25" customHeight="1" x14ac:dyDescent="0.25">
      <c r="A320">
        <v>0.19530715229669582</v>
      </c>
      <c r="B320" s="1">
        <v>153.30000000000001</v>
      </c>
      <c r="C320" s="2">
        <v>396.2</v>
      </c>
      <c r="D320" s="2">
        <v>43484</v>
      </c>
      <c r="E320" s="2">
        <v>55</v>
      </c>
      <c r="F320" s="2">
        <v>43.444416029999999</v>
      </c>
      <c r="G320" s="3">
        <v>24.8</v>
      </c>
    </row>
    <row r="321" spans="1:7" ht="14.25" customHeight="1" x14ac:dyDescent="0.25">
      <c r="A321">
        <v>0.52230453189953741</v>
      </c>
      <c r="B321" s="1">
        <v>187</v>
      </c>
      <c r="C321" s="2">
        <v>478.5</v>
      </c>
      <c r="D321" s="2">
        <v>43160</v>
      </c>
      <c r="E321" s="2">
        <v>52.5</v>
      </c>
      <c r="F321" s="2">
        <v>45.650020730000001</v>
      </c>
      <c r="G321" s="3">
        <v>17.2</v>
      </c>
    </row>
    <row r="322" spans="1:7" ht="14.25" customHeight="1" x14ac:dyDescent="0.25">
      <c r="A322">
        <v>0.64499814120051635</v>
      </c>
      <c r="B322" s="1">
        <v>194</v>
      </c>
      <c r="C322" s="2">
        <v>472.8</v>
      </c>
      <c r="D322" s="2">
        <v>45235</v>
      </c>
      <c r="E322" s="2">
        <v>51.8</v>
      </c>
      <c r="F322" s="2">
        <v>51.388757679999998</v>
      </c>
      <c r="G322" s="3">
        <v>16.8</v>
      </c>
    </row>
    <row r="323" spans="1:7" ht="14.25" customHeight="1" x14ac:dyDescent="0.25">
      <c r="A323">
        <v>0.25266903139680497</v>
      </c>
      <c r="B323" s="1">
        <v>183.5</v>
      </c>
      <c r="C323" s="2">
        <v>487.1</v>
      </c>
      <c r="D323" s="2">
        <v>44077</v>
      </c>
      <c r="E323" s="2">
        <v>57.7</v>
      </c>
      <c r="F323" s="2">
        <v>48.589214429999998</v>
      </c>
      <c r="G323" s="3">
        <v>17.399999999999999</v>
      </c>
    </row>
    <row r="324" spans="1:7" ht="14.25" customHeight="1" x14ac:dyDescent="0.25">
      <c r="A324">
        <v>0.87799568362010894</v>
      </c>
      <c r="B324" s="1">
        <v>185.6</v>
      </c>
      <c r="C324" s="2">
        <v>465.1</v>
      </c>
      <c r="D324" s="2">
        <v>49573</v>
      </c>
      <c r="E324" s="2">
        <v>59.6</v>
      </c>
      <c r="F324" s="2">
        <v>51.233221479999997</v>
      </c>
      <c r="G324" s="3">
        <v>16</v>
      </c>
    </row>
    <row r="325" spans="1:7" ht="14.25" customHeight="1" x14ac:dyDescent="0.25">
      <c r="A325">
        <v>0.29101275918467406</v>
      </c>
      <c r="B325" s="1">
        <v>162.80000000000001</v>
      </c>
      <c r="C325" s="2">
        <v>488.6</v>
      </c>
      <c r="D325" s="2">
        <v>30760</v>
      </c>
      <c r="E325" s="2">
        <v>37.1</v>
      </c>
      <c r="F325" s="2">
        <v>35.620915029999999</v>
      </c>
      <c r="G325" s="3">
        <v>38.5</v>
      </c>
    </row>
    <row r="326" spans="1:7" ht="14.25" customHeight="1" x14ac:dyDescent="0.25">
      <c r="A326">
        <v>0.47187916516955009</v>
      </c>
      <c r="B326" s="1">
        <v>172.3</v>
      </c>
      <c r="C326" s="2">
        <v>471.5</v>
      </c>
      <c r="D326" s="2">
        <v>50295</v>
      </c>
      <c r="E326" s="2">
        <v>53.8</v>
      </c>
      <c r="F326" s="2">
        <v>56.466188840000001</v>
      </c>
      <c r="G326" s="3">
        <v>15</v>
      </c>
    </row>
    <row r="327" spans="1:7" ht="14.25" customHeight="1" x14ac:dyDescent="0.25">
      <c r="A327">
        <v>0.18803255610677039</v>
      </c>
      <c r="B327" s="1">
        <v>183.6</v>
      </c>
      <c r="C327" s="2">
        <v>404</v>
      </c>
      <c r="D327" s="2">
        <v>40189</v>
      </c>
      <c r="E327" s="2">
        <v>40.9</v>
      </c>
      <c r="F327" s="2">
        <v>48.967032969999998</v>
      </c>
      <c r="G327" s="3">
        <v>17.8</v>
      </c>
    </row>
    <row r="328" spans="1:7" ht="14.25" customHeight="1" x14ac:dyDescent="0.25">
      <c r="A328">
        <v>0.92541614842434161</v>
      </c>
      <c r="B328" s="1">
        <v>217.8</v>
      </c>
      <c r="C328" s="2">
        <v>530.4</v>
      </c>
      <c r="D328" s="2">
        <v>32683</v>
      </c>
      <c r="E328" s="2">
        <v>49.2</v>
      </c>
      <c r="F328" s="2">
        <v>42.655542160000003</v>
      </c>
      <c r="G328" s="3">
        <v>30.1</v>
      </c>
    </row>
    <row r="329" spans="1:7" ht="14.25" customHeight="1" x14ac:dyDescent="0.25">
      <c r="A329">
        <v>0.11392495132644409</v>
      </c>
      <c r="B329" s="1">
        <v>148.19999999999999</v>
      </c>
      <c r="C329" s="2">
        <v>414.2</v>
      </c>
      <c r="D329" s="2">
        <v>47041</v>
      </c>
      <c r="E329" s="2">
        <v>57.6</v>
      </c>
      <c r="F329" s="2">
        <v>57.849629919999998</v>
      </c>
      <c r="G329" s="3">
        <v>13.8</v>
      </c>
    </row>
    <row r="330" spans="1:7" ht="14.25" customHeight="1" x14ac:dyDescent="0.25">
      <c r="A330">
        <v>0.93928458412000104</v>
      </c>
      <c r="B330" s="1">
        <v>193.9</v>
      </c>
      <c r="C330" s="2">
        <v>403.3</v>
      </c>
      <c r="D330" s="2">
        <v>35772</v>
      </c>
      <c r="E330" s="2">
        <v>52</v>
      </c>
      <c r="F330" s="2">
        <v>47.530864200000003</v>
      </c>
      <c r="G330" s="3">
        <v>22</v>
      </c>
    </row>
    <row r="331" spans="1:7" ht="14.25" customHeight="1" x14ac:dyDescent="0.25">
      <c r="A331">
        <v>0.27027334398564051</v>
      </c>
      <c r="B331" s="1">
        <v>169.2</v>
      </c>
      <c r="C331" s="2">
        <v>428.1</v>
      </c>
      <c r="D331" s="2">
        <v>57378</v>
      </c>
      <c r="E331" s="2">
        <v>58.8</v>
      </c>
      <c r="F331" s="2">
        <v>55.58980682</v>
      </c>
      <c r="G331" s="3">
        <v>15.3</v>
      </c>
    </row>
    <row r="332" spans="1:7" ht="14.25" customHeight="1" x14ac:dyDescent="0.25">
      <c r="A332">
        <v>0.13276749946693001</v>
      </c>
      <c r="B332" s="1">
        <v>137.30000000000001</v>
      </c>
      <c r="C332" s="2">
        <v>408</v>
      </c>
      <c r="D332" s="2">
        <v>42754</v>
      </c>
      <c r="E332" s="2">
        <v>56</v>
      </c>
      <c r="F332" s="2">
        <v>43.27147205</v>
      </c>
      <c r="G332" s="3">
        <v>20.399999999999999</v>
      </c>
    </row>
    <row r="333" spans="1:7" ht="14.25" customHeight="1" x14ac:dyDescent="0.25">
      <c r="A333">
        <v>7.1159362366970624E-2</v>
      </c>
      <c r="B333" s="1">
        <v>158.6</v>
      </c>
      <c r="C333" s="2">
        <v>451</v>
      </c>
      <c r="D333" s="2">
        <v>59049</v>
      </c>
      <c r="E333" s="2">
        <v>65.3</v>
      </c>
      <c r="F333" s="2">
        <v>43.175630490000003</v>
      </c>
      <c r="G333" s="3">
        <v>15.2</v>
      </c>
    </row>
    <row r="334" spans="1:7" ht="14.25" customHeight="1" x14ac:dyDescent="0.25">
      <c r="A334">
        <v>0.38143499329105734</v>
      </c>
      <c r="B334" s="1">
        <v>159.30000000000001</v>
      </c>
      <c r="C334" s="2">
        <v>493.6</v>
      </c>
      <c r="D334" s="2">
        <v>52355</v>
      </c>
      <c r="E334" s="2">
        <v>54.9</v>
      </c>
      <c r="F334" s="2">
        <v>42.696312980000002</v>
      </c>
      <c r="G334" s="3">
        <v>11.5</v>
      </c>
    </row>
    <row r="335" spans="1:7" ht="14.25" customHeight="1" x14ac:dyDescent="0.25">
      <c r="A335">
        <v>0.1843708166852801</v>
      </c>
      <c r="B335" s="1">
        <v>137.4</v>
      </c>
      <c r="C335" s="2">
        <v>420.4</v>
      </c>
      <c r="D335" s="2">
        <v>51440</v>
      </c>
      <c r="E335" s="2">
        <v>60.8</v>
      </c>
      <c r="F335" s="2">
        <v>58.567300879999998</v>
      </c>
      <c r="G335" s="3">
        <v>15.5</v>
      </c>
    </row>
    <row r="336" spans="1:7" ht="14.25" customHeight="1" x14ac:dyDescent="0.25">
      <c r="A336">
        <v>1.4698902536073311E-2</v>
      </c>
      <c r="B336" s="1">
        <v>181.7</v>
      </c>
      <c r="C336" s="2">
        <v>466.2</v>
      </c>
      <c r="D336" s="2">
        <v>52750</v>
      </c>
      <c r="E336" s="2">
        <v>58.3</v>
      </c>
      <c r="F336" s="2">
        <v>54.277204410000003</v>
      </c>
      <c r="G336" s="3">
        <v>11.2</v>
      </c>
    </row>
    <row r="337" spans="1:7" ht="14.25" customHeight="1" x14ac:dyDescent="0.25">
      <c r="A337">
        <v>0.77400994206718821</v>
      </c>
      <c r="B337" s="1">
        <v>195.1</v>
      </c>
      <c r="C337" s="2">
        <v>494.9</v>
      </c>
      <c r="D337" s="2">
        <v>36996</v>
      </c>
      <c r="E337" s="2">
        <v>48.2</v>
      </c>
      <c r="F337" s="2">
        <v>47.480279029999998</v>
      </c>
      <c r="G337" s="3">
        <v>21.1</v>
      </c>
    </row>
    <row r="338" spans="1:7" ht="14.25" customHeight="1" x14ac:dyDescent="0.25">
      <c r="A338">
        <v>0.36928727448000742</v>
      </c>
      <c r="B338" s="1">
        <v>106.1</v>
      </c>
      <c r="C338" s="2">
        <v>318.89999999999998</v>
      </c>
      <c r="D338" s="2">
        <v>60810</v>
      </c>
      <c r="E338" s="2">
        <v>62.1</v>
      </c>
      <c r="F338" s="2">
        <v>58.430717860000001</v>
      </c>
      <c r="G338" s="3">
        <v>10.6</v>
      </c>
    </row>
    <row r="339" spans="1:7" ht="14.25" customHeight="1" x14ac:dyDescent="0.25">
      <c r="A339">
        <v>3.6295647567282985E-2</v>
      </c>
      <c r="B339" s="1">
        <v>191.8</v>
      </c>
      <c r="C339" s="2">
        <v>483.1</v>
      </c>
      <c r="D339" s="2">
        <v>48528</v>
      </c>
      <c r="E339" s="2">
        <v>61.1</v>
      </c>
      <c r="F339" s="2">
        <v>49.030746999999998</v>
      </c>
      <c r="G339" s="3">
        <v>12.9</v>
      </c>
    </row>
    <row r="340" spans="1:7" ht="14.25" customHeight="1" x14ac:dyDescent="0.25">
      <c r="A340">
        <v>0.81899318604937521</v>
      </c>
      <c r="B340" s="1">
        <v>167.3</v>
      </c>
      <c r="C340" s="2">
        <v>430.4</v>
      </c>
      <c r="D340" s="2">
        <v>47548</v>
      </c>
      <c r="E340" s="2">
        <v>44.2</v>
      </c>
      <c r="F340" s="2">
        <v>49.974924340000001</v>
      </c>
      <c r="G340" s="3">
        <v>14.7</v>
      </c>
    </row>
    <row r="341" spans="1:7" ht="14.25" customHeight="1" x14ac:dyDescent="0.25">
      <c r="A341">
        <v>5.3804389451913015E-2</v>
      </c>
      <c r="B341" s="1">
        <v>184.3</v>
      </c>
      <c r="C341" s="2">
        <v>483.9</v>
      </c>
      <c r="D341" s="2">
        <v>52776</v>
      </c>
      <c r="E341" s="2">
        <v>62.3</v>
      </c>
      <c r="F341" s="2">
        <v>58.536742859999997</v>
      </c>
      <c r="G341" s="3">
        <v>10.5</v>
      </c>
    </row>
    <row r="342" spans="1:7" ht="14.25" customHeight="1" x14ac:dyDescent="0.25">
      <c r="A342">
        <v>0.76638929563770053</v>
      </c>
      <c r="B342" s="1">
        <v>183.9</v>
      </c>
      <c r="C342" s="2">
        <v>493.1</v>
      </c>
      <c r="D342" s="2">
        <v>36303</v>
      </c>
      <c r="E342" s="2">
        <v>50.7</v>
      </c>
      <c r="F342" s="2">
        <v>42.259503080000002</v>
      </c>
      <c r="G342" s="3">
        <v>28.6</v>
      </c>
    </row>
    <row r="343" spans="1:7" ht="14.25" customHeight="1" x14ac:dyDescent="0.25">
      <c r="A343">
        <v>0.22775541763062124</v>
      </c>
      <c r="B343" s="1">
        <v>191.5</v>
      </c>
      <c r="C343" s="2">
        <v>536.70000000000005</v>
      </c>
      <c r="D343" s="2">
        <v>45889</v>
      </c>
      <c r="E343" s="2">
        <v>52.1</v>
      </c>
      <c r="F343" s="2">
        <v>53.845144359999999</v>
      </c>
      <c r="G343" s="3">
        <v>15.2</v>
      </c>
    </row>
    <row r="344" spans="1:7" ht="14.25" customHeight="1" x14ac:dyDescent="0.25">
      <c r="A344">
        <v>0.23066505702064055</v>
      </c>
      <c r="B344" s="1">
        <v>199.1</v>
      </c>
      <c r="C344" s="2">
        <v>452.4</v>
      </c>
      <c r="D344" s="2">
        <v>39268</v>
      </c>
      <c r="E344" s="2">
        <v>54</v>
      </c>
      <c r="F344" s="2">
        <v>42.649126639999999</v>
      </c>
      <c r="G344" s="3">
        <v>23.9</v>
      </c>
    </row>
    <row r="345" spans="1:7" ht="14.25" customHeight="1" x14ac:dyDescent="0.25">
      <c r="A345">
        <v>0.91347385508971102</v>
      </c>
      <c r="B345" s="1">
        <v>132.6</v>
      </c>
      <c r="C345" s="2">
        <v>438.9</v>
      </c>
      <c r="D345" s="2">
        <v>79173</v>
      </c>
      <c r="E345" s="2">
        <v>72.599999999999994</v>
      </c>
      <c r="F345" s="2">
        <v>60.714674010000003</v>
      </c>
      <c r="G345" s="3">
        <v>6.2</v>
      </c>
    </row>
    <row r="346" spans="1:7" ht="14.25" customHeight="1" x14ac:dyDescent="0.25">
      <c r="A346">
        <v>0.44956362359348789</v>
      </c>
      <c r="B346" s="1">
        <v>157.4</v>
      </c>
      <c r="C346" s="2">
        <v>449.9</v>
      </c>
      <c r="D346" s="2">
        <v>51151</v>
      </c>
      <c r="E346" s="2">
        <v>59.7</v>
      </c>
      <c r="F346" s="2">
        <v>59.491978609999997</v>
      </c>
      <c r="G346" s="3">
        <v>15.5</v>
      </c>
    </row>
    <row r="347" spans="1:7" ht="14.25" customHeight="1" x14ac:dyDescent="0.25">
      <c r="A347">
        <v>0.21476824164060415</v>
      </c>
      <c r="B347" s="1">
        <v>185.1</v>
      </c>
      <c r="C347" s="2">
        <v>495.6</v>
      </c>
      <c r="D347" s="2">
        <v>48544</v>
      </c>
      <c r="E347" s="2">
        <v>55.7</v>
      </c>
      <c r="F347" s="2">
        <v>53.282056689999997</v>
      </c>
      <c r="G347" s="3">
        <v>12.9</v>
      </c>
    </row>
    <row r="348" spans="1:7" ht="14.25" customHeight="1" x14ac:dyDescent="0.25">
      <c r="A348">
        <v>3.5273623551296263E-2</v>
      </c>
      <c r="B348" s="1">
        <v>194</v>
      </c>
      <c r="C348" s="2">
        <v>524.20000000000005</v>
      </c>
      <c r="D348" s="2">
        <v>40357</v>
      </c>
      <c r="E348" s="2">
        <v>48.6</v>
      </c>
      <c r="F348" s="2">
        <v>48.039533380000002</v>
      </c>
      <c r="G348" s="3">
        <v>18.8</v>
      </c>
    </row>
    <row r="349" spans="1:7" ht="14.25" customHeight="1" x14ac:dyDescent="0.25">
      <c r="A349">
        <v>0.31622219969560761</v>
      </c>
      <c r="B349" s="1">
        <v>189.4</v>
      </c>
      <c r="C349" s="2">
        <v>472.2</v>
      </c>
      <c r="D349" s="2">
        <v>52850</v>
      </c>
      <c r="E349" s="2">
        <v>60.7</v>
      </c>
      <c r="F349" s="2">
        <v>53.362437300000003</v>
      </c>
      <c r="G349" s="3">
        <v>10.4</v>
      </c>
    </row>
    <row r="350" spans="1:7" ht="14.25" customHeight="1" x14ac:dyDescent="0.25">
      <c r="A350">
        <v>0.31241310733436201</v>
      </c>
      <c r="B350" s="1">
        <v>172.5</v>
      </c>
      <c r="C350" s="2">
        <v>390.6</v>
      </c>
      <c r="D350" s="2">
        <v>38474</v>
      </c>
      <c r="E350" s="2">
        <v>52.8</v>
      </c>
      <c r="F350" s="2">
        <v>53.307299970000003</v>
      </c>
      <c r="G350" s="3">
        <v>17</v>
      </c>
    </row>
    <row r="351" spans="1:7" ht="14.25" customHeight="1" x14ac:dyDescent="0.25">
      <c r="A351">
        <v>0.39371942892930378</v>
      </c>
      <c r="B351" s="1">
        <v>164.5</v>
      </c>
      <c r="C351" s="2">
        <v>410.9</v>
      </c>
      <c r="D351" s="2">
        <v>34109</v>
      </c>
      <c r="E351" s="2">
        <v>53.3</v>
      </c>
      <c r="F351" s="2">
        <v>48.072541690000001</v>
      </c>
      <c r="G351" s="3">
        <v>27.7</v>
      </c>
    </row>
    <row r="352" spans="1:7" ht="14.25" customHeight="1" x14ac:dyDescent="0.25">
      <c r="A352">
        <v>0.38109386116650534</v>
      </c>
      <c r="B352" s="1">
        <v>190.7</v>
      </c>
      <c r="C352" s="2">
        <v>426.9</v>
      </c>
      <c r="D352" s="2">
        <v>52582</v>
      </c>
      <c r="E352" s="2">
        <v>56.8</v>
      </c>
      <c r="F352" s="2">
        <v>54.421657099999997</v>
      </c>
      <c r="G352" s="3">
        <v>12.9</v>
      </c>
    </row>
    <row r="353" spans="1:7" ht="14.25" customHeight="1" x14ac:dyDescent="0.25">
      <c r="A353">
        <v>0.89857914903029634</v>
      </c>
      <c r="B353" s="1">
        <v>126.3</v>
      </c>
      <c r="C353" s="2">
        <v>413.3</v>
      </c>
      <c r="D353" s="2">
        <v>67260</v>
      </c>
      <c r="E353" s="2">
        <v>66.8</v>
      </c>
      <c r="F353" s="2">
        <v>47.789115649999999</v>
      </c>
      <c r="G353" s="3">
        <v>9.8000000000000007</v>
      </c>
    </row>
    <row r="354" spans="1:7" ht="14.25" customHeight="1" x14ac:dyDescent="0.25">
      <c r="A354">
        <v>0.81615424925615365</v>
      </c>
      <c r="B354" s="1">
        <v>173.3</v>
      </c>
      <c r="C354" s="2">
        <v>408</v>
      </c>
      <c r="D354" s="2">
        <v>27875</v>
      </c>
      <c r="E354" s="2">
        <v>41.8</v>
      </c>
      <c r="F354" s="2">
        <v>41.77884615</v>
      </c>
      <c r="G354" s="3">
        <v>32.4</v>
      </c>
    </row>
    <row r="355" spans="1:7" ht="14.25" customHeight="1" x14ac:dyDescent="0.25">
      <c r="A355">
        <v>0.47591435059329146</v>
      </c>
      <c r="B355" s="1">
        <v>162.69999999999999</v>
      </c>
      <c r="C355" s="2">
        <v>494.3</v>
      </c>
      <c r="D355" s="2">
        <v>49809</v>
      </c>
      <c r="E355" s="2">
        <v>53.5</v>
      </c>
      <c r="F355" s="2">
        <v>47.304771029999998</v>
      </c>
      <c r="G355" s="3">
        <v>14.2</v>
      </c>
    </row>
    <row r="356" spans="1:7" ht="14.25" customHeight="1" x14ac:dyDescent="0.25">
      <c r="A356">
        <v>0.70775061361427383</v>
      </c>
      <c r="B356" s="1">
        <v>212.5</v>
      </c>
      <c r="C356" s="2">
        <v>425.6</v>
      </c>
      <c r="D356" s="2">
        <v>37761</v>
      </c>
      <c r="E356" s="2">
        <v>47.7</v>
      </c>
      <c r="F356" s="2">
        <v>51.206543969999998</v>
      </c>
      <c r="G356" s="3">
        <v>18.3</v>
      </c>
    </row>
    <row r="357" spans="1:7" ht="14.25" customHeight="1" x14ac:dyDescent="0.25">
      <c r="A357">
        <v>0.52060195706706947</v>
      </c>
      <c r="B357" s="1">
        <v>179.9</v>
      </c>
      <c r="C357" s="2">
        <v>340.7</v>
      </c>
      <c r="D357" s="2">
        <v>30264</v>
      </c>
      <c r="E357" s="2">
        <v>19.5</v>
      </c>
      <c r="F357" s="2">
        <v>47.614314120000003</v>
      </c>
      <c r="G357" s="3">
        <v>38.9</v>
      </c>
    </row>
    <row r="358" spans="1:7" ht="14.25" customHeight="1" x14ac:dyDescent="0.25">
      <c r="A358">
        <v>0.86847426582358234</v>
      </c>
      <c r="B358" s="1">
        <v>138.4</v>
      </c>
      <c r="C358" s="2">
        <v>431.4</v>
      </c>
      <c r="D358" s="2">
        <v>55984</v>
      </c>
      <c r="E358" s="2">
        <v>70.3</v>
      </c>
      <c r="F358" s="2">
        <v>56.280310380000003</v>
      </c>
      <c r="G358" s="3">
        <v>9.4</v>
      </c>
    </row>
    <row r="359" spans="1:7" ht="14.25" customHeight="1" x14ac:dyDescent="0.25">
      <c r="A359">
        <v>0.7506006079357822</v>
      </c>
      <c r="B359" s="1">
        <v>230.9</v>
      </c>
      <c r="C359" s="2">
        <v>433.4</v>
      </c>
      <c r="D359" s="2">
        <v>38597</v>
      </c>
      <c r="E359" s="2">
        <v>52</v>
      </c>
      <c r="F359" s="2">
        <v>49.566348660000003</v>
      </c>
      <c r="G359" s="3">
        <v>22.3</v>
      </c>
    </row>
    <row r="360" spans="1:7" ht="14.25" customHeight="1" x14ac:dyDescent="0.25">
      <c r="A360">
        <v>0.84418164299524545</v>
      </c>
      <c r="B360" s="1">
        <v>162.19999999999999</v>
      </c>
      <c r="C360" s="2">
        <v>468.5</v>
      </c>
      <c r="D360" s="2">
        <v>50434</v>
      </c>
      <c r="E360" s="2">
        <v>58.9</v>
      </c>
      <c r="F360" s="2">
        <v>55.207444080000002</v>
      </c>
      <c r="G360" s="3">
        <v>11.9</v>
      </c>
    </row>
    <row r="361" spans="1:7" ht="14.25" customHeight="1" x14ac:dyDescent="0.25">
      <c r="A361">
        <v>0.70343566877616215</v>
      </c>
      <c r="B361" s="1">
        <v>177.3</v>
      </c>
      <c r="C361" s="2">
        <v>503.5</v>
      </c>
      <c r="D361" s="2">
        <v>59282</v>
      </c>
      <c r="E361" s="2">
        <v>53.8</v>
      </c>
      <c r="F361" s="2">
        <v>56.736924279999997</v>
      </c>
      <c r="G361" s="3">
        <v>10.7</v>
      </c>
    </row>
    <row r="362" spans="1:7" ht="14.25" customHeight="1" x14ac:dyDescent="0.25">
      <c r="A362">
        <v>4.82245953490823E-3</v>
      </c>
      <c r="B362" s="1">
        <v>206.1</v>
      </c>
      <c r="C362" s="2">
        <v>429.4</v>
      </c>
      <c r="D362" s="2">
        <v>41849</v>
      </c>
      <c r="E362" s="2">
        <v>48.5</v>
      </c>
      <c r="F362" s="2">
        <v>48.812326130000002</v>
      </c>
      <c r="G362" s="3">
        <v>18.3</v>
      </c>
    </row>
    <row r="363" spans="1:7" ht="14.25" customHeight="1" x14ac:dyDescent="0.25">
      <c r="A363">
        <v>0.31667408324262436</v>
      </c>
      <c r="B363" s="1">
        <v>185.1</v>
      </c>
      <c r="C363" s="2">
        <v>433.4</v>
      </c>
      <c r="D363" s="2">
        <v>45195</v>
      </c>
      <c r="E363" s="2">
        <v>54.7</v>
      </c>
      <c r="F363" s="2">
        <v>52.435008670000002</v>
      </c>
      <c r="G363" s="3">
        <v>19</v>
      </c>
    </row>
    <row r="364" spans="1:7" ht="14.25" customHeight="1" x14ac:dyDescent="0.25">
      <c r="A364">
        <v>0.98639412133416005</v>
      </c>
      <c r="B364" s="1">
        <v>187.2</v>
      </c>
      <c r="C364" s="2">
        <v>307.60000000000002</v>
      </c>
      <c r="D364" s="2">
        <v>42820</v>
      </c>
      <c r="E364" s="2">
        <v>58.2</v>
      </c>
      <c r="F364" s="2">
        <v>51.98366394</v>
      </c>
      <c r="G364" s="3">
        <v>14.8</v>
      </c>
    </row>
    <row r="365" spans="1:7" ht="14.25" customHeight="1" x14ac:dyDescent="0.25">
      <c r="A365">
        <v>0.18430738047858819</v>
      </c>
      <c r="B365" s="1">
        <v>205.8</v>
      </c>
      <c r="C365" s="2">
        <v>445.9</v>
      </c>
      <c r="D365" s="2">
        <v>41112</v>
      </c>
      <c r="E365" s="2">
        <v>57.2</v>
      </c>
      <c r="F365" s="2">
        <v>47.342831299999993</v>
      </c>
      <c r="G365" s="3">
        <v>16.3</v>
      </c>
    </row>
    <row r="366" spans="1:7" ht="14.25" customHeight="1" x14ac:dyDescent="0.25">
      <c r="A366">
        <v>0.78395162408926289</v>
      </c>
      <c r="B366" s="1">
        <v>159.69999999999999</v>
      </c>
      <c r="C366" s="2">
        <v>542.1</v>
      </c>
      <c r="D366" s="2">
        <v>67172</v>
      </c>
      <c r="E366" s="2">
        <v>72.400000000000006</v>
      </c>
      <c r="F366" s="2">
        <v>53.627760250000001</v>
      </c>
      <c r="G366" s="3">
        <v>8.8000000000000007</v>
      </c>
    </row>
    <row r="367" spans="1:7" ht="14.25" customHeight="1" x14ac:dyDescent="0.25">
      <c r="A367">
        <v>7.4756257615911426E-2</v>
      </c>
      <c r="B367" s="1">
        <v>174.2</v>
      </c>
      <c r="C367" s="2">
        <v>453.54942210000002</v>
      </c>
      <c r="D367" s="2">
        <v>50905</v>
      </c>
      <c r="E367" s="2">
        <v>68.5</v>
      </c>
      <c r="F367" s="2">
        <v>45.21959459</v>
      </c>
      <c r="G367" s="3">
        <v>9.3000000000000007</v>
      </c>
    </row>
    <row r="368" spans="1:7" ht="14.25" customHeight="1" x14ac:dyDescent="0.25">
      <c r="A368">
        <v>0.76685793477625031</v>
      </c>
      <c r="B368" s="1">
        <v>187.9</v>
      </c>
      <c r="C368" s="2">
        <v>426.3</v>
      </c>
      <c r="D368" s="2">
        <v>39922</v>
      </c>
      <c r="E368" s="2">
        <v>49.7</v>
      </c>
      <c r="F368" s="2">
        <v>54.850257299999996</v>
      </c>
      <c r="G368" s="3">
        <v>17.2</v>
      </c>
    </row>
    <row r="369" spans="1:7" ht="14.25" customHeight="1" x14ac:dyDescent="0.25">
      <c r="A369">
        <v>0.59526967874059522</v>
      </c>
      <c r="B369" s="1">
        <v>155.1</v>
      </c>
      <c r="C369" s="2">
        <v>414.5</v>
      </c>
      <c r="D369" s="2">
        <v>52075</v>
      </c>
      <c r="E369" s="2">
        <v>62.8</v>
      </c>
      <c r="F369" s="2">
        <v>51.065975219999999</v>
      </c>
      <c r="G369" s="3">
        <v>15.4</v>
      </c>
    </row>
    <row r="370" spans="1:7" ht="14.25" customHeight="1" x14ac:dyDescent="0.25">
      <c r="A370">
        <v>0.93940993364798997</v>
      </c>
      <c r="B370" s="1">
        <v>182.5</v>
      </c>
      <c r="C370" s="2">
        <v>478.6</v>
      </c>
      <c r="D370" s="2">
        <v>45476</v>
      </c>
      <c r="E370" s="2">
        <v>57.1</v>
      </c>
      <c r="F370" s="2">
        <v>46.119489880000003</v>
      </c>
      <c r="G370" s="3">
        <v>16.399999999999999</v>
      </c>
    </row>
    <row r="371" spans="1:7" ht="14.25" customHeight="1" x14ac:dyDescent="0.25">
      <c r="A371">
        <v>0.55832192385965229</v>
      </c>
      <c r="B371" s="1">
        <v>186.9</v>
      </c>
      <c r="C371" s="2">
        <v>506.1</v>
      </c>
      <c r="D371" s="2">
        <v>49125</v>
      </c>
      <c r="E371" s="2">
        <v>61</v>
      </c>
      <c r="F371" s="2">
        <v>55.334861220000001</v>
      </c>
      <c r="G371" s="3">
        <v>13.2</v>
      </c>
    </row>
    <row r="372" spans="1:7" ht="14.25" customHeight="1" x14ac:dyDescent="0.25">
      <c r="A372">
        <v>0.40935291408245511</v>
      </c>
      <c r="B372" s="1">
        <v>203.7</v>
      </c>
      <c r="C372" s="2">
        <v>425.7</v>
      </c>
      <c r="D372" s="2">
        <v>36867</v>
      </c>
      <c r="E372" s="2">
        <v>42.2</v>
      </c>
      <c r="F372" s="2">
        <v>50.793650790000001</v>
      </c>
      <c r="G372" s="3">
        <v>20.7</v>
      </c>
    </row>
    <row r="373" spans="1:7" ht="14.25" customHeight="1" x14ac:dyDescent="0.25">
      <c r="A373">
        <v>0.35067650511987924</v>
      </c>
      <c r="B373" s="1">
        <v>209.2</v>
      </c>
      <c r="C373" s="2">
        <v>383.8</v>
      </c>
      <c r="D373" s="2">
        <v>40788</v>
      </c>
      <c r="E373" s="2">
        <v>44.8</v>
      </c>
      <c r="F373" s="2">
        <v>52.060772589999999</v>
      </c>
      <c r="G373" s="3">
        <v>19.8</v>
      </c>
    </row>
    <row r="374" spans="1:7" ht="14.25" customHeight="1" x14ac:dyDescent="0.25">
      <c r="A374">
        <v>0.56171622697426615</v>
      </c>
      <c r="B374" s="1">
        <v>197.9</v>
      </c>
      <c r="C374" s="2">
        <v>468.9</v>
      </c>
      <c r="D374" s="2">
        <v>43111</v>
      </c>
      <c r="E374" s="2">
        <v>48</v>
      </c>
      <c r="F374" s="2">
        <v>51.983252530000001</v>
      </c>
      <c r="G374" s="3">
        <v>19.899999999999999</v>
      </c>
    </row>
    <row r="375" spans="1:7" ht="14.25" customHeight="1" x14ac:dyDescent="0.25">
      <c r="A375">
        <v>0.55292098719275529</v>
      </c>
      <c r="B375" s="1">
        <v>147.1</v>
      </c>
      <c r="C375" s="2">
        <v>404.1</v>
      </c>
      <c r="D375" s="2">
        <v>47192</v>
      </c>
      <c r="E375" s="2">
        <v>57.5</v>
      </c>
      <c r="F375" s="2">
        <v>41.352603790000003</v>
      </c>
      <c r="G375" s="3">
        <v>18.7</v>
      </c>
    </row>
    <row r="376" spans="1:7" ht="14.25" customHeight="1" x14ac:dyDescent="0.25">
      <c r="A376">
        <v>0.98500926494977792</v>
      </c>
      <c r="B376" s="1">
        <v>193.5</v>
      </c>
      <c r="C376" s="2">
        <v>501.4</v>
      </c>
      <c r="D376" s="2">
        <v>49897</v>
      </c>
      <c r="E376" s="2">
        <v>46.6</v>
      </c>
      <c r="F376" s="2">
        <v>50.062526050000002</v>
      </c>
      <c r="G376" s="3">
        <v>16.5</v>
      </c>
    </row>
    <row r="377" spans="1:7" ht="14.25" customHeight="1" x14ac:dyDescent="0.25">
      <c r="A377">
        <v>7.6168004601481099E-2</v>
      </c>
      <c r="B377" s="1">
        <v>142.4</v>
      </c>
      <c r="C377" s="2">
        <v>428.5</v>
      </c>
      <c r="D377" s="2">
        <v>45229</v>
      </c>
      <c r="E377" s="2">
        <v>61.4</v>
      </c>
      <c r="F377" s="2">
        <v>55.704365080000002</v>
      </c>
      <c r="G377" s="3">
        <v>12.4</v>
      </c>
    </row>
    <row r="378" spans="1:7" ht="14.25" customHeight="1" x14ac:dyDescent="0.25">
      <c r="A378">
        <v>9.9769992511503869E-2</v>
      </c>
      <c r="B378" s="1">
        <v>188.1</v>
      </c>
      <c r="C378" s="2">
        <v>497.1</v>
      </c>
      <c r="D378" s="2">
        <v>47023</v>
      </c>
      <c r="E378" s="2">
        <v>56.2</v>
      </c>
      <c r="F378" s="2">
        <v>56.235997009999998</v>
      </c>
      <c r="G378" s="3">
        <v>15.6</v>
      </c>
    </row>
    <row r="379" spans="1:7" ht="14.25" customHeight="1" x14ac:dyDescent="0.25">
      <c r="A379">
        <v>0.42457499665072906</v>
      </c>
      <c r="B379" s="1">
        <v>160</v>
      </c>
      <c r="C379" s="2">
        <v>463.3</v>
      </c>
      <c r="D379" s="2">
        <v>78001</v>
      </c>
      <c r="E379" s="2">
        <v>62.4</v>
      </c>
      <c r="F379" s="2">
        <v>58.960672539999997</v>
      </c>
      <c r="G379" s="3">
        <v>9.5</v>
      </c>
    </row>
    <row r="380" spans="1:7" ht="14.25" customHeight="1" x14ac:dyDescent="0.25">
      <c r="A380">
        <v>0.41105803584002154</v>
      </c>
      <c r="B380" s="1">
        <v>154.1</v>
      </c>
      <c r="C380" s="2">
        <v>368.2</v>
      </c>
      <c r="D380" s="2">
        <v>41652</v>
      </c>
      <c r="E380" s="2">
        <v>59.2</v>
      </c>
      <c r="F380" s="2">
        <v>53.943661970000001</v>
      </c>
      <c r="G380" s="3">
        <v>14.4</v>
      </c>
    </row>
    <row r="381" spans="1:7" ht="14.25" customHeight="1" x14ac:dyDescent="0.25">
      <c r="A381">
        <v>3.067867437200722E-2</v>
      </c>
      <c r="B381" s="1">
        <v>195.3</v>
      </c>
      <c r="C381" s="2">
        <v>439.8</v>
      </c>
      <c r="D381" s="2">
        <v>43466</v>
      </c>
      <c r="E381" s="2">
        <v>52.5</v>
      </c>
      <c r="F381" s="2">
        <v>56.797327580000001</v>
      </c>
      <c r="G381" s="3">
        <v>16.600000000000001</v>
      </c>
    </row>
    <row r="382" spans="1:7" ht="14.25" customHeight="1" x14ac:dyDescent="0.25">
      <c r="A382">
        <v>0.1233767687350944</v>
      </c>
      <c r="B382" s="1">
        <v>180.3</v>
      </c>
      <c r="C382" s="2">
        <v>512.4</v>
      </c>
      <c r="D382" s="2">
        <v>46387</v>
      </c>
      <c r="E382" s="2">
        <v>53.6</v>
      </c>
      <c r="F382" s="2">
        <v>49.422127179999997</v>
      </c>
      <c r="G382" s="3">
        <v>16.7</v>
      </c>
    </row>
    <row r="383" spans="1:7" ht="14.25" customHeight="1" x14ac:dyDescent="0.25">
      <c r="A383">
        <v>0.31706908886347518</v>
      </c>
      <c r="B383" s="1">
        <v>128</v>
      </c>
      <c r="C383" s="2">
        <v>356.3</v>
      </c>
      <c r="D383" s="2">
        <v>41039</v>
      </c>
      <c r="E383" s="2">
        <v>51.3</v>
      </c>
      <c r="F383" s="2">
        <v>55.401197600000003</v>
      </c>
      <c r="G383" s="3">
        <v>17</v>
      </c>
    </row>
    <row r="384" spans="1:7" ht="14.25" customHeight="1" x14ac:dyDescent="0.25">
      <c r="A384">
        <v>0.27037023265336957</v>
      </c>
      <c r="B384" s="1">
        <v>165.9</v>
      </c>
      <c r="C384" s="2">
        <v>448.8</v>
      </c>
      <c r="D384" s="2">
        <v>40968</v>
      </c>
      <c r="E384" s="2">
        <v>54.3</v>
      </c>
      <c r="F384" s="2">
        <v>49.672902559999997</v>
      </c>
      <c r="G384" s="3">
        <v>15.9</v>
      </c>
    </row>
    <row r="385" spans="1:7" ht="14.25" customHeight="1" x14ac:dyDescent="0.25">
      <c r="A385">
        <v>0.8318802486429776</v>
      </c>
      <c r="B385" s="1">
        <v>154.6</v>
      </c>
      <c r="C385" s="2">
        <v>425.6</v>
      </c>
      <c r="D385" s="2">
        <v>56519</v>
      </c>
      <c r="E385" s="2">
        <v>66.8</v>
      </c>
      <c r="F385" s="2">
        <v>63.989577750000002</v>
      </c>
      <c r="G385" s="3">
        <v>7.8</v>
      </c>
    </row>
    <row r="386" spans="1:7" ht="14.25" customHeight="1" x14ac:dyDescent="0.25">
      <c r="A386">
        <v>0.51371940835867058</v>
      </c>
      <c r="B386" s="1">
        <v>160.30000000000001</v>
      </c>
      <c r="C386" s="2">
        <v>481.5</v>
      </c>
      <c r="D386" s="2">
        <v>50038</v>
      </c>
      <c r="E386" s="2">
        <v>57.4</v>
      </c>
      <c r="F386" s="2">
        <v>62.511457380000003</v>
      </c>
      <c r="G386" s="3">
        <v>11.1</v>
      </c>
    </row>
    <row r="387" spans="1:7" ht="14.25" customHeight="1" x14ac:dyDescent="0.25">
      <c r="A387">
        <v>0.33819452622994473</v>
      </c>
      <c r="B387" s="1">
        <v>180</v>
      </c>
      <c r="C387" s="2">
        <v>475.2</v>
      </c>
      <c r="D387" s="2">
        <v>51978</v>
      </c>
      <c r="E387" s="2">
        <v>60.3</v>
      </c>
      <c r="F387" s="2">
        <v>54.77389453</v>
      </c>
      <c r="G387" s="3">
        <v>11.8</v>
      </c>
    </row>
    <row r="388" spans="1:7" ht="14.25" customHeight="1" x14ac:dyDescent="0.25">
      <c r="A388">
        <v>0.95885069951149393</v>
      </c>
      <c r="B388" s="1">
        <v>183.2</v>
      </c>
      <c r="C388" s="2">
        <v>495.4</v>
      </c>
      <c r="D388" s="2">
        <v>43810</v>
      </c>
      <c r="E388" s="2">
        <v>54.2</v>
      </c>
      <c r="F388" s="2">
        <v>52.481194870000003</v>
      </c>
      <c r="G388" s="3">
        <v>13.3</v>
      </c>
    </row>
    <row r="389" spans="1:7" ht="14.25" customHeight="1" x14ac:dyDescent="0.25">
      <c r="A389">
        <v>0.72349687007368846</v>
      </c>
      <c r="B389" s="1">
        <v>201.7</v>
      </c>
      <c r="C389" s="2">
        <v>492</v>
      </c>
      <c r="D389" s="2">
        <v>61195</v>
      </c>
      <c r="E389" s="2">
        <v>61.1</v>
      </c>
      <c r="F389" s="2">
        <v>60.074869790000001</v>
      </c>
      <c r="G389" s="3">
        <v>11</v>
      </c>
    </row>
    <row r="390" spans="1:7" ht="14.25" customHeight="1" x14ac:dyDescent="0.25">
      <c r="A390">
        <v>0.46400351432737819</v>
      </c>
      <c r="B390" s="1">
        <v>169</v>
      </c>
      <c r="C390" s="2">
        <v>461.3</v>
      </c>
      <c r="D390" s="2">
        <v>55915</v>
      </c>
      <c r="E390" s="2">
        <v>59.6</v>
      </c>
      <c r="F390" s="2">
        <v>55.445755220000002</v>
      </c>
      <c r="G390" s="3">
        <v>8.6999999999999993</v>
      </c>
    </row>
    <row r="391" spans="1:7" ht="14.25" customHeight="1" x14ac:dyDescent="0.25">
      <c r="A391">
        <v>0.44633510107072916</v>
      </c>
      <c r="B391" s="1">
        <v>169</v>
      </c>
      <c r="C391" s="2">
        <v>500.1</v>
      </c>
      <c r="D391" s="2">
        <v>60387</v>
      </c>
      <c r="E391" s="2">
        <v>59.9</v>
      </c>
      <c r="F391" s="2">
        <v>45.043063789999998</v>
      </c>
      <c r="G391" s="3">
        <v>13</v>
      </c>
    </row>
    <row r="392" spans="1:7" ht="14.25" customHeight="1" x14ac:dyDescent="0.25">
      <c r="A392">
        <v>0.19692846981352152</v>
      </c>
      <c r="B392" s="1">
        <v>174.3</v>
      </c>
      <c r="C392" s="2">
        <v>501</v>
      </c>
      <c r="D392" s="2">
        <v>36810</v>
      </c>
      <c r="E392" s="2">
        <v>49.6</v>
      </c>
      <c r="F392" s="2">
        <v>49.698622270000001</v>
      </c>
      <c r="G392" s="3">
        <v>20.100000000000001</v>
      </c>
    </row>
    <row r="393" spans="1:7" ht="14.25" customHeight="1" x14ac:dyDescent="0.25">
      <c r="A393">
        <v>0.48860791333085918</v>
      </c>
      <c r="B393" s="1">
        <v>94.4</v>
      </c>
      <c r="C393" s="2">
        <v>380.7</v>
      </c>
      <c r="D393" s="2">
        <v>63490</v>
      </c>
      <c r="E393" s="2">
        <v>70.8</v>
      </c>
      <c r="F393" s="2">
        <v>51.759300760000002</v>
      </c>
      <c r="G393" s="3">
        <v>10.6</v>
      </c>
    </row>
    <row r="394" spans="1:7" ht="14.25" customHeight="1" x14ac:dyDescent="0.25">
      <c r="A394">
        <v>0.54172033447723988</v>
      </c>
      <c r="B394" s="1">
        <v>171.6</v>
      </c>
      <c r="C394" s="2">
        <v>531.79999999999995</v>
      </c>
      <c r="D394" s="2">
        <v>80479</v>
      </c>
      <c r="E394" s="2">
        <v>61</v>
      </c>
      <c r="F394" s="2">
        <v>53.745619740000002</v>
      </c>
      <c r="G394" s="3">
        <v>7.2</v>
      </c>
    </row>
    <row r="395" spans="1:7" ht="14.25" customHeight="1" x14ac:dyDescent="0.25">
      <c r="A395">
        <v>0.62078197633406307</v>
      </c>
      <c r="B395" s="1">
        <v>125.2</v>
      </c>
      <c r="C395" s="2">
        <v>376.2</v>
      </c>
      <c r="D395" s="2">
        <v>36065</v>
      </c>
      <c r="E395" s="2">
        <v>56.7</v>
      </c>
      <c r="F395" s="2">
        <v>71.703056770000003</v>
      </c>
      <c r="G395" s="3">
        <v>27.1</v>
      </c>
    </row>
    <row r="396" spans="1:7" ht="14.25" customHeight="1" x14ac:dyDescent="0.25">
      <c r="A396">
        <v>0.33219287160760225</v>
      </c>
      <c r="B396" s="1">
        <v>182.2</v>
      </c>
      <c r="C396" s="2">
        <v>401.3</v>
      </c>
      <c r="D396" s="2">
        <v>66878</v>
      </c>
      <c r="E396" s="2">
        <v>64.8</v>
      </c>
      <c r="F396" s="2">
        <v>62.710007300000001</v>
      </c>
      <c r="G396" s="3">
        <v>10.7</v>
      </c>
    </row>
    <row r="397" spans="1:7" ht="14.25" customHeight="1" x14ac:dyDescent="0.25">
      <c r="A397">
        <v>0.36250285604882349</v>
      </c>
      <c r="B397" s="1">
        <v>165.8</v>
      </c>
      <c r="C397" s="2">
        <v>465.5</v>
      </c>
      <c r="D397" s="2">
        <v>49837</v>
      </c>
      <c r="E397" s="2">
        <v>63.5</v>
      </c>
      <c r="F397" s="2">
        <v>53.529868110000002</v>
      </c>
      <c r="G397" s="3">
        <v>12.1</v>
      </c>
    </row>
    <row r="398" spans="1:7" ht="14.25" customHeight="1" x14ac:dyDescent="0.25">
      <c r="A398">
        <v>0.75293743493563403</v>
      </c>
      <c r="B398" s="1">
        <v>157.4</v>
      </c>
      <c r="C398" s="2">
        <v>461.5</v>
      </c>
      <c r="D398" s="2">
        <v>58375</v>
      </c>
      <c r="E398" s="2">
        <v>51.9</v>
      </c>
      <c r="F398" s="2">
        <v>58.484747849999998</v>
      </c>
      <c r="G398" s="3">
        <v>10.6</v>
      </c>
    </row>
    <row r="399" spans="1:7" ht="14.25" customHeight="1" x14ac:dyDescent="0.25">
      <c r="A399">
        <v>0.63603426774143468</v>
      </c>
      <c r="B399" s="1">
        <v>110.7</v>
      </c>
      <c r="C399" s="2">
        <v>389.1</v>
      </c>
      <c r="D399" s="2">
        <v>32570</v>
      </c>
      <c r="E399" s="2">
        <v>32.700000000000003</v>
      </c>
      <c r="F399" s="2">
        <v>47.219846019999999</v>
      </c>
      <c r="G399" s="3">
        <v>40.5</v>
      </c>
    </row>
    <row r="400" spans="1:7" ht="14.25" customHeight="1" x14ac:dyDescent="0.25">
      <c r="A400">
        <v>0.21747872393819734</v>
      </c>
      <c r="B400" s="1">
        <v>161.30000000000001</v>
      </c>
      <c r="C400" s="2">
        <v>411.6</v>
      </c>
      <c r="D400" s="2">
        <v>48127</v>
      </c>
      <c r="E400" s="2">
        <v>55.9</v>
      </c>
      <c r="F400" s="2">
        <v>45.372500440000003</v>
      </c>
      <c r="G400" s="3">
        <v>18.600000000000001</v>
      </c>
    </row>
    <row r="401" spans="1:7" ht="14.25" customHeight="1" x14ac:dyDescent="0.25">
      <c r="A401">
        <v>0.84146470991574407</v>
      </c>
      <c r="B401" s="1">
        <v>196.6</v>
      </c>
      <c r="C401" s="2">
        <v>486</v>
      </c>
      <c r="D401" s="2">
        <v>44224</v>
      </c>
      <c r="E401" s="2">
        <v>55</v>
      </c>
      <c r="F401" s="2">
        <v>51.385509599999999</v>
      </c>
      <c r="G401" s="3">
        <v>17.399999999999999</v>
      </c>
    </row>
    <row r="402" spans="1:7" ht="14.25" customHeight="1" x14ac:dyDescent="0.25">
      <c r="A402">
        <v>0.95954280806237036</v>
      </c>
      <c r="B402" s="1">
        <v>165.8</v>
      </c>
      <c r="C402" s="2">
        <v>467.3</v>
      </c>
      <c r="D402" s="2">
        <v>58673</v>
      </c>
      <c r="E402" s="2">
        <v>65</v>
      </c>
      <c r="F402" s="2">
        <v>48.4375</v>
      </c>
      <c r="G402" s="3">
        <v>11</v>
      </c>
    </row>
    <row r="403" spans="1:7" ht="14.25" customHeight="1" x14ac:dyDescent="0.25">
      <c r="A403">
        <v>0.87530109894776931</v>
      </c>
      <c r="B403" s="1">
        <v>193.9</v>
      </c>
      <c r="C403" s="2">
        <v>428.8</v>
      </c>
      <c r="D403" s="2">
        <v>58479</v>
      </c>
      <c r="E403" s="2">
        <v>64.3</v>
      </c>
      <c r="F403" s="2">
        <v>53.639393429999998</v>
      </c>
      <c r="G403" s="3">
        <v>10.1</v>
      </c>
    </row>
    <row r="404" spans="1:7" ht="14.25" customHeight="1" x14ac:dyDescent="0.25">
      <c r="A404">
        <v>0.91830367283253067</v>
      </c>
      <c r="B404" s="1">
        <v>184.9</v>
      </c>
      <c r="C404" s="2">
        <v>453.54942210000002</v>
      </c>
      <c r="D404" s="2">
        <v>43674</v>
      </c>
      <c r="E404" s="2">
        <v>53.2</v>
      </c>
      <c r="F404" s="2">
        <v>55.393000569999998</v>
      </c>
      <c r="G404" s="3">
        <v>17.8</v>
      </c>
    </row>
    <row r="405" spans="1:7" ht="14.25" customHeight="1" x14ac:dyDescent="0.25">
      <c r="A405">
        <v>0.53972920836483518</v>
      </c>
      <c r="B405" s="1">
        <v>180.9</v>
      </c>
      <c r="C405" s="2">
        <v>530.20000000000005</v>
      </c>
      <c r="D405" s="2">
        <v>67437</v>
      </c>
      <c r="E405" s="2">
        <v>62.6</v>
      </c>
      <c r="F405" s="2">
        <v>66.0330321</v>
      </c>
      <c r="G405" s="3">
        <v>8.8000000000000007</v>
      </c>
    </row>
    <row r="406" spans="1:7" ht="14.25" customHeight="1" x14ac:dyDescent="0.25">
      <c r="A406">
        <v>0.47851092730298928</v>
      </c>
      <c r="B406" s="1">
        <v>168.2</v>
      </c>
      <c r="C406" s="2">
        <v>425.4</v>
      </c>
      <c r="D406" s="2">
        <v>51733</v>
      </c>
      <c r="E406" s="2">
        <v>56.5</v>
      </c>
      <c r="F406" s="2">
        <v>57.501476670000002</v>
      </c>
      <c r="G406" s="3">
        <v>12.1</v>
      </c>
    </row>
    <row r="407" spans="1:7" ht="14.25" customHeight="1" x14ac:dyDescent="0.25">
      <c r="A407">
        <v>0.55458155909822249</v>
      </c>
      <c r="B407" s="1">
        <v>163.30000000000001</v>
      </c>
      <c r="C407" s="2">
        <v>446.6</v>
      </c>
      <c r="D407" s="2">
        <v>50703</v>
      </c>
      <c r="E407" s="2">
        <v>60.8</v>
      </c>
      <c r="F407" s="2">
        <v>55.087336239999999</v>
      </c>
      <c r="G407" s="3">
        <v>10.4</v>
      </c>
    </row>
    <row r="408" spans="1:7" ht="14.25" customHeight="1" x14ac:dyDescent="0.25">
      <c r="A408">
        <v>0.46677484125161606</v>
      </c>
      <c r="B408" s="1">
        <v>168.7</v>
      </c>
      <c r="C408" s="2">
        <v>420.9</v>
      </c>
      <c r="D408" s="2">
        <v>44026</v>
      </c>
      <c r="E408" s="2">
        <v>58.8</v>
      </c>
      <c r="F408" s="2">
        <v>54.56472771</v>
      </c>
      <c r="G408" s="3">
        <v>13.5</v>
      </c>
    </row>
    <row r="409" spans="1:7" ht="14.25" customHeight="1" x14ac:dyDescent="0.25">
      <c r="A409">
        <v>0.74613627437028418</v>
      </c>
      <c r="B409" s="1">
        <v>182.6</v>
      </c>
      <c r="C409" s="2">
        <v>509.5</v>
      </c>
      <c r="D409" s="2">
        <v>37511</v>
      </c>
      <c r="E409" s="2">
        <v>45.5</v>
      </c>
      <c r="F409" s="2">
        <v>42.409402550000003</v>
      </c>
      <c r="G409" s="3">
        <v>23.8</v>
      </c>
    </row>
    <row r="410" spans="1:7" ht="14.25" customHeight="1" x14ac:dyDescent="0.25">
      <c r="A410">
        <v>0.16311206550038182</v>
      </c>
      <c r="B410" s="1">
        <v>149.1</v>
      </c>
      <c r="C410" s="2">
        <v>345.3</v>
      </c>
      <c r="D410" s="2">
        <v>60650</v>
      </c>
      <c r="E410" s="2">
        <v>59.1</v>
      </c>
      <c r="F410" s="2">
        <v>56.738399699999995</v>
      </c>
      <c r="G410" s="3">
        <v>10</v>
      </c>
    </row>
    <row r="411" spans="1:7" ht="14.25" customHeight="1" x14ac:dyDescent="0.25">
      <c r="A411">
        <v>1.1937404501328963E-2</v>
      </c>
      <c r="B411" s="1">
        <v>144.4</v>
      </c>
      <c r="C411" s="2">
        <v>350.1</v>
      </c>
      <c r="D411" s="2">
        <v>49955</v>
      </c>
      <c r="E411" s="2">
        <v>48.2</v>
      </c>
      <c r="F411" s="2">
        <v>54.027459950000001</v>
      </c>
      <c r="G411" s="3">
        <v>12.5</v>
      </c>
    </row>
    <row r="412" spans="1:7" ht="14.25" customHeight="1" x14ac:dyDescent="0.25">
      <c r="A412">
        <v>0.42087366736923826</v>
      </c>
      <c r="B412" s="1">
        <v>216.4</v>
      </c>
      <c r="C412" s="2">
        <v>482</v>
      </c>
      <c r="D412" s="2">
        <v>34010</v>
      </c>
      <c r="E412" s="2">
        <v>35.5</v>
      </c>
      <c r="F412" s="2">
        <v>50.55837563</v>
      </c>
      <c r="G412" s="3">
        <v>28.2</v>
      </c>
    </row>
    <row r="413" spans="1:7" ht="14.25" customHeight="1" x14ac:dyDescent="0.25">
      <c r="A413">
        <v>0.36920719532845403</v>
      </c>
      <c r="B413" s="1">
        <v>155.6</v>
      </c>
      <c r="C413" s="2">
        <v>343.3</v>
      </c>
      <c r="D413" s="2">
        <v>53440</v>
      </c>
      <c r="E413" s="2">
        <v>52.4</v>
      </c>
      <c r="F413" s="2">
        <v>58.777963270000001</v>
      </c>
      <c r="G413" s="3">
        <v>14.3</v>
      </c>
    </row>
    <row r="414" spans="1:7" ht="14.25" customHeight="1" x14ac:dyDescent="0.25">
      <c r="A414">
        <v>0.98521095385270363</v>
      </c>
      <c r="B414" s="1">
        <v>169.9</v>
      </c>
      <c r="C414" s="2">
        <v>495.9</v>
      </c>
      <c r="D414" s="2">
        <v>61653</v>
      </c>
      <c r="E414" s="2">
        <v>56.5</v>
      </c>
      <c r="F414" s="2">
        <v>50.874492109999998</v>
      </c>
      <c r="G414" s="3">
        <v>11.9</v>
      </c>
    </row>
    <row r="415" spans="1:7" ht="14.25" customHeight="1" x14ac:dyDescent="0.25">
      <c r="A415">
        <v>0.16437172117056187</v>
      </c>
      <c r="B415" s="1">
        <v>160.1</v>
      </c>
      <c r="C415" s="2">
        <v>482.4</v>
      </c>
      <c r="D415" s="2">
        <v>52485</v>
      </c>
      <c r="E415" s="2">
        <v>61.8</v>
      </c>
      <c r="F415" s="2">
        <v>55.240622360000003</v>
      </c>
      <c r="G415" s="3">
        <v>10.7</v>
      </c>
    </row>
    <row r="416" spans="1:7" ht="14.25" customHeight="1" x14ac:dyDescent="0.25">
      <c r="A416">
        <v>6.5229184339860802E-2</v>
      </c>
      <c r="B416" s="1">
        <v>198.4</v>
      </c>
      <c r="C416" s="2">
        <v>352.5</v>
      </c>
      <c r="D416" s="2">
        <v>44795</v>
      </c>
      <c r="E416" s="2">
        <v>46.1</v>
      </c>
      <c r="F416" s="2">
        <v>49.194891730000002</v>
      </c>
      <c r="G416" s="3">
        <v>18.600000000000001</v>
      </c>
    </row>
    <row r="417" spans="1:7" ht="14.25" customHeight="1" x14ac:dyDescent="0.25">
      <c r="A417">
        <v>0.79332850275937439</v>
      </c>
      <c r="B417" s="1">
        <v>187.8</v>
      </c>
      <c r="C417" s="2">
        <v>515.1</v>
      </c>
      <c r="D417" s="2">
        <v>42007</v>
      </c>
      <c r="E417" s="2">
        <v>51.2</v>
      </c>
      <c r="F417" s="2">
        <v>46.80919987</v>
      </c>
      <c r="G417" s="3">
        <v>17</v>
      </c>
    </row>
    <row r="418" spans="1:7" ht="14.25" customHeight="1" x14ac:dyDescent="0.25">
      <c r="A418">
        <v>0.78347887293767138</v>
      </c>
      <c r="B418" s="1">
        <v>194.4</v>
      </c>
      <c r="C418" s="2">
        <v>444.5</v>
      </c>
      <c r="D418" s="2">
        <v>33293</v>
      </c>
      <c r="E418" s="2">
        <v>48.6</v>
      </c>
      <c r="F418" s="2">
        <v>45.906579610000001</v>
      </c>
      <c r="G418" s="3">
        <v>26.6</v>
      </c>
    </row>
    <row r="419" spans="1:7" ht="14.25" customHeight="1" x14ac:dyDescent="0.25">
      <c r="A419">
        <v>0.74494377593349737</v>
      </c>
      <c r="B419" s="1">
        <v>173.7</v>
      </c>
      <c r="C419" s="2">
        <v>497.7</v>
      </c>
      <c r="D419" s="2">
        <v>55482</v>
      </c>
      <c r="E419" s="2">
        <v>63.1</v>
      </c>
      <c r="F419" s="2">
        <v>51.223105680000003</v>
      </c>
      <c r="G419" s="3">
        <v>11.2</v>
      </c>
    </row>
    <row r="420" spans="1:7" ht="14.25" customHeight="1" x14ac:dyDescent="0.25">
      <c r="A420">
        <v>0.29726191939815638</v>
      </c>
      <c r="B420" s="1">
        <v>195.7</v>
      </c>
      <c r="C420" s="2">
        <v>475.3</v>
      </c>
      <c r="D420" s="2">
        <v>41423</v>
      </c>
      <c r="E420" s="2">
        <v>58.3</v>
      </c>
      <c r="F420" s="2">
        <v>45.822767460000001</v>
      </c>
      <c r="G420" s="3">
        <v>17.3</v>
      </c>
    </row>
    <row r="421" spans="1:7" ht="14.25" customHeight="1" x14ac:dyDescent="0.25">
      <c r="A421">
        <v>0.22958393973166247</v>
      </c>
      <c r="B421" s="1">
        <v>196.4</v>
      </c>
      <c r="C421" s="2">
        <v>453.54942210000002</v>
      </c>
      <c r="D421" s="2">
        <v>39196</v>
      </c>
      <c r="E421" s="2">
        <v>56.7</v>
      </c>
      <c r="F421" s="2">
        <v>48.209574070000002</v>
      </c>
      <c r="G421" s="3">
        <v>18.2</v>
      </c>
    </row>
    <row r="422" spans="1:7" ht="14.25" customHeight="1" x14ac:dyDescent="0.25">
      <c r="A422">
        <v>0.11686567807732295</v>
      </c>
      <c r="B422" s="1">
        <v>259.5</v>
      </c>
      <c r="C422" s="2">
        <v>511.9</v>
      </c>
      <c r="D422" s="2">
        <v>29331</v>
      </c>
      <c r="E422" s="2">
        <v>40.200000000000003</v>
      </c>
      <c r="F422" s="2">
        <v>48.726524310000002</v>
      </c>
      <c r="G422" s="3">
        <v>26.1</v>
      </c>
    </row>
    <row r="423" spans="1:7" ht="14.25" customHeight="1" x14ac:dyDescent="0.25">
      <c r="A423">
        <v>0.66838719731607665</v>
      </c>
      <c r="B423" s="1">
        <v>205.1</v>
      </c>
      <c r="C423" s="2">
        <v>461.3</v>
      </c>
      <c r="D423" s="2">
        <v>31835</v>
      </c>
      <c r="E423" s="2">
        <v>43.9</v>
      </c>
      <c r="F423" s="2">
        <v>45.0853781</v>
      </c>
      <c r="G423" s="3">
        <v>26.5</v>
      </c>
    </row>
    <row r="424" spans="1:7" ht="14.25" customHeight="1" x14ac:dyDescent="0.25">
      <c r="A424">
        <v>0.60567224448434376</v>
      </c>
      <c r="B424" s="1">
        <v>187.2</v>
      </c>
      <c r="C424" s="2">
        <v>496.6</v>
      </c>
      <c r="D424" s="2">
        <v>52640</v>
      </c>
      <c r="E424" s="2">
        <v>60.2</v>
      </c>
      <c r="F424" s="2">
        <v>57.688405500000002</v>
      </c>
      <c r="G424" s="3">
        <v>13.4</v>
      </c>
    </row>
    <row r="425" spans="1:7" ht="14.25" customHeight="1" x14ac:dyDescent="0.25">
      <c r="A425">
        <v>0.72979540603880633</v>
      </c>
      <c r="B425" s="1">
        <v>196.6</v>
      </c>
      <c r="C425" s="2">
        <v>587</v>
      </c>
      <c r="D425" s="2">
        <v>39827</v>
      </c>
      <c r="E425" s="2">
        <v>51.6</v>
      </c>
      <c r="F425" s="2">
        <v>56.740133270000001</v>
      </c>
      <c r="G425" s="3">
        <v>19.100000000000001</v>
      </c>
    </row>
    <row r="426" spans="1:7" ht="14.25" customHeight="1" x14ac:dyDescent="0.25">
      <c r="A426">
        <v>0.79023840224390829</v>
      </c>
      <c r="B426" s="1">
        <v>224.9</v>
      </c>
      <c r="C426" s="2">
        <v>504.4</v>
      </c>
      <c r="D426" s="2">
        <v>34116</v>
      </c>
      <c r="E426" s="2">
        <v>45.7</v>
      </c>
      <c r="F426" s="2">
        <v>50.907150479999999</v>
      </c>
      <c r="G426" s="3">
        <v>23.3</v>
      </c>
    </row>
    <row r="427" spans="1:7" ht="14.25" customHeight="1" x14ac:dyDescent="0.25">
      <c r="A427">
        <v>0.90334746017066914</v>
      </c>
      <c r="B427" s="1">
        <v>183.7</v>
      </c>
      <c r="C427" s="2">
        <v>453.4</v>
      </c>
      <c r="D427" s="2">
        <v>40002</v>
      </c>
      <c r="E427" s="2">
        <v>48.9</v>
      </c>
      <c r="F427" s="2">
        <v>52.747974600000006</v>
      </c>
      <c r="G427" s="3">
        <v>19.3</v>
      </c>
    </row>
    <row r="428" spans="1:7" ht="14.25" customHeight="1" x14ac:dyDescent="0.25">
      <c r="A428">
        <v>0.22693314943743581</v>
      </c>
      <c r="B428" s="1">
        <v>212.2</v>
      </c>
      <c r="C428" s="2">
        <v>570.79999999999995</v>
      </c>
      <c r="D428" s="2">
        <v>41651</v>
      </c>
      <c r="E428" s="2">
        <v>43.6</v>
      </c>
      <c r="F428" s="2">
        <v>46.951131609999997</v>
      </c>
      <c r="G428" s="3">
        <v>20.399999999999999</v>
      </c>
    </row>
    <row r="429" spans="1:7" ht="14.25" customHeight="1" x14ac:dyDescent="0.25">
      <c r="A429">
        <v>0.62377101106275812</v>
      </c>
      <c r="B429" s="1">
        <v>158.6</v>
      </c>
      <c r="C429" s="2">
        <v>470.8</v>
      </c>
      <c r="D429" s="2">
        <v>52792</v>
      </c>
      <c r="E429" s="2">
        <v>56.9</v>
      </c>
      <c r="F429" s="2">
        <v>45.81880408</v>
      </c>
      <c r="G429" s="3">
        <v>12.7</v>
      </c>
    </row>
    <row r="430" spans="1:7" ht="14.25" customHeight="1" x14ac:dyDescent="0.25">
      <c r="A430">
        <v>0.60038839176519321</v>
      </c>
      <c r="B430" s="1">
        <v>197.2</v>
      </c>
      <c r="C430" s="2">
        <v>466.2</v>
      </c>
      <c r="D430" s="2">
        <v>45232</v>
      </c>
      <c r="E430" s="2">
        <v>56.3</v>
      </c>
      <c r="F430" s="2">
        <v>55.520709420000003</v>
      </c>
      <c r="G430" s="3">
        <v>12.5</v>
      </c>
    </row>
    <row r="431" spans="1:7" ht="14.25" customHeight="1" x14ac:dyDescent="0.25">
      <c r="A431">
        <v>3.7316794384474217E-2</v>
      </c>
      <c r="B431" s="1">
        <v>188.4</v>
      </c>
      <c r="C431" s="2">
        <v>336.8</v>
      </c>
      <c r="D431" s="2">
        <v>31734</v>
      </c>
      <c r="E431" s="2">
        <v>33.1</v>
      </c>
      <c r="F431" s="2">
        <v>44.325938569999998</v>
      </c>
      <c r="G431" s="3">
        <v>31.7</v>
      </c>
    </row>
    <row r="432" spans="1:7" ht="14.25" customHeight="1" x14ac:dyDescent="0.25">
      <c r="A432">
        <v>0.18450918292595531</v>
      </c>
      <c r="B432" s="1">
        <v>150.1</v>
      </c>
      <c r="C432" s="2">
        <v>453.54942210000002</v>
      </c>
      <c r="D432" s="2">
        <v>48609</v>
      </c>
      <c r="E432" s="2">
        <v>70.099999999999994</v>
      </c>
      <c r="F432" s="2">
        <v>52.00793651</v>
      </c>
      <c r="G432" s="3">
        <v>18.8</v>
      </c>
    </row>
    <row r="433" spans="1:7" ht="14.25" customHeight="1" x14ac:dyDescent="0.25">
      <c r="A433">
        <v>0.71834184353361807</v>
      </c>
      <c r="B433" s="1">
        <v>176.1</v>
      </c>
      <c r="C433" s="2">
        <v>505.9</v>
      </c>
      <c r="D433" s="2">
        <v>60371</v>
      </c>
      <c r="E433" s="2">
        <v>60.7</v>
      </c>
      <c r="F433" s="2">
        <v>40.082299859999999</v>
      </c>
      <c r="G433" s="3">
        <v>13.5</v>
      </c>
    </row>
    <row r="434" spans="1:7" ht="14.25" customHeight="1" x14ac:dyDescent="0.25">
      <c r="A434">
        <v>0.26913290712766746</v>
      </c>
      <c r="B434" s="1">
        <v>180.8</v>
      </c>
      <c r="C434" s="2">
        <v>481</v>
      </c>
      <c r="D434" s="2">
        <v>44065</v>
      </c>
      <c r="E434" s="2">
        <v>54.2</v>
      </c>
      <c r="F434" s="2">
        <v>53.826448929999998</v>
      </c>
      <c r="G434" s="3">
        <v>13.5</v>
      </c>
    </row>
    <row r="435" spans="1:7" ht="14.25" customHeight="1" x14ac:dyDescent="0.25">
      <c r="A435">
        <v>0.51287132637789867</v>
      </c>
      <c r="B435" s="1">
        <v>171</v>
      </c>
      <c r="C435" s="2">
        <v>440.7</v>
      </c>
      <c r="D435" s="2">
        <v>50083</v>
      </c>
      <c r="E435" s="2">
        <v>55.1</v>
      </c>
      <c r="F435" s="2">
        <v>48.188377109999998</v>
      </c>
      <c r="G435" s="3">
        <v>16.3</v>
      </c>
    </row>
    <row r="436" spans="1:7" ht="14.25" customHeight="1" x14ac:dyDescent="0.25">
      <c r="A436">
        <v>0.60340057926144652</v>
      </c>
      <c r="B436" s="1">
        <v>224.6</v>
      </c>
      <c r="C436" s="2">
        <v>560.5</v>
      </c>
      <c r="D436" s="2">
        <v>26048</v>
      </c>
      <c r="E436" s="2">
        <v>37.799999999999997</v>
      </c>
      <c r="F436" s="2">
        <v>45.632469720000003</v>
      </c>
      <c r="G436" s="3">
        <v>34.9</v>
      </c>
    </row>
    <row r="437" spans="1:7" ht="14.25" customHeight="1" x14ac:dyDescent="0.25">
      <c r="A437">
        <v>0.45050900456655785</v>
      </c>
      <c r="B437" s="1">
        <v>174.2</v>
      </c>
      <c r="C437" s="2">
        <v>423</v>
      </c>
      <c r="D437" s="2">
        <v>38607</v>
      </c>
      <c r="E437" s="2">
        <v>52</v>
      </c>
      <c r="F437" s="2">
        <v>52.362948959999997</v>
      </c>
      <c r="G437" s="3">
        <v>18.100000000000001</v>
      </c>
    </row>
    <row r="438" spans="1:7" ht="14.25" customHeight="1" x14ac:dyDescent="0.25">
      <c r="A438">
        <v>0.26289345781257678</v>
      </c>
      <c r="B438" s="1">
        <v>162.6</v>
      </c>
      <c r="C438" s="2">
        <v>393.3</v>
      </c>
      <c r="D438" s="2">
        <v>40454</v>
      </c>
      <c r="E438" s="2">
        <v>42.9</v>
      </c>
      <c r="F438" s="2">
        <v>49.890590809999999</v>
      </c>
      <c r="G438" s="3">
        <v>23.2</v>
      </c>
    </row>
    <row r="439" spans="1:7" ht="14.25" customHeight="1" x14ac:dyDescent="0.25">
      <c r="A439">
        <v>0.69800927696709258</v>
      </c>
      <c r="B439" s="1">
        <v>179.5</v>
      </c>
      <c r="C439" s="2">
        <v>505.5</v>
      </c>
      <c r="D439" s="2">
        <v>54208</v>
      </c>
      <c r="E439" s="2">
        <v>58</v>
      </c>
      <c r="F439" s="2">
        <v>44.805437150000003</v>
      </c>
      <c r="G439" s="3">
        <v>15.1</v>
      </c>
    </row>
    <row r="440" spans="1:7" ht="14.25" customHeight="1" x14ac:dyDescent="0.25">
      <c r="A440">
        <v>0.84636836443888486</v>
      </c>
      <c r="B440" s="1">
        <v>160.80000000000001</v>
      </c>
      <c r="C440" s="2">
        <v>469.4</v>
      </c>
      <c r="D440" s="2">
        <v>48499</v>
      </c>
      <c r="E440" s="2">
        <v>67.5</v>
      </c>
      <c r="F440" s="2">
        <v>49.110685150000002</v>
      </c>
      <c r="G440" s="3">
        <v>14.7</v>
      </c>
    </row>
    <row r="441" spans="1:7" ht="14.25" customHeight="1" x14ac:dyDescent="0.25">
      <c r="A441">
        <v>0.31830196671464983</v>
      </c>
      <c r="B441" s="1">
        <v>228.8</v>
      </c>
      <c r="C441" s="2">
        <v>478.4</v>
      </c>
      <c r="D441" s="2">
        <v>36774</v>
      </c>
      <c r="E441" s="2">
        <v>43.8</v>
      </c>
      <c r="F441" s="2">
        <v>40.111199360000001</v>
      </c>
      <c r="G441" s="3">
        <v>29.1</v>
      </c>
    </row>
    <row r="442" spans="1:7" ht="14.25" customHeight="1" x14ac:dyDescent="0.25">
      <c r="A442">
        <v>0.32806237700406704</v>
      </c>
      <c r="B442" s="1">
        <v>176.6</v>
      </c>
      <c r="C442" s="2">
        <v>471</v>
      </c>
      <c r="D442" s="2">
        <v>57046</v>
      </c>
      <c r="E442" s="2">
        <v>65.3</v>
      </c>
      <c r="F442" s="2">
        <v>57.94421328</v>
      </c>
      <c r="G442" s="3">
        <v>11.1</v>
      </c>
    </row>
    <row r="443" spans="1:7" ht="14.25" customHeight="1" x14ac:dyDescent="0.25">
      <c r="A443">
        <v>0.34986916450056105</v>
      </c>
      <c r="B443" s="1">
        <v>164</v>
      </c>
      <c r="C443" s="2">
        <v>446.1</v>
      </c>
      <c r="D443" s="2">
        <v>56365</v>
      </c>
      <c r="E443" s="2">
        <v>65.900000000000006</v>
      </c>
      <c r="F443" s="2">
        <v>54.73421158</v>
      </c>
      <c r="G443" s="3">
        <v>10.6</v>
      </c>
    </row>
    <row r="444" spans="1:7" ht="14.25" customHeight="1" x14ac:dyDescent="0.25">
      <c r="A444">
        <v>0.30306910516828134</v>
      </c>
      <c r="B444" s="1">
        <v>168.3</v>
      </c>
      <c r="C444" s="2">
        <v>453.54942210000002</v>
      </c>
      <c r="D444" s="2">
        <v>50372</v>
      </c>
      <c r="E444" s="2">
        <v>60.3</v>
      </c>
      <c r="F444" s="2">
        <v>51.673640169999999</v>
      </c>
      <c r="G444" s="3">
        <v>9.9</v>
      </c>
    </row>
    <row r="445" spans="1:7" ht="14.25" customHeight="1" x14ac:dyDescent="0.25">
      <c r="A445">
        <v>0.67591095712952054</v>
      </c>
      <c r="B445" s="1">
        <v>171.3</v>
      </c>
      <c r="C445" s="2">
        <v>492.1</v>
      </c>
      <c r="D445" s="2">
        <v>57682</v>
      </c>
      <c r="E445" s="2">
        <v>63.7</v>
      </c>
      <c r="F445" s="2">
        <v>56.730151939999999</v>
      </c>
      <c r="G445" s="3">
        <v>8.4</v>
      </c>
    </row>
    <row r="446" spans="1:7" ht="14.25" customHeight="1" x14ac:dyDescent="0.25">
      <c r="A446">
        <v>0.43178714284416497</v>
      </c>
      <c r="B446" s="1">
        <v>232.1</v>
      </c>
      <c r="C446" s="2">
        <v>541.29999999999995</v>
      </c>
      <c r="D446" s="2">
        <v>34991</v>
      </c>
      <c r="E446" s="2">
        <v>45.5</v>
      </c>
      <c r="F446" s="2">
        <v>52.617526460000001</v>
      </c>
      <c r="G446" s="3">
        <v>23.9</v>
      </c>
    </row>
    <row r="447" spans="1:7" ht="14.25" customHeight="1" x14ac:dyDescent="0.25">
      <c r="A447">
        <v>0.45447391442433394</v>
      </c>
      <c r="B447" s="1">
        <v>167.8</v>
      </c>
      <c r="C447" s="2">
        <v>488.1</v>
      </c>
      <c r="D447" s="2">
        <v>55320</v>
      </c>
      <c r="E447" s="2">
        <v>65.7</v>
      </c>
      <c r="F447" s="2">
        <v>52.52962445</v>
      </c>
      <c r="G447" s="3">
        <v>11.5</v>
      </c>
    </row>
    <row r="448" spans="1:7" ht="14.25" customHeight="1" x14ac:dyDescent="0.25">
      <c r="B448" s="4"/>
      <c r="C448" s="4"/>
      <c r="D448" s="4"/>
      <c r="E448" s="4"/>
      <c r="F448" s="4"/>
      <c r="G448" s="4"/>
    </row>
    <row r="449" spans="2:7" ht="14.25" customHeight="1" x14ac:dyDescent="0.25">
      <c r="B449" s="4"/>
      <c r="C449" s="4"/>
      <c r="D449" s="4"/>
      <c r="E449" s="4"/>
      <c r="F449" s="4"/>
      <c r="G449" s="4"/>
    </row>
    <row r="450" spans="2:7" ht="14.25" customHeight="1" x14ac:dyDescent="0.25">
      <c r="B450" s="4"/>
      <c r="C450" s="4"/>
      <c r="D450" s="4"/>
      <c r="E450" s="4"/>
      <c r="F450" s="4"/>
      <c r="G450" s="4"/>
    </row>
    <row r="451" spans="2:7" ht="14.25" customHeight="1" x14ac:dyDescent="0.25">
      <c r="B451" s="4"/>
      <c r="C451" s="4"/>
      <c r="D451" s="4"/>
      <c r="E451" s="4"/>
      <c r="F451" s="4"/>
      <c r="G451" s="4"/>
    </row>
    <row r="452" spans="2:7" ht="14.25" customHeight="1" x14ac:dyDescent="0.25">
      <c r="B452" s="4"/>
      <c r="C452" s="4"/>
      <c r="D452" s="4"/>
      <c r="E452" s="4"/>
      <c r="F452" s="4"/>
      <c r="G452" s="4"/>
    </row>
    <row r="453" spans="2:7" ht="14.25" customHeight="1" x14ac:dyDescent="0.25">
      <c r="B453" s="4"/>
      <c r="C453" s="4"/>
      <c r="D453" s="4"/>
      <c r="E453" s="4"/>
      <c r="F453" s="4"/>
      <c r="G453" s="4"/>
    </row>
    <row r="454" spans="2:7" ht="14.25" customHeight="1" x14ac:dyDescent="0.25">
      <c r="B454" s="4"/>
      <c r="C454" s="4"/>
      <c r="D454" s="4"/>
      <c r="E454" s="4"/>
      <c r="F454" s="4"/>
      <c r="G454" s="4"/>
    </row>
    <row r="455" spans="2:7" ht="14.25" customHeight="1" x14ac:dyDescent="0.25">
      <c r="B455" s="4"/>
      <c r="C455" s="4"/>
      <c r="D455" s="4"/>
      <c r="E455" s="4"/>
      <c r="F455" s="4"/>
      <c r="G455" s="4"/>
    </row>
    <row r="456" spans="2:7" ht="14.25" customHeight="1" x14ac:dyDescent="0.25">
      <c r="B456" s="4"/>
      <c r="C456" s="4"/>
      <c r="D456" s="4"/>
      <c r="E456" s="4"/>
      <c r="F456" s="4"/>
      <c r="G456" s="4"/>
    </row>
    <row r="457" spans="2:7" ht="14.25" customHeight="1" x14ac:dyDescent="0.25">
      <c r="B457" s="4"/>
      <c r="C457" s="4"/>
      <c r="D457" s="4"/>
      <c r="E457" s="4"/>
      <c r="F457" s="4"/>
      <c r="G457" s="4"/>
    </row>
    <row r="458" spans="2:7" ht="14.25" customHeight="1" x14ac:dyDescent="0.25">
      <c r="B458" s="4"/>
      <c r="C458" s="4"/>
      <c r="D458" s="4"/>
      <c r="E458" s="4"/>
      <c r="F458" s="4"/>
      <c r="G458" s="4"/>
    </row>
    <row r="459" spans="2:7" ht="14.25" customHeight="1" x14ac:dyDescent="0.25">
      <c r="B459" s="4"/>
      <c r="C459" s="4"/>
      <c r="D459" s="4"/>
      <c r="E459" s="4"/>
      <c r="F459" s="4"/>
      <c r="G459" s="4"/>
    </row>
    <row r="460" spans="2:7" ht="14.25" customHeight="1" x14ac:dyDescent="0.25">
      <c r="B460" s="4"/>
      <c r="C460" s="4"/>
      <c r="D460" s="4"/>
      <c r="E460" s="4"/>
      <c r="F460" s="4"/>
      <c r="G460" s="4"/>
    </row>
    <row r="461" spans="2:7" ht="14.25" customHeight="1" x14ac:dyDescent="0.25">
      <c r="B461" s="4"/>
      <c r="C461" s="4"/>
      <c r="D461" s="4"/>
      <c r="E461" s="4"/>
      <c r="F461" s="4"/>
      <c r="G461" s="4"/>
    </row>
    <row r="462" spans="2:7" ht="14.25" customHeight="1" x14ac:dyDescent="0.25">
      <c r="B462" s="4"/>
      <c r="C462" s="4"/>
      <c r="D462" s="4"/>
      <c r="E462" s="4"/>
      <c r="F462" s="4"/>
      <c r="G462" s="4"/>
    </row>
    <row r="463" spans="2:7" ht="14.25" customHeight="1" x14ac:dyDescent="0.25">
      <c r="B463" s="4"/>
      <c r="C463" s="4"/>
      <c r="D463" s="4"/>
      <c r="E463" s="4"/>
      <c r="F463" s="4"/>
      <c r="G463" s="4"/>
    </row>
    <row r="464" spans="2:7" ht="14.25" customHeight="1" x14ac:dyDescent="0.25">
      <c r="B464" s="4"/>
      <c r="C464" s="4"/>
      <c r="D464" s="4"/>
      <c r="E464" s="4"/>
      <c r="F464" s="4"/>
      <c r="G464" s="4"/>
    </row>
    <row r="465" spans="2:7" ht="14.25" customHeight="1" x14ac:dyDescent="0.25">
      <c r="B465" s="4"/>
      <c r="C465" s="4"/>
      <c r="D465" s="4"/>
      <c r="E465" s="4"/>
      <c r="F465" s="4"/>
      <c r="G465" s="4"/>
    </row>
    <row r="466" spans="2:7" ht="14.25" customHeight="1" x14ac:dyDescent="0.25">
      <c r="B466" s="4"/>
      <c r="C466" s="4"/>
      <c r="D466" s="4"/>
      <c r="E466" s="4"/>
      <c r="F466" s="4"/>
      <c r="G466" s="4"/>
    </row>
    <row r="467" spans="2:7" ht="14.25" customHeight="1" x14ac:dyDescent="0.25">
      <c r="B467" s="4"/>
      <c r="C467" s="4"/>
      <c r="D467" s="4"/>
      <c r="E467" s="4"/>
      <c r="F467" s="4"/>
      <c r="G467" s="4"/>
    </row>
    <row r="468" spans="2:7" ht="14.25" customHeight="1" x14ac:dyDescent="0.25">
      <c r="B468" s="4"/>
      <c r="C468" s="4"/>
      <c r="D468" s="4"/>
      <c r="E468" s="4"/>
      <c r="F468" s="4"/>
      <c r="G468" s="4"/>
    </row>
    <row r="469" spans="2:7" ht="14.25" customHeight="1" x14ac:dyDescent="0.25">
      <c r="B469" s="4"/>
      <c r="C469" s="4"/>
      <c r="D469" s="4"/>
      <c r="E469" s="4"/>
      <c r="F469" s="4"/>
      <c r="G469" s="4"/>
    </row>
    <row r="470" spans="2:7" ht="14.25" customHeight="1" x14ac:dyDescent="0.25">
      <c r="B470" s="4"/>
      <c r="C470" s="4"/>
      <c r="D470" s="4"/>
      <c r="E470" s="4"/>
      <c r="F470" s="4"/>
      <c r="G470" s="4"/>
    </row>
    <row r="471" spans="2:7" ht="14.25" customHeight="1" x14ac:dyDescent="0.25">
      <c r="B471" s="4"/>
      <c r="C471" s="4"/>
      <c r="D471" s="4"/>
      <c r="E471" s="4"/>
      <c r="F471" s="4"/>
      <c r="G471" s="4"/>
    </row>
    <row r="472" spans="2:7" ht="14.25" customHeight="1" x14ac:dyDescent="0.25">
      <c r="B472" s="4"/>
      <c r="C472" s="4"/>
      <c r="D472" s="4"/>
      <c r="E472" s="4"/>
      <c r="F472" s="4"/>
      <c r="G472" s="4"/>
    </row>
    <row r="473" spans="2:7" ht="14.25" customHeight="1" x14ac:dyDescent="0.25">
      <c r="B473" s="4"/>
      <c r="C473" s="4"/>
      <c r="D473" s="4"/>
      <c r="E473" s="4"/>
      <c r="F473" s="4"/>
      <c r="G473" s="4"/>
    </row>
    <row r="474" spans="2:7" ht="14.25" customHeight="1" x14ac:dyDescent="0.25">
      <c r="B474" s="4"/>
      <c r="C474" s="4"/>
      <c r="D474" s="4"/>
      <c r="E474" s="4"/>
      <c r="F474" s="4"/>
      <c r="G474" s="4"/>
    </row>
    <row r="475" spans="2:7" ht="14.25" customHeight="1" x14ac:dyDescent="0.25">
      <c r="B475" s="4"/>
      <c r="C475" s="4"/>
      <c r="D475" s="4"/>
      <c r="E475" s="4"/>
      <c r="F475" s="4"/>
      <c r="G475" s="4"/>
    </row>
    <row r="476" spans="2:7" ht="14.25" customHeight="1" x14ac:dyDescent="0.25">
      <c r="B476" s="4"/>
      <c r="C476" s="4"/>
      <c r="D476" s="4"/>
      <c r="E476" s="4"/>
      <c r="F476" s="4"/>
      <c r="G476" s="4"/>
    </row>
    <row r="477" spans="2:7" ht="14.25" customHeight="1" x14ac:dyDescent="0.25">
      <c r="B477" s="4"/>
      <c r="C477" s="4"/>
      <c r="D477" s="4"/>
      <c r="E477" s="4"/>
      <c r="F477" s="4"/>
      <c r="G477" s="4"/>
    </row>
    <row r="478" spans="2:7" ht="14.25" customHeight="1" x14ac:dyDescent="0.25">
      <c r="B478" s="4"/>
      <c r="C478" s="4"/>
      <c r="D478" s="4"/>
      <c r="E478" s="4"/>
      <c r="F478" s="4"/>
      <c r="G478" s="4"/>
    </row>
    <row r="479" spans="2:7" ht="14.25" customHeight="1" x14ac:dyDescent="0.25">
      <c r="B479" s="4"/>
      <c r="C479" s="4"/>
      <c r="D479" s="4"/>
      <c r="E479" s="4"/>
      <c r="F479" s="4"/>
      <c r="G479" s="4"/>
    </row>
    <row r="480" spans="2:7" ht="14.25" customHeight="1" x14ac:dyDescent="0.25">
      <c r="B480" s="4"/>
      <c r="C480" s="4"/>
      <c r="D480" s="4"/>
      <c r="E480" s="4"/>
      <c r="F480" s="4"/>
      <c r="G480" s="4"/>
    </row>
    <row r="481" spans="2:7" ht="14.25" customHeight="1" x14ac:dyDescent="0.25">
      <c r="B481" s="4"/>
      <c r="C481" s="4"/>
      <c r="D481" s="4"/>
      <c r="E481" s="4"/>
      <c r="F481" s="4"/>
      <c r="G481" s="4"/>
    </row>
    <row r="482" spans="2:7" ht="14.25" customHeight="1" x14ac:dyDescent="0.25">
      <c r="B482" s="4"/>
      <c r="C482" s="4"/>
      <c r="D482" s="4"/>
      <c r="E482" s="4"/>
      <c r="F482" s="4"/>
      <c r="G482" s="4"/>
    </row>
    <row r="483" spans="2:7" ht="14.25" customHeight="1" x14ac:dyDescent="0.25">
      <c r="B483" s="4"/>
      <c r="C483" s="4"/>
      <c r="D483" s="4"/>
      <c r="E483" s="4"/>
      <c r="F483" s="4"/>
      <c r="G483" s="4"/>
    </row>
    <row r="484" spans="2:7" ht="14.25" customHeight="1" x14ac:dyDescent="0.25">
      <c r="B484" s="4"/>
      <c r="C484" s="4"/>
      <c r="D484" s="4"/>
      <c r="E484" s="4"/>
      <c r="F484" s="4"/>
      <c r="G484" s="4"/>
    </row>
    <row r="485" spans="2:7" ht="14.25" customHeight="1" x14ac:dyDescent="0.25">
      <c r="B485" s="4"/>
      <c r="C485" s="4"/>
      <c r="D485" s="4"/>
      <c r="E485" s="4"/>
      <c r="F485" s="4"/>
      <c r="G485" s="4"/>
    </row>
    <row r="486" spans="2:7" ht="14.25" customHeight="1" x14ac:dyDescent="0.25">
      <c r="B486" s="4"/>
      <c r="C486" s="4"/>
      <c r="D486" s="4"/>
      <c r="E486" s="4"/>
      <c r="F486" s="4"/>
      <c r="G486" s="4"/>
    </row>
    <row r="487" spans="2:7" ht="14.25" customHeight="1" x14ac:dyDescent="0.25">
      <c r="B487" s="4"/>
      <c r="C487" s="4"/>
      <c r="D487" s="4"/>
      <c r="E487" s="4"/>
      <c r="F487" s="4"/>
      <c r="G487" s="4"/>
    </row>
    <row r="488" spans="2:7" ht="14.25" customHeight="1" x14ac:dyDescent="0.25">
      <c r="B488" s="4"/>
      <c r="C488" s="4"/>
      <c r="D488" s="4"/>
      <c r="E488" s="4"/>
      <c r="F488" s="4"/>
      <c r="G488" s="4"/>
    </row>
    <row r="489" spans="2:7" ht="14.25" customHeight="1" x14ac:dyDescent="0.25">
      <c r="B489" s="4"/>
      <c r="C489" s="4"/>
      <c r="D489" s="4"/>
      <c r="E489" s="4"/>
      <c r="F489" s="4"/>
      <c r="G489" s="4"/>
    </row>
    <row r="490" spans="2:7" ht="14.25" customHeight="1" x14ac:dyDescent="0.25">
      <c r="B490" s="4"/>
      <c r="C490" s="4"/>
      <c r="D490" s="4"/>
      <c r="E490" s="4"/>
      <c r="F490" s="4"/>
      <c r="G490" s="4"/>
    </row>
    <row r="491" spans="2:7" ht="14.25" customHeight="1" x14ac:dyDescent="0.25">
      <c r="B491" s="4"/>
      <c r="C491" s="4"/>
      <c r="D491" s="4"/>
      <c r="E491" s="4"/>
      <c r="F491" s="4"/>
      <c r="G491" s="4"/>
    </row>
    <row r="492" spans="2:7" ht="14.25" customHeight="1" x14ac:dyDescent="0.25">
      <c r="B492" s="4"/>
      <c r="C492" s="4"/>
      <c r="D492" s="4"/>
      <c r="E492" s="4"/>
      <c r="F492" s="4"/>
      <c r="G492" s="4"/>
    </row>
    <row r="493" spans="2:7" ht="14.25" customHeight="1" x14ac:dyDescent="0.25">
      <c r="B493" s="4"/>
      <c r="C493" s="4"/>
      <c r="D493" s="4"/>
      <c r="E493" s="4"/>
      <c r="F493" s="4"/>
      <c r="G493" s="4"/>
    </row>
    <row r="494" spans="2:7" ht="14.25" customHeight="1" x14ac:dyDescent="0.25">
      <c r="B494" s="4"/>
      <c r="C494" s="4"/>
      <c r="D494" s="4"/>
      <c r="E494" s="4"/>
      <c r="F494" s="4"/>
      <c r="G494" s="4"/>
    </row>
    <row r="495" spans="2:7" ht="14.25" customHeight="1" x14ac:dyDescent="0.25">
      <c r="B495" s="4"/>
      <c r="C495" s="4"/>
      <c r="D495" s="4"/>
      <c r="E495" s="4"/>
      <c r="F495" s="4"/>
      <c r="G495" s="4"/>
    </row>
    <row r="496" spans="2:7" ht="14.25" customHeight="1" x14ac:dyDescent="0.25">
      <c r="B496" s="4"/>
      <c r="C496" s="4"/>
      <c r="D496" s="4"/>
      <c r="E496" s="4"/>
      <c r="F496" s="4"/>
      <c r="G496" s="4"/>
    </row>
    <row r="497" spans="2:7" ht="14.25" customHeight="1" x14ac:dyDescent="0.25">
      <c r="B497" s="4"/>
      <c r="C497" s="4"/>
      <c r="D497" s="4"/>
      <c r="E497" s="4"/>
      <c r="F497" s="4"/>
      <c r="G497" s="4"/>
    </row>
    <row r="498" spans="2:7" ht="14.25" customHeight="1" x14ac:dyDescent="0.25">
      <c r="B498" s="4"/>
      <c r="C498" s="4"/>
      <c r="D498" s="4"/>
      <c r="E498" s="4"/>
      <c r="F498" s="4"/>
      <c r="G498" s="4"/>
    </row>
    <row r="499" spans="2:7" ht="14.25" customHeight="1" x14ac:dyDescent="0.25">
      <c r="B499" s="4"/>
      <c r="C499" s="4"/>
      <c r="D499" s="4"/>
      <c r="E499" s="4"/>
      <c r="F499" s="4"/>
      <c r="G499" s="4"/>
    </row>
    <row r="500" spans="2:7" ht="14.25" customHeight="1" x14ac:dyDescent="0.25">
      <c r="B500" s="4"/>
      <c r="C500" s="4"/>
      <c r="D500" s="4"/>
      <c r="E500" s="4"/>
      <c r="F500" s="4"/>
      <c r="G500" s="4"/>
    </row>
    <row r="501" spans="2:7" ht="14.25" customHeight="1" x14ac:dyDescent="0.25">
      <c r="B501" s="4"/>
      <c r="C501" s="4"/>
      <c r="D501" s="4"/>
      <c r="E501" s="4"/>
      <c r="F501" s="4"/>
      <c r="G501" s="4"/>
    </row>
    <row r="502" spans="2:7" ht="14.25" customHeight="1" x14ac:dyDescent="0.25">
      <c r="B502" s="4"/>
      <c r="C502" s="4"/>
      <c r="D502" s="4"/>
      <c r="E502" s="4"/>
      <c r="F502" s="4"/>
      <c r="G502" s="4"/>
    </row>
    <row r="503" spans="2:7" ht="14.25" customHeight="1" x14ac:dyDescent="0.25">
      <c r="B503" s="4"/>
      <c r="C503" s="4"/>
      <c r="D503" s="4"/>
      <c r="E503" s="4"/>
      <c r="F503" s="4"/>
      <c r="G503" s="4"/>
    </row>
    <row r="504" spans="2:7" ht="14.25" customHeight="1" x14ac:dyDescent="0.25">
      <c r="B504" s="4"/>
      <c r="C504" s="4"/>
      <c r="D504" s="4"/>
      <c r="E504" s="4"/>
      <c r="F504" s="4"/>
      <c r="G504" s="4"/>
    </row>
    <row r="505" spans="2:7" ht="14.25" customHeight="1" x14ac:dyDescent="0.25">
      <c r="B505" s="4"/>
      <c r="C505" s="4"/>
      <c r="D505" s="4"/>
      <c r="E505" s="4"/>
      <c r="F505" s="4"/>
      <c r="G505" s="4"/>
    </row>
    <row r="506" spans="2:7" ht="14.25" customHeight="1" x14ac:dyDescent="0.25">
      <c r="B506" s="4"/>
      <c r="C506" s="4"/>
      <c r="D506" s="4"/>
      <c r="E506" s="4"/>
      <c r="F506" s="4"/>
      <c r="G506" s="4"/>
    </row>
    <row r="507" spans="2:7" ht="14.25" customHeight="1" x14ac:dyDescent="0.25">
      <c r="B507" s="4"/>
      <c r="C507" s="4"/>
      <c r="D507" s="4"/>
      <c r="E507" s="4"/>
      <c r="F507" s="4"/>
      <c r="G507" s="4"/>
    </row>
    <row r="508" spans="2:7" ht="14.25" customHeight="1" x14ac:dyDescent="0.25">
      <c r="B508" s="4"/>
      <c r="C508" s="4"/>
      <c r="D508" s="4"/>
      <c r="E508" s="4"/>
      <c r="F508" s="4"/>
      <c r="G508" s="4"/>
    </row>
    <row r="509" spans="2:7" ht="14.25" customHeight="1" x14ac:dyDescent="0.25">
      <c r="B509" s="4"/>
      <c r="C509" s="4"/>
      <c r="D509" s="4"/>
      <c r="E509" s="4"/>
      <c r="F509" s="4"/>
      <c r="G509" s="4"/>
    </row>
    <row r="510" spans="2:7" ht="14.25" customHeight="1" x14ac:dyDescent="0.25">
      <c r="B510" s="4"/>
      <c r="C510" s="4"/>
      <c r="D510" s="4"/>
      <c r="E510" s="4"/>
      <c r="F510" s="4"/>
      <c r="G510" s="4"/>
    </row>
    <row r="511" spans="2:7" ht="14.25" customHeight="1" x14ac:dyDescent="0.25">
      <c r="B511" s="4"/>
      <c r="C511" s="4"/>
      <c r="D511" s="4"/>
      <c r="E511" s="4"/>
      <c r="F511" s="4"/>
      <c r="G511" s="4"/>
    </row>
    <row r="512" spans="2:7" ht="14.25" customHeight="1" x14ac:dyDescent="0.25">
      <c r="B512" s="4"/>
      <c r="C512" s="4"/>
      <c r="D512" s="4"/>
      <c r="E512" s="4"/>
      <c r="F512" s="4"/>
      <c r="G512" s="4"/>
    </row>
    <row r="513" spans="2:7" ht="14.25" customHeight="1" x14ac:dyDescent="0.25">
      <c r="B513" s="4"/>
      <c r="C513" s="4"/>
      <c r="D513" s="4"/>
      <c r="E513" s="4"/>
      <c r="F513" s="4"/>
      <c r="G513" s="4"/>
    </row>
    <row r="514" spans="2:7" ht="14.25" customHeight="1" x14ac:dyDescent="0.25">
      <c r="B514" s="4"/>
      <c r="C514" s="4"/>
      <c r="D514" s="4"/>
      <c r="E514" s="4"/>
      <c r="F514" s="4"/>
      <c r="G514" s="4"/>
    </row>
    <row r="515" spans="2:7" ht="14.25" customHeight="1" x14ac:dyDescent="0.25">
      <c r="B515" s="4"/>
      <c r="C515" s="4"/>
      <c r="D515" s="4"/>
      <c r="E515" s="4"/>
      <c r="F515" s="4"/>
      <c r="G515" s="4"/>
    </row>
    <row r="516" spans="2:7" ht="14.25" customHeight="1" x14ac:dyDescent="0.25">
      <c r="B516" s="4"/>
      <c r="C516" s="4"/>
      <c r="D516" s="4"/>
      <c r="E516" s="4"/>
      <c r="F516" s="4"/>
      <c r="G516" s="4"/>
    </row>
    <row r="517" spans="2:7" ht="14.25" customHeight="1" x14ac:dyDescent="0.25">
      <c r="B517" s="4"/>
      <c r="C517" s="4"/>
      <c r="D517" s="4"/>
      <c r="E517" s="4"/>
      <c r="F517" s="4"/>
      <c r="G517" s="4"/>
    </row>
    <row r="518" spans="2:7" ht="14.25" customHeight="1" x14ac:dyDescent="0.25">
      <c r="B518" s="4"/>
      <c r="C518" s="4"/>
      <c r="D518" s="4"/>
      <c r="E518" s="4"/>
      <c r="F518" s="4"/>
      <c r="G518" s="4"/>
    </row>
    <row r="519" spans="2:7" ht="14.25" customHeight="1" x14ac:dyDescent="0.25">
      <c r="B519" s="4"/>
      <c r="C519" s="4"/>
      <c r="D519" s="4"/>
      <c r="E519" s="4"/>
      <c r="F519" s="4"/>
      <c r="G519" s="4"/>
    </row>
    <row r="520" spans="2:7" ht="14.25" customHeight="1" x14ac:dyDescent="0.25">
      <c r="B520" s="4"/>
      <c r="C520" s="4"/>
      <c r="D520" s="4"/>
      <c r="E520" s="4"/>
      <c r="F520" s="4"/>
      <c r="G520" s="4"/>
    </row>
    <row r="521" spans="2:7" ht="14.25" customHeight="1" x14ac:dyDescent="0.25">
      <c r="B521" s="4"/>
      <c r="C521" s="4"/>
      <c r="D521" s="4"/>
      <c r="E521" s="4"/>
      <c r="F521" s="4"/>
      <c r="G521" s="4"/>
    </row>
    <row r="522" spans="2:7" ht="14.25" customHeight="1" x14ac:dyDescent="0.25">
      <c r="B522" s="4"/>
      <c r="C522" s="4"/>
      <c r="D522" s="4"/>
      <c r="E522" s="4"/>
      <c r="F522" s="4"/>
      <c r="G522" s="4"/>
    </row>
    <row r="523" spans="2:7" ht="14.25" customHeight="1" x14ac:dyDescent="0.25">
      <c r="B523" s="4"/>
      <c r="C523" s="4"/>
      <c r="D523" s="4"/>
      <c r="E523" s="4"/>
      <c r="F523" s="4"/>
      <c r="G523" s="4"/>
    </row>
    <row r="524" spans="2:7" ht="14.25" customHeight="1" x14ac:dyDescent="0.25">
      <c r="B524" s="4"/>
      <c r="C524" s="4"/>
      <c r="D524" s="4"/>
      <c r="E524" s="4"/>
      <c r="F524" s="4"/>
      <c r="G524" s="4"/>
    </row>
    <row r="525" spans="2:7" ht="14.25" customHeight="1" x14ac:dyDescent="0.25">
      <c r="B525" s="4"/>
      <c r="C525" s="4"/>
      <c r="D525" s="4"/>
      <c r="E525" s="4"/>
      <c r="F525" s="4"/>
      <c r="G525" s="4"/>
    </row>
    <row r="526" spans="2:7" ht="14.25" customHeight="1" x14ac:dyDescent="0.25">
      <c r="B526" s="4"/>
      <c r="C526" s="4"/>
      <c r="D526" s="4"/>
      <c r="E526" s="4"/>
      <c r="F526" s="4"/>
      <c r="G526" s="4"/>
    </row>
    <row r="527" spans="2:7" ht="14.25" customHeight="1" x14ac:dyDescent="0.25">
      <c r="B527" s="4"/>
      <c r="C527" s="4"/>
      <c r="D527" s="4"/>
      <c r="E527" s="4"/>
      <c r="F527" s="4"/>
      <c r="G527" s="4"/>
    </row>
    <row r="528" spans="2:7" ht="14.25" customHeight="1" x14ac:dyDescent="0.25">
      <c r="B528" s="4"/>
      <c r="C528" s="4"/>
      <c r="D528" s="4"/>
      <c r="E528" s="4"/>
      <c r="F528" s="4"/>
      <c r="G528" s="4"/>
    </row>
    <row r="529" spans="2:7" ht="14.25" customHeight="1" x14ac:dyDescent="0.25">
      <c r="B529" s="4"/>
      <c r="C529" s="4"/>
      <c r="D529" s="4"/>
      <c r="E529" s="4"/>
      <c r="F529" s="4"/>
      <c r="G529" s="4"/>
    </row>
    <row r="530" spans="2:7" ht="14.25" customHeight="1" x14ac:dyDescent="0.25">
      <c r="B530" s="4"/>
      <c r="C530" s="4"/>
      <c r="D530" s="4"/>
      <c r="E530" s="4"/>
      <c r="F530" s="4"/>
      <c r="G530" s="4"/>
    </row>
    <row r="531" spans="2:7" ht="14.25" customHeight="1" x14ac:dyDescent="0.25">
      <c r="B531" s="4"/>
      <c r="C531" s="4"/>
      <c r="D531" s="4"/>
      <c r="E531" s="4"/>
      <c r="F531" s="4"/>
      <c r="G531" s="4"/>
    </row>
    <row r="532" spans="2:7" ht="14.25" customHeight="1" x14ac:dyDescent="0.25">
      <c r="B532" s="4"/>
      <c r="C532" s="4"/>
      <c r="D532" s="4"/>
      <c r="E532" s="4"/>
      <c r="F532" s="4"/>
      <c r="G532" s="4"/>
    </row>
    <row r="533" spans="2:7" ht="14.25" customHeight="1" x14ac:dyDescent="0.25">
      <c r="B533" s="4"/>
      <c r="C533" s="4"/>
      <c r="D533" s="4"/>
      <c r="E533" s="4"/>
      <c r="F533" s="4"/>
      <c r="G533" s="4"/>
    </row>
    <row r="534" spans="2:7" ht="14.25" customHeight="1" x14ac:dyDescent="0.25">
      <c r="B534" s="4"/>
      <c r="C534" s="4"/>
      <c r="D534" s="4"/>
      <c r="E534" s="4"/>
      <c r="F534" s="4"/>
      <c r="G534" s="4"/>
    </row>
    <row r="535" spans="2:7" ht="14.25" customHeight="1" x14ac:dyDescent="0.25">
      <c r="B535" s="4"/>
      <c r="C535" s="4"/>
      <c r="D535" s="4"/>
      <c r="E535" s="4"/>
      <c r="F535" s="4"/>
      <c r="G535" s="4"/>
    </row>
    <row r="536" spans="2:7" ht="14.25" customHeight="1" x14ac:dyDescent="0.25">
      <c r="B536" s="4"/>
      <c r="C536" s="4"/>
      <c r="D536" s="4"/>
      <c r="E536" s="4"/>
      <c r="F536" s="4"/>
      <c r="G536" s="4"/>
    </row>
    <row r="537" spans="2:7" ht="14.25" customHeight="1" x14ac:dyDescent="0.25">
      <c r="B537" s="4"/>
      <c r="C537" s="4"/>
      <c r="D537" s="4"/>
      <c r="E537" s="4"/>
      <c r="F537" s="4"/>
      <c r="G537" s="4"/>
    </row>
    <row r="538" spans="2:7" ht="14.25" customHeight="1" x14ac:dyDescent="0.25">
      <c r="B538" s="4"/>
      <c r="C538" s="4"/>
      <c r="D538" s="4"/>
      <c r="E538" s="4"/>
      <c r="F538" s="4"/>
      <c r="G538" s="4"/>
    </row>
    <row r="539" spans="2:7" ht="14.25" customHeight="1" x14ac:dyDescent="0.25">
      <c r="B539" s="4"/>
      <c r="C539" s="4"/>
      <c r="D539" s="4"/>
      <c r="E539" s="4"/>
      <c r="F539" s="4"/>
      <c r="G539" s="4"/>
    </row>
    <row r="540" spans="2:7" ht="14.25" customHeight="1" x14ac:dyDescent="0.25">
      <c r="B540" s="4"/>
      <c r="C540" s="4"/>
      <c r="D540" s="4"/>
      <c r="E540" s="4"/>
      <c r="F540" s="4"/>
      <c r="G540" s="4"/>
    </row>
    <row r="541" spans="2:7" ht="14.25" customHeight="1" x14ac:dyDescent="0.25">
      <c r="B541" s="4"/>
      <c r="C541" s="4"/>
      <c r="D541" s="4"/>
      <c r="E541" s="4"/>
      <c r="F541" s="4"/>
      <c r="G541" s="4"/>
    </row>
    <row r="542" spans="2:7" ht="14.25" customHeight="1" x14ac:dyDescent="0.25">
      <c r="B542" s="4"/>
      <c r="C542" s="4"/>
      <c r="D542" s="4"/>
      <c r="E542" s="4"/>
      <c r="F542" s="4"/>
      <c r="G542" s="4"/>
    </row>
    <row r="543" spans="2:7" ht="14.25" customHeight="1" x14ac:dyDescent="0.25">
      <c r="B543" s="4"/>
      <c r="C543" s="4"/>
      <c r="D543" s="4"/>
      <c r="E543" s="4"/>
      <c r="F543" s="4"/>
      <c r="G543" s="4"/>
    </row>
    <row r="544" spans="2:7" ht="14.25" customHeight="1" x14ac:dyDescent="0.25">
      <c r="B544" s="4"/>
      <c r="C544" s="4"/>
      <c r="D544" s="4"/>
      <c r="E544" s="4"/>
      <c r="F544" s="4"/>
      <c r="G544" s="4"/>
    </row>
    <row r="545" spans="2:7" ht="14.25" customHeight="1" x14ac:dyDescent="0.25">
      <c r="B545" s="4"/>
      <c r="C545" s="4"/>
      <c r="D545" s="4"/>
      <c r="E545" s="4"/>
      <c r="F545" s="4"/>
      <c r="G545" s="4"/>
    </row>
    <row r="546" spans="2:7" ht="14.25" customHeight="1" x14ac:dyDescent="0.25">
      <c r="B546" s="4"/>
      <c r="C546" s="4"/>
      <c r="D546" s="4"/>
      <c r="E546" s="4"/>
      <c r="F546" s="4"/>
      <c r="G546" s="4"/>
    </row>
    <row r="547" spans="2:7" ht="14.25" customHeight="1" x14ac:dyDescent="0.25">
      <c r="B547" s="4"/>
      <c r="C547" s="4"/>
      <c r="D547" s="4"/>
      <c r="E547" s="4"/>
      <c r="F547" s="4"/>
      <c r="G547" s="4"/>
    </row>
    <row r="548" spans="2:7" ht="14.25" customHeight="1" x14ac:dyDescent="0.25">
      <c r="B548" s="4"/>
      <c r="C548" s="4"/>
      <c r="D548" s="4"/>
      <c r="E548" s="4"/>
      <c r="F548" s="4"/>
      <c r="G548" s="4"/>
    </row>
    <row r="549" spans="2:7" ht="14.25" customHeight="1" x14ac:dyDescent="0.25">
      <c r="B549" s="4"/>
      <c r="C549" s="4"/>
      <c r="D549" s="4"/>
      <c r="E549" s="4"/>
      <c r="F549" s="4"/>
      <c r="G549" s="4"/>
    </row>
    <row r="550" spans="2:7" ht="14.25" customHeight="1" x14ac:dyDescent="0.25">
      <c r="B550" s="4"/>
      <c r="C550" s="4"/>
      <c r="D550" s="4"/>
      <c r="E550" s="4"/>
      <c r="F550" s="4"/>
      <c r="G550" s="4"/>
    </row>
    <row r="551" spans="2:7" ht="14.25" customHeight="1" x14ac:dyDescent="0.25">
      <c r="B551" s="4"/>
      <c r="C551" s="4"/>
      <c r="D551" s="4"/>
      <c r="E551" s="4"/>
      <c r="F551" s="4"/>
      <c r="G551" s="4"/>
    </row>
    <row r="552" spans="2:7" ht="14.25" customHeight="1" x14ac:dyDescent="0.25">
      <c r="B552" s="4"/>
      <c r="C552" s="4"/>
      <c r="D552" s="4"/>
      <c r="E552" s="4"/>
      <c r="F552" s="4"/>
      <c r="G552" s="4"/>
    </row>
    <row r="553" spans="2:7" ht="14.25" customHeight="1" x14ac:dyDescent="0.25">
      <c r="B553" s="4"/>
      <c r="C553" s="4"/>
      <c r="D553" s="4"/>
      <c r="E553" s="4"/>
      <c r="F553" s="4"/>
      <c r="G553" s="4"/>
    </row>
    <row r="554" spans="2:7" ht="14.25" customHeight="1" x14ac:dyDescent="0.25">
      <c r="B554" s="4"/>
      <c r="C554" s="4"/>
      <c r="D554" s="4"/>
      <c r="E554" s="4"/>
      <c r="F554" s="4"/>
      <c r="G554" s="4"/>
    </row>
    <row r="555" spans="2:7" ht="14.25" customHeight="1" x14ac:dyDescent="0.25">
      <c r="B555" s="4"/>
      <c r="C555" s="4"/>
      <c r="D555" s="4"/>
      <c r="E555" s="4"/>
      <c r="F555" s="4"/>
      <c r="G555" s="4"/>
    </row>
    <row r="556" spans="2:7" ht="14.25" customHeight="1" x14ac:dyDescent="0.25">
      <c r="B556" s="4"/>
      <c r="C556" s="4"/>
      <c r="D556" s="4"/>
      <c r="E556" s="4"/>
      <c r="F556" s="4"/>
      <c r="G556" s="4"/>
    </row>
    <row r="557" spans="2:7" ht="14.25" customHeight="1" x14ac:dyDescent="0.25">
      <c r="B557" s="4"/>
      <c r="C557" s="4"/>
      <c r="D557" s="4"/>
      <c r="E557" s="4"/>
      <c r="F557" s="4"/>
      <c r="G557" s="4"/>
    </row>
    <row r="558" spans="2:7" ht="14.25" customHeight="1" x14ac:dyDescent="0.25">
      <c r="B558" s="4"/>
      <c r="C558" s="4"/>
      <c r="D558" s="4"/>
      <c r="E558" s="4"/>
      <c r="F558" s="4"/>
      <c r="G558" s="4"/>
    </row>
    <row r="559" spans="2:7" ht="14.25" customHeight="1" x14ac:dyDescent="0.25">
      <c r="B559" s="4"/>
      <c r="C559" s="4"/>
      <c r="D559" s="4"/>
      <c r="E559" s="4"/>
      <c r="F559" s="4"/>
      <c r="G559" s="4"/>
    </row>
    <row r="560" spans="2:7" ht="14.25" customHeight="1" x14ac:dyDescent="0.25">
      <c r="B560" s="4"/>
      <c r="C560" s="4"/>
      <c r="D560" s="4"/>
      <c r="E560" s="4"/>
      <c r="F560" s="4"/>
      <c r="G560" s="4"/>
    </row>
    <row r="561" spans="2:7" ht="14.25" customHeight="1" x14ac:dyDescent="0.25">
      <c r="B561" s="4"/>
      <c r="C561" s="4"/>
      <c r="D561" s="4"/>
      <c r="E561" s="4"/>
      <c r="F561" s="4"/>
      <c r="G561" s="4"/>
    </row>
    <row r="562" spans="2:7" ht="14.25" customHeight="1" x14ac:dyDescent="0.25">
      <c r="B562" s="4"/>
      <c r="C562" s="4"/>
      <c r="D562" s="4"/>
      <c r="E562" s="4"/>
      <c r="F562" s="4"/>
      <c r="G562" s="4"/>
    </row>
    <row r="563" spans="2:7" ht="14.25" customHeight="1" x14ac:dyDescent="0.25">
      <c r="B563" s="4"/>
      <c r="C563" s="4"/>
      <c r="D563" s="4"/>
      <c r="E563" s="4"/>
      <c r="F563" s="4"/>
      <c r="G563" s="4"/>
    </row>
    <row r="564" spans="2:7" ht="14.25" customHeight="1" x14ac:dyDescent="0.25">
      <c r="B564" s="4"/>
      <c r="C564" s="4"/>
      <c r="D564" s="4"/>
      <c r="E564" s="4"/>
      <c r="F564" s="4"/>
      <c r="G564" s="4"/>
    </row>
    <row r="565" spans="2:7" ht="14.25" customHeight="1" x14ac:dyDescent="0.25">
      <c r="B565" s="4"/>
      <c r="C565" s="4"/>
      <c r="D565" s="4"/>
      <c r="E565" s="4"/>
      <c r="F565" s="4"/>
      <c r="G565" s="4"/>
    </row>
    <row r="566" spans="2:7" ht="14.25" customHeight="1" x14ac:dyDescent="0.25">
      <c r="B566" s="4"/>
      <c r="C566" s="4"/>
      <c r="D566" s="4"/>
      <c r="E566" s="4"/>
      <c r="F566" s="4"/>
      <c r="G566" s="4"/>
    </row>
    <row r="567" spans="2:7" ht="14.25" customHeight="1" x14ac:dyDescent="0.25">
      <c r="B567" s="4"/>
      <c r="C567" s="4"/>
      <c r="D567" s="4"/>
      <c r="E567" s="4"/>
      <c r="F567" s="4"/>
      <c r="G567" s="4"/>
    </row>
    <row r="568" spans="2:7" ht="14.25" customHeight="1" x14ac:dyDescent="0.25">
      <c r="B568" s="4"/>
      <c r="C568" s="4"/>
      <c r="D568" s="4"/>
      <c r="E568" s="4"/>
      <c r="F568" s="4"/>
      <c r="G568" s="4"/>
    </row>
    <row r="569" spans="2:7" ht="14.25" customHeight="1" x14ac:dyDescent="0.25">
      <c r="B569" s="4"/>
      <c r="C569" s="4"/>
      <c r="D569" s="4"/>
      <c r="E569" s="4"/>
      <c r="F569" s="4"/>
      <c r="G569" s="4"/>
    </row>
    <row r="570" spans="2:7" ht="14.25" customHeight="1" x14ac:dyDescent="0.25">
      <c r="B570" s="4"/>
      <c r="C570" s="4"/>
      <c r="D570" s="4"/>
      <c r="E570" s="4"/>
      <c r="F570" s="4"/>
      <c r="G570" s="4"/>
    </row>
    <row r="571" spans="2:7" ht="14.25" customHeight="1" x14ac:dyDescent="0.25">
      <c r="B571" s="4"/>
      <c r="C571" s="4"/>
      <c r="D571" s="4"/>
      <c r="E571" s="4"/>
      <c r="F571" s="4"/>
      <c r="G571" s="4"/>
    </row>
    <row r="572" spans="2:7" ht="14.25" customHeight="1" x14ac:dyDescent="0.25">
      <c r="B572" s="4"/>
      <c r="C572" s="4"/>
      <c r="D572" s="4"/>
      <c r="E572" s="4"/>
      <c r="F572" s="4"/>
      <c r="G572" s="4"/>
    </row>
    <row r="573" spans="2:7" ht="14.25" customHeight="1" x14ac:dyDescent="0.25">
      <c r="B573" s="4"/>
      <c r="C573" s="4"/>
      <c r="D573" s="4"/>
      <c r="E573" s="4"/>
      <c r="F573" s="4"/>
      <c r="G573" s="4"/>
    </row>
    <row r="574" spans="2:7" ht="14.25" customHeight="1" x14ac:dyDescent="0.25">
      <c r="B574" s="4"/>
      <c r="C574" s="4"/>
      <c r="D574" s="4"/>
      <c r="E574" s="4"/>
      <c r="F574" s="4"/>
      <c r="G574" s="4"/>
    </row>
    <row r="575" spans="2:7" ht="14.25" customHeight="1" x14ac:dyDescent="0.25">
      <c r="B575" s="4"/>
      <c r="C575" s="4"/>
      <c r="D575" s="4"/>
      <c r="E575" s="4"/>
      <c r="F575" s="4"/>
      <c r="G575" s="4"/>
    </row>
    <row r="576" spans="2:7" ht="14.25" customHeight="1" x14ac:dyDescent="0.25">
      <c r="B576" s="4"/>
      <c r="C576" s="4"/>
      <c r="D576" s="4"/>
      <c r="E576" s="4"/>
      <c r="F576" s="4"/>
      <c r="G576" s="4"/>
    </row>
    <row r="577" spans="2:7" ht="14.25" customHeight="1" x14ac:dyDescent="0.25">
      <c r="B577" s="4"/>
      <c r="C577" s="4"/>
      <c r="D577" s="4"/>
      <c r="E577" s="4"/>
      <c r="F577" s="4"/>
      <c r="G577" s="4"/>
    </row>
    <row r="578" spans="2:7" ht="14.25" customHeight="1" x14ac:dyDescent="0.25">
      <c r="B578" s="4"/>
      <c r="C578" s="4"/>
      <c r="D578" s="4"/>
      <c r="E578" s="4"/>
      <c r="F578" s="4"/>
      <c r="G578" s="4"/>
    </row>
    <row r="579" spans="2:7" ht="14.25" customHeight="1" x14ac:dyDescent="0.25">
      <c r="B579" s="4"/>
      <c r="C579" s="4"/>
      <c r="D579" s="4"/>
      <c r="E579" s="4"/>
      <c r="F579" s="4"/>
      <c r="G579" s="4"/>
    </row>
    <row r="580" spans="2:7" ht="14.25" customHeight="1" x14ac:dyDescent="0.25">
      <c r="B580" s="4"/>
      <c r="C580" s="4"/>
      <c r="D580" s="4"/>
      <c r="E580" s="4"/>
      <c r="F580" s="4"/>
      <c r="G580" s="4"/>
    </row>
    <row r="581" spans="2:7" ht="14.25" customHeight="1" x14ac:dyDescent="0.25">
      <c r="B581" s="4"/>
      <c r="C581" s="4"/>
      <c r="D581" s="4"/>
      <c r="E581" s="4"/>
      <c r="F581" s="4"/>
      <c r="G581" s="4"/>
    </row>
    <row r="582" spans="2:7" ht="14.25" customHeight="1" x14ac:dyDescent="0.25">
      <c r="B582" s="4"/>
      <c r="C582" s="4"/>
      <c r="D582" s="4"/>
      <c r="E582" s="4"/>
      <c r="F582" s="4"/>
      <c r="G582" s="4"/>
    </row>
    <row r="583" spans="2:7" ht="14.25" customHeight="1" x14ac:dyDescent="0.25">
      <c r="B583" s="4"/>
      <c r="C583" s="4"/>
      <c r="D583" s="4"/>
      <c r="E583" s="4"/>
      <c r="F583" s="4"/>
      <c r="G583" s="4"/>
    </row>
    <row r="584" spans="2:7" ht="14.25" customHeight="1" x14ac:dyDescent="0.25">
      <c r="B584" s="4"/>
      <c r="C584" s="4"/>
      <c r="D584" s="4"/>
      <c r="E584" s="4"/>
      <c r="F584" s="4"/>
      <c r="G584" s="4"/>
    </row>
    <row r="585" spans="2:7" ht="14.25" customHeight="1" x14ac:dyDescent="0.25">
      <c r="B585" s="4"/>
      <c r="C585" s="4"/>
      <c r="D585" s="4"/>
      <c r="E585" s="4"/>
      <c r="F585" s="4"/>
      <c r="G585" s="4"/>
    </row>
    <row r="586" spans="2:7" ht="14.25" customHeight="1" x14ac:dyDescent="0.25">
      <c r="B586" s="4"/>
      <c r="C586" s="4"/>
      <c r="D586" s="4"/>
      <c r="E586" s="4"/>
      <c r="F586" s="4"/>
      <c r="G586" s="4"/>
    </row>
    <row r="587" spans="2:7" ht="14.25" customHeight="1" x14ac:dyDescent="0.25">
      <c r="B587" s="4"/>
      <c r="C587" s="4"/>
      <c r="D587" s="4"/>
      <c r="E587" s="4"/>
      <c r="F587" s="4"/>
      <c r="G587" s="4"/>
    </row>
    <row r="588" spans="2:7" ht="14.25" customHeight="1" x14ac:dyDescent="0.25">
      <c r="B588" s="4"/>
      <c r="C588" s="4"/>
      <c r="D588" s="4"/>
      <c r="E588" s="4"/>
      <c r="F588" s="4"/>
      <c r="G588" s="4"/>
    </row>
    <row r="589" spans="2:7" ht="14.25" customHeight="1" x14ac:dyDescent="0.25">
      <c r="B589" s="4"/>
      <c r="C589" s="4"/>
      <c r="D589" s="4"/>
      <c r="E589" s="4"/>
      <c r="F589" s="4"/>
      <c r="G589" s="4"/>
    </row>
    <row r="590" spans="2:7" ht="14.25" customHeight="1" x14ac:dyDescent="0.25">
      <c r="B590" s="4"/>
      <c r="C590" s="4"/>
      <c r="D590" s="4"/>
      <c r="E590" s="4"/>
      <c r="F590" s="4"/>
      <c r="G590" s="4"/>
    </row>
    <row r="591" spans="2:7" ht="14.25" customHeight="1" x14ac:dyDescent="0.25">
      <c r="B591" s="4"/>
      <c r="C591" s="4"/>
      <c r="D591" s="4"/>
      <c r="E591" s="4"/>
      <c r="F591" s="4"/>
      <c r="G591" s="4"/>
    </row>
    <row r="592" spans="2:7" ht="14.25" customHeight="1" x14ac:dyDescent="0.25">
      <c r="B592" s="4"/>
      <c r="C592" s="4"/>
      <c r="D592" s="4"/>
      <c r="E592" s="4"/>
      <c r="F592" s="4"/>
      <c r="G592" s="4"/>
    </row>
    <row r="593" spans="2:7" ht="14.25" customHeight="1" x14ac:dyDescent="0.25">
      <c r="B593" s="4"/>
      <c r="C593" s="4"/>
      <c r="D593" s="4"/>
      <c r="E593" s="4"/>
      <c r="F593" s="4"/>
      <c r="G593" s="4"/>
    </row>
    <row r="594" spans="2:7" ht="14.25" customHeight="1" x14ac:dyDescent="0.25">
      <c r="B594" s="4"/>
      <c r="C594" s="4"/>
      <c r="D594" s="4"/>
      <c r="E594" s="4"/>
      <c r="F594" s="4"/>
      <c r="G594" s="4"/>
    </row>
    <row r="595" spans="2:7" ht="14.25" customHeight="1" x14ac:dyDescent="0.25">
      <c r="B595" s="4"/>
      <c r="C595" s="4"/>
      <c r="D595" s="4"/>
      <c r="E595" s="4"/>
      <c r="F595" s="4"/>
      <c r="G595" s="4"/>
    </row>
    <row r="596" spans="2:7" ht="14.25" customHeight="1" x14ac:dyDescent="0.25">
      <c r="B596" s="4"/>
      <c r="C596" s="4"/>
      <c r="D596" s="4"/>
      <c r="E596" s="4"/>
      <c r="F596" s="4"/>
      <c r="G596" s="4"/>
    </row>
    <row r="597" spans="2:7" ht="14.25" customHeight="1" x14ac:dyDescent="0.25">
      <c r="B597" s="4"/>
      <c r="C597" s="4"/>
      <c r="D597" s="4"/>
      <c r="E597" s="4"/>
      <c r="F597" s="4"/>
      <c r="G597" s="4"/>
    </row>
    <row r="598" spans="2:7" ht="14.25" customHeight="1" x14ac:dyDescent="0.25">
      <c r="B598" s="4"/>
      <c r="C598" s="4"/>
      <c r="D598" s="4"/>
      <c r="E598" s="4"/>
      <c r="F598" s="4"/>
      <c r="G598" s="4"/>
    </row>
    <row r="599" spans="2:7" ht="14.25" customHeight="1" x14ac:dyDescent="0.25">
      <c r="B599" s="4"/>
      <c r="C599" s="4"/>
      <c r="D599" s="4"/>
      <c r="E599" s="4"/>
      <c r="F599" s="4"/>
      <c r="G599" s="4"/>
    </row>
    <row r="600" spans="2:7" ht="14.25" customHeight="1" x14ac:dyDescent="0.25">
      <c r="B600" s="4"/>
      <c r="C600" s="4"/>
      <c r="D600" s="4"/>
      <c r="E600" s="4"/>
      <c r="F600" s="4"/>
      <c r="G600" s="4"/>
    </row>
    <row r="601" spans="2:7" ht="14.25" customHeight="1" x14ac:dyDescent="0.25">
      <c r="B601" s="4"/>
      <c r="C601" s="4"/>
      <c r="D601" s="4"/>
      <c r="E601" s="4"/>
      <c r="F601" s="4"/>
      <c r="G601" s="4"/>
    </row>
    <row r="602" spans="2:7" ht="14.25" customHeight="1" x14ac:dyDescent="0.25">
      <c r="B602" s="4"/>
      <c r="C602" s="4"/>
      <c r="D602" s="4"/>
      <c r="E602" s="4"/>
      <c r="F602" s="4"/>
      <c r="G602" s="4"/>
    </row>
    <row r="603" spans="2:7" ht="14.25" customHeight="1" x14ac:dyDescent="0.25">
      <c r="B603" s="4"/>
      <c r="C603" s="4"/>
      <c r="D603" s="4"/>
      <c r="E603" s="4"/>
      <c r="F603" s="4"/>
      <c r="G603" s="4"/>
    </row>
    <row r="604" spans="2:7" ht="14.25" customHeight="1" x14ac:dyDescent="0.25">
      <c r="B604" s="4"/>
      <c r="C604" s="4"/>
      <c r="D604" s="4"/>
      <c r="E604" s="4"/>
      <c r="F604" s="4"/>
      <c r="G604" s="4"/>
    </row>
    <row r="605" spans="2:7" ht="14.25" customHeight="1" x14ac:dyDescent="0.25">
      <c r="B605" s="4"/>
      <c r="C605" s="4"/>
      <c r="D605" s="4"/>
      <c r="E605" s="4"/>
      <c r="F605" s="4"/>
      <c r="G605" s="4"/>
    </row>
    <row r="606" spans="2:7" ht="14.25" customHeight="1" x14ac:dyDescent="0.25">
      <c r="B606" s="4"/>
      <c r="C606" s="4"/>
      <c r="D606" s="4"/>
      <c r="E606" s="4"/>
      <c r="F606" s="4"/>
      <c r="G606" s="4"/>
    </row>
    <row r="607" spans="2:7" ht="14.25" customHeight="1" x14ac:dyDescent="0.25">
      <c r="B607" s="4"/>
      <c r="C607" s="4"/>
      <c r="D607" s="4"/>
      <c r="E607" s="4"/>
      <c r="F607" s="4"/>
      <c r="G607" s="4"/>
    </row>
    <row r="608" spans="2:7" ht="14.25" customHeight="1" x14ac:dyDescent="0.25">
      <c r="B608" s="4"/>
      <c r="C608" s="4"/>
      <c r="D608" s="4"/>
      <c r="E608" s="4"/>
      <c r="F608" s="4"/>
      <c r="G608" s="4"/>
    </row>
    <row r="609" spans="2:7" ht="14.25" customHeight="1" x14ac:dyDescent="0.25">
      <c r="B609" s="4"/>
      <c r="C609" s="4"/>
      <c r="D609" s="4"/>
      <c r="E609" s="4"/>
      <c r="F609" s="4"/>
      <c r="G609" s="4"/>
    </row>
    <row r="610" spans="2:7" ht="14.25" customHeight="1" x14ac:dyDescent="0.25">
      <c r="B610" s="4"/>
      <c r="C610" s="4"/>
      <c r="D610" s="4"/>
      <c r="E610" s="4"/>
      <c r="F610" s="4"/>
      <c r="G610" s="4"/>
    </row>
    <row r="611" spans="2:7" ht="14.25" customHeight="1" x14ac:dyDescent="0.25">
      <c r="B611" s="4"/>
      <c r="C611" s="4"/>
      <c r="D611" s="4"/>
      <c r="E611" s="4"/>
      <c r="F611" s="4"/>
      <c r="G611" s="4"/>
    </row>
    <row r="612" spans="2:7" ht="14.25" customHeight="1" x14ac:dyDescent="0.25">
      <c r="B612" s="4"/>
      <c r="C612" s="4"/>
      <c r="D612" s="4"/>
      <c r="E612" s="4"/>
      <c r="F612" s="4"/>
      <c r="G612" s="4"/>
    </row>
    <row r="613" spans="2:7" ht="14.25" customHeight="1" x14ac:dyDescent="0.25">
      <c r="B613" s="4"/>
      <c r="C613" s="4"/>
      <c r="D613" s="4"/>
      <c r="E613" s="4"/>
      <c r="F613" s="4"/>
      <c r="G613" s="4"/>
    </row>
    <row r="614" spans="2:7" ht="14.25" customHeight="1" x14ac:dyDescent="0.25">
      <c r="B614" s="4"/>
      <c r="C614" s="4"/>
      <c r="D614" s="4"/>
      <c r="E614" s="4"/>
      <c r="F614" s="4"/>
      <c r="G614" s="4"/>
    </row>
    <row r="615" spans="2:7" ht="14.25" customHeight="1" x14ac:dyDescent="0.25">
      <c r="B615" s="4"/>
      <c r="C615" s="4"/>
      <c r="D615" s="4"/>
      <c r="E615" s="4"/>
      <c r="F615" s="4"/>
      <c r="G615" s="4"/>
    </row>
    <row r="616" spans="2:7" ht="14.25" customHeight="1" x14ac:dyDescent="0.25">
      <c r="B616" s="4"/>
      <c r="C616" s="4"/>
      <c r="D616" s="4"/>
      <c r="E616" s="4"/>
      <c r="F616" s="4"/>
      <c r="G616" s="4"/>
    </row>
    <row r="617" spans="2:7" ht="14.25" customHeight="1" x14ac:dyDescent="0.25">
      <c r="B617" s="4"/>
      <c r="C617" s="4"/>
      <c r="D617" s="4"/>
      <c r="E617" s="4"/>
      <c r="F617" s="4"/>
      <c r="G617" s="4"/>
    </row>
    <row r="618" spans="2:7" ht="14.25" customHeight="1" x14ac:dyDescent="0.25">
      <c r="B618" s="4"/>
      <c r="C618" s="4"/>
      <c r="D618" s="4"/>
      <c r="E618" s="4"/>
      <c r="F618" s="4"/>
      <c r="G618" s="4"/>
    </row>
    <row r="619" spans="2:7" ht="14.25" customHeight="1" x14ac:dyDescent="0.25">
      <c r="B619" s="4"/>
      <c r="C619" s="4"/>
      <c r="D619" s="4"/>
      <c r="E619" s="4"/>
      <c r="F619" s="4"/>
      <c r="G619" s="4"/>
    </row>
    <row r="620" spans="2:7" ht="14.25" customHeight="1" x14ac:dyDescent="0.25">
      <c r="B620" s="4"/>
      <c r="C620" s="4"/>
      <c r="D620" s="4"/>
      <c r="E620" s="4"/>
      <c r="F620" s="4"/>
      <c r="G620" s="4"/>
    </row>
    <row r="621" spans="2:7" ht="14.25" customHeight="1" x14ac:dyDescent="0.25">
      <c r="B621" s="4"/>
      <c r="C621" s="4"/>
      <c r="D621" s="4"/>
      <c r="E621" s="4"/>
      <c r="F621" s="4"/>
      <c r="G621" s="4"/>
    </row>
    <row r="622" spans="2:7" ht="14.25" customHeight="1" x14ac:dyDescent="0.25">
      <c r="B622" s="4"/>
      <c r="C622" s="4"/>
      <c r="D622" s="4"/>
      <c r="E622" s="4"/>
      <c r="F622" s="4"/>
      <c r="G622" s="4"/>
    </row>
    <row r="623" spans="2:7" ht="14.25" customHeight="1" x14ac:dyDescent="0.25">
      <c r="B623" s="4"/>
      <c r="C623" s="4"/>
      <c r="D623" s="4"/>
      <c r="E623" s="4"/>
      <c r="F623" s="4"/>
      <c r="G623" s="4"/>
    </row>
    <row r="624" spans="2:7" ht="14.25" customHeight="1" x14ac:dyDescent="0.25">
      <c r="B624" s="4"/>
      <c r="C624" s="4"/>
      <c r="D624" s="4"/>
      <c r="E624" s="4"/>
      <c r="F624" s="4"/>
      <c r="G624" s="4"/>
    </row>
    <row r="625" spans="2:7" ht="14.25" customHeight="1" x14ac:dyDescent="0.25">
      <c r="B625" s="4"/>
      <c r="C625" s="4"/>
      <c r="D625" s="4"/>
      <c r="E625" s="4"/>
      <c r="F625" s="4"/>
      <c r="G625" s="4"/>
    </row>
    <row r="626" spans="2:7" ht="14.25" customHeight="1" x14ac:dyDescent="0.25">
      <c r="B626" s="4"/>
      <c r="C626" s="4"/>
      <c r="D626" s="4"/>
      <c r="E626" s="4"/>
      <c r="F626" s="4"/>
      <c r="G626" s="4"/>
    </row>
    <row r="627" spans="2:7" ht="14.25" customHeight="1" x14ac:dyDescent="0.25">
      <c r="B627" s="4"/>
      <c r="C627" s="4"/>
      <c r="D627" s="4"/>
      <c r="E627" s="4"/>
      <c r="F627" s="4"/>
      <c r="G627" s="4"/>
    </row>
    <row r="628" spans="2:7" ht="14.25" customHeight="1" x14ac:dyDescent="0.25">
      <c r="B628" s="4"/>
      <c r="C628" s="4"/>
      <c r="D628" s="4"/>
      <c r="E628" s="4"/>
      <c r="F628" s="4"/>
      <c r="G628" s="4"/>
    </row>
    <row r="629" spans="2:7" ht="14.25" customHeight="1" x14ac:dyDescent="0.25">
      <c r="B629" s="4"/>
      <c r="C629" s="4"/>
      <c r="D629" s="4"/>
      <c r="E629" s="4"/>
      <c r="F629" s="4"/>
      <c r="G629" s="4"/>
    </row>
    <row r="630" spans="2:7" ht="14.25" customHeight="1" x14ac:dyDescent="0.25">
      <c r="B630" s="4"/>
      <c r="C630" s="4"/>
      <c r="D630" s="4"/>
      <c r="E630" s="4"/>
      <c r="F630" s="4"/>
      <c r="G630" s="4"/>
    </row>
    <row r="631" spans="2:7" ht="14.25" customHeight="1" x14ac:dyDescent="0.25">
      <c r="B631" s="4"/>
      <c r="C631" s="4"/>
      <c r="D631" s="4"/>
      <c r="E631" s="4"/>
      <c r="F631" s="4"/>
      <c r="G631" s="4"/>
    </row>
    <row r="632" spans="2:7" ht="14.25" customHeight="1" x14ac:dyDescent="0.25">
      <c r="B632" s="4"/>
      <c r="C632" s="4"/>
      <c r="D632" s="4"/>
      <c r="E632" s="4"/>
      <c r="F632" s="4"/>
      <c r="G632" s="4"/>
    </row>
    <row r="633" spans="2:7" ht="14.25" customHeight="1" x14ac:dyDescent="0.25">
      <c r="B633" s="4"/>
      <c r="C633" s="4"/>
      <c r="D633" s="4"/>
      <c r="E633" s="4"/>
      <c r="F633" s="4"/>
      <c r="G633" s="4"/>
    </row>
    <row r="634" spans="2:7" ht="14.25" customHeight="1" x14ac:dyDescent="0.25">
      <c r="B634" s="4"/>
      <c r="C634" s="4"/>
      <c r="D634" s="4"/>
      <c r="E634" s="4"/>
      <c r="F634" s="4"/>
      <c r="G634" s="4"/>
    </row>
    <row r="635" spans="2:7" ht="14.25" customHeight="1" x14ac:dyDescent="0.25">
      <c r="B635" s="4"/>
      <c r="C635" s="4"/>
      <c r="D635" s="4"/>
      <c r="E635" s="4"/>
      <c r="F635" s="4"/>
      <c r="G635" s="4"/>
    </row>
    <row r="636" spans="2:7" ht="14.25" customHeight="1" x14ac:dyDescent="0.25">
      <c r="B636" s="4"/>
      <c r="C636" s="4"/>
      <c r="D636" s="4"/>
      <c r="E636" s="4"/>
      <c r="F636" s="4"/>
      <c r="G636" s="4"/>
    </row>
    <row r="637" spans="2:7" ht="14.25" customHeight="1" x14ac:dyDescent="0.25">
      <c r="B637" s="4"/>
      <c r="C637" s="4"/>
      <c r="D637" s="4"/>
      <c r="E637" s="4"/>
      <c r="F637" s="4"/>
      <c r="G637" s="4"/>
    </row>
    <row r="638" spans="2:7" ht="14.25" customHeight="1" x14ac:dyDescent="0.25">
      <c r="B638" s="4"/>
      <c r="C638" s="4"/>
      <c r="D638" s="4"/>
      <c r="E638" s="4"/>
      <c r="F638" s="4"/>
      <c r="G638" s="4"/>
    </row>
    <row r="639" spans="2:7" ht="14.25" customHeight="1" x14ac:dyDescent="0.25">
      <c r="B639" s="4"/>
      <c r="C639" s="4"/>
      <c r="D639" s="4"/>
      <c r="E639" s="4"/>
      <c r="F639" s="4"/>
      <c r="G639" s="4"/>
    </row>
    <row r="640" spans="2:7" ht="14.25" customHeight="1" x14ac:dyDescent="0.25">
      <c r="B640" s="4"/>
      <c r="C640" s="4"/>
      <c r="D640" s="4"/>
      <c r="E640" s="4"/>
      <c r="F640" s="4"/>
      <c r="G640" s="4"/>
    </row>
    <row r="641" spans="2:7" ht="14.25" customHeight="1" x14ac:dyDescent="0.25">
      <c r="B641" s="4"/>
      <c r="C641" s="4"/>
      <c r="D641" s="4"/>
      <c r="E641" s="4"/>
      <c r="F641" s="4"/>
      <c r="G641" s="4"/>
    </row>
    <row r="642" spans="2:7" ht="14.25" customHeight="1" x14ac:dyDescent="0.25">
      <c r="B642" s="4"/>
      <c r="C642" s="4"/>
      <c r="D642" s="4"/>
      <c r="E642" s="4"/>
      <c r="F642" s="4"/>
      <c r="G642" s="4"/>
    </row>
    <row r="643" spans="2:7" ht="14.25" customHeight="1" x14ac:dyDescent="0.25">
      <c r="B643" s="4"/>
      <c r="C643" s="4"/>
      <c r="D643" s="4"/>
      <c r="E643" s="4"/>
      <c r="F643" s="4"/>
      <c r="G643" s="4"/>
    </row>
    <row r="644" spans="2:7" ht="14.25" customHeight="1" x14ac:dyDescent="0.25">
      <c r="B644" s="4"/>
      <c r="C644" s="4"/>
      <c r="D644" s="4"/>
      <c r="E644" s="4"/>
      <c r="F644" s="4"/>
      <c r="G644" s="4"/>
    </row>
    <row r="645" spans="2:7" ht="14.25" customHeight="1" x14ac:dyDescent="0.25">
      <c r="B645" s="4"/>
      <c r="C645" s="4"/>
      <c r="D645" s="4"/>
      <c r="E645" s="4"/>
      <c r="F645" s="4"/>
      <c r="G645" s="4"/>
    </row>
    <row r="646" spans="2:7" ht="14.25" customHeight="1" x14ac:dyDescent="0.25">
      <c r="B646" s="4"/>
      <c r="C646" s="4"/>
      <c r="D646" s="4"/>
      <c r="E646" s="4"/>
      <c r="F646" s="4"/>
      <c r="G646" s="4"/>
    </row>
    <row r="647" spans="2:7" ht="14.25" customHeight="1" x14ac:dyDescent="0.25">
      <c r="B647" s="4"/>
      <c r="C647" s="4"/>
      <c r="D647" s="4"/>
      <c r="E647" s="4"/>
      <c r="F647" s="4"/>
      <c r="G647" s="4"/>
    </row>
    <row r="648" spans="2:7" ht="14.25" customHeight="1" x14ac:dyDescent="0.25">
      <c r="B648" s="4"/>
      <c r="C648" s="4"/>
      <c r="D648" s="4"/>
      <c r="E648" s="4"/>
      <c r="F648" s="4"/>
      <c r="G648" s="4"/>
    </row>
    <row r="649" spans="2:7" ht="14.25" customHeight="1" x14ac:dyDescent="0.25">
      <c r="B649" s="4"/>
      <c r="C649" s="4"/>
      <c r="D649" s="4"/>
      <c r="E649" s="4"/>
      <c r="F649" s="4"/>
      <c r="G649" s="4"/>
    </row>
    <row r="650" spans="2:7" ht="14.25" customHeight="1" x14ac:dyDescent="0.25">
      <c r="B650" s="4"/>
      <c r="C650" s="4"/>
      <c r="D650" s="4"/>
      <c r="E650" s="4"/>
      <c r="F650" s="4"/>
      <c r="G650" s="4"/>
    </row>
    <row r="651" spans="2:7" ht="14.25" customHeight="1" x14ac:dyDescent="0.25">
      <c r="B651" s="4"/>
      <c r="C651" s="4"/>
      <c r="D651" s="4"/>
      <c r="E651" s="4"/>
      <c r="F651" s="4"/>
      <c r="G651" s="4"/>
    </row>
    <row r="652" spans="2:7" ht="14.25" customHeight="1" x14ac:dyDescent="0.25">
      <c r="B652" s="4"/>
      <c r="C652" s="4"/>
      <c r="D652" s="4"/>
      <c r="E652" s="4"/>
      <c r="F652" s="4"/>
      <c r="G652" s="4"/>
    </row>
    <row r="653" spans="2:7" ht="14.25" customHeight="1" x14ac:dyDescent="0.25">
      <c r="B653" s="4"/>
      <c r="C653" s="4"/>
      <c r="D653" s="4"/>
      <c r="E653" s="4"/>
      <c r="F653" s="4"/>
      <c r="G653" s="4"/>
    </row>
    <row r="654" spans="2:7" ht="14.25" customHeight="1" x14ac:dyDescent="0.25">
      <c r="B654" s="4"/>
      <c r="C654" s="4"/>
      <c r="D654" s="4"/>
      <c r="E654" s="4"/>
      <c r="F654" s="4"/>
      <c r="G654" s="4"/>
    </row>
    <row r="655" spans="2:7" ht="14.25" customHeight="1" x14ac:dyDescent="0.25">
      <c r="B655" s="4"/>
      <c r="C655" s="4"/>
      <c r="D655" s="4"/>
      <c r="E655" s="4"/>
      <c r="F655" s="4"/>
      <c r="G655" s="4"/>
    </row>
    <row r="656" spans="2:7" ht="14.25" customHeight="1" x14ac:dyDescent="0.25">
      <c r="B656" s="4"/>
      <c r="C656" s="4"/>
      <c r="D656" s="4"/>
      <c r="E656" s="4"/>
      <c r="F656" s="4"/>
      <c r="G656" s="4"/>
    </row>
    <row r="657" spans="2:7" ht="14.25" customHeight="1" x14ac:dyDescent="0.25">
      <c r="B657" s="4"/>
      <c r="C657" s="4"/>
      <c r="D657" s="4"/>
      <c r="E657" s="4"/>
      <c r="F657" s="4"/>
      <c r="G657" s="4"/>
    </row>
    <row r="658" spans="2:7" ht="14.25" customHeight="1" x14ac:dyDescent="0.25">
      <c r="B658" s="4"/>
      <c r="C658" s="4"/>
      <c r="D658" s="4"/>
      <c r="E658" s="4"/>
      <c r="F658" s="4"/>
      <c r="G658" s="4"/>
    </row>
    <row r="659" spans="2:7" ht="14.25" customHeight="1" x14ac:dyDescent="0.25">
      <c r="B659" s="4"/>
      <c r="C659" s="4"/>
      <c r="D659" s="4"/>
      <c r="E659" s="4"/>
      <c r="F659" s="4"/>
      <c r="G659" s="4"/>
    </row>
    <row r="660" spans="2:7" ht="14.25" customHeight="1" x14ac:dyDescent="0.25">
      <c r="B660" s="4"/>
      <c r="C660" s="4"/>
      <c r="D660" s="4"/>
      <c r="E660" s="4"/>
      <c r="F660" s="4"/>
      <c r="G660" s="4"/>
    </row>
    <row r="661" spans="2:7" ht="14.25" customHeight="1" x14ac:dyDescent="0.25">
      <c r="B661" s="4"/>
      <c r="C661" s="4"/>
      <c r="D661" s="4"/>
      <c r="E661" s="4"/>
      <c r="F661" s="4"/>
      <c r="G661" s="4"/>
    </row>
    <row r="662" spans="2:7" ht="14.25" customHeight="1" x14ac:dyDescent="0.25">
      <c r="B662" s="4"/>
      <c r="C662" s="4"/>
      <c r="D662" s="4"/>
      <c r="E662" s="4"/>
      <c r="F662" s="4"/>
      <c r="G662" s="4"/>
    </row>
    <row r="663" spans="2:7" ht="14.25" customHeight="1" x14ac:dyDescent="0.25">
      <c r="B663" s="4"/>
      <c r="C663" s="4"/>
      <c r="D663" s="4"/>
      <c r="E663" s="4"/>
      <c r="F663" s="4"/>
      <c r="G663" s="4"/>
    </row>
    <row r="664" spans="2:7" ht="14.25" customHeight="1" x14ac:dyDescent="0.25">
      <c r="B664" s="4"/>
      <c r="C664" s="4"/>
      <c r="D664" s="4"/>
      <c r="E664" s="4"/>
      <c r="F664" s="4"/>
      <c r="G664" s="4"/>
    </row>
    <row r="665" spans="2:7" ht="14.25" customHeight="1" x14ac:dyDescent="0.25">
      <c r="B665" s="4"/>
      <c r="C665" s="4"/>
      <c r="D665" s="4"/>
      <c r="E665" s="4"/>
      <c r="F665" s="4"/>
      <c r="G665" s="4"/>
    </row>
    <row r="666" spans="2:7" ht="14.25" customHeight="1" x14ac:dyDescent="0.25">
      <c r="B666" s="4"/>
      <c r="C666" s="4"/>
      <c r="D666" s="4"/>
      <c r="E666" s="4"/>
      <c r="F666" s="4"/>
      <c r="G666" s="4"/>
    </row>
    <row r="667" spans="2:7" ht="14.25" customHeight="1" x14ac:dyDescent="0.25">
      <c r="B667" s="4"/>
      <c r="C667" s="4"/>
      <c r="D667" s="4"/>
      <c r="E667" s="4"/>
      <c r="F667" s="4"/>
      <c r="G667" s="4"/>
    </row>
    <row r="668" spans="2:7" ht="14.25" customHeight="1" x14ac:dyDescent="0.25">
      <c r="B668" s="4"/>
      <c r="C668" s="4"/>
      <c r="D668" s="4"/>
      <c r="E668" s="4"/>
      <c r="F668" s="4"/>
      <c r="G668" s="4"/>
    </row>
    <row r="669" spans="2:7" ht="14.25" customHeight="1" x14ac:dyDescent="0.25">
      <c r="B669" s="4"/>
      <c r="C669" s="4"/>
      <c r="D669" s="4"/>
      <c r="E669" s="4"/>
      <c r="F669" s="4"/>
      <c r="G669" s="4"/>
    </row>
    <row r="670" spans="2:7" ht="14.25" customHeight="1" x14ac:dyDescent="0.25">
      <c r="B670" s="4"/>
      <c r="C670" s="4"/>
      <c r="D670" s="4"/>
      <c r="E670" s="4"/>
      <c r="F670" s="4"/>
      <c r="G670" s="4"/>
    </row>
    <row r="671" spans="2:7" ht="14.25" customHeight="1" x14ac:dyDescent="0.25">
      <c r="B671" s="4"/>
      <c r="C671" s="4"/>
      <c r="D671" s="4"/>
      <c r="E671" s="4"/>
      <c r="F671" s="4"/>
      <c r="G671" s="4"/>
    </row>
    <row r="672" spans="2:7" ht="14.25" customHeight="1" x14ac:dyDescent="0.25">
      <c r="B672" s="4"/>
      <c r="C672" s="4"/>
      <c r="D672" s="4"/>
      <c r="E672" s="4"/>
      <c r="F672" s="4"/>
      <c r="G672" s="4"/>
    </row>
    <row r="673" spans="2:7" ht="14.25" customHeight="1" x14ac:dyDescent="0.25">
      <c r="B673" s="4"/>
      <c r="C673" s="4"/>
      <c r="D673" s="4"/>
      <c r="E673" s="4"/>
      <c r="F673" s="4"/>
      <c r="G673" s="4"/>
    </row>
    <row r="674" spans="2:7" ht="14.25" customHeight="1" x14ac:dyDescent="0.25">
      <c r="B674" s="4"/>
      <c r="C674" s="4"/>
      <c r="D674" s="4"/>
      <c r="E674" s="4"/>
      <c r="F674" s="4"/>
      <c r="G674" s="4"/>
    </row>
    <row r="675" spans="2:7" ht="14.25" customHeight="1" x14ac:dyDescent="0.25">
      <c r="B675" s="4"/>
      <c r="C675" s="4"/>
      <c r="D675" s="4"/>
      <c r="E675" s="4"/>
      <c r="F675" s="4"/>
      <c r="G675" s="4"/>
    </row>
    <row r="676" spans="2:7" ht="14.25" customHeight="1" x14ac:dyDescent="0.25">
      <c r="B676" s="4"/>
      <c r="C676" s="4"/>
      <c r="D676" s="4"/>
      <c r="E676" s="4"/>
      <c r="F676" s="4"/>
      <c r="G676" s="4"/>
    </row>
    <row r="677" spans="2:7" ht="14.25" customHeight="1" x14ac:dyDescent="0.25">
      <c r="B677" s="4"/>
      <c r="C677" s="4"/>
      <c r="D677" s="4"/>
      <c r="E677" s="4"/>
      <c r="F677" s="4"/>
      <c r="G677" s="4"/>
    </row>
    <row r="678" spans="2:7" ht="14.25" customHeight="1" x14ac:dyDescent="0.25">
      <c r="B678" s="4"/>
      <c r="C678" s="4"/>
      <c r="D678" s="4"/>
      <c r="E678" s="4"/>
      <c r="F678" s="4"/>
      <c r="G678" s="4"/>
    </row>
    <row r="679" spans="2:7" ht="14.25" customHeight="1" x14ac:dyDescent="0.25">
      <c r="B679" s="4"/>
      <c r="C679" s="4"/>
      <c r="D679" s="4"/>
      <c r="E679" s="4"/>
      <c r="F679" s="4"/>
      <c r="G679" s="4"/>
    </row>
    <row r="680" spans="2:7" ht="14.25" customHeight="1" x14ac:dyDescent="0.25">
      <c r="B680" s="4"/>
      <c r="C680" s="4"/>
      <c r="D680" s="4"/>
      <c r="E680" s="4"/>
      <c r="F680" s="4"/>
      <c r="G680" s="4"/>
    </row>
    <row r="681" spans="2:7" ht="14.25" customHeight="1" x14ac:dyDescent="0.25">
      <c r="B681" s="4"/>
      <c r="C681" s="4"/>
      <c r="D681" s="4"/>
      <c r="E681" s="4"/>
      <c r="F681" s="4"/>
      <c r="G681" s="4"/>
    </row>
    <row r="682" spans="2:7" ht="14.25" customHeight="1" x14ac:dyDescent="0.25">
      <c r="B682" s="4"/>
      <c r="C682" s="4"/>
      <c r="D682" s="4"/>
      <c r="E682" s="4"/>
      <c r="F682" s="4"/>
      <c r="G682" s="4"/>
    </row>
    <row r="683" spans="2:7" ht="14.25" customHeight="1" x14ac:dyDescent="0.25">
      <c r="B683" s="4"/>
      <c r="C683" s="4"/>
      <c r="D683" s="4"/>
      <c r="E683" s="4"/>
      <c r="F683" s="4"/>
      <c r="G683" s="4"/>
    </row>
    <row r="684" spans="2:7" ht="14.25" customHeight="1" x14ac:dyDescent="0.25">
      <c r="B684" s="4"/>
      <c r="C684" s="4"/>
      <c r="D684" s="4"/>
      <c r="E684" s="4"/>
      <c r="F684" s="4"/>
      <c r="G684" s="4"/>
    </row>
    <row r="685" spans="2:7" ht="14.25" customHeight="1" x14ac:dyDescent="0.25">
      <c r="B685" s="4"/>
      <c r="C685" s="4"/>
      <c r="D685" s="4"/>
      <c r="E685" s="4"/>
      <c r="F685" s="4"/>
      <c r="G685" s="4"/>
    </row>
    <row r="686" spans="2:7" ht="14.25" customHeight="1" x14ac:dyDescent="0.25">
      <c r="B686" s="4"/>
      <c r="C686" s="4"/>
      <c r="D686" s="4"/>
      <c r="E686" s="4"/>
      <c r="F686" s="4"/>
      <c r="G686" s="4"/>
    </row>
    <row r="687" spans="2:7" ht="14.25" customHeight="1" x14ac:dyDescent="0.25">
      <c r="B687" s="4"/>
      <c r="C687" s="4"/>
      <c r="D687" s="4"/>
      <c r="E687" s="4"/>
      <c r="F687" s="4"/>
      <c r="G687" s="4"/>
    </row>
    <row r="688" spans="2:7" ht="14.25" customHeight="1" x14ac:dyDescent="0.25">
      <c r="B688" s="4"/>
      <c r="C688" s="4"/>
      <c r="D688" s="4"/>
      <c r="E688" s="4"/>
      <c r="F688" s="4"/>
      <c r="G688" s="4"/>
    </row>
    <row r="689" spans="2:7" ht="14.25" customHeight="1" x14ac:dyDescent="0.25">
      <c r="B689" s="4"/>
      <c r="C689" s="4"/>
      <c r="D689" s="4"/>
      <c r="E689" s="4"/>
      <c r="F689" s="4"/>
      <c r="G689" s="4"/>
    </row>
    <row r="690" spans="2:7" ht="14.25" customHeight="1" x14ac:dyDescent="0.25">
      <c r="B690" s="4"/>
      <c r="C690" s="4"/>
      <c r="D690" s="4"/>
      <c r="E690" s="4"/>
      <c r="F690" s="4"/>
      <c r="G690" s="4"/>
    </row>
    <row r="691" spans="2:7" ht="14.25" customHeight="1" x14ac:dyDescent="0.25">
      <c r="B691" s="4"/>
      <c r="C691" s="4"/>
      <c r="D691" s="4"/>
      <c r="E691" s="4"/>
      <c r="F691" s="4"/>
      <c r="G691" s="4"/>
    </row>
    <row r="692" spans="2:7" ht="14.25" customHeight="1" x14ac:dyDescent="0.25">
      <c r="B692" s="4"/>
      <c r="C692" s="4"/>
      <c r="D692" s="4"/>
      <c r="E692" s="4"/>
      <c r="F692" s="4"/>
      <c r="G692" s="4"/>
    </row>
    <row r="693" spans="2:7" ht="14.25" customHeight="1" x14ac:dyDescent="0.25">
      <c r="B693" s="4"/>
      <c r="C693" s="4"/>
      <c r="D693" s="4"/>
      <c r="E693" s="4"/>
      <c r="F693" s="4"/>
      <c r="G693" s="4"/>
    </row>
    <row r="694" spans="2:7" ht="14.25" customHeight="1" x14ac:dyDescent="0.25">
      <c r="B694" s="4"/>
      <c r="C694" s="4"/>
      <c r="D694" s="4"/>
      <c r="E694" s="4"/>
      <c r="F694" s="4"/>
      <c r="G694" s="4"/>
    </row>
    <row r="695" spans="2:7" ht="14.25" customHeight="1" x14ac:dyDescent="0.25">
      <c r="B695" s="4"/>
      <c r="C695" s="4"/>
      <c r="D695" s="4"/>
      <c r="E695" s="4"/>
      <c r="F695" s="4"/>
      <c r="G695" s="4"/>
    </row>
    <row r="696" spans="2:7" ht="14.25" customHeight="1" x14ac:dyDescent="0.25">
      <c r="B696" s="4"/>
      <c r="C696" s="4"/>
      <c r="D696" s="4"/>
      <c r="E696" s="4"/>
      <c r="F696" s="4"/>
      <c r="G696" s="4"/>
    </row>
    <row r="697" spans="2:7" ht="14.25" customHeight="1" x14ac:dyDescent="0.25">
      <c r="B697" s="4"/>
      <c r="C697" s="4"/>
      <c r="D697" s="4"/>
      <c r="E697" s="4"/>
      <c r="F697" s="4"/>
      <c r="G697" s="4"/>
    </row>
    <row r="698" spans="2:7" ht="14.25" customHeight="1" x14ac:dyDescent="0.25">
      <c r="B698" s="4"/>
      <c r="C698" s="4"/>
      <c r="D698" s="4"/>
      <c r="E698" s="4"/>
      <c r="F698" s="4"/>
      <c r="G698" s="4"/>
    </row>
    <row r="699" spans="2:7" ht="14.25" customHeight="1" x14ac:dyDescent="0.25">
      <c r="B699" s="4"/>
      <c r="C699" s="4"/>
      <c r="D699" s="4"/>
      <c r="E699" s="4"/>
      <c r="F699" s="4"/>
      <c r="G699" s="4"/>
    </row>
    <row r="700" spans="2:7" ht="14.25" customHeight="1" x14ac:dyDescent="0.25">
      <c r="B700" s="4"/>
      <c r="C700" s="4"/>
      <c r="D700" s="4"/>
      <c r="E700" s="4"/>
      <c r="F700" s="4"/>
      <c r="G700" s="4"/>
    </row>
    <row r="701" spans="2:7" ht="14.25" customHeight="1" x14ac:dyDescent="0.25">
      <c r="B701" s="4"/>
      <c r="C701" s="4"/>
      <c r="D701" s="4"/>
      <c r="E701" s="4"/>
      <c r="F701" s="4"/>
      <c r="G701" s="4"/>
    </row>
    <row r="702" spans="2:7" ht="14.25" customHeight="1" x14ac:dyDescent="0.25">
      <c r="B702" s="4"/>
      <c r="C702" s="4"/>
      <c r="D702" s="4"/>
      <c r="E702" s="4"/>
      <c r="F702" s="4"/>
      <c r="G702" s="4"/>
    </row>
    <row r="703" spans="2:7" ht="14.25" customHeight="1" x14ac:dyDescent="0.25">
      <c r="B703" s="4"/>
      <c r="C703" s="4"/>
      <c r="D703" s="4"/>
      <c r="E703" s="4"/>
      <c r="F703" s="4"/>
      <c r="G703" s="4"/>
    </row>
    <row r="704" spans="2:7" ht="14.25" customHeight="1" x14ac:dyDescent="0.25">
      <c r="B704" s="4"/>
      <c r="C704" s="4"/>
      <c r="D704" s="4"/>
      <c r="E704" s="4"/>
      <c r="F704" s="4"/>
      <c r="G704" s="4"/>
    </row>
    <row r="705" spans="2:7" ht="14.25" customHeight="1" x14ac:dyDescent="0.25">
      <c r="B705" s="4"/>
      <c r="C705" s="4"/>
      <c r="D705" s="4"/>
      <c r="E705" s="4"/>
      <c r="F705" s="4"/>
      <c r="G705" s="4"/>
    </row>
    <row r="706" spans="2:7" ht="14.25" customHeight="1" x14ac:dyDescent="0.25">
      <c r="B706" s="4"/>
      <c r="C706" s="4"/>
      <c r="D706" s="4"/>
      <c r="E706" s="4"/>
      <c r="F706" s="4"/>
      <c r="G706" s="4"/>
    </row>
    <row r="707" spans="2:7" ht="14.25" customHeight="1" x14ac:dyDescent="0.25">
      <c r="B707" s="4"/>
      <c r="C707" s="4"/>
      <c r="D707" s="4"/>
      <c r="E707" s="4"/>
      <c r="F707" s="4"/>
      <c r="G707" s="4"/>
    </row>
    <row r="708" spans="2:7" ht="14.25" customHeight="1" x14ac:dyDescent="0.25">
      <c r="B708" s="4"/>
      <c r="C708" s="4"/>
      <c r="D708" s="4"/>
      <c r="E708" s="4"/>
      <c r="F708" s="4"/>
      <c r="G708" s="4"/>
    </row>
    <row r="709" spans="2:7" ht="14.25" customHeight="1" x14ac:dyDescent="0.25">
      <c r="B709" s="4"/>
      <c r="C709" s="4"/>
      <c r="D709" s="4"/>
      <c r="E709" s="4"/>
      <c r="F709" s="4"/>
      <c r="G709" s="4"/>
    </row>
    <row r="710" spans="2:7" ht="14.25" customHeight="1" x14ac:dyDescent="0.25">
      <c r="B710" s="4"/>
      <c r="C710" s="4"/>
      <c r="D710" s="4"/>
      <c r="E710" s="4"/>
      <c r="F710" s="4"/>
      <c r="G710" s="4"/>
    </row>
    <row r="711" spans="2:7" ht="14.25" customHeight="1" x14ac:dyDescent="0.25">
      <c r="B711" s="4"/>
      <c r="C711" s="4"/>
      <c r="D711" s="4"/>
      <c r="E711" s="4"/>
      <c r="F711" s="4"/>
      <c r="G711" s="4"/>
    </row>
    <row r="712" spans="2:7" ht="14.25" customHeight="1" x14ac:dyDescent="0.25">
      <c r="B712" s="4"/>
      <c r="C712" s="4"/>
      <c r="D712" s="4"/>
      <c r="E712" s="4"/>
      <c r="F712" s="4"/>
      <c r="G712" s="4"/>
    </row>
    <row r="713" spans="2:7" ht="14.25" customHeight="1" x14ac:dyDescent="0.25">
      <c r="B713" s="4"/>
      <c r="C713" s="4"/>
      <c r="D713" s="4"/>
      <c r="E713" s="4"/>
      <c r="F713" s="4"/>
      <c r="G713" s="4"/>
    </row>
    <row r="714" spans="2:7" ht="14.25" customHeight="1" x14ac:dyDescent="0.25">
      <c r="B714" s="4"/>
      <c r="C714" s="4"/>
      <c r="D714" s="4"/>
      <c r="E714" s="4"/>
      <c r="F714" s="4"/>
      <c r="G714" s="4"/>
    </row>
    <row r="715" spans="2:7" ht="14.25" customHeight="1" x14ac:dyDescent="0.25">
      <c r="B715" s="4"/>
      <c r="C715" s="4"/>
      <c r="D715" s="4"/>
      <c r="E715" s="4"/>
      <c r="F715" s="4"/>
      <c r="G715" s="4"/>
    </row>
    <row r="716" spans="2:7" ht="14.25" customHeight="1" x14ac:dyDescent="0.25">
      <c r="B716" s="4"/>
      <c r="C716" s="4"/>
      <c r="D716" s="4"/>
      <c r="E716" s="4"/>
      <c r="F716" s="4"/>
      <c r="G716" s="4"/>
    </row>
    <row r="717" spans="2:7" ht="14.25" customHeight="1" x14ac:dyDescent="0.25">
      <c r="B717" s="4"/>
      <c r="C717" s="4"/>
      <c r="D717" s="4"/>
      <c r="E717" s="4"/>
      <c r="F717" s="4"/>
      <c r="G717" s="4"/>
    </row>
    <row r="718" spans="2:7" ht="14.25" customHeight="1" x14ac:dyDescent="0.25">
      <c r="B718" s="4"/>
      <c r="C718" s="4"/>
      <c r="D718" s="4"/>
      <c r="E718" s="4"/>
      <c r="F718" s="4"/>
      <c r="G718" s="4"/>
    </row>
    <row r="719" spans="2:7" ht="14.25" customHeight="1" x14ac:dyDescent="0.25">
      <c r="B719" s="4"/>
      <c r="C719" s="4"/>
      <c r="D719" s="4"/>
      <c r="E719" s="4"/>
      <c r="F719" s="4"/>
      <c r="G719" s="4"/>
    </row>
    <row r="720" spans="2:7" ht="14.25" customHeight="1" x14ac:dyDescent="0.25">
      <c r="B720" s="4"/>
      <c r="C720" s="4"/>
      <c r="D720" s="4"/>
      <c r="E720" s="4"/>
      <c r="F720" s="4"/>
      <c r="G720" s="4"/>
    </row>
    <row r="721" spans="2:7" ht="14.25" customHeight="1" x14ac:dyDescent="0.25">
      <c r="B721" s="4"/>
      <c r="C721" s="4"/>
      <c r="D721" s="4"/>
      <c r="E721" s="4"/>
      <c r="F721" s="4"/>
      <c r="G721" s="4"/>
    </row>
    <row r="722" spans="2:7" ht="14.25" customHeight="1" x14ac:dyDescent="0.25">
      <c r="B722" s="4"/>
      <c r="C722" s="4"/>
      <c r="D722" s="4"/>
      <c r="E722" s="4"/>
      <c r="F722" s="4"/>
      <c r="G722" s="4"/>
    </row>
    <row r="723" spans="2:7" ht="14.25" customHeight="1" x14ac:dyDescent="0.25">
      <c r="B723" s="4"/>
      <c r="C723" s="4"/>
      <c r="D723" s="4"/>
      <c r="E723" s="4"/>
      <c r="F723" s="4"/>
      <c r="G723" s="4"/>
    </row>
    <row r="724" spans="2:7" ht="14.25" customHeight="1" x14ac:dyDescent="0.25">
      <c r="B724" s="4"/>
      <c r="C724" s="4"/>
      <c r="D724" s="4"/>
      <c r="E724" s="4"/>
      <c r="F724" s="4"/>
      <c r="G724" s="4"/>
    </row>
    <row r="725" spans="2:7" ht="14.25" customHeight="1" x14ac:dyDescent="0.25">
      <c r="B725" s="4"/>
      <c r="C725" s="4"/>
      <c r="D725" s="4"/>
      <c r="E725" s="4"/>
      <c r="F725" s="4"/>
      <c r="G725" s="4"/>
    </row>
    <row r="726" spans="2:7" ht="14.25" customHeight="1" x14ac:dyDescent="0.25">
      <c r="B726" s="4"/>
      <c r="C726" s="4"/>
      <c r="D726" s="4"/>
      <c r="E726" s="4"/>
      <c r="F726" s="4"/>
      <c r="G726" s="4"/>
    </row>
    <row r="727" spans="2:7" ht="14.25" customHeight="1" x14ac:dyDescent="0.25">
      <c r="B727" s="4"/>
      <c r="C727" s="4"/>
      <c r="D727" s="4"/>
      <c r="E727" s="4"/>
      <c r="F727" s="4"/>
      <c r="G727" s="4"/>
    </row>
    <row r="728" spans="2:7" ht="14.25" customHeight="1" x14ac:dyDescent="0.25">
      <c r="B728" s="4"/>
      <c r="C728" s="4"/>
      <c r="D728" s="4"/>
      <c r="E728" s="4"/>
      <c r="F728" s="4"/>
      <c r="G728" s="4"/>
    </row>
    <row r="729" spans="2:7" ht="14.25" customHeight="1" x14ac:dyDescent="0.25">
      <c r="B729" s="4"/>
      <c r="C729" s="4"/>
      <c r="D729" s="4"/>
      <c r="E729" s="4"/>
      <c r="F729" s="4"/>
      <c r="G729" s="4"/>
    </row>
    <row r="730" spans="2:7" ht="14.25" customHeight="1" x14ac:dyDescent="0.25">
      <c r="B730" s="4"/>
      <c r="C730" s="4"/>
      <c r="D730" s="4"/>
      <c r="E730" s="4"/>
      <c r="F730" s="4"/>
      <c r="G730" s="4"/>
    </row>
    <row r="731" spans="2:7" ht="14.25" customHeight="1" x14ac:dyDescent="0.25">
      <c r="B731" s="4"/>
      <c r="C731" s="4"/>
      <c r="D731" s="4"/>
      <c r="E731" s="4"/>
      <c r="F731" s="4"/>
      <c r="G731" s="4"/>
    </row>
    <row r="732" spans="2:7" ht="14.25" customHeight="1" x14ac:dyDescent="0.25">
      <c r="B732" s="4"/>
      <c r="C732" s="4"/>
      <c r="D732" s="4"/>
      <c r="E732" s="4"/>
      <c r="F732" s="4"/>
      <c r="G732" s="4"/>
    </row>
    <row r="733" spans="2:7" ht="14.25" customHeight="1" x14ac:dyDescent="0.25">
      <c r="B733" s="4"/>
      <c r="C733" s="4"/>
      <c r="D733" s="4"/>
      <c r="E733" s="4"/>
      <c r="F733" s="4"/>
      <c r="G733" s="4"/>
    </row>
    <row r="734" spans="2:7" ht="14.25" customHeight="1" x14ac:dyDescent="0.25">
      <c r="B734" s="4"/>
      <c r="C734" s="4"/>
      <c r="D734" s="4"/>
      <c r="E734" s="4"/>
      <c r="F734" s="4"/>
      <c r="G734" s="4"/>
    </row>
    <row r="735" spans="2:7" ht="14.25" customHeight="1" x14ac:dyDescent="0.25">
      <c r="B735" s="4"/>
      <c r="C735" s="4"/>
      <c r="D735" s="4"/>
      <c r="E735" s="4"/>
      <c r="F735" s="4"/>
      <c r="G735" s="4"/>
    </row>
    <row r="736" spans="2:7" ht="14.25" customHeight="1" x14ac:dyDescent="0.25">
      <c r="B736" s="4"/>
      <c r="C736" s="4"/>
      <c r="D736" s="4"/>
      <c r="E736" s="4"/>
      <c r="F736" s="4"/>
      <c r="G736" s="4"/>
    </row>
    <row r="737" spans="2:7" ht="14.25" customHeight="1" x14ac:dyDescent="0.25">
      <c r="B737" s="4"/>
      <c r="C737" s="4"/>
      <c r="D737" s="4"/>
      <c r="E737" s="4"/>
      <c r="F737" s="4"/>
      <c r="G737" s="4"/>
    </row>
    <row r="738" spans="2:7" ht="14.25" customHeight="1" x14ac:dyDescent="0.25">
      <c r="B738" s="4"/>
      <c r="C738" s="4"/>
      <c r="D738" s="4"/>
      <c r="E738" s="4"/>
      <c r="F738" s="4"/>
      <c r="G738" s="4"/>
    </row>
    <row r="739" spans="2:7" ht="14.25" customHeight="1" x14ac:dyDescent="0.25">
      <c r="B739" s="4"/>
      <c r="C739" s="4"/>
      <c r="D739" s="4"/>
      <c r="E739" s="4"/>
      <c r="F739" s="4"/>
      <c r="G739" s="4"/>
    </row>
    <row r="740" spans="2:7" ht="14.25" customHeight="1" x14ac:dyDescent="0.25">
      <c r="B740" s="4"/>
      <c r="C740" s="4"/>
      <c r="D740" s="4"/>
      <c r="E740" s="4"/>
      <c r="F740" s="4"/>
      <c r="G740" s="4"/>
    </row>
    <row r="741" spans="2:7" ht="14.25" customHeight="1" x14ac:dyDescent="0.25">
      <c r="B741" s="4"/>
      <c r="C741" s="4"/>
      <c r="D741" s="4"/>
      <c r="E741" s="4"/>
      <c r="F741" s="4"/>
      <c r="G741" s="4"/>
    </row>
    <row r="742" spans="2:7" ht="14.25" customHeight="1" x14ac:dyDescent="0.25">
      <c r="B742" s="4"/>
      <c r="C742" s="4"/>
      <c r="D742" s="4"/>
      <c r="E742" s="4"/>
      <c r="F742" s="4"/>
      <c r="G742" s="4"/>
    </row>
    <row r="743" spans="2:7" ht="14.25" customHeight="1" x14ac:dyDescent="0.25">
      <c r="B743" s="4"/>
      <c r="C743" s="4"/>
      <c r="D743" s="4"/>
      <c r="E743" s="4"/>
      <c r="F743" s="4"/>
      <c r="G743" s="4"/>
    </row>
    <row r="744" spans="2:7" ht="14.25" customHeight="1" x14ac:dyDescent="0.25">
      <c r="B744" s="4"/>
      <c r="C744" s="4"/>
      <c r="D744" s="4"/>
      <c r="E744" s="4"/>
      <c r="F744" s="4"/>
      <c r="G744" s="4"/>
    </row>
    <row r="745" spans="2:7" ht="14.25" customHeight="1" x14ac:dyDescent="0.25">
      <c r="B745" s="4"/>
      <c r="C745" s="4"/>
      <c r="D745" s="4"/>
      <c r="E745" s="4"/>
      <c r="F745" s="4"/>
      <c r="G745" s="4"/>
    </row>
    <row r="746" spans="2:7" ht="14.25" customHeight="1" x14ac:dyDescent="0.25">
      <c r="B746" s="4"/>
      <c r="C746" s="4"/>
      <c r="D746" s="4"/>
      <c r="E746" s="4"/>
      <c r="F746" s="4"/>
      <c r="G746" s="4"/>
    </row>
    <row r="747" spans="2:7" ht="14.25" customHeight="1" x14ac:dyDescent="0.25">
      <c r="B747" s="4"/>
      <c r="C747" s="4"/>
      <c r="D747" s="4"/>
      <c r="E747" s="4"/>
      <c r="F747" s="4"/>
      <c r="G747" s="4"/>
    </row>
    <row r="748" spans="2:7" ht="14.25" customHeight="1" x14ac:dyDescent="0.25">
      <c r="B748" s="4"/>
      <c r="C748" s="4"/>
      <c r="D748" s="4"/>
      <c r="E748" s="4"/>
      <c r="F748" s="4"/>
      <c r="G748" s="4"/>
    </row>
    <row r="749" spans="2:7" ht="14.25" customHeight="1" x14ac:dyDescent="0.25">
      <c r="B749" s="4"/>
      <c r="C749" s="4"/>
      <c r="D749" s="4"/>
      <c r="E749" s="4"/>
      <c r="F749" s="4"/>
      <c r="G749" s="4"/>
    </row>
    <row r="750" spans="2:7" ht="14.25" customHeight="1" x14ac:dyDescent="0.25">
      <c r="B750" s="4"/>
      <c r="C750" s="4"/>
      <c r="D750" s="4"/>
      <c r="E750" s="4"/>
      <c r="F750" s="4"/>
      <c r="G750" s="4"/>
    </row>
    <row r="751" spans="2:7" ht="14.25" customHeight="1" x14ac:dyDescent="0.25">
      <c r="B751" s="4"/>
      <c r="C751" s="4"/>
      <c r="D751" s="4"/>
      <c r="E751" s="4"/>
      <c r="F751" s="4"/>
      <c r="G751" s="4"/>
    </row>
    <row r="752" spans="2:7" ht="14.25" customHeight="1" x14ac:dyDescent="0.25">
      <c r="B752" s="4"/>
      <c r="C752" s="4"/>
      <c r="D752" s="4"/>
      <c r="E752" s="4"/>
      <c r="F752" s="4"/>
      <c r="G752" s="4"/>
    </row>
    <row r="753" spans="2:7" ht="14.25" customHeight="1" x14ac:dyDescent="0.25">
      <c r="B753" s="4"/>
      <c r="C753" s="4"/>
      <c r="D753" s="4"/>
      <c r="E753" s="4"/>
      <c r="F753" s="4"/>
      <c r="G753" s="4"/>
    </row>
    <row r="754" spans="2:7" ht="14.25" customHeight="1" x14ac:dyDescent="0.25">
      <c r="B754" s="4"/>
      <c r="C754" s="4"/>
      <c r="D754" s="4"/>
      <c r="E754" s="4"/>
      <c r="F754" s="4"/>
      <c r="G754" s="4"/>
    </row>
    <row r="755" spans="2:7" ht="14.25" customHeight="1" x14ac:dyDescent="0.25">
      <c r="B755" s="4"/>
      <c r="C755" s="4"/>
      <c r="D755" s="4"/>
      <c r="E755" s="4"/>
      <c r="F755" s="4"/>
      <c r="G755" s="4"/>
    </row>
    <row r="756" spans="2:7" ht="14.25" customHeight="1" x14ac:dyDescent="0.25">
      <c r="B756" s="4"/>
      <c r="C756" s="4"/>
      <c r="D756" s="4"/>
      <c r="E756" s="4"/>
      <c r="F756" s="4"/>
      <c r="G756" s="4"/>
    </row>
    <row r="757" spans="2:7" ht="14.25" customHeight="1" x14ac:dyDescent="0.25">
      <c r="B757" s="4"/>
      <c r="C757" s="4"/>
      <c r="D757" s="4"/>
      <c r="E757" s="4"/>
      <c r="F757" s="4"/>
      <c r="G757" s="4"/>
    </row>
    <row r="758" spans="2:7" ht="14.25" customHeight="1" x14ac:dyDescent="0.25">
      <c r="B758" s="4"/>
      <c r="C758" s="4"/>
      <c r="D758" s="4"/>
      <c r="E758" s="4"/>
      <c r="F758" s="4"/>
      <c r="G758" s="4"/>
    </row>
    <row r="759" spans="2:7" ht="14.25" customHeight="1" x14ac:dyDescent="0.25">
      <c r="B759" s="4"/>
      <c r="C759" s="4"/>
      <c r="D759" s="4"/>
      <c r="E759" s="4"/>
      <c r="F759" s="4"/>
      <c r="G759" s="4"/>
    </row>
    <row r="760" spans="2:7" ht="14.25" customHeight="1" x14ac:dyDescent="0.25">
      <c r="B760" s="4"/>
      <c r="C760" s="4"/>
      <c r="D760" s="4"/>
      <c r="E760" s="4"/>
      <c r="F760" s="4"/>
      <c r="G760" s="4"/>
    </row>
    <row r="761" spans="2:7" ht="14.25" customHeight="1" x14ac:dyDescent="0.25">
      <c r="B761" s="4"/>
      <c r="C761" s="4"/>
      <c r="D761" s="4"/>
      <c r="E761" s="4"/>
      <c r="F761" s="4"/>
      <c r="G761" s="4"/>
    </row>
    <row r="762" spans="2:7" ht="14.25" customHeight="1" x14ac:dyDescent="0.25">
      <c r="B762" s="4"/>
      <c r="C762" s="4"/>
      <c r="D762" s="4"/>
      <c r="E762" s="4"/>
      <c r="F762" s="4"/>
      <c r="G762" s="4"/>
    </row>
    <row r="763" spans="2:7" ht="14.25" customHeight="1" x14ac:dyDescent="0.25">
      <c r="B763" s="4"/>
      <c r="C763" s="4"/>
      <c r="D763" s="4"/>
      <c r="E763" s="4"/>
      <c r="F763" s="4"/>
      <c r="G763" s="4"/>
    </row>
    <row r="764" spans="2:7" ht="14.25" customHeight="1" x14ac:dyDescent="0.25">
      <c r="B764" s="4"/>
      <c r="C764" s="4"/>
      <c r="D764" s="4"/>
      <c r="E764" s="4"/>
      <c r="F764" s="4"/>
      <c r="G764" s="4"/>
    </row>
    <row r="765" spans="2:7" ht="14.25" customHeight="1" x14ac:dyDescent="0.25">
      <c r="B765" s="4"/>
      <c r="C765" s="4"/>
      <c r="D765" s="4"/>
      <c r="E765" s="4"/>
      <c r="F765" s="4"/>
      <c r="G765" s="4"/>
    </row>
    <row r="766" spans="2:7" ht="14.25" customHeight="1" x14ac:dyDescent="0.25">
      <c r="B766" s="4"/>
      <c r="C766" s="4"/>
      <c r="D766" s="4"/>
      <c r="E766" s="4"/>
      <c r="F766" s="4"/>
      <c r="G766" s="4"/>
    </row>
    <row r="767" spans="2:7" ht="14.25" customHeight="1" x14ac:dyDescent="0.25">
      <c r="B767" s="4"/>
      <c r="C767" s="4"/>
      <c r="D767" s="4"/>
      <c r="E767" s="4"/>
      <c r="F767" s="4"/>
      <c r="G767" s="4"/>
    </row>
    <row r="768" spans="2:7" ht="14.25" customHeight="1" x14ac:dyDescent="0.25">
      <c r="B768" s="4"/>
      <c r="C768" s="4"/>
      <c r="D768" s="4"/>
      <c r="E768" s="4"/>
      <c r="F768" s="4"/>
      <c r="G768" s="4"/>
    </row>
    <row r="769" spans="2:7" ht="14.25" customHeight="1" x14ac:dyDescent="0.25">
      <c r="B769" s="4"/>
      <c r="C769" s="4"/>
      <c r="D769" s="4"/>
      <c r="E769" s="4"/>
      <c r="F769" s="4"/>
      <c r="G769" s="4"/>
    </row>
    <row r="770" spans="2:7" ht="14.25" customHeight="1" x14ac:dyDescent="0.25">
      <c r="B770" s="4"/>
      <c r="C770" s="4"/>
      <c r="D770" s="4"/>
      <c r="E770" s="4"/>
      <c r="F770" s="4"/>
      <c r="G770" s="4"/>
    </row>
    <row r="771" spans="2:7" ht="14.25" customHeight="1" x14ac:dyDescent="0.25">
      <c r="B771" s="4"/>
      <c r="C771" s="4"/>
      <c r="D771" s="4"/>
      <c r="E771" s="4"/>
      <c r="F771" s="4"/>
      <c r="G771" s="4"/>
    </row>
    <row r="772" spans="2:7" ht="14.25" customHeight="1" x14ac:dyDescent="0.25">
      <c r="B772" s="4"/>
      <c r="C772" s="4"/>
      <c r="D772" s="4"/>
      <c r="E772" s="4"/>
      <c r="F772" s="4"/>
      <c r="G772" s="4"/>
    </row>
    <row r="773" spans="2:7" ht="14.25" customHeight="1" x14ac:dyDescent="0.25">
      <c r="B773" s="4"/>
      <c r="C773" s="4"/>
      <c r="D773" s="4"/>
      <c r="E773" s="4"/>
      <c r="F773" s="4"/>
      <c r="G773" s="4"/>
    </row>
    <row r="774" spans="2:7" ht="14.25" customHeight="1" x14ac:dyDescent="0.25">
      <c r="B774" s="4"/>
      <c r="C774" s="4"/>
      <c r="D774" s="4"/>
      <c r="E774" s="4"/>
      <c r="F774" s="4"/>
      <c r="G774" s="4"/>
    </row>
    <row r="775" spans="2:7" ht="14.25" customHeight="1" x14ac:dyDescent="0.25">
      <c r="B775" s="4"/>
      <c r="C775" s="4"/>
      <c r="D775" s="4"/>
      <c r="E775" s="4"/>
      <c r="F775" s="4"/>
      <c r="G775" s="4"/>
    </row>
    <row r="776" spans="2:7" ht="14.25" customHeight="1" x14ac:dyDescent="0.25">
      <c r="B776" s="4"/>
      <c r="C776" s="4"/>
      <c r="D776" s="4"/>
      <c r="E776" s="4"/>
      <c r="F776" s="4"/>
      <c r="G776" s="4"/>
    </row>
    <row r="777" spans="2:7" ht="14.25" customHeight="1" x14ac:dyDescent="0.25">
      <c r="B777" s="4"/>
      <c r="C777" s="4"/>
      <c r="D777" s="4"/>
      <c r="E777" s="4"/>
      <c r="F777" s="4"/>
      <c r="G777" s="4"/>
    </row>
    <row r="778" spans="2:7" ht="14.25" customHeight="1" x14ac:dyDescent="0.25">
      <c r="B778" s="4"/>
      <c r="C778" s="4"/>
      <c r="D778" s="4"/>
      <c r="E778" s="4"/>
      <c r="F778" s="4"/>
      <c r="G778" s="4"/>
    </row>
    <row r="779" spans="2:7" ht="14.25" customHeight="1" x14ac:dyDescent="0.25">
      <c r="B779" s="4"/>
      <c r="C779" s="4"/>
      <c r="D779" s="4"/>
      <c r="E779" s="4"/>
      <c r="F779" s="4"/>
      <c r="G779" s="4"/>
    </row>
    <row r="780" spans="2:7" ht="14.25" customHeight="1" x14ac:dyDescent="0.25">
      <c r="B780" s="4"/>
      <c r="C780" s="4"/>
      <c r="D780" s="4"/>
      <c r="E780" s="4"/>
      <c r="F780" s="4"/>
      <c r="G780" s="4"/>
    </row>
    <row r="781" spans="2:7" ht="14.25" customHeight="1" x14ac:dyDescent="0.25">
      <c r="B781" s="4"/>
      <c r="C781" s="4"/>
      <c r="D781" s="4"/>
      <c r="E781" s="4"/>
      <c r="F781" s="4"/>
      <c r="G781" s="4"/>
    </row>
    <row r="782" spans="2:7" ht="14.25" customHeight="1" x14ac:dyDescent="0.25">
      <c r="B782" s="4"/>
      <c r="C782" s="4"/>
      <c r="D782" s="4"/>
      <c r="E782" s="4"/>
      <c r="F782" s="4"/>
      <c r="G782" s="4"/>
    </row>
    <row r="783" spans="2:7" ht="14.25" customHeight="1" x14ac:dyDescent="0.25">
      <c r="B783" s="4"/>
      <c r="C783" s="4"/>
      <c r="D783" s="4"/>
      <c r="E783" s="4"/>
      <c r="F783" s="4"/>
      <c r="G783" s="4"/>
    </row>
    <row r="784" spans="2:7" ht="14.25" customHeight="1" x14ac:dyDescent="0.25">
      <c r="B784" s="4"/>
      <c r="C784" s="4"/>
      <c r="D784" s="4"/>
      <c r="E784" s="4"/>
      <c r="F784" s="4"/>
      <c r="G784" s="4"/>
    </row>
    <row r="785" spans="2:7" ht="14.25" customHeight="1" x14ac:dyDescent="0.25">
      <c r="B785" s="4"/>
      <c r="C785" s="4"/>
      <c r="D785" s="4"/>
      <c r="E785" s="4"/>
      <c r="F785" s="4"/>
      <c r="G785" s="4"/>
    </row>
    <row r="786" spans="2:7" ht="14.25" customHeight="1" x14ac:dyDescent="0.25">
      <c r="B786" s="4"/>
      <c r="C786" s="4"/>
      <c r="D786" s="4"/>
      <c r="E786" s="4"/>
      <c r="F786" s="4"/>
      <c r="G786" s="4"/>
    </row>
    <row r="787" spans="2:7" ht="14.25" customHeight="1" x14ac:dyDescent="0.25">
      <c r="B787" s="4"/>
      <c r="C787" s="4"/>
      <c r="D787" s="4"/>
      <c r="E787" s="4"/>
      <c r="F787" s="4"/>
      <c r="G787" s="4"/>
    </row>
    <row r="788" spans="2:7" ht="14.25" customHeight="1" x14ac:dyDescent="0.25">
      <c r="B788" s="4"/>
      <c r="C788" s="4"/>
      <c r="D788" s="4"/>
      <c r="E788" s="4"/>
      <c r="F788" s="4"/>
      <c r="G788" s="4"/>
    </row>
    <row r="789" spans="2:7" ht="14.25" customHeight="1" x14ac:dyDescent="0.25">
      <c r="B789" s="4"/>
      <c r="C789" s="4"/>
      <c r="D789" s="4"/>
      <c r="E789" s="4"/>
      <c r="F789" s="4"/>
      <c r="G789" s="4"/>
    </row>
    <row r="790" spans="2:7" ht="14.25" customHeight="1" x14ac:dyDescent="0.25">
      <c r="B790" s="4"/>
      <c r="C790" s="4"/>
      <c r="D790" s="4"/>
      <c r="E790" s="4"/>
      <c r="F790" s="4"/>
      <c r="G790" s="4"/>
    </row>
    <row r="791" spans="2:7" ht="14.25" customHeight="1" x14ac:dyDescent="0.25">
      <c r="B791" s="4"/>
      <c r="C791" s="4"/>
      <c r="D791" s="4"/>
      <c r="E791" s="4"/>
      <c r="F791" s="4"/>
      <c r="G791" s="4"/>
    </row>
    <row r="792" spans="2:7" ht="14.25" customHeight="1" x14ac:dyDescent="0.25">
      <c r="B792" s="4"/>
      <c r="C792" s="4"/>
      <c r="D792" s="4"/>
      <c r="E792" s="4"/>
      <c r="F792" s="4"/>
      <c r="G792" s="4"/>
    </row>
    <row r="793" spans="2:7" ht="14.25" customHeight="1" x14ac:dyDescent="0.25">
      <c r="B793" s="4"/>
      <c r="C793" s="4"/>
      <c r="D793" s="4"/>
      <c r="E793" s="4"/>
      <c r="F793" s="4"/>
      <c r="G793" s="4"/>
    </row>
    <row r="794" spans="2:7" ht="14.25" customHeight="1" x14ac:dyDescent="0.25">
      <c r="B794" s="4"/>
      <c r="C794" s="4"/>
      <c r="D794" s="4"/>
      <c r="E794" s="4"/>
      <c r="F794" s="4"/>
      <c r="G794" s="4"/>
    </row>
    <row r="795" spans="2:7" ht="14.25" customHeight="1" x14ac:dyDescent="0.25">
      <c r="B795" s="4"/>
      <c r="C795" s="4"/>
      <c r="D795" s="4"/>
      <c r="E795" s="4"/>
      <c r="F795" s="4"/>
      <c r="G795" s="4"/>
    </row>
    <row r="796" spans="2:7" ht="14.25" customHeight="1" x14ac:dyDescent="0.25">
      <c r="B796" s="4"/>
      <c r="C796" s="4"/>
      <c r="D796" s="4"/>
      <c r="E796" s="4"/>
      <c r="F796" s="4"/>
      <c r="G796" s="4"/>
    </row>
    <row r="797" spans="2:7" ht="14.25" customHeight="1" x14ac:dyDescent="0.25">
      <c r="B797" s="4"/>
      <c r="C797" s="4"/>
      <c r="D797" s="4"/>
      <c r="E797" s="4"/>
      <c r="F797" s="4"/>
      <c r="G797" s="4"/>
    </row>
    <row r="798" spans="2:7" ht="14.25" customHeight="1" x14ac:dyDescent="0.25">
      <c r="B798" s="4"/>
      <c r="C798" s="4"/>
      <c r="D798" s="4"/>
      <c r="E798" s="4"/>
      <c r="F798" s="4"/>
      <c r="G798" s="4"/>
    </row>
    <row r="799" spans="2:7" ht="14.25" customHeight="1" x14ac:dyDescent="0.25">
      <c r="B799" s="4"/>
      <c r="C799" s="4"/>
      <c r="D799" s="4"/>
      <c r="E799" s="4"/>
      <c r="F799" s="4"/>
      <c r="G799" s="4"/>
    </row>
    <row r="800" spans="2:7" ht="14.25" customHeight="1" x14ac:dyDescent="0.25">
      <c r="B800" s="4"/>
      <c r="C800" s="4"/>
      <c r="D800" s="4"/>
      <c r="E800" s="4"/>
      <c r="F800" s="4"/>
      <c r="G800" s="4"/>
    </row>
    <row r="801" spans="2:7" ht="14.25" customHeight="1" x14ac:dyDescent="0.25">
      <c r="B801" s="4"/>
      <c r="C801" s="4"/>
      <c r="D801" s="4"/>
      <c r="E801" s="4"/>
      <c r="F801" s="4"/>
      <c r="G801" s="4"/>
    </row>
    <row r="802" spans="2:7" ht="14.25" customHeight="1" x14ac:dyDescent="0.25">
      <c r="B802" s="4"/>
      <c r="C802" s="4"/>
      <c r="D802" s="4"/>
      <c r="E802" s="4"/>
      <c r="F802" s="4"/>
      <c r="G802" s="4"/>
    </row>
    <row r="803" spans="2:7" ht="14.25" customHeight="1" x14ac:dyDescent="0.25">
      <c r="B803" s="4"/>
      <c r="C803" s="4"/>
      <c r="D803" s="4"/>
      <c r="E803" s="4"/>
      <c r="F803" s="4"/>
      <c r="G803" s="4"/>
    </row>
    <row r="804" spans="2:7" ht="14.25" customHeight="1" x14ac:dyDescent="0.25">
      <c r="B804" s="4"/>
      <c r="C804" s="4"/>
      <c r="D804" s="4"/>
      <c r="E804" s="4"/>
      <c r="F804" s="4"/>
      <c r="G804" s="4"/>
    </row>
    <row r="805" spans="2:7" ht="14.25" customHeight="1" x14ac:dyDescent="0.25">
      <c r="B805" s="4"/>
      <c r="C805" s="4"/>
      <c r="D805" s="4"/>
      <c r="E805" s="4"/>
      <c r="F805" s="4"/>
      <c r="G805" s="4"/>
    </row>
    <row r="806" spans="2:7" ht="14.25" customHeight="1" x14ac:dyDescent="0.25">
      <c r="B806" s="4"/>
      <c r="C806" s="4"/>
      <c r="D806" s="4"/>
      <c r="E806" s="4"/>
      <c r="F806" s="4"/>
      <c r="G806" s="4"/>
    </row>
    <row r="807" spans="2:7" ht="14.25" customHeight="1" x14ac:dyDescent="0.25">
      <c r="B807" s="4"/>
      <c r="C807" s="4"/>
      <c r="D807" s="4"/>
      <c r="E807" s="4"/>
      <c r="F807" s="4"/>
      <c r="G807" s="4"/>
    </row>
    <row r="808" spans="2:7" ht="14.25" customHeight="1" x14ac:dyDescent="0.25">
      <c r="B808" s="4"/>
      <c r="C808" s="4"/>
      <c r="D808" s="4"/>
      <c r="E808" s="4"/>
      <c r="F808" s="4"/>
      <c r="G808" s="4"/>
    </row>
    <row r="809" spans="2:7" ht="14.25" customHeight="1" x14ac:dyDescent="0.25">
      <c r="B809" s="4"/>
      <c r="C809" s="4"/>
      <c r="D809" s="4"/>
      <c r="E809" s="4"/>
      <c r="F809" s="4"/>
      <c r="G809" s="4"/>
    </row>
    <row r="810" spans="2:7" ht="14.25" customHeight="1" x14ac:dyDescent="0.25">
      <c r="B810" s="4"/>
      <c r="C810" s="4"/>
      <c r="D810" s="4"/>
      <c r="E810" s="4"/>
      <c r="F810" s="4"/>
      <c r="G810" s="4"/>
    </row>
    <row r="811" spans="2:7" ht="14.25" customHeight="1" x14ac:dyDescent="0.25">
      <c r="B811" s="4"/>
      <c r="C811" s="4"/>
      <c r="D811" s="4"/>
      <c r="E811" s="4"/>
      <c r="F811" s="4"/>
      <c r="G811" s="4"/>
    </row>
    <row r="812" spans="2:7" ht="14.25" customHeight="1" x14ac:dyDescent="0.25">
      <c r="B812" s="4"/>
      <c r="C812" s="4"/>
      <c r="D812" s="4"/>
      <c r="E812" s="4"/>
      <c r="F812" s="4"/>
      <c r="G812" s="4"/>
    </row>
    <row r="813" spans="2:7" ht="14.25" customHeight="1" x14ac:dyDescent="0.25">
      <c r="B813" s="4"/>
      <c r="C813" s="4"/>
      <c r="D813" s="4"/>
      <c r="E813" s="4"/>
      <c r="F813" s="4"/>
      <c r="G813" s="4"/>
    </row>
    <row r="814" spans="2:7" ht="14.25" customHeight="1" x14ac:dyDescent="0.25">
      <c r="B814" s="4"/>
      <c r="C814" s="4"/>
      <c r="D814" s="4"/>
      <c r="E814" s="4"/>
      <c r="F814" s="4"/>
      <c r="G814" s="4"/>
    </row>
    <row r="815" spans="2:7" ht="14.25" customHeight="1" x14ac:dyDescent="0.25">
      <c r="B815" s="4"/>
      <c r="C815" s="4"/>
      <c r="D815" s="4"/>
      <c r="E815" s="4"/>
      <c r="F815" s="4"/>
      <c r="G815" s="4"/>
    </row>
    <row r="816" spans="2:7" ht="14.25" customHeight="1" x14ac:dyDescent="0.25">
      <c r="B816" s="4"/>
      <c r="C816" s="4"/>
      <c r="D816" s="4"/>
      <c r="E816" s="4"/>
      <c r="F816" s="4"/>
      <c r="G816" s="4"/>
    </row>
    <row r="817" spans="2:7" ht="14.25" customHeight="1" x14ac:dyDescent="0.25">
      <c r="B817" s="4"/>
      <c r="C817" s="4"/>
      <c r="D817" s="4"/>
      <c r="E817" s="4"/>
      <c r="F817" s="4"/>
      <c r="G817" s="4"/>
    </row>
    <row r="818" spans="2:7" ht="14.25" customHeight="1" x14ac:dyDescent="0.25">
      <c r="B818" s="4"/>
      <c r="C818" s="4"/>
      <c r="D818" s="4"/>
      <c r="E818" s="4"/>
      <c r="F818" s="4"/>
      <c r="G818" s="4"/>
    </row>
    <row r="819" spans="2:7" ht="14.25" customHeight="1" x14ac:dyDescent="0.25">
      <c r="B819" s="4"/>
      <c r="C819" s="4"/>
      <c r="D819" s="4"/>
      <c r="E819" s="4"/>
      <c r="F819" s="4"/>
      <c r="G819" s="4"/>
    </row>
    <row r="820" spans="2:7" ht="14.25" customHeight="1" x14ac:dyDescent="0.25">
      <c r="B820" s="4"/>
      <c r="C820" s="4"/>
      <c r="D820" s="4"/>
      <c r="E820" s="4"/>
      <c r="F820" s="4"/>
      <c r="G820" s="4"/>
    </row>
    <row r="821" spans="2:7" ht="14.25" customHeight="1" x14ac:dyDescent="0.25">
      <c r="B821" s="4"/>
      <c r="C821" s="4"/>
      <c r="D821" s="4"/>
      <c r="E821" s="4"/>
      <c r="F821" s="4"/>
      <c r="G821" s="4"/>
    </row>
    <row r="822" spans="2:7" ht="14.25" customHeight="1" x14ac:dyDescent="0.25">
      <c r="B822" s="4"/>
      <c r="C822" s="4"/>
      <c r="D822" s="4"/>
      <c r="E822" s="4"/>
      <c r="F822" s="4"/>
      <c r="G822" s="4"/>
    </row>
    <row r="823" spans="2:7" ht="14.25" customHeight="1" x14ac:dyDescent="0.25">
      <c r="B823" s="4"/>
      <c r="C823" s="4"/>
      <c r="D823" s="4"/>
      <c r="E823" s="4"/>
      <c r="F823" s="4"/>
      <c r="G823" s="4"/>
    </row>
    <row r="824" spans="2:7" ht="14.25" customHeight="1" x14ac:dyDescent="0.25">
      <c r="B824" s="4"/>
      <c r="C824" s="4"/>
      <c r="D824" s="4"/>
      <c r="E824" s="4"/>
      <c r="F824" s="4"/>
      <c r="G824" s="4"/>
    </row>
    <row r="825" spans="2:7" ht="14.25" customHeight="1" x14ac:dyDescent="0.25">
      <c r="B825" s="4"/>
      <c r="C825" s="4"/>
      <c r="D825" s="4"/>
      <c r="E825" s="4"/>
      <c r="F825" s="4"/>
      <c r="G825" s="4"/>
    </row>
    <row r="826" spans="2:7" ht="14.25" customHeight="1" x14ac:dyDescent="0.25">
      <c r="B826" s="4"/>
      <c r="C826" s="4"/>
      <c r="D826" s="4"/>
      <c r="E826" s="4"/>
      <c r="F826" s="4"/>
      <c r="G826" s="4"/>
    </row>
    <row r="827" spans="2:7" ht="14.25" customHeight="1" x14ac:dyDescent="0.25">
      <c r="B827" s="4"/>
      <c r="C827" s="4"/>
      <c r="D827" s="4"/>
      <c r="E827" s="4"/>
      <c r="F827" s="4"/>
      <c r="G827" s="4"/>
    </row>
    <row r="828" spans="2:7" ht="14.25" customHeight="1" x14ac:dyDescent="0.25">
      <c r="B828" s="4"/>
      <c r="C828" s="4"/>
      <c r="D828" s="4"/>
      <c r="E828" s="4"/>
      <c r="F828" s="4"/>
      <c r="G828" s="4"/>
    </row>
    <row r="829" spans="2:7" ht="14.25" customHeight="1" x14ac:dyDescent="0.25">
      <c r="B829" s="4"/>
      <c r="C829" s="4"/>
      <c r="D829" s="4"/>
      <c r="E829" s="4"/>
      <c r="F829" s="4"/>
      <c r="G829" s="4"/>
    </row>
    <row r="830" spans="2:7" ht="14.25" customHeight="1" x14ac:dyDescent="0.25">
      <c r="B830" s="4"/>
      <c r="C830" s="4"/>
      <c r="D830" s="4"/>
      <c r="E830" s="4"/>
      <c r="F830" s="4"/>
      <c r="G830" s="4"/>
    </row>
    <row r="831" spans="2:7" ht="14.25" customHeight="1" x14ac:dyDescent="0.25">
      <c r="B831" s="4"/>
      <c r="C831" s="4"/>
      <c r="D831" s="4"/>
      <c r="E831" s="4"/>
      <c r="F831" s="4"/>
      <c r="G831" s="4"/>
    </row>
    <row r="832" spans="2:7" ht="14.25" customHeight="1" x14ac:dyDescent="0.25">
      <c r="B832" s="4"/>
      <c r="C832" s="4"/>
      <c r="D832" s="4"/>
      <c r="E832" s="4"/>
      <c r="F832" s="4"/>
      <c r="G832" s="4"/>
    </row>
    <row r="833" spans="2:7" ht="14.25" customHeight="1" x14ac:dyDescent="0.25">
      <c r="B833" s="4"/>
      <c r="C833" s="4"/>
      <c r="D833" s="4"/>
      <c r="E833" s="4"/>
      <c r="F833" s="4"/>
      <c r="G833" s="4"/>
    </row>
    <row r="834" spans="2:7" ht="14.25" customHeight="1" x14ac:dyDescent="0.25">
      <c r="B834" s="4"/>
      <c r="C834" s="4"/>
      <c r="D834" s="4"/>
      <c r="E834" s="4"/>
      <c r="F834" s="4"/>
      <c r="G834" s="4"/>
    </row>
    <row r="835" spans="2:7" ht="14.25" customHeight="1" x14ac:dyDescent="0.25">
      <c r="B835" s="4"/>
      <c r="C835" s="4"/>
      <c r="D835" s="4"/>
      <c r="E835" s="4"/>
      <c r="F835" s="4"/>
      <c r="G835" s="4"/>
    </row>
    <row r="836" spans="2:7" ht="14.25" customHeight="1" x14ac:dyDescent="0.25">
      <c r="B836" s="4"/>
      <c r="C836" s="4"/>
      <c r="D836" s="4"/>
      <c r="E836" s="4"/>
      <c r="F836" s="4"/>
      <c r="G836" s="4"/>
    </row>
    <row r="837" spans="2:7" ht="14.25" customHeight="1" x14ac:dyDescent="0.25">
      <c r="B837" s="4"/>
      <c r="C837" s="4"/>
      <c r="D837" s="4"/>
      <c r="E837" s="4"/>
      <c r="F837" s="4"/>
      <c r="G837" s="4"/>
    </row>
    <row r="838" spans="2:7" ht="14.25" customHeight="1" x14ac:dyDescent="0.25">
      <c r="B838" s="4"/>
      <c r="C838" s="4"/>
      <c r="D838" s="4"/>
      <c r="E838" s="4"/>
      <c r="F838" s="4"/>
      <c r="G838" s="4"/>
    </row>
    <row r="839" spans="2:7" ht="14.25" customHeight="1" x14ac:dyDescent="0.25">
      <c r="B839" s="4"/>
      <c r="C839" s="4"/>
      <c r="D839" s="4"/>
      <c r="E839" s="4"/>
      <c r="F839" s="4"/>
      <c r="G839" s="4"/>
    </row>
    <row r="840" spans="2:7" ht="14.25" customHeight="1" x14ac:dyDescent="0.25">
      <c r="B840" s="4"/>
      <c r="C840" s="4"/>
      <c r="D840" s="4"/>
      <c r="E840" s="4"/>
      <c r="F840" s="4"/>
      <c r="G840" s="4"/>
    </row>
    <row r="841" spans="2:7" ht="14.25" customHeight="1" x14ac:dyDescent="0.25">
      <c r="B841" s="4"/>
      <c r="C841" s="4"/>
      <c r="D841" s="4"/>
      <c r="E841" s="4"/>
      <c r="F841" s="4"/>
      <c r="G841" s="4"/>
    </row>
    <row r="842" spans="2:7" ht="14.25" customHeight="1" x14ac:dyDescent="0.25">
      <c r="B842" s="4"/>
      <c r="C842" s="4"/>
      <c r="D842" s="4"/>
      <c r="E842" s="4"/>
      <c r="F842" s="4"/>
      <c r="G842" s="4"/>
    </row>
    <row r="843" spans="2:7" ht="14.25" customHeight="1" x14ac:dyDescent="0.25">
      <c r="B843" s="4"/>
      <c r="C843" s="4"/>
      <c r="D843" s="4"/>
      <c r="E843" s="4"/>
      <c r="F843" s="4"/>
      <c r="G843" s="4"/>
    </row>
    <row r="844" spans="2:7" ht="14.25" customHeight="1" x14ac:dyDescent="0.25">
      <c r="B844" s="4"/>
      <c r="C844" s="4"/>
      <c r="D844" s="4"/>
      <c r="E844" s="4"/>
      <c r="F844" s="4"/>
      <c r="G844" s="4"/>
    </row>
    <row r="845" spans="2:7" ht="14.25" customHeight="1" x14ac:dyDescent="0.25">
      <c r="B845" s="4"/>
      <c r="C845" s="4"/>
      <c r="D845" s="4"/>
      <c r="E845" s="4"/>
      <c r="F845" s="4"/>
      <c r="G845" s="4"/>
    </row>
    <row r="846" spans="2:7" ht="14.25" customHeight="1" x14ac:dyDescent="0.25">
      <c r="B846" s="4"/>
      <c r="C846" s="4"/>
      <c r="D846" s="4"/>
      <c r="E846" s="4"/>
      <c r="F846" s="4"/>
      <c r="G846" s="4"/>
    </row>
    <row r="847" spans="2:7" ht="14.25" customHeight="1" x14ac:dyDescent="0.25">
      <c r="B847" s="4"/>
      <c r="C847" s="4"/>
      <c r="D847" s="4"/>
      <c r="E847" s="4"/>
      <c r="F847" s="4"/>
      <c r="G847" s="4"/>
    </row>
    <row r="848" spans="2:7" ht="14.25" customHeight="1" x14ac:dyDescent="0.25">
      <c r="B848" s="4"/>
      <c r="C848" s="4"/>
      <c r="D848" s="4"/>
      <c r="E848" s="4"/>
      <c r="F848" s="4"/>
      <c r="G848" s="4"/>
    </row>
    <row r="849" spans="2:7" ht="14.25" customHeight="1" x14ac:dyDescent="0.25">
      <c r="B849" s="4"/>
      <c r="C849" s="4"/>
      <c r="D849" s="4"/>
      <c r="E849" s="4"/>
      <c r="F849" s="4"/>
      <c r="G849" s="4"/>
    </row>
    <row r="850" spans="2:7" ht="14.25" customHeight="1" x14ac:dyDescent="0.25">
      <c r="B850" s="4"/>
      <c r="C850" s="4"/>
      <c r="D850" s="4"/>
      <c r="E850" s="4"/>
      <c r="F850" s="4"/>
      <c r="G850" s="4"/>
    </row>
    <row r="851" spans="2:7" ht="14.25" customHeight="1" x14ac:dyDescent="0.25">
      <c r="B851" s="4"/>
      <c r="C851" s="4"/>
      <c r="D851" s="4"/>
      <c r="E851" s="4"/>
      <c r="F851" s="4"/>
      <c r="G851" s="4"/>
    </row>
    <row r="852" spans="2:7" ht="14.25" customHeight="1" x14ac:dyDescent="0.25">
      <c r="B852" s="4"/>
      <c r="C852" s="4"/>
      <c r="D852" s="4"/>
      <c r="E852" s="4"/>
      <c r="F852" s="4"/>
      <c r="G852" s="4"/>
    </row>
    <row r="853" spans="2:7" ht="14.25" customHeight="1" x14ac:dyDescent="0.25">
      <c r="B853" s="4"/>
      <c r="C853" s="4"/>
      <c r="D853" s="4"/>
      <c r="E853" s="4"/>
      <c r="F853" s="4"/>
      <c r="G853" s="4"/>
    </row>
    <row r="854" spans="2:7" ht="14.25" customHeight="1" x14ac:dyDescent="0.25">
      <c r="B854" s="4"/>
      <c r="C854" s="4"/>
      <c r="D854" s="4"/>
      <c r="E854" s="4"/>
      <c r="F854" s="4"/>
      <c r="G854" s="4"/>
    </row>
    <row r="855" spans="2:7" ht="14.25" customHeight="1" x14ac:dyDescent="0.25">
      <c r="B855" s="4"/>
      <c r="C855" s="4"/>
      <c r="D855" s="4"/>
      <c r="E855" s="4"/>
      <c r="F855" s="4"/>
      <c r="G855" s="4"/>
    </row>
    <row r="856" spans="2:7" ht="14.25" customHeight="1" x14ac:dyDescent="0.25">
      <c r="B856" s="4"/>
      <c r="C856" s="4"/>
      <c r="D856" s="4"/>
      <c r="E856" s="4"/>
      <c r="F856" s="4"/>
      <c r="G856" s="4"/>
    </row>
    <row r="857" spans="2:7" ht="14.25" customHeight="1" x14ac:dyDescent="0.25">
      <c r="B857" s="4"/>
      <c r="C857" s="4"/>
      <c r="D857" s="4"/>
      <c r="E857" s="4"/>
      <c r="F857" s="4"/>
      <c r="G857" s="4"/>
    </row>
    <row r="858" spans="2:7" ht="14.25" customHeight="1" x14ac:dyDescent="0.25">
      <c r="B858" s="4"/>
      <c r="C858" s="4"/>
      <c r="D858" s="4"/>
      <c r="E858" s="4"/>
      <c r="F858" s="4"/>
      <c r="G858" s="4"/>
    </row>
    <row r="859" spans="2:7" ht="14.25" customHeight="1" x14ac:dyDescent="0.25">
      <c r="B859" s="4"/>
      <c r="C859" s="4"/>
      <c r="D859" s="4"/>
      <c r="E859" s="4"/>
      <c r="F859" s="4"/>
      <c r="G859" s="4"/>
    </row>
    <row r="860" spans="2:7" ht="14.25" customHeight="1" x14ac:dyDescent="0.25">
      <c r="B860" s="4"/>
      <c r="C860" s="4"/>
      <c r="D860" s="4"/>
      <c r="E860" s="4"/>
      <c r="F860" s="4"/>
      <c r="G860" s="4"/>
    </row>
    <row r="861" spans="2:7" ht="14.25" customHeight="1" x14ac:dyDescent="0.25">
      <c r="B861" s="4"/>
      <c r="C861" s="4"/>
      <c r="D861" s="4"/>
      <c r="E861" s="4"/>
      <c r="F861" s="4"/>
      <c r="G861" s="4"/>
    </row>
    <row r="862" spans="2:7" ht="14.25" customHeight="1" x14ac:dyDescent="0.25">
      <c r="B862" s="4"/>
      <c r="C862" s="4"/>
      <c r="D862" s="4"/>
      <c r="E862" s="4"/>
      <c r="F862" s="4"/>
      <c r="G862" s="4"/>
    </row>
    <row r="863" spans="2:7" ht="14.25" customHeight="1" x14ac:dyDescent="0.25">
      <c r="B863" s="4"/>
      <c r="C863" s="4"/>
      <c r="D863" s="4"/>
      <c r="E863" s="4"/>
      <c r="F863" s="4"/>
      <c r="G863" s="4"/>
    </row>
    <row r="864" spans="2:7" ht="14.25" customHeight="1" x14ac:dyDescent="0.25">
      <c r="B864" s="4"/>
      <c r="C864" s="4"/>
      <c r="D864" s="4"/>
      <c r="E864" s="4"/>
      <c r="F864" s="4"/>
      <c r="G864" s="4"/>
    </row>
    <row r="865" spans="2:7" ht="14.25" customHeight="1" x14ac:dyDescent="0.25">
      <c r="B865" s="4"/>
      <c r="C865" s="4"/>
      <c r="D865" s="4"/>
      <c r="E865" s="4"/>
      <c r="F865" s="4"/>
      <c r="G865" s="4"/>
    </row>
    <row r="866" spans="2:7" ht="14.25" customHeight="1" x14ac:dyDescent="0.25">
      <c r="B866" s="4"/>
      <c r="C866" s="4"/>
      <c r="D866" s="4"/>
      <c r="E866" s="4"/>
      <c r="F866" s="4"/>
      <c r="G866" s="4"/>
    </row>
    <row r="867" spans="2:7" ht="14.25" customHeight="1" x14ac:dyDescent="0.25">
      <c r="B867" s="4"/>
      <c r="C867" s="4"/>
      <c r="D867" s="4"/>
      <c r="E867" s="4"/>
      <c r="F867" s="4"/>
      <c r="G867" s="4"/>
    </row>
    <row r="868" spans="2:7" ht="14.25" customHeight="1" x14ac:dyDescent="0.25">
      <c r="B868" s="4"/>
      <c r="C868" s="4"/>
      <c r="D868" s="4"/>
      <c r="E868" s="4"/>
      <c r="F868" s="4"/>
      <c r="G868" s="4"/>
    </row>
    <row r="869" spans="2:7" ht="14.25" customHeight="1" x14ac:dyDescent="0.25">
      <c r="B869" s="4"/>
      <c r="C869" s="4"/>
      <c r="D869" s="4"/>
      <c r="E869" s="4"/>
      <c r="F869" s="4"/>
      <c r="G869" s="4"/>
    </row>
    <row r="870" spans="2:7" ht="14.25" customHeight="1" x14ac:dyDescent="0.25">
      <c r="B870" s="4"/>
      <c r="C870" s="4"/>
      <c r="D870" s="4"/>
      <c r="E870" s="4"/>
      <c r="F870" s="4"/>
      <c r="G870" s="4"/>
    </row>
    <row r="871" spans="2:7" ht="14.25" customHeight="1" x14ac:dyDescent="0.25">
      <c r="B871" s="4"/>
      <c r="C871" s="4"/>
      <c r="D871" s="4"/>
      <c r="E871" s="4"/>
      <c r="F871" s="4"/>
      <c r="G871" s="4"/>
    </row>
    <row r="872" spans="2:7" ht="14.25" customHeight="1" x14ac:dyDescent="0.25">
      <c r="B872" s="4"/>
      <c r="C872" s="4"/>
      <c r="D872" s="4"/>
      <c r="E872" s="4"/>
      <c r="F872" s="4"/>
      <c r="G872" s="4"/>
    </row>
    <row r="873" spans="2:7" ht="14.25" customHeight="1" x14ac:dyDescent="0.25">
      <c r="B873" s="4"/>
      <c r="C873" s="4"/>
      <c r="D873" s="4"/>
      <c r="E873" s="4"/>
      <c r="F873" s="4"/>
      <c r="G873" s="4"/>
    </row>
    <row r="874" spans="2:7" ht="14.25" customHeight="1" x14ac:dyDescent="0.25">
      <c r="B874" s="4"/>
      <c r="C874" s="4"/>
      <c r="D874" s="4"/>
      <c r="E874" s="4"/>
      <c r="F874" s="4"/>
      <c r="G874" s="4"/>
    </row>
    <row r="875" spans="2:7" ht="14.25" customHeight="1" x14ac:dyDescent="0.25">
      <c r="B875" s="4"/>
      <c r="C875" s="4"/>
      <c r="D875" s="4"/>
      <c r="E875" s="4"/>
      <c r="F875" s="4"/>
      <c r="G875" s="4"/>
    </row>
    <row r="876" spans="2:7" ht="14.25" customHeight="1" x14ac:dyDescent="0.25">
      <c r="B876" s="4"/>
      <c r="C876" s="4"/>
      <c r="D876" s="4"/>
      <c r="E876" s="4"/>
      <c r="F876" s="4"/>
      <c r="G876" s="4"/>
    </row>
    <row r="877" spans="2:7" ht="14.25" customHeight="1" x14ac:dyDescent="0.25">
      <c r="B877" s="4"/>
      <c r="C877" s="4"/>
      <c r="D877" s="4"/>
      <c r="E877" s="4"/>
      <c r="F877" s="4"/>
      <c r="G877" s="4"/>
    </row>
    <row r="878" spans="2:7" ht="14.25" customHeight="1" x14ac:dyDescent="0.25">
      <c r="B878" s="4"/>
      <c r="C878" s="4"/>
      <c r="D878" s="4"/>
      <c r="E878" s="4"/>
      <c r="F878" s="4"/>
      <c r="G878" s="4"/>
    </row>
    <row r="879" spans="2:7" ht="14.25" customHeight="1" x14ac:dyDescent="0.25">
      <c r="B879" s="4"/>
      <c r="C879" s="4"/>
      <c r="D879" s="4"/>
      <c r="E879" s="4"/>
      <c r="F879" s="4"/>
      <c r="G879" s="4"/>
    </row>
    <row r="880" spans="2:7" ht="14.25" customHeight="1" x14ac:dyDescent="0.25">
      <c r="B880" s="4"/>
      <c r="C880" s="4"/>
      <c r="D880" s="4"/>
      <c r="E880" s="4"/>
      <c r="F880" s="4"/>
      <c r="G880" s="4"/>
    </row>
    <row r="881" spans="2:7" ht="14.25" customHeight="1" x14ac:dyDescent="0.25">
      <c r="B881" s="4"/>
      <c r="C881" s="4"/>
      <c r="D881" s="4"/>
      <c r="E881" s="4"/>
      <c r="F881" s="4"/>
      <c r="G881" s="4"/>
    </row>
    <row r="882" spans="2:7" ht="14.25" customHeight="1" x14ac:dyDescent="0.25">
      <c r="B882" s="4"/>
      <c r="C882" s="4"/>
      <c r="D882" s="4"/>
      <c r="E882" s="4"/>
      <c r="F882" s="4"/>
      <c r="G882" s="4"/>
    </row>
    <row r="883" spans="2:7" ht="14.25" customHeight="1" x14ac:dyDescent="0.25">
      <c r="B883" s="4"/>
      <c r="C883" s="4"/>
      <c r="D883" s="4"/>
      <c r="E883" s="4"/>
      <c r="F883" s="4"/>
      <c r="G883" s="4"/>
    </row>
    <row r="884" spans="2:7" ht="14.25" customHeight="1" x14ac:dyDescent="0.25">
      <c r="B884" s="4"/>
      <c r="C884" s="4"/>
      <c r="D884" s="4"/>
      <c r="E884" s="4"/>
      <c r="F884" s="4"/>
      <c r="G884" s="4"/>
    </row>
    <row r="885" spans="2:7" ht="14.25" customHeight="1" x14ac:dyDescent="0.25">
      <c r="B885" s="4"/>
      <c r="C885" s="4"/>
      <c r="D885" s="4"/>
      <c r="E885" s="4"/>
      <c r="F885" s="4"/>
      <c r="G885" s="4"/>
    </row>
    <row r="886" spans="2:7" ht="14.25" customHeight="1" x14ac:dyDescent="0.25">
      <c r="B886" s="4"/>
      <c r="C886" s="4"/>
      <c r="D886" s="4"/>
      <c r="E886" s="4"/>
      <c r="F886" s="4"/>
      <c r="G886" s="4"/>
    </row>
    <row r="887" spans="2:7" ht="14.25" customHeight="1" x14ac:dyDescent="0.25">
      <c r="B887" s="4"/>
      <c r="C887" s="4"/>
      <c r="D887" s="4"/>
      <c r="E887" s="4"/>
      <c r="F887" s="4"/>
      <c r="G887" s="4"/>
    </row>
    <row r="888" spans="2:7" ht="14.25" customHeight="1" x14ac:dyDescent="0.25">
      <c r="B888" s="4"/>
      <c r="C888" s="4"/>
      <c r="D888" s="4"/>
      <c r="E888" s="4"/>
      <c r="F888" s="4"/>
      <c r="G888" s="4"/>
    </row>
    <row r="889" spans="2:7" ht="14.25" customHeight="1" x14ac:dyDescent="0.25">
      <c r="B889" s="4"/>
      <c r="C889" s="4"/>
      <c r="D889" s="4"/>
      <c r="E889" s="4"/>
      <c r="F889" s="4"/>
      <c r="G889" s="4"/>
    </row>
    <row r="890" spans="2:7" ht="14.25" customHeight="1" x14ac:dyDescent="0.25">
      <c r="B890" s="4"/>
      <c r="C890" s="4"/>
      <c r="D890" s="4"/>
      <c r="E890" s="4"/>
      <c r="F890" s="4"/>
      <c r="G890" s="4"/>
    </row>
    <row r="891" spans="2:7" ht="14.25" customHeight="1" x14ac:dyDescent="0.25">
      <c r="B891" s="4"/>
      <c r="C891" s="4"/>
      <c r="D891" s="4"/>
      <c r="E891" s="4"/>
      <c r="F891" s="4"/>
      <c r="G891" s="4"/>
    </row>
    <row r="892" spans="2:7" ht="14.25" customHeight="1" x14ac:dyDescent="0.25">
      <c r="B892" s="4"/>
      <c r="C892" s="4"/>
      <c r="D892" s="4"/>
      <c r="E892" s="4"/>
      <c r="F892" s="4"/>
      <c r="G892" s="4"/>
    </row>
    <row r="893" spans="2:7" ht="14.25" customHeight="1" x14ac:dyDescent="0.25">
      <c r="B893" s="4"/>
      <c r="C893" s="4"/>
      <c r="D893" s="4"/>
      <c r="E893" s="4"/>
      <c r="F893" s="4"/>
      <c r="G893" s="4"/>
    </row>
    <row r="894" spans="2:7" ht="14.25" customHeight="1" x14ac:dyDescent="0.25">
      <c r="B894" s="4"/>
      <c r="C894" s="4"/>
      <c r="D894" s="4"/>
      <c r="E894" s="4"/>
      <c r="F894" s="4"/>
      <c r="G894" s="4"/>
    </row>
    <row r="895" spans="2:7" ht="14.25" customHeight="1" x14ac:dyDescent="0.25">
      <c r="B895" s="4"/>
      <c r="C895" s="4"/>
      <c r="D895" s="4"/>
      <c r="E895" s="4"/>
      <c r="F895" s="4"/>
      <c r="G895" s="4"/>
    </row>
    <row r="896" spans="2:7" ht="14.25" customHeight="1" x14ac:dyDescent="0.25">
      <c r="B896" s="4"/>
      <c r="C896" s="4"/>
      <c r="D896" s="4"/>
      <c r="E896" s="4"/>
      <c r="F896" s="4"/>
      <c r="G896" s="4"/>
    </row>
    <row r="897" spans="2:7" ht="14.25" customHeight="1" x14ac:dyDescent="0.25">
      <c r="B897" s="4"/>
      <c r="C897" s="4"/>
      <c r="D897" s="4"/>
      <c r="E897" s="4"/>
      <c r="F897" s="4"/>
      <c r="G897" s="4"/>
    </row>
    <row r="898" spans="2:7" ht="14.25" customHeight="1" x14ac:dyDescent="0.25">
      <c r="B898" s="4"/>
      <c r="C898" s="4"/>
      <c r="D898" s="4"/>
      <c r="E898" s="4"/>
      <c r="F898" s="4"/>
      <c r="G898" s="4"/>
    </row>
    <row r="899" spans="2:7" ht="14.25" customHeight="1" x14ac:dyDescent="0.25">
      <c r="B899" s="4"/>
      <c r="C899" s="4"/>
      <c r="D899" s="4"/>
      <c r="E899" s="4"/>
      <c r="F899" s="4"/>
      <c r="G899" s="4"/>
    </row>
    <row r="900" spans="2:7" ht="14.25" customHeight="1" x14ac:dyDescent="0.25">
      <c r="B900" s="4"/>
      <c r="C900" s="4"/>
      <c r="D900" s="4"/>
      <c r="E900" s="4"/>
      <c r="F900" s="4"/>
      <c r="G900" s="4"/>
    </row>
    <row r="901" spans="2:7" ht="14.25" customHeight="1" x14ac:dyDescent="0.25">
      <c r="B901" s="4"/>
      <c r="C901" s="4"/>
      <c r="D901" s="4"/>
      <c r="E901" s="4"/>
      <c r="F901" s="4"/>
      <c r="G901" s="4"/>
    </row>
    <row r="902" spans="2:7" ht="14.25" customHeight="1" x14ac:dyDescent="0.25">
      <c r="B902" s="4"/>
      <c r="C902" s="4"/>
      <c r="D902" s="4"/>
      <c r="E902" s="4"/>
      <c r="F902" s="4"/>
      <c r="G902" s="4"/>
    </row>
    <row r="903" spans="2:7" ht="14.25" customHeight="1" x14ac:dyDescent="0.25">
      <c r="B903" s="4"/>
      <c r="C903" s="4"/>
      <c r="D903" s="4"/>
      <c r="E903" s="4"/>
      <c r="F903" s="4"/>
      <c r="G903" s="4"/>
    </row>
    <row r="904" spans="2:7" ht="14.25" customHeight="1" x14ac:dyDescent="0.25">
      <c r="B904" s="4"/>
      <c r="C904" s="4"/>
      <c r="D904" s="4"/>
      <c r="E904" s="4"/>
      <c r="F904" s="4"/>
      <c r="G904" s="4"/>
    </row>
    <row r="905" spans="2:7" ht="14.25" customHeight="1" x14ac:dyDescent="0.25">
      <c r="B905" s="4"/>
      <c r="C905" s="4"/>
      <c r="D905" s="4"/>
      <c r="E905" s="4"/>
      <c r="F905" s="4"/>
      <c r="G905" s="4"/>
    </row>
    <row r="906" spans="2:7" ht="14.25" customHeight="1" x14ac:dyDescent="0.25">
      <c r="B906" s="4"/>
      <c r="C906" s="4"/>
      <c r="D906" s="4"/>
      <c r="E906" s="4"/>
      <c r="F906" s="4"/>
      <c r="G906" s="4"/>
    </row>
    <row r="907" spans="2:7" ht="14.25" customHeight="1" x14ac:dyDescent="0.25">
      <c r="B907" s="4"/>
      <c r="C907" s="4"/>
      <c r="D907" s="4"/>
      <c r="E907" s="4"/>
      <c r="F907" s="4"/>
      <c r="G907" s="4"/>
    </row>
    <row r="908" spans="2:7" ht="14.25" customHeight="1" x14ac:dyDescent="0.25">
      <c r="B908" s="4"/>
      <c r="C908" s="4"/>
      <c r="D908" s="4"/>
      <c r="E908" s="4"/>
      <c r="F908" s="4"/>
      <c r="G908" s="4"/>
    </row>
    <row r="909" spans="2:7" ht="14.25" customHeight="1" x14ac:dyDescent="0.25">
      <c r="B909" s="4"/>
      <c r="C909" s="4"/>
      <c r="D909" s="4"/>
      <c r="E909" s="4"/>
      <c r="F909" s="4"/>
      <c r="G909" s="4"/>
    </row>
    <row r="910" spans="2:7" ht="14.25" customHeight="1" x14ac:dyDescent="0.25">
      <c r="B910" s="4"/>
      <c r="C910" s="4"/>
      <c r="D910" s="4"/>
      <c r="E910" s="4"/>
      <c r="F910" s="4"/>
      <c r="G910" s="4"/>
    </row>
    <row r="911" spans="2:7" ht="14.25" customHeight="1" x14ac:dyDescent="0.25">
      <c r="B911" s="4"/>
      <c r="C911" s="4"/>
      <c r="D911" s="4"/>
      <c r="E911" s="4"/>
      <c r="F911" s="4"/>
      <c r="G911" s="4"/>
    </row>
    <row r="912" spans="2:7" ht="14.25" customHeight="1" x14ac:dyDescent="0.25">
      <c r="B912" s="4"/>
      <c r="C912" s="4"/>
      <c r="D912" s="4"/>
      <c r="E912" s="4"/>
      <c r="F912" s="4"/>
      <c r="G912" s="4"/>
    </row>
    <row r="913" spans="2:7" ht="14.25" customHeight="1" x14ac:dyDescent="0.25">
      <c r="B913" s="4"/>
      <c r="C913" s="4"/>
      <c r="D913" s="4"/>
      <c r="E913" s="4"/>
      <c r="F913" s="4"/>
      <c r="G913" s="4"/>
    </row>
    <row r="914" spans="2:7" ht="14.25" customHeight="1" x14ac:dyDescent="0.25">
      <c r="B914" s="4"/>
      <c r="C914" s="4"/>
      <c r="D914" s="4"/>
      <c r="E914" s="4"/>
      <c r="F914" s="4"/>
      <c r="G914" s="4"/>
    </row>
    <row r="915" spans="2:7" ht="14.25" customHeight="1" x14ac:dyDescent="0.25">
      <c r="B915" s="4"/>
      <c r="C915" s="4"/>
      <c r="D915" s="4"/>
      <c r="E915" s="4"/>
      <c r="F915" s="4"/>
      <c r="G915" s="4"/>
    </row>
    <row r="916" spans="2:7" ht="14.25" customHeight="1" x14ac:dyDescent="0.25">
      <c r="B916" s="4"/>
      <c r="C916" s="4"/>
      <c r="D916" s="4"/>
      <c r="E916" s="4"/>
      <c r="F916" s="4"/>
      <c r="G916" s="4"/>
    </row>
    <row r="917" spans="2:7" ht="14.25" customHeight="1" x14ac:dyDescent="0.25">
      <c r="B917" s="4"/>
      <c r="C917" s="4"/>
      <c r="D917" s="4"/>
      <c r="E917" s="4"/>
      <c r="F917" s="4"/>
      <c r="G917" s="4"/>
    </row>
    <row r="918" spans="2:7" ht="14.25" customHeight="1" x14ac:dyDescent="0.25">
      <c r="B918" s="4"/>
      <c r="C918" s="4"/>
      <c r="D918" s="4"/>
      <c r="E918" s="4"/>
      <c r="F918" s="4"/>
      <c r="G918" s="4"/>
    </row>
    <row r="919" spans="2:7" ht="14.25" customHeight="1" x14ac:dyDescent="0.25">
      <c r="B919" s="4"/>
      <c r="C919" s="4"/>
      <c r="D919" s="4"/>
      <c r="E919" s="4"/>
      <c r="F919" s="4"/>
      <c r="G919" s="4"/>
    </row>
    <row r="920" spans="2:7" ht="14.25" customHeight="1" x14ac:dyDescent="0.25">
      <c r="B920" s="4"/>
      <c r="C920" s="4"/>
      <c r="D920" s="4"/>
      <c r="E920" s="4"/>
      <c r="F920" s="4"/>
      <c r="G920" s="4"/>
    </row>
    <row r="921" spans="2:7" ht="14.25" customHeight="1" x14ac:dyDescent="0.25">
      <c r="B921" s="4"/>
      <c r="C921" s="4"/>
      <c r="D921" s="4"/>
      <c r="E921" s="4"/>
      <c r="F921" s="4"/>
      <c r="G921" s="4"/>
    </row>
    <row r="922" spans="2:7" ht="14.25" customHeight="1" x14ac:dyDescent="0.25">
      <c r="B922" s="4"/>
      <c r="C922" s="4"/>
      <c r="D922" s="4"/>
      <c r="E922" s="4"/>
      <c r="F922" s="4"/>
      <c r="G922" s="4"/>
    </row>
    <row r="923" spans="2:7" ht="14.25" customHeight="1" x14ac:dyDescent="0.25">
      <c r="B923" s="4"/>
      <c r="C923" s="4"/>
      <c r="D923" s="4"/>
      <c r="E923" s="4"/>
      <c r="F923" s="4"/>
      <c r="G923" s="4"/>
    </row>
    <row r="924" spans="2:7" ht="14.25" customHeight="1" x14ac:dyDescent="0.25">
      <c r="B924" s="4"/>
      <c r="C924" s="4"/>
      <c r="D924" s="4"/>
      <c r="E924" s="4"/>
      <c r="F924" s="4"/>
      <c r="G924" s="4"/>
    </row>
    <row r="925" spans="2:7" ht="14.25" customHeight="1" x14ac:dyDescent="0.25">
      <c r="B925" s="4"/>
      <c r="C925" s="4"/>
      <c r="D925" s="4"/>
      <c r="E925" s="4"/>
      <c r="F925" s="4"/>
      <c r="G925" s="4"/>
    </row>
    <row r="926" spans="2:7" ht="14.25" customHeight="1" x14ac:dyDescent="0.25">
      <c r="B926" s="4"/>
      <c r="C926" s="4"/>
      <c r="D926" s="4"/>
      <c r="E926" s="4"/>
      <c r="F926" s="4"/>
      <c r="G926" s="4"/>
    </row>
    <row r="927" spans="2:7" ht="14.25" customHeight="1" x14ac:dyDescent="0.25">
      <c r="B927" s="4"/>
      <c r="C927" s="4"/>
      <c r="D927" s="4"/>
      <c r="E927" s="4"/>
      <c r="F927" s="4"/>
      <c r="G927" s="4"/>
    </row>
    <row r="928" spans="2:7" ht="14.25" customHeight="1" x14ac:dyDescent="0.25">
      <c r="B928" s="4"/>
      <c r="C928" s="4"/>
      <c r="D928" s="4"/>
      <c r="E928" s="4"/>
      <c r="F928" s="4"/>
      <c r="G928" s="4"/>
    </row>
    <row r="929" spans="2:7" ht="14.25" customHeight="1" x14ac:dyDescent="0.25">
      <c r="B929" s="4"/>
      <c r="C929" s="4"/>
      <c r="D929" s="4"/>
      <c r="E929" s="4"/>
      <c r="F929" s="4"/>
      <c r="G929" s="4"/>
    </row>
    <row r="930" spans="2:7" ht="14.25" customHeight="1" x14ac:dyDescent="0.25">
      <c r="B930" s="4"/>
      <c r="C930" s="4"/>
      <c r="D930" s="4"/>
      <c r="E930" s="4"/>
      <c r="F930" s="4"/>
      <c r="G930" s="4"/>
    </row>
    <row r="931" spans="2:7" ht="14.25" customHeight="1" x14ac:dyDescent="0.25">
      <c r="B931" s="4"/>
      <c r="C931" s="4"/>
      <c r="D931" s="4"/>
      <c r="E931" s="4"/>
      <c r="F931" s="4"/>
      <c r="G931" s="4"/>
    </row>
    <row r="932" spans="2:7" ht="14.25" customHeight="1" x14ac:dyDescent="0.25">
      <c r="B932" s="4"/>
      <c r="C932" s="4"/>
      <c r="D932" s="4"/>
      <c r="E932" s="4"/>
      <c r="F932" s="4"/>
      <c r="G932" s="4"/>
    </row>
    <row r="933" spans="2:7" ht="14.25" customHeight="1" x14ac:dyDescent="0.25">
      <c r="B933" s="4"/>
      <c r="C933" s="4"/>
      <c r="D933" s="4"/>
      <c r="E933" s="4"/>
      <c r="F933" s="4"/>
      <c r="G933" s="4"/>
    </row>
    <row r="934" spans="2:7" ht="14.25" customHeight="1" x14ac:dyDescent="0.25">
      <c r="B934" s="4"/>
      <c r="C934" s="4"/>
      <c r="D934" s="4"/>
      <c r="E934" s="4"/>
      <c r="F934" s="4"/>
      <c r="G934" s="4"/>
    </row>
    <row r="935" spans="2:7" ht="14.25" customHeight="1" x14ac:dyDescent="0.25">
      <c r="B935" s="4"/>
      <c r="C935" s="4"/>
      <c r="D935" s="4"/>
      <c r="E935" s="4"/>
      <c r="F935" s="4"/>
      <c r="G935" s="4"/>
    </row>
    <row r="936" spans="2:7" ht="14.25" customHeight="1" x14ac:dyDescent="0.25">
      <c r="B936" s="4"/>
      <c r="C936" s="4"/>
      <c r="D936" s="4"/>
      <c r="E936" s="4"/>
      <c r="F936" s="4"/>
      <c r="G936" s="4"/>
    </row>
    <row r="937" spans="2:7" ht="14.25" customHeight="1" x14ac:dyDescent="0.25">
      <c r="B937" s="4"/>
      <c r="C937" s="4"/>
      <c r="D937" s="4"/>
      <c r="E937" s="4"/>
      <c r="F937" s="4"/>
      <c r="G937" s="4"/>
    </row>
    <row r="938" spans="2:7" ht="14.25" customHeight="1" x14ac:dyDescent="0.25">
      <c r="B938" s="4"/>
      <c r="C938" s="4"/>
      <c r="D938" s="4"/>
      <c r="E938" s="4"/>
      <c r="F938" s="4"/>
      <c r="G938" s="4"/>
    </row>
    <row r="939" spans="2:7" ht="14.25" customHeight="1" x14ac:dyDescent="0.25">
      <c r="B939" s="4"/>
      <c r="C939" s="4"/>
      <c r="D939" s="4"/>
      <c r="E939" s="4"/>
      <c r="F939" s="4"/>
      <c r="G939" s="4"/>
    </row>
    <row r="940" spans="2:7" ht="14.25" customHeight="1" x14ac:dyDescent="0.25">
      <c r="B940" s="4"/>
      <c r="C940" s="4"/>
      <c r="D940" s="4"/>
      <c r="E940" s="4"/>
      <c r="F940" s="4"/>
      <c r="G940" s="4"/>
    </row>
    <row r="941" spans="2:7" ht="14.25" customHeight="1" x14ac:dyDescent="0.25">
      <c r="B941" s="4"/>
      <c r="C941" s="4"/>
      <c r="D941" s="4"/>
      <c r="E941" s="4"/>
      <c r="F941" s="4"/>
      <c r="G941" s="4"/>
    </row>
    <row r="942" spans="2:7" ht="14.25" customHeight="1" x14ac:dyDescent="0.25">
      <c r="B942" s="4"/>
      <c r="C942" s="4"/>
      <c r="D942" s="4"/>
      <c r="E942" s="4"/>
      <c r="F942" s="4"/>
      <c r="G942" s="4"/>
    </row>
    <row r="943" spans="2:7" ht="14.25" customHeight="1" x14ac:dyDescent="0.25">
      <c r="B943" s="4"/>
      <c r="C943" s="4"/>
      <c r="D943" s="4"/>
      <c r="E943" s="4"/>
      <c r="F943" s="4"/>
      <c r="G943" s="4"/>
    </row>
    <row r="944" spans="2:7" ht="14.25" customHeight="1" x14ac:dyDescent="0.25">
      <c r="B944" s="4"/>
      <c r="C944" s="4"/>
      <c r="D944" s="4"/>
      <c r="E944" s="4"/>
      <c r="F944" s="4"/>
      <c r="G944" s="4"/>
    </row>
    <row r="945" spans="2:7" ht="14.25" customHeight="1" x14ac:dyDescent="0.25">
      <c r="B945" s="4"/>
      <c r="C945" s="4"/>
      <c r="D945" s="4"/>
      <c r="E945" s="4"/>
      <c r="F945" s="4"/>
      <c r="G945" s="4"/>
    </row>
    <row r="946" spans="2:7" ht="14.25" customHeight="1" x14ac:dyDescent="0.25">
      <c r="B946" s="4"/>
      <c r="C946" s="4"/>
      <c r="D946" s="4"/>
      <c r="E946" s="4"/>
      <c r="F946" s="4"/>
      <c r="G946" s="4"/>
    </row>
    <row r="947" spans="2:7" ht="14.25" customHeight="1" x14ac:dyDescent="0.25">
      <c r="B947" s="4"/>
      <c r="C947" s="4"/>
      <c r="D947" s="4"/>
      <c r="E947" s="4"/>
      <c r="F947" s="4"/>
      <c r="G947" s="4"/>
    </row>
    <row r="948" spans="2:7" ht="14.25" customHeight="1" x14ac:dyDescent="0.25">
      <c r="B948" s="4"/>
      <c r="C948" s="4"/>
      <c r="D948" s="4"/>
      <c r="E948" s="4"/>
      <c r="F948" s="4"/>
      <c r="G948" s="4"/>
    </row>
    <row r="949" spans="2:7" ht="14.25" customHeight="1" x14ac:dyDescent="0.25">
      <c r="B949" s="4"/>
      <c r="C949" s="4"/>
      <c r="D949" s="4"/>
      <c r="E949" s="4"/>
      <c r="F949" s="4"/>
      <c r="G949" s="4"/>
    </row>
    <row r="950" spans="2:7" ht="14.25" customHeight="1" x14ac:dyDescent="0.25">
      <c r="B950" s="4"/>
      <c r="C950" s="4"/>
      <c r="D950" s="4"/>
      <c r="E950" s="4"/>
      <c r="F950" s="4"/>
      <c r="G950" s="4"/>
    </row>
    <row r="951" spans="2:7" ht="14.25" customHeight="1" x14ac:dyDescent="0.25">
      <c r="B951" s="4"/>
      <c r="C951" s="4"/>
      <c r="D951" s="4"/>
      <c r="E951" s="4"/>
      <c r="F951" s="4"/>
      <c r="G951" s="4"/>
    </row>
    <row r="952" spans="2:7" ht="14.25" customHeight="1" x14ac:dyDescent="0.25">
      <c r="B952" s="4"/>
      <c r="C952" s="4"/>
      <c r="D952" s="4"/>
      <c r="E952" s="4"/>
      <c r="F952" s="4"/>
      <c r="G952" s="4"/>
    </row>
    <row r="953" spans="2:7" ht="14.25" customHeight="1" x14ac:dyDescent="0.25">
      <c r="B953" s="4"/>
      <c r="C953" s="4"/>
      <c r="D953" s="4"/>
      <c r="E953" s="4"/>
      <c r="F953" s="4"/>
      <c r="G953" s="4"/>
    </row>
    <row r="954" spans="2:7" ht="14.25" customHeight="1" x14ac:dyDescent="0.25">
      <c r="B954" s="4"/>
      <c r="C954" s="4"/>
      <c r="D954" s="4"/>
      <c r="E954" s="4"/>
      <c r="F954" s="4"/>
      <c r="G954" s="4"/>
    </row>
    <row r="955" spans="2:7" ht="14.25" customHeight="1" x14ac:dyDescent="0.25">
      <c r="B955" s="4"/>
      <c r="C955" s="4"/>
      <c r="D955" s="4"/>
      <c r="E955" s="4"/>
      <c r="F955" s="4"/>
      <c r="G955" s="4"/>
    </row>
    <row r="956" spans="2:7" ht="14.25" customHeight="1" x14ac:dyDescent="0.25">
      <c r="B956" s="4"/>
      <c r="C956" s="4"/>
      <c r="D956" s="4"/>
      <c r="E956" s="4"/>
      <c r="F956" s="4"/>
      <c r="G956" s="4"/>
    </row>
    <row r="957" spans="2:7" ht="14.25" customHeight="1" x14ac:dyDescent="0.25">
      <c r="B957" s="4"/>
      <c r="C957" s="4"/>
      <c r="D957" s="4"/>
      <c r="E957" s="4"/>
      <c r="F957" s="4"/>
      <c r="G957" s="4"/>
    </row>
    <row r="958" spans="2:7" ht="14.25" customHeight="1" x14ac:dyDescent="0.25">
      <c r="B958" s="4"/>
      <c r="C958" s="4"/>
      <c r="D958" s="4"/>
      <c r="E958" s="4"/>
      <c r="F958" s="4"/>
      <c r="G958" s="4"/>
    </row>
    <row r="959" spans="2:7" ht="14.25" customHeight="1" x14ac:dyDescent="0.25">
      <c r="B959" s="4"/>
      <c r="C959" s="4"/>
      <c r="D959" s="4"/>
      <c r="E959" s="4"/>
      <c r="F959" s="4"/>
      <c r="G959" s="4"/>
    </row>
    <row r="960" spans="2:7" ht="14.25" customHeight="1" x14ac:dyDescent="0.25">
      <c r="B960" s="4"/>
      <c r="C960" s="4"/>
      <c r="D960" s="4"/>
      <c r="E960" s="4"/>
      <c r="F960" s="4"/>
      <c r="G960" s="4"/>
    </row>
    <row r="961" spans="2:7" ht="14.25" customHeight="1" x14ac:dyDescent="0.25">
      <c r="B961" s="4"/>
      <c r="C961" s="4"/>
      <c r="D961" s="4"/>
      <c r="E961" s="4"/>
      <c r="F961" s="4"/>
      <c r="G961" s="4"/>
    </row>
    <row r="962" spans="2:7" ht="14.25" customHeight="1" x14ac:dyDescent="0.25">
      <c r="B962" s="4"/>
      <c r="C962" s="4"/>
      <c r="D962" s="4"/>
      <c r="E962" s="4"/>
      <c r="F962" s="4"/>
      <c r="G962" s="4"/>
    </row>
    <row r="963" spans="2:7" ht="14.25" customHeight="1" x14ac:dyDescent="0.25">
      <c r="B963" s="4"/>
      <c r="C963" s="4"/>
      <c r="D963" s="4"/>
      <c r="E963" s="4"/>
      <c r="F963" s="4"/>
      <c r="G963" s="4"/>
    </row>
    <row r="964" spans="2:7" ht="14.25" customHeight="1" x14ac:dyDescent="0.25">
      <c r="B964" s="4"/>
      <c r="C964" s="4"/>
      <c r="D964" s="4"/>
      <c r="E964" s="4"/>
      <c r="F964" s="4"/>
      <c r="G964" s="4"/>
    </row>
    <row r="965" spans="2:7" ht="14.25" customHeight="1" x14ac:dyDescent="0.25">
      <c r="B965" s="4"/>
      <c r="C965" s="4"/>
      <c r="D965" s="4"/>
      <c r="E965" s="4"/>
      <c r="F965" s="4"/>
      <c r="G965" s="4"/>
    </row>
    <row r="966" spans="2:7" ht="14.25" customHeight="1" x14ac:dyDescent="0.25">
      <c r="B966" s="4"/>
      <c r="C966" s="4"/>
      <c r="D966" s="4"/>
      <c r="E966" s="4"/>
      <c r="F966" s="4"/>
      <c r="G966" s="4"/>
    </row>
    <row r="967" spans="2:7" ht="14.25" customHeight="1" x14ac:dyDescent="0.25">
      <c r="B967" s="4"/>
      <c r="C967" s="4"/>
      <c r="D967" s="4"/>
      <c r="E967" s="4"/>
      <c r="F967" s="4"/>
      <c r="G967" s="4"/>
    </row>
    <row r="968" spans="2:7" ht="14.25" customHeight="1" x14ac:dyDescent="0.25">
      <c r="B968" s="4"/>
      <c r="C968" s="4"/>
      <c r="D968" s="4"/>
      <c r="E968" s="4"/>
      <c r="F968" s="4"/>
      <c r="G968" s="4"/>
    </row>
    <row r="969" spans="2:7" ht="14.25" customHeight="1" x14ac:dyDescent="0.25">
      <c r="B969" s="4"/>
      <c r="C969" s="4"/>
      <c r="D969" s="4"/>
      <c r="E969" s="4"/>
      <c r="F969" s="4"/>
      <c r="G969" s="4"/>
    </row>
    <row r="970" spans="2:7" ht="14.25" customHeight="1" x14ac:dyDescent="0.25">
      <c r="B970" s="4"/>
      <c r="C970" s="4"/>
      <c r="D970" s="4"/>
      <c r="E970" s="4"/>
      <c r="F970" s="4"/>
      <c r="G970" s="4"/>
    </row>
    <row r="971" spans="2:7" ht="14.25" customHeight="1" x14ac:dyDescent="0.25">
      <c r="B971" s="4"/>
      <c r="C971" s="4"/>
      <c r="D971" s="4"/>
      <c r="E971" s="4"/>
      <c r="F971" s="4"/>
      <c r="G971" s="4"/>
    </row>
    <row r="972" spans="2:7" ht="14.25" customHeight="1" x14ac:dyDescent="0.25">
      <c r="B972" s="4"/>
      <c r="C972" s="4"/>
      <c r="D972" s="4"/>
      <c r="E972" s="4"/>
      <c r="F972" s="4"/>
      <c r="G972" s="4"/>
    </row>
    <row r="973" spans="2:7" ht="14.25" customHeight="1" x14ac:dyDescent="0.25">
      <c r="B973" s="4"/>
      <c r="C973" s="4"/>
      <c r="D973" s="4"/>
      <c r="E973" s="4"/>
      <c r="F973" s="4"/>
      <c r="G973" s="4"/>
    </row>
    <row r="974" spans="2:7" ht="14.25" customHeight="1" x14ac:dyDescent="0.25">
      <c r="B974" s="4"/>
      <c r="C974" s="4"/>
      <c r="D974" s="4"/>
      <c r="E974" s="4"/>
      <c r="F974" s="4"/>
      <c r="G974" s="4"/>
    </row>
    <row r="975" spans="2:7" ht="14.25" customHeight="1" x14ac:dyDescent="0.25">
      <c r="B975" s="4"/>
      <c r="C975" s="4"/>
      <c r="D975" s="4"/>
      <c r="E975" s="4"/>
      <c r="F975" s="4"/>
      <c r="G975" s="4"/>
    </row>
    <row r="976" spans="2:7" ht="14.25" customHeight="1" x14ac:dyDescent="0.25">
      <c r="B976" s="4"/>
      <c r="C976" s="4"/>
      <c r="D976" s="4"/>
      <c r="E976" s="4"/>
      <c r="F976" s="4"/>
      <c r="G976" s="4"/>
    </row>
    <row r="977" spans="2:7" ht="14.25" customHeight="1" x14ac:dyDescent="0.25">
      <c r="B977" s="4"/>
      <c r="C977" s="4"/>
      <c r="D977" s="4"/>
      <c r="E977" s="4"/>
      <c r="F977" s="4"/>
      <c r="G977" s="4"/>
    </row>
    <row r="978" spans="2:7" ht="14.25" customHeight="1" x14ac:dyDescent="0.25">
      <c r="B978" s="4"/>
      <c r="C978" s="4"/>
      <c r="D978" s="4"/>
      <c r="E978" s="4"/>
      <c r="F978" s="4"/>
      <c r="G978" s="4"/>
    </row>
    <row r="979" spans="2:7" ht="14.25" customHeight="1" x14ac:dyDescent="0.25">
      <c r="B979" s="4"/>
      <c r="C979" s="4"/>
      <c r="D979" s="4"/>
      <c r="E979" s="4"/>
      <c r="F979" s="4"/>
      <c r="G979" s="4"/>
    </row>
    <row r="980" spans="2:7" ht="14.25" customHeight="1" x14ac:dyDescent="0.25">
      <c r="B980" s="4"/>
      <c r="C980" s="4"/>
      <c r="D980" s="4"/>
      <c r="E980" s="4"/>
      <c r="F980" s="4"/>
      <c r="G980" s="4"/>
    </row>
    <row r="981" spans="2:7" ht="14.25" customHeight="1" x14ac:dyDescent="0.25">
      <c r="B981" s="4"/>
      <c r="C981" s="4"/>
      <c r="D981" s="4"/>
      <c r="E981" s="4"/>
      <c r="F981" s="4"/>
      <c r="G981" s="4"/>
    </row>
    <row r="982" spans="2:7" ht="14.25" customHeight="1" x14ac:dyDescent="0.25">
      <c r="B982" s="4"/>
      <c r="C982" s="4"/>
      <c r="D982" s="4"/>
      <c r="E982" s="4"/>
      <c r="F982" s="4"/>
      <c r="G982" s="4"/>
    </row>
    <row r="983" spans="2:7" ht="14.25" customHeight="1" x14ac:dyDescent="0.25">
      <c r="B983" s="4"/>
      <c r="C983" s="4"/>
      <c r="D983" s="4"/>
      <c r="E983" s="4"/>
      <c r="F983" s="4"/>
      <c r="G983" s="4"/>
    </row>
    <row r="984" spans="2:7" ht="14.25" customHeight="1" x14ac:dyDescent="0.25">
      <c r="B984" s="4"/>
      <c r="C984" s="4"/>
      <c r="D984" s="4"/>
      <c r="E984" s="4"/>
      <c r="F984" s="4"/>
      <c r="G984" s="4"/>
    </row>
    <row r="985" spans="2:7" ht="14.25" customHeight="1" x14ac:dyDescent="0.25">
      <c r="B985" s="4"/>
      <c r="C985" s="4"/>
      <c r="D985" s="4"/>
      <c r="E985" s="4"/>
      <c r="F985" s="4"/>
      <c r="G985" s="4"/>
    </row>
    <row r="986" spans="2:7" ht="14.25" customHeight="1" x14ac:dyDescent="0.25">
      <c r="B986" s="4"/>
      <c r="C986" s="4"/>
      <c r="D986" s="4"/>
      <c r="E986" s="4"/>
      <c r="F986" s="4"/>
      <c r="G986" s="4"/>
    </row>
    <row r="987" spans="2:7" ht="14.25" customHeight="1" x14ac:dyDescent="0.25">
      <c r="B987" s="4"/>
      <c r="C987" s="4"/>
      <c r="D987" s="4"/>
      <c r="E987" s="4"/>
      <c r="F987" s="4"/>
      <c r="G987" s="4"/>
    </row>
    <row r="988" spans="2:7" ht="14.25" customHeight="1" x14ac:dyDescent="0.25">
      <c r="B988" s="4"/>
      <c r="C988" s="4"/>
      <c r="D988" s="4"/>
      <c r="E988" s="4"/>
      <c r="F988" s="4"/>
      <c r="G988" s="4"/>
    </row>
    <row r="989" spans="2:7" ht="14.25" customHeight="1" x14ac:dyDescent="0.25">
      <c r="B989" s="4"/>
      <c r="C989" s="4"/>
      <c r="D989" s="4"/>
      <c r="E989" s="4"/>
      <c r="F989" s="4"/>
      <c r="G989" s="4"/>
    </row>
    <row r="990" spans="2:7" ht="14.25" customHeight="1" x14ac:dyDescent="0.25">
      <c r="B990" s="4"/>
      <c r="C990" s="4"/>
      <c r="D990" s="4"/>
      <c r="E990" s="4"/>
      <c r="F990" s="4"/>
      <c r="G990" s="4"/>
    </row>
    <row r="991" spans="2:7" ht="14.25" customHeight="1" x14ac:dyDescent="0.25">
      <c r="B991" s="4"/>
      <c r="C991" s="4"/>
      <c r="D991" s="4"/>
      <c r="E991" s="4"/>
      <c r="F991" s="4"/>
      <c r="G991" s="4"/>
    </row>
    <row r="992" spans="2:7" ht="14.25" customHeight="1" x14ac:dyDescent="0.25">
      <c r="B992" s="4"/>
      <c r="C992" s="4"/>
      <c r="D992" s="4"/>
      <c r="E992" s="4"/>
      <c r="F992" s="4"/>
      <c r="G992" s="4"/>
    </row>
    <row r="993" spans="2:7" ht="14.25" customHeight="1" x14ac:dyDescent="0.25">
      <c r="B993" s="4"/>
      <c r="C993" s="4"/>
      <c r="D993" s="4"/>
      <c r="E993" s="4"/>
      <c r="F993" s="4"/>
      <c r="G993" s="4"/>
    </row>
    <row r="994" spans="2:7" ht="14.25" customHeight="1" x14ac:dyDescent="0.25">
      <c r="B994" s="4"/>
      <c r="C994" s="4"/>
      <c r="D994" s="4"/>
      <c r="E994" s="4"/>
      <c r="F994" s="4"/>
      <c r="G994" s="4"/>
    </row>
    <row r="995" spans="2:7" ht="14.25" customHeight="1" x14ac:dyDescent="0.25">
      <c r="B995" s="4"/>
      <c r="C995" s="4"/>
      <c r="D995" s="4"/>
      <c r="E995" s="4"/>
      <c r="F995" s="4"/>
      <c r="G995" s="4"/>
    </row>
    <row r="996" spans="2:7" ht="14.25" customHeight="1" x14ac:dyDescent="0.25">
      <c r="B996" s="4"/>
      <c r="C996" s="4"/>
      <c r="D996" s="4"/>
      <c r="E996" s="4"/>
      <c r="F996" s="4"/>
      <c r="G996" s="4"/>
    </row>
    <row r="997" spans="2:7" ht="14.25" customHeight="1" x14ac:dyDescent="0.25">
      <c r="B997" s="4"/>
      <c r="C997" s="4"/>
      <c r="D997" s="4"/>
      <c r="E997" s="4"/>
      <c r="F997" s="4"/>
      <c r="G997" s="4"/>
    </row>
    <row r="998" spans="2:7" ht="14.25" customHeight="1" x14ac:dyDescent="0.25">
      <c r="B998" s="4"/>
      <c r="C998" s="4"/>
      <c r="D998" s="4"/>
      <c r="E998" s="4"/>
      <c r="F998" s="4"/>
      <c r="G998" s="4"/>
    </row>
    <row r="999" spans="2:7" ht="14.25" customHeight="1" x14ac:dyDescent="0.25">
      <c r="B999" s="4"/>
      <c r="C999" s="4"/>
      <c r="D999" s="4"/>
      <c r="E999" s="4"/>
      <c r="F999" s="4"/>
      <c r="G999" s="4"/>
    </row>
    <row r="1000" spans="2:7" ht="14.25" customHeight="1" x14ac:dyDescent="0.25">
      <c r="B1000" s="4"/>
      <c r="C1000" s="4"/>
      <c r="D1000" s="4"/>
      <c r="E1000" s="4"/>
      <c r="F1000" s="4"/>
      <c r="G1000" s="4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B19E-2CA7-400F-9038-46429A797374}">
  <dimension ref="A1:G51"/>
  <sheetViews>
    <sheetView workbookViewId="0">
      <selection activeCell="I20" sqref="I20"/>
    </sheetView>
  </sheetViews>
  <sheetFormatPr defaultRowHeight="15" x14ac:dyDescent="0.25"/>
  <cols>
    <col min="2" max="2" width="25.5703125" bestFit="1" customWidth="1"/>
    <col min="3" max="3" width="16.85546875" bestFit="1" customWidth="1"/>
    <col min="4" max="4" width="18.5703125" bestFit="1" customWidth="1"/>
    <col min="5" max="5" width="24.5703125" bestFit="1" customWidth="1"/>
    <col min="6" max="6" width="18" bestFit="1" customWidth="1"/>
    <col min="7" max="7" width="19.5703125" bestFit="1" customWidth="1"/>
    <col min="9" max="9" width="20.85546875" bestFit="1" customWidth="1"/>
    <col min="10" max="10" width="8.42578125" bestFit="1" customWidth="1"/>
    <col min="11" max="11" width="11" bestFit="1" customWidth="1"/>
    <col min="12" max="13" width="8.42578125" bestFit="1" customWidth="1"/>
    <col min="16" max="16" width="8.42578125" bestFit="1" customWidth="1"/>
  </cols>
  <sheetData>
    <row r="1" spans="1:7" x14ac:dyDescent="0.25">
      <c r="A1" s="29" t="s">
        <v>6</v>
      </c>
      <c r="B1" s="28" t="str">
        <f>Table1[[#Headers],[Death Rate (per 100,000)(Y)]]</f>
        <v>Death Rate (per 100,000)(Y)</v>
      </c>
      <c r="C1" s="28" t="str">
        <f>Table1[[#Headers],[Incident  Rate(X1)]]</f>
        <v>Incident  Rate(X1)</v>
      </c>
      <c r="D1" s="28" t="str">
        <f>Table1[[#Headers],[Median Income(X2)]]</f>
        <v>Median Income(X2)</v>
      </c>
      <c r="E1" s="28" t="str">
        <f>Table1[[#Headers],[Employed16_Over (%)(X3)]]</f>
        <v>Employed16_Over (%)(X3)</v>
      </c>
      <c r="F1" s="28" t="str">
        <f>Table1[[#Headers],[PctMarried (%)(X4)]]</f>
        <v>PctMarried (%)(X4)</v>
      </c>
      <c r="G1" s="28" t="str">
        <f>Table1[[#Headers],[Poverty Rate (%)(X5)]]</f>
        <v>Poverty Rate (%)(X5)</v>
      </c>
    </row>
    <row r="2" spans="1:7" x14ac:dyDescent="0.25">
      <c r="A2" s="30">
        <f>Table1[[#This Row],[Rand()]]</f>
        <v>0.68642081947345601</v>
      </c>
      <c r="B2" s="30">
        <f>Table1[[#This Row],[Death Rate (per 100,000)(Y)]]</f>
        <v>230.5</v>
      </c>
      <c r="C2" s="30">
        <f>Table1[[#This Row],[Incident  Rate(X1)]]</f>
        <v>492.7</v>
      </c>
      <c r="D2" s="30">
        <f>Table1[[#This Row],[Median Income(X2)]]</f>
        <v>40269</v>
      </c>
      <c r="E2" s="30">
        <f>Table1[[#This Row],[Employed16_Over (%)(X3)]]</f>
        <v>52</v>
      </c>
      <c r="F2" s="30">
        <f>Table1[[#This Row],[PctMarried (%)(X4)]]</f>
        <v>47.095004199999998</v>
      </c>
      <c r="G2" s="30">
        <f>Table1[[#This Row],[Poverty Rate (%)(X5)]]</f>
        <v>22</v>
      </c>
    </row>
    <row r="3" spans="1:7" x14ac:dyDescent="0.25">
      <c r="A3" s="30">
        <f>Table1[[#This Row],[Rand()]]</f>
        <v>0.4276186155342161</v>
      </c>
      <c r="B3" s="30">
        <f>Table1[[#This Row],[Death Rate (per 100,000)(Y)]]</f>
        <v>128.19999999999999</v>
      </c>
      <c r="C3" s="30">
        <f>Table1[[#This Row],[Incident  Rate(X1)]]</f>
        <v>419.3</v>
      </c>
      <c r="D3" s="30">
        <f>Table1[[#This Row],[Median Income(X2)]]</f>
        <v>38645</v>
      </c>
      <c r="E3" s="30">
        <f>Table1[[#This Row],[Employed16_Over (%)(X3)]]</f>
        <v>60.7</v>
      </c>
      <c r="F3" s="30">
        <f>Table1[[#This Row],[PctMarried (%)(X4)]]</f>
        <v>58.816568050000001</v>
      </c>
      <c r="G3" s="30">
        <f>Table1[[#This Row],[Poverty Rate (%)(X5)]]</f>
        <v>15.6</v>
      </c>
    </row>
    <row r="4" spans="1:7" x14ac:dyDescent="0.25">
      <c r="A4" s="30">
        <f>Table1[[#This Row],[Rand()]]</f>
        <v>0.10470113868686259</v>
      </c>
      <c r="B4" s="30">
        <f>Table1[[#This Row],[Death Rate (per 100,000)(Y)]]</f>
        <v>190</v>
      </c>
      <c r="C4" s="30">
        <f>Table1[[#This Row],[Incident  Rate(X1)]]</f>
        <v>504.8</v>
      </c>
      <c r="D4" s="30">
        <f>Table1[[#This Row],[Median Income(X2)]]</f>
        <v>41783</v>
      </c>
      <c r="E4" s="30">
        <f>Table1[[#This Row],[Employed16_Over (%)(X3)]]</f>
        <v>50.2</v>
      </c>
      <c r="F4" s="30">
        <f>Table1[[#This Row],[PctMarried (%)(X4)]]</f>
        <v>39.01594283</v>
      </c>
      <c r="G4" s="30">
        <f>Table1[[#This Row],[Poverty Rate (%)(X5)]]</f>
        <v>21.9</v>
      </c>
    </row>
    <row r="5" spans="1:7" x14ac:dyDescent="0.25">
      <c r="A5" s="30">
        <f>Table1[[#This Row],[Rand()]]</f>
        <v>0.29250823165598105</v>
      </c>
      <c r="B5" s="30">
        <f>Table1[[#This Row],[Death Rate (per 100,000)(Y)]]</f>
        <v>171.8</v>
      </c>
      <c r="C5" s="30">
        <f>Table1[[#This Row],[Incident  Rate(X1)]]</f>
        <v>425</v>
      </c>
      <c r="D5" s="30">
        <f>Table1[[#This Row],[Median Income(X2)]]</f>
        <v>42056</v>
      </c>
      <c r="E5" s="30">
        <f>Table1[[#This Row],[Employed16_Over (%)(X3)]]</f>
        <v>48.6</v>
      </c>
      <c r="F5" s="30">
        <f>Table1[[#This Row],[PctMarried (%)(X4)]]</f>
        <v>54.778982489999997</v>
      </c>
      <c r="G5" s="30">
        <f>Table1[[#This Row],[Poverty Rate (%)(X5)]]</f>
        <v>17.5</v>
      </c>
    </row>
    <row r="6" spans="1:7" x14ac:dyDescent="0.25">
      <c r="A6" s="30">
        <f>Table1[[#This Row],[Rand()]]</f>
        <v>9.3374167850329259E-2</v>
      </c>
      <c r="B6" s="30">
        <f>Table1[[#This Row],[Death Rate (per 100,000)(Y)]]</f>
        <v>223.4</v>
      </c>
      <c r="C6" s="30">
        <f>Table1[[#This Row],[Incident  Rate(X1)]]</f>
        <v>367.3</v>
      </c>
      <c r="D6" s="30">
        <f>Table1[[#This Row],[Median Income(X2)]]</f>
        <v>38528</v>
      </c>
      <c r="E6" s="30">
        <f>Table1[[#This Row],[Employed16_Over (%)(X3)]]</f>
        <v>41.3</v>
      </c>
      <c r="F6" s="30">
        <f>Table1[[#This Row],[PctMarried (%)(X4)]]</f>
        <v>49.416546480000001</v>
      </c>
      <c r="G6" s="30">
        <f>Table1[[#This Row],[Poverty Rate (%)(X5)]]</f>
        <v>21.9</v>
      </c>
    </row>
    <row r="7" spans="1:7" x14ac:dyDescent="0.25">
      <c r="A7" s="30">
        <f>Table1[[#This Row],[Rand()]]</f>
        <v>0.73053966185800578</v>
      </c>
      <c r="B7" s="30">
        <f>Table1[[#This Row],[Death Rate (per 100,000)(Y)]]</f>
        <v>211</v>
      </c>
      <c r="C7" s="30">
        <f>Table1[[#This Row],[Incident  Rate(X1)]]</f>
        <v>535.9</v>
      </c>
      <c r="D7" s="30">
        <f>Table1[[#This Row],[Median Income(X2)]]</f>
        <v>32049</v>
      </c>
      <c r="E7" s="30">
        <f>Table1[[#This Row],[Employed16_Over (%)(X3)]]</f>
        <v>50.4</v>
      </c>
      <c r="F7" s="30">
        <f>Table1[[#This Row],[PctMarried (%)(X4)]]</f>
        <v>41.294392999999999</v>
      </c>
      <c r="G7" s="30">
        <f>Table1[[#This Row],[Poverty Rate (%)(X5)]]</f>
        <v>26.9</v>
      </c>
    </row>
    <row r="8" spans="1:7" x14ac:dyDescent="0.25">
      <c r="A8" s="30">
        <f>Table1[[#This Row],[Rand()]]</f>
        <v>0.15749011408419122</v>
      </c>
      <c r="B8" s="30">
        <f>Table1[[#This Row],[Death Rate (per 100,000)(Y)]]</f>
        <v>173.1</v>
      </c>
      <c r="C8" s="30">
        <f>Table1[[#This Row],[Incident  Rate(X1)]]</f>
        <v>507.6</v>
      </c>
      <c r="D8" s="30">
        <f>Table1[[#This Row],[Median Income(X2)]]</f>
        <v>62429</v>
      </c>
      <c r="E8" s="30">
        <f>Table1[[#This Row],[Employed16_Over (%)(X3)]]</f>
        <v>62.9</v>
      </c>
      <c r="F8" s="30">
        <f>Table1[[#This Row],[PctMarried (%)(X4)]]</f>
        <v>53.127590159999997</v>
      </c>
      <c r="G8" s="30">
        <f>Table1[[#This Row],[Poverty Rate (%)(X5)]]</f>
        <v>9.5</v>
      </c>
    </row>
    <row r="9" spans="1:7" x14ac:dyDescent="0.25">
      <c r="A9" s="30">
        <f>Table1[[#This Row],[Rand()]]</f>
        <v>0.97557263983319065</v>
      </c>
      <c r="B9" s="30">
        <f>Table1[[#This Row],[Death Rate (per 100,000)(Y)]]</f>
        <v>180.1</v>
      </c>
      <c r="C9" s="30">
        <f>Table1[[#This Row],[Incident  Rate(X1)]]</f>
        <v>506.6</v>
      </c>
      <c r="D9" s="30">
        <f>Table1[[#This Row],[Median Income(X2)]]</f>
        <v>52578</v>
      </c>
      <c r="E9" s="30">
        <f>Table1[[#This Row],[Employed16_Over (%)(X3)]]</f>
        <v>64.099999999999994</v>
      </c>
      <c r="F9" s="30">
        <f>Table1[[#This Row],[PctMarried (%)(X4)]]</f>
        <v>54.013503380000003</v>
      </c>
      <c r="G9" s="30">
        <f>Table1[[#This Row],[Poverty Rate (%)(X5)]]</f>
        <v>11.8</v>
      </c>
    </row>
    <row r="10" spans="1:7" x14ac:dyDescent="0.25">
      <c r="A10" s="30">
        <f>Table1[[#This Row],[Rand()]]</f>
        <v>0.78409361436500657</v>
      </c>
      <c r="B10" s="30">
        <f>Table1[[#This Row],[Death Rate (per 100,000)(Y)]]</f>
        <v>227.6</v>
      </c>
      <c r="C10" s="30">
        <f>Table1[[#This Row],[Incident  Rate(X1)]]</f>
        <v>532.1</v>
      </c>
      <c r="D10" s="30">
        <f>Table1[[#This Row],[Median Income(X2)]]</f>
        <v>47596</v>
      </c>
      <c r="E10" s="30">
        <f>Table1[[#This Row],[Employed16_Over (%)(X3)]]</f>
        <v>63.5</v>
      </c>
      <c r="F10" s="30">
        <f>Table1[[#This Row],[PctMarried (%)(X4)]]</f>
        <v>43.962264150000003</v>
      </c>
      <c r="G10" s="30">
        <f>Table1[[#This Row],[Poverty Rate (%)(X5)]]</f>
        <v>10.7</v>
      </c>
    </row>
    <row r="11" spans="1:7" x14ac:dyDescent="0.25">
      <c r="A11" s="30">
        <f>Table1[[#This Row],[Rand()]]</f>
        <v>0.90534063263128639</v>
      </c>
      <c r="B11" s="30">
        <f>Table1[[#This Row],[Death Rate (per 100,000)(Y)]]</f>
        <v>198.5</v>
      </c>
      <c r="C11" s="30">
        <f>Table1[[#This Row],[Incident  Rate(X1)]]</f>
        <v>425.5</v>
      </c>
      <c r="D11" s="30">
        <f>Table1[[#This Row],[Median Income(X2)]]</f>
        <v>36374</v>
      </c>
      <c r="E11" s="30">
        <f>Table1[[#This Row],[Employed16_Over (%)(X3)]]</f>
        <v>37.799999999999997</v>
      </c>
      <c r="F11" s="30">
        <f>Table1[[#This Row],[PctMarried (%)(X4)]]</f>
        <v>48.849441159999998</v>
      </c>
      <c r="G11" s="30">
        <f>Table1[[#This Row],[Poverty Rate (%)(X5)]]</f>
        <v>23.4</v>
      </c>
    </row>
    <row r="12" spans="1:7" x14ac:dyDescent="0.25">
      <c r="A12" s="30">
        <f>Table1[[#This Row],[Rand()]]</f>
        <v>0.33426012881413825</v>
      </c>
      <c r="B12" s="30">
        <f>Table1[[#This Row],[Death Rate (per 100,000)(Y)]]</f>
        <v>223</v>
      </c>
      <c r="C12" s="30">
        <f>Table1[[#This Row],[Incident  Rate(X1)]]</f>
        <v>493.5</v>
      </c>
      <c r="D12" s="30">
        <f>Table1[[#This Row],[Median Income(X2)]]</f>
        <v>24868</v>
      </c>
      <c r="E12" s="30">
        <f>Table1[[#This Row],[Employed16_Over (%)(X3)]]</f>
        <v>35.4</v>
      </c>
      <c r="F12" s="30">
        <f>Table1[[#This Row],[PctMarried (%)(X4)]]</f>
        <v>42.081529580000002</v>
      </c>
      <c r="G12" s="30">
        <f>Table1[[#This Row],[Poverty Rate (%)(X5)]]</f>
        <v>33.5</v>
      </c>
    </row>
    <row r="13" spans="1:7" x14ac:dyDescent="0.25">
      <c r="A13" s="30">
        <f>Table1[[#This Row],[Rand()]]</f>
        <v>0.45431115834496683</v>
      </c>
      <c r="B13" s="30">
        <f>Table1[[#This Row],[Death Rate (per 100,000)(Y)]]</f>
        <v>169.2</v>
      </c>
      <c r="C13" s="30">
        <f>Table1[[#This Row],[Incident  Rate(X1)]]</f>
        <v>458.4</v>
      </c>
      <c r="D13" s="30">
        <f>Table1[[#This Row],[Median Income(X2)]]</f>
        <v>58205</v>
      </c>
      <c r="E13" s="30">
        <f>Table1[[#This Row],[Employed16_Over (%)(X3)]]</f>
        <v>62.5</v>
      </c>
      <c r="F13" s="30">
        <f>Table1[[#This Row],[PctMarried (%)(X4)]]</f>
        <v>50.038277129999997</v>
      </c>
      <c r="G13" s="30">
        <f>Table1[[#This Row],[Poverty Rate (%)(X5)]]</f>
        <v>12.6</v>
      </c>
    </row>
    <row r="14" spans="1:7" x14ac:dyDescent="0.25">
      <c r="A14" s="30">
        <f>Table1[[#This Row],[Rand()]]</f>
        <v>0.19880504654386366</v>
      </c>
      <c r="B14" s="30">
        <f>Table1[[#This Row],[Death Rate (per 100,000)(Y)]]</f>
        <v>191.7</v>
      </c>
      <c r="C14" s="30">
        <f>Table1[[#This Row],[Incident  Rate(X1)]]</f>
        <v>478.8</v>
      </c>
      <c r="D14" s="30">
        <f>Table1[[#This Row],[Median Income(X2)]]</f>
        <v>43880</v>
      </c>
      <c r="E14" s="30">
        <f>Table1[[#This Row],[Employed16_Over (%)(X3)]]</f>
        <v>54.4</v>
      </c>
      <c r="F14" s="30">
        <f>Table1[[#This Row],[PctMarried (%)(X4)]]</f>
        <v>55.570909460000003</v>
      </c>
      <c r="G14" s="30">
        <f>Table1[[#This Row],[Poverty Rate (%)(X5)]]</f>
        <v>17.8</v>
      </c>
    </row>
    <row r="15" spans="1:7" x14ac:dyDescent="0.25">
      <c r="A15" s="30">
        <f>Table1[[#This Row],[Rand()]]</f>
        <v>0.84642480405682519</v>
      </c>
      <c r="B15" s="30">
        <f>Table1[[#This Row],[Death Rate (per 100,000)(Y)]]</f>
        <v>156.1</v>
      </c>
      <c r="C15" s="30">
        <f>Table1[[#This Row],[Incident  Rate(X1)]]</f>
        <v>423.9</v>
      </c>
      <c r="D15" s="30">
        <f>Table1[[#This Row],[Median Income(X2)]]</f>
        <v>45464</v>
      </c>
      <c r="E15" s="30">
        <f>Table1[[#This Row],[Employed16_Over (%)(X3)]]</f>
        <v>48</v>
      </c>
      <c r="F15" s="30">
        <f>Table1[[#This Row],[PctMarried (%)(X4)]]</f>
        <v>53.522583609999998</v>
      </c>
      <c r="G15" s="30">
        <f>Table1[[#This Row],[Poverty Rate (%)(X5)]]</f>
        <v>14.7</v>
      </c>
    </row>
    <row r="16" spans="1:7" x14ac:dyDescent="0.25">
      <c r="A16" s="30">
        <f>Table1[[#This Row],[Rand()]]</f>
        <v>0.79636214931973592</v>
      </c>
      <c r="B16" s="30">
        <f>Table1[[#This Row],[Death Rate (per 100,000)(Y)]]</f>
        <v>178.7</v>
      </c>
      <c r="C16" s="30">
        <f>Table1[[#This Row],[Incident  Rate(X1)]]</f>
        <v>453.54942210000002</v>
      </c>
      <c r="D16" s="30">
        <f>Table1[[#This Row],[Median Income(X2)]]</f>
        <v>70535</v>
      </c>
      <c r="E16" s="30">
        <f>Table1[[#This Row],[Employed16_Over (%)(X3)]]</f>
        <v>64</v>
      </c>
      <c r="F16" s="30">
        <f>Table1[[#This Row],[PctMarried (%)(X4)]]</f>
        <v>56.062581489999999</v>
      </c>
      <c r="G16" s="30">
        <f>Table1[[#This Row],[Poverty Rate (%)(X5)]]</f>
        <v>9.8000000000000007</v>
      </c>
    </row>
    <row r="17" spans="1:7" x14ac:dyDescent="0.25">
      <c r="A17" s="30">
        <f>Table1[[#This Row],[Rand()]]</f>
        <v>0.93520218626085028</v>
      </c>
      <c r="B17" s="30">
        <f>Table1[[#This Row],[Death Rate (per 100,000)(Y)]]</f>
        <v>205.4</v>
      </c>
      <c r="C17" s="30">
        <f>Table1[[#This Row],[Incident  Rate(X1)]]</f>
        <v>422.5</v>
      </c>
      <c r="D17" s="30">
        <f>Table1[[#This Row],[Median Income(X2)]]</f>
        <v>33644</v>
      </c>
      <c r="E17" s="30">
        <f>Table1[[#This Row],[Employed16_Over (%)(X3)]]</f>
        <v>47.3</v>
      </c>
      <c r="F17" s="30">
        <f>Table1[[#This Row],[PctMarried (%)(X4)]]</f>
        <v>42.204515270000002</v>
      </c>
      <c r="G17" s="30">
        <f>Table1[[#This Row],[Poverty Rate (%)(X5)]]</f>
        <v>23.8</v>
      </c>
    </row>
    <row r="18" spans="1:7" x14ac:dyDescent="0.25">
      <c r="A18" s="30">
        <f>Table1[[#This Row],[Rand()]]</f>
        <v>0.73463427177326202</v>
      </c>
      <c r="B18" s="30">
        <f>Table1[[#This Row],[Death Rate (per 100,000)(Y)]]</f>
        <v>177.7</v>
      </c>
      <c r="C18" s="30">
        <f>Table1[[#This Row],[Incident  Rate(X1)]]</f>
        <v>453.54942210000002</v>
      </c>
      <c r="D18" s="30">
        <f>Table1[[#This Row],[Median Income(X2)]]</f>
        <v>48525</v>
      </c>
      <c r="E18" s="30">
        <f>Table1[[#This Row],[Employed16_Over (%)(X3)]]</f>
        <v>54.2</v>
      </c>
      <c r="F18" s="30">
        <f>Table1[[#This Row],[PctMarried (%)(X4)]]</f>
        <v>55.681518590000003</v>
      </c>
      <c r="G18" s="30">
        <f>Table1[[#This Row],[Poverty Rate (%)(X5)]]</f>
        <v>14.7</v>
      </c>
    </row>
    <row r="19" spans="1:7" x14ac:dyDescent="0.25">
      <c r="A19" s="30">
        <f>Table1[[#This Row],[Rand()]]</f>
        <v>9.8799257770414872E-2</v>
      </c>
      <c r="B19" s="30">
        <f>Table1[[#This Row],[Death Rate (per 100,000)(Y)]]</f>
        <v>166.1</v>
      </c>
      <c r="C19" s="30">
        <f>Table1[[#This Row],[Incident  Rate(X1)]]</f>
        <v>398.1</v>
      </c>
      <c r="D19" s="30">
        <f>Table1[[#This Row],[Median Income(X2)]]</f>
        <v>35274</v>
      </c>
      <c r="E19" s="30">
        <f>Table1[[#This Row],[Employed16_Over (%)(X3)]]</f>
        <v>51</v>
      </c>
      <c r="F19" s="30">
        <f>Table1[[#This Row],[PctMarried (%)(X4)]]</f>
        <v>48.478900879999998</v>
      </c>
      <c r="G19" s="30">
        <f>Table1[[#This Row],[Poverty Rate (%)(X5)]]</f>
        <v>23.8</v>
      </c>
    </row>
    <row r="20" spans="1:7" x14ac:dyDescent="0.25">
      <c r="A20" s="30">
        <f>Table1[[#This Row],[Rand()]]</f>
        <v>0.8965386947208388</v>
      </c>
      <c r="B20" s="30">
        <f>Table1[[#This Row],[Death Rate (per 100,000)(Y)]]</f>
        <v>227.4</v>
      </c>
      <c r="C20" s="30">
        <f>Table1[[#This Row],[Incident  Rate(X1)]]</f>
        <v>465.4</v>
      </c>
      <c r="D20" s="30">
        <f>Table1[[#This Row],[Median Income(X2)]]</f>
        <v>44111</v>
      </c>
      <c r="E20" s="30">
        <f>Table1[[#This Row],[Employed16_Over (%)(X3)]]</f>
        <v>48.8</v>
      </c>
      <c r="F20" s="30">
        <f>Table1[[#This Row],[PctMarried (%)(X4)]]</f>
        <v>54.942119320000003</v>
      </c>
      <c r="G20" s="30">
        <f>Table1[[#This Row],[Poverty Rate (%)(X5)]]</f>
        <v>18.7</v>
      </c>
    </row>
    <row r="21" spans="1:7" x14ac:dyDescent="0.25">
      <c r="A21" s="30">
        <f>Table1[[#This Row],[Rand()]]</f>
        <v>0.86141197021353455</v>
      </c>
      <c r="B21" s="30">
        <f>Table1[[#This Row],[Death Rate (per 100,000)(Y)]]</f>
        <v>222.5</v>
      </c>
      <c r="C21" s="30">
        <f>Table1[[#This Row],[Incident  Rate(X1)]]</f>
        <v>439.1</v>
      </c>
      <c r="D21" s="30">
        <f>Table1[[#This Row],[Median Income(X2)]]</f>
        <v>40122</v>
      </c>
      <c r="E21" s="30">
        <f>Table1[[#This Row],[Employed16_Over (%)(X3)]]</f>
        <v>48.7</v>
      </c>
      <c r="F21" s="30">
        <f>Table1[[#This Row],[PctMarried (%)(X4)]]</f>
        <v>47.99700086</v>
      </c>
      <c r="G21" s="30">
        <f>Table1[[#This Row],[Poverty Rate (%)(X5)]]</f>
        <v>16.399999999999999</v>
      </c>
    </row>
    <row r="22" spans="1:7" x14ac:dyDescent="0.25">
      <c r="A22" s="30">
        <f>Table1[[#This Row],[Rand()]]</f>
        <v>0.28540976075738522</v>
      </c>
      <c r="B22" s="30">
        <f>Table1[[#This Row],[Death Rate (per 100,000)(Y)]]</f>
        <v>198.3</v>
      </c>
      <c r="C22" s="30">
        <f>Table1[[#This Row],[Incident  Rate(X1)]]</f>
        <v>463.7</v>
      </c>
      <c r="D22" s="30">
        <f>Table1[[#This Row],[Median Income(X2)]]</f>
        <v>43918</v>
      </c>
      <c r="E22" s="30">
        <f>Table1[[#This Row],[Employed16_Over (%)(X3)]]</f>
        <v>50.5</v>
      </c>
      <c r="F22" s="30">
        <f>Table1[[#This Row],[PctMarried (%)(X4)]]</f>
        <v>55.694951340000003</v>
      </c>
      <c r="G22" s="30">
        <f>Table1[[#This Row],[Poverty Rate (%)(X5)]]</f>
        <v>18.899999999999999</v>
      </c>
    </row>
    <row r="23" spans="1:7" x14ac:dyDescent="0.25">
      <c r="A23" s="30">
        <f>Table1[[#This Row],[Rand()]]</f>
        <v>0.2814566299452379</v>
      </c>
      <c r="B23" s="30">
        <f>Table1[[#This Row],[Death Rate (per 100,000)(Y)]]</f>
        <v>206.7</v>
      </c>
      <c r="C23" s="30">
        <f>Table1[[#This Row],[Incident  Rate(X1)]]</f>
        <v>506.6</v>
      </c>
      <c r="D23" s="30">
        <f>Table1[[#This Row],[Median Income(X2)]]</f>
        <v>42121</v>
      </c>
      <c r="E23" s="30">
        <f>Table1[[#This Row],[Employed16_Over (%)(X3)]]</f>
        <v>53</v>
      </c>
      <c r="F23" s="30">
        <f>Table1[[#This Row],[PctMarried (%)(X4)]]</f>
        <v>49.698203769999999</v>
      </c>
      <c r="G23" s="30">
        <f>Table1[[#This Row],[Poverty Rate (%)(X5)]]</f>
        <v>13.9</v>
      </c>
    </row>
    <row r="24" spans="1:7" x14ac:dyDescent="0.25">
      <c r="A24" s="30">
        <f>Table1[[#This Row],[Rand()]]</f>
        <v>0.45485491517972676</v>
      </c>
      <c r="B24" s="30">
        <f>Table1[[#This Row],[Death Rate (per 100,000)(Y)]]</f>
        <v>170.9</v>
      </c>
      <c r="C24" s="30">
        <f>Table1[[#This Row],[Incident  Rate(X1)]]</f>
        <v>488.7</v>
      </c>
      <c r="D24" s="30">
        <f>Table1[[#This Row],[Median Income(X2)]]</f>
        <v>51331</v>
      </c>
      <c r="E24" s="30">
        <f>Table1[[#This Row],[Employed16_Over (%)(X3)]]</f>
        <v>62.8</v>
      </c>
      <c r="F24" s="30">
        <f>Table1[[#This Row],[PctMarried (%)(X4)]]</f>
        <v>45.506582710000004</v>
      </c>
      <c r="G24" s="30">
        <f>Table1[[#This Row],[Poverty Rate (%)(X5)]]</f>
        <v>14.5</v>
      </c>
    </row>
    <row r="25" spans="1:7" x14ac:dyDescent="0.25">
      <c r="A25" s="30">
        <f>Table1[[#This Row],[Rand()]]</f>
        <v>0.68839014324838033</v>
      </c>
      <c r="B25" s="30">
        <f>Table1[[#This Row],[Death Rate (per 100,000)(Y)]]</f>
        <v>169.3</v>
      </c>
      <c r="C25" s="30">
        <f>Table1[[#This Row],[Incident  Rate(X1)]]</f>
        <v>453.6</v>
      </c>
      <c r="D25" s="30">
        <f>Table1[[#This Row],[Median Income(X2)]]</f>
        <v>60809</v>
      </c>
      <c r="E25" s="30">
        <f>Table1[[#This Row],[Employed16_Over (%)(X3)]]</f>
        <v>60.7</v>
      </c>
      <c r="F25" s="30">
        <f>Table1[[#This Row],[PctMarried (%)(X4)]]</f>
        <v>58.156508189999997</v>
      </c>
      <c r="G25" s="30">
        <f>Table1[[#This Row],[Poverty Rate (%)(X5)]]</f>
        <v>12.5</v>
      </c>
    </row>
    <row r="26" spans="1:7" x14ac:dyDescent="0.25">
      <c r="A26" s="30">
        <f>Table1[[#This Row],[Rand()]]</f>
        <v>0.20329327089570559</v>
      </c>
      <c r="B26" s="30">
        <f>Table1[[#This Row],[Death Rate (per 100,000)(Y)]]</f>
        <v>163</v>
      </c>
      <c r="C26" s="30">
        <f>Table1[[#This Row],[Incident  Rate(X1)]]</f>
        <v>453.54942210000002</v>
      </c>
      <c r="D26" s="30">
        <f>Table1[[#This Row],[Median Income(X2)]]</f>
        <v>53552</v>
      </c>
      <c r="E26" s="30">
        <f>Table1[[#This Row],[Employed16_Over (%)(X3)]]</f>
        <v>69</v>
      </c>
      <c r="F26" s="30">
        <f>Table1[[#This Row],[PctMarried (%)(X4)]]</f>
        <v>50.331391850000003</v>
      </c>
      <c r="G26" s="30">
        <f>Table1[[#This Row],[Poverty Rate (%)(X5)]]</f>
        <v>11.5</v>
      </c>
    </row>
    <row r="27" spans="1:7" x14ac:dyDescent="0.25">
      <c r="A27" s="30">
        <f>Table1[[#This Row],[Rand()]]</f>
        <v>0.52356737097594697</v>
      </c>
      <c r="B27" s="30">
        <f>Table1[[#This Row],[Death Rate (per 100,000)(Y)]]</f>
        <v>114.3</v>
      </c>
      <c r="C27" s="30">
        <f>Table1[[#This Row],[Incident  Rate(X1)]]</f>
        <v>453.54942210000002</v>
      </c>
      <c r="D27" s="30">
        <f>Table1[[#This Row],[Median Income(X2)]]</f>
        <v>43083</v>
      </c>
      <c r="E27" s="30">
        <f>Table1[[#This Row],[Employed16_Over (%)(X3)]]</f>
        <v>59.7</v>
      </c>
      <c r="F27" s="30">
        <f>Table1[[#This Row],[PctMarried (%)(X4)]]</f>
        <v>49.394347240000002</v>
      </c>
      <c r="G27" s="30">
        <f>Table1[[#This Row],[Poverty Rate (%)(X5)]]</f>
        <v>12.1</v>
      </c>
    </row>
    <row r="28" spans="1:7" x14ac:dyDescent="0.25">
      <c r="A28" s="30">
        <f>Table1[[#This Row],[Rand()]]</f>
        <v>0.15706541720848088</v>
      </c>
      <c r="B28" s="30">
        <f>Table1[[#This Row],[Death Rate (per 100,000)(Y)]]</f>
        <v>216.7</v>
      </c>
      <c r="C28" s="30">
        <f>Table1[[#This Row],[Incident  Rate(X1)]]</f>
        <v>531.70000000000005</v>
      </c>
      <c r="D28" s="30">
        <f>Table1[[#This Row],[Median Income(X2)]]</f>
        <v>34678</v>
      </c>
      <c r="E28" s="30">
        <f>Table1[[#This Row],[Employed16_Over (%)(X3)]]</f>
        <v>47</v>
      </c>
      <c r="F28" s="30">
        <f>Table1[[#This Row],[PctMarried (%)(X4)]]</f>
        <v>51.636159560000003</v>
      </c>
      <c r="G28" s="30">
        <f>Table1[[#This Row],[Poverty Rate (%)(X5)]]</f>
        <v>24.7</v>
      </c>
    </row>
    <row r="29" spans="1:7" x14ac:dyDescent="0.25">
      <c r="A29" s="30">
        <f>Table1[[#This Row],[Rand()]]</f>
        <v>0.63207741353598301</v>
      </c>
      <c r="B29" s="30">
        <f>Table1[[#This Row],[Death Rate (per 100,000)(Y)]]</f>
        <v>168</v>
      </c>
      <c r="C29" s="30">
        <f>Table1[[#This Row],[Incident  Rate(X1)]]</f>
        <v>433.2</v>
      </c>
      <c r="D29" s="30">
        <f>Table1[[#This Row],[Median Income(X2)]]</f>
        <v>57126</v>
      </c>
      <c r="E29" s="30">
        <f>Table1[[#This Row],[Employed16_Over (%)(X3)]]</f>
        <v>60</v>
      </c>
      <c r="F29" s="30">
        <f>Table1[[#This Row],[PctMarried (%)(X4)]]</f>
        <v>53.986783080000002</v>
      </c>
      <c r="G29" s="30">
        <f>Table1[[#This Row],[Poverty Rate (%)(X5)]]</f>
        <v>11.4</v>
      </c>
    </row>
    <row r="30" spans="1:7" x14ac:dyDescent="0.25">
      <c r="A30" s="30">
        <f>Table1[[#This Row],[Rand()]]</f>
        <v>0.71286408914632193</v>
      </c>
      <c r="B30" s="30">
        <f>Table1[[#This Row],[Death Rate (per 100,000)(Y)]]</f>
        <v>191.2</v>
      </c>
      <c r="C30" s="30">
        <f>Table1[[#This Row],[Incident  Rate(X1)]]</f>
        <v>432.6</v>
      </c>
      <c r="D30" s="30">
        <f>Table1[[#This Row],[Median Income(X2)]]</f>
        <v>38013</v>
      </c>
      <c r="E30" s="30">
        <f>Table1[[#This Row],[Employed16_Over (%)(X3)]]</f>
        <v>47.8</v>
      </c>
      <c r="F30" s="30">
        <f>Table1[[#This Row],[PctMarried (%)(X4)]]</f>
        <v>57.173257669999998</v>
      </c>
      <c r="G30" s="30">
        <f>Table1[[#This Row],[Poverty Rate (%)(X5)]]</f>
        <v>18.600000000000001</v>
      </c>
    </row>
    <row r="31" spans="1:7" x14ac:dyDescent="0.25">
      <c r="A31" s="30">
        <f>Table1[[#This Row],[Rand()]]</f>
        <v>0.59398331574886898</v>
      </c>
      <c r="B31" s="30">
        <f>Table1[[#This Row],[Death Rate (per 100,000)(Y)]]</f>
        <v>215.6</v>
      </c>
      <c r="C31" s="30">
        <f>Table1[[#This Row],[Incident  Rate(X1)]]</f>
        <v>455.6</v>
      </c>
      <c r="D31" s="30">
        <f>Table1[[#This Row],[Median Income(X2)]]</f>
        <v>40683</v>
      </c>
      <c r="E31" s="30">
        <f>Table1[[#This Row],[Employed16_Over (%)(X3)]]</f>
        <v>50.3</v>
      </c>
      <c r="F31" s="30">
        <f>Table1[[#This Row],[PctMarried (%)(X4)]]</f>
        <v>50.493485990000003</v>
      </c>
      <c r="G31" s="30">
        <f>Table1[[#This Row],[Poverty Rate (%)(X5)]]</f>
        <v>20.8</v>
      </c>
    </row>
    <row r="32" spans="1:7" x14ac:dyDescent="0.25">
      <c r="A32" s="30">
        <f>Table1[[#This Row],[Rand()]]</f>
        <v>0.71977389533377156</v>
      </c>
      <c r="B32" s="30">
        <f>Table1[[#This Row],[Death Rate (per 100,000)(Y)]]</f>
        <v>188.4</v>
      </c>
      <c r="C32" s="30">
        <f>Table1[[#This Row],[Incident  Rate(X1)]]</f>
        <v>427.7</v>
      </c>
      <c r="D32" s="30">
        <f>Table1[[#This Row],[Median Income(X2)]]</f>
        <v>41316</v>
      </c>
      <c r="E32" s="30">
        <f>Table1[[#This Row],[Employed16_Over (%)(X3)]]</f>
        <v>50</v>
      </c>
      <c r="F32" s="30">
        <f>Table1[[#This Row],[PctMarried (%)(X4)]]</f>
        <v>53.832267770000001</v>
      </c>
      <c r="G32" s="30">
        <f>Table1[[#This Row],[Poverty Rate (%)(X5)]]</f>
        <v>17.5</v>
      </c>
    </row>
    <row r="33" spans="1:7" x14ac:dyDescent="0.25">
      <c r="A33" s="30">
        <f>Table1[[#This Row],[Rand()]]</f>
        <v>0.981352918243932</v>
      </c>
      <c r="B33" s="30">
        <f>Table1[[#This Row],[Death Rate (per 100,000)(Y)]]</f>
        <v>146.80000000000001</v>
      </c>
      <c r="C33" s="30">
        <f>Table1[[#This Row],[Incident  Rate(X1)]]</f>
        <v>427.6</v>
      </c>
      <c r="D33" s="30">
        <f>Table1[[#This Row],[Median Income(X2)]]</f>
        <v>56797</v>
      </c>
      <c r="E33" s="30">
        <f>Table1[[#This Row],[Employed16_Over (%)(X3)]]</f>
        <v>53.9</v>
      </c>
      <c r="F33" s="30">
        <f>Table1[[#This Row],[PctMarried (%)(X4)]]</f>
        <v>55.725587789999999</v>
      </c>
      <c r="G33" s="30">
        <f>Table1[[#This Row],[Poverty Rate (%)(X5)]]</f>
        <v>13.9</v>
      </c>
    </row>
    <row r="34" spans="1:7" x14ac:dyDescent="0.25">
      <c r="A34" s="30">
        <f>Table1[[#This Row],[Rand()]]</f>
        <v>0.90614432844684034</v>
      </c>
      <c r="B34" s="30">
        <f>Table1[[#This Row],[Death Rate (per 100,000)(Y)]]</f>
        <v>197.7</v>
      </c>
      <c r="C34" s="30">
        <f>Table1[[#This Row],[Incident  Rate(X1)]]</f>
        <v>432.1</v>
      </c>
      <c r="D34" s="30">
        <f>Table1[[#This Row],[Median Income(X2)]]</f>
        <v>38280</v>
      </c>
      <c r="E34" s="30">
        <f>Table1[[#This Row],[Employed16_Over (%)(X3)]]</f>
        <v>49.7</v>
      </c>
      <c r="F34" s="30">
        <f>Table1[[#This Row],[PctMarried (%)(X4)]]</f>
        <v>54.307481930000002</v>
      </c>
      <c r="G34" s="30">
        <f>Table1[[#This Row],[Poverty Rate (%)(X5)]]</f>
        <v>19.7</v>
      </c>
    </row>
    <row r="35" spans="1:7" x14ac:dyDescent="0.25">
      <c r="A35" s="30">
        <f>Table1[[#This Row],[Rand()]]</f>
        <v>0.14631726947166968</v>
      </c>
      <c r="B35" s="30">
        <f>Table1[[#This Row],[Death Rate (per 100,000)(Y)]]</f>
        <v>166.9</v>
      </c>
      <c r="C35" s="30">
        <f>Table1[[#This Row],[Incident  Rate(X1)]]</f>
        <v>428.2</v>
      </c>
      <c r="D35" s="30">
        <f>Table1[[#This Row],[Median Income(X2)]]</f>
        <v>46972</v>
      </c>
      <c r="E35" s="30">
        <f>Table1[[#This Row],[Employed16_Over (%)(X3)]]</f>
        <v>62.2</v>
      </c>
      <c r="F35" s="30">
        <f>Table1[[#This Row],[PctMarried (%)(X4)]]</f>
        <v>51.663495650000002</v>
      </c>
      <c r="G35" s="30">
        <f>Table1[[#This Row],[Poverty Rate (%)(X5)]]</f>
        <v>15</v>
      </c>
    </row>
    <row r="36" spans="1:7" x14ac:dyDescent="0.25">
      <c r="A36" s="30">
        <f>Table1[[#This Row],[Rand()]]</f>
        <v>7.639494770984212E-2</v>
      </c>
      <c r="B36" s="30">
        <f>Table1[[#This Row],[Death Rate (per 100,000)(Y)]]</f>
        <v>200.2</v>
      </c>
      <c r="C36" s="30">
        <f>Table1[[#This Row],[Incident  Rate(X1)]]</f>
        <v>469.7</v>
      </c>
      <c r="D36" s="30">
        <f>Table1[[#This Row],[Median Income(X2)]]</f>
        <v>31558</v>
      </c>
      <c r="E36" s="30">
        <f>Table1[[#This Row],[Employed16_Over (%)(X3)]]</f>
        <v>49.8</v>
      </c>
      <c r="F36" s="30">
        <f>Table1[[#This Row],[PctMarried (%)(X4)]]</f>
        <v>53.078887629999997</v>
      </c>
      <c r="G36" s="30">
        <f>Table1[[#This Row],[Poverty Rate (%)(X5)]]</f>
        <v>26.3</v>
      </c>
    </row>
    <row r="37" spans="1:7" x14ac:dyDescent="0.25">
      <c r="A37" s="30">
        <f>Table1[[#This Row],[Rand()]]</f>
        <v>0.60757809067181678</v>
      </c>
      <c r="B37" s="30">
        <f>Table1[[#This Row],[Death Rate (per 100,000)(Y)]]</f>
        <v>198.9</v>
      </c>
      <c r="C37" s="30">
        <f>Table1[[#This Row],[Incident  Rate(X1)]]</f>
        <v>521.29999999999995</v>
      </c>
      <c r="D37" s="30">
        <f>Table1[[#This Row],[Median Income(X2)]]</f>
        <v>31616</v>
      </c>
      <c r="E37" s="30">
        <f>Table1[[#This Row],[Employed16_Over (%)(X3)]]</f>
        <v>48.6</v>
      </c>
      <c r="F37" s="30">
        <f>Table1[[#This Row],[PctMarried (%)(X4)]]</f>
        <v>44.694632939999998</v>
      </c>
      <c r="G37" s="30">
        <f>Table1[[#This Row],[Poverty Rate (%)(X5)]]</f>
        <v>24.7</v>
      </c>
    </row>
    <row r="38" spans="1:7" x14ac:dyDescent="0.25">
      <c r="A38" s="30">
        <f>Table1[[#This Row],[Rand()]]</f>
        <v>0.82776195828865962</v>
      </c>
      <c r="B38" s="30">
        <f>Table1[[#This Row],[Death Rate (per 100,000)(Y)]]</f>
        <v>173.6</v>
      </c>
      <c r="C38" s="30">
        <f>Table1[[#This Row],[Incident  Rate(X1)]]</f>
        <v>434.6</v>
      </c>
      <c r="D38" s="30">
        <f>Table1[[#This Row],[Median Income(X2)]]</f>
        <v>40386</v>
      </c>
      <c r="E38" s="30">
        <f>Table1[[#This Row],[Employed16_Over (%)(X3)]]</f>
        <v>58.9</v>
      </c>
      <c r="F38" s="30">
        <f>Table1[[#This Row],[PctMarried (%)(X4)]]</f>
        <v>44.698977339999999</v>
      </c>
      <c r="G38" s="30">
        <f>Table1[[#This Row],[Poverty Rate (%)(X5)]]</f>
        <v>20.6</v>
      </c>
    </row>
    <row r="39" spans="1:7" x14ac:dyDescent="0.25">
      <c r="A39" s="30">
        <f>Table1[[#This Row],[Rand()]]</f>
        <v>0.6679323330565673</v>
      </c>
      <c r="B39" s="30">
        <f>Table1[[#This Row],[Death Rate (per 100,000)(Y)]]</f>
        <v>185.8</v>
      </c>
      <c r="C39" s="30">
        <f>Table1[[#This Row],[Incident  Rate(X1)]]</f>
        <v>464.7</v>
      </c>
      <c r="D39" s="30">
        <f>Table1[[#This Row],[Median Income(X2)]]</f>
        <v>51911</v>
      </c>
      <c r="E39" s="30">
        <f>Table1[[#This Row],[Employed16_Over (%)(X3)]]</f>
        <v>59.3</v>
      </c>
      <c r="F39" s="30">
        <f>Table1[[#This Row],[PctMarried (%)(X4)]]</f>
        <v>52.538930260000001</v>
      </c>
      <c r="G39" s="30">
        <f>Table1[[#This Row],[Poverty Rate (%)(X5)]]</f>
        <v>10.1</v>
      </c>
    </row>
    <row r="40" spans="1:7" x14ac:dyDescent="0.25">
      <c r="A40" s="30">
        <f>Table1[[#This Row],[Rand()]]</f>
        <v>0.81087769905476026</v>
      </c>
      <c r="B40" s="30">
        <f>Table1[[#This Row],[Death Rate (per 100,000)(Y)]]</f>
        <v>151.9</v>
      </c>
      <c r="C40" s="30">
        <f>Table1[[#This Row],[Incident  Rate(X1)]]</f>
        <v>406.9</v>
      </c>
      <c r="D40" s="30">
        <f>Table1[[#This Row],[Median Income(X2)]]</f>
        <v>45624</v>
      </c>
      <c r="E40" s="30">
        <f>Table1[[#This Row],[Employed16_Over (%)(X3)]]</f>
        <v>57.7</v>
      </c>
      <c r="F40" s="30">
        <f>Table1[[#This Row],[PctMarried (%)(X4)]]</f>
        <v>55.444444439999998</v>
      </c>
      <c r="G40" s="30">
        <f>Table1[[#This Row],[Poverty Rate (%)(X5)]]</f>
        <v>13.8</v>
      </c>
    </row>
    <row r="41" spans="1:7" x14ac:dyDescent="0.25">
      <c r="A41" s="30">
        <f>Table1[[#This Row],[Rand()]]</f>
        <v>2.6649210719822181E-2</v>
      </c>
      <c r="B41" s="30">
        <f>Table1[[#This Row],[Death Rate (per 100,000)(Y)]]</f>
        <v>159.69999999999999</v>
      </c>
      <c r="C41" s="30">
        <f>Table1[[#This Row],[Incident  Rate(X1)]]</f>
        <v>430.2</v>
      </c>
      <c r="D41" s="30">
        <f>Table1[[#This Row],[Median Income(X2)]]</f>
        <v>53572</v>
      </c>
      <c r="E41" s="30">
        <f>Table1[[#This Row],[Employed16_Over (%)(X3)]]</f>
        <v>63.1</v>
      </c>
      <c r="F41" s="30">
        <f>Table1[[#This Row],[PctMarried (%)(X4)]]</f>
        <v>49.231861850000001</v>
      </c>
      <c r="G41" s="30">
        <f>Table1[[#This Row],[Poverty Rate (%)(X5)]]</f>
        <v>12</v>
      </c>
    </row>
    <row r="42" spans="1:7" x14ac:dyDescent="0.25">
      <c r="A42" s="30">
        <f>Table1[[#This Row],[Rand()]]</f>
        <v>0.38580020807784676</v>
      </c>
      <c r="B42" s="30">
        <f>Table1[[#This Row],[Death Rate (per 100,000)(Y)]]</f>
        <v>129</v>
      </c>
      <c r="C42" s="30">
        <f>Table1[[#This Row],[Incident  Rate(X1)]]</f>
        <v>398.9</v>
      </c>
      <c r="D42" s="30">
        <f>Table1[[#This Row],[Median Income(X2)]]</f>
        <v>48456</v>
      </c>
      <c r="E42" s="30">
        <f>Table1[[#This Row],[Employed16_Over (%)(X3)]]</f>
        <v>55.7</v>
      </c>
      <c r="F42" s="30">
        <f>Table1[[#This Row],[PctMarried (%)(X4)]]</f>
        <v>51.452133379999999</v>
      </c>
      <c r="G42" s="30">
        <f>Table1[[#This Row],[Poverty Rate (%)(X5)]]</f>
        <v>11.8</v>
      </c>
    </row>
    <row r="43" spans="1:7" x14ac:dyDescent="0.25">
      <c r="A43" s="30">
        <f>Table1[[#This Row],[Rand()]]</f>
        <v>0.75738528939837757</v>
      </c>
      <c r="B43" s="30">
        <f>Table1[[#This Row],[Death Rate (per 100,000)(Y)]]</f>
        <v>153.9</v>
      </c>
      <c r="C43" s="30">
        <f>Table1[[#This Row],[Incident  Rate(X1)]]</f>
        <v>414.8</v>
      </c>
      <c r="D43" s="30">
        <f>Table1[[#This Row],[Median Income(X2)]]</f>
        <v>50106</v>
      </c>
      <c r="E43" s="30">
        <f>Table1[[#This Row],[Employed16_Over (%)(X3)]]</f>
        <v>57.8</v>
      </c>
      <c r="F43" s="30">
        <f>Table1[[#This Row],[PctMarried (%)(X4)]]</f>
        <v>49.539812550000001</v>
      </c>
      <c r="G43" s="30">
        <f>Table1[[#This Row],[Poverty Rate (%)(X5)]]</f>
        <v>15.4</v>
      </c>
    </row>
    <row r="44" spans="1:7" x14ac:dyDescent="0.25">
      <c r="A44" s="30">
        <f>Table1[[#This Row],[Rand()]]</f>
        <v>0.3064938039311933</v>
      </c>
      <c r="B44" s="30">
        <f>Table1[[#This Row],[Death Rate (per 100,000)(Y)]]</f>
        <v>151.9</v>
      </c>
      <c r="C44" s="30">
        <f>Table1[[#This Row],[Incident  Rate(X1)]]</f>
        <v>453.54942210000002</v>
      </c>
      <c r="D44" s="30">
        <f>Table1[[#This Row],[Median Income(X2)]]</f>
        <v>45443</v>
      </c>
      <c r="E44" s="30">
        <f>Table1[[#This Row],[Employed16_Over (%)(X3)]]</f>
        <v>60.7</v>
      </c>
      <c r="F44" s="30">
        <f>Table1[[#This Row],[PctMarried (%)(X4)]]</f>
        <v>52.207471439999999</v>
      </c>
      <c r="G44" s="30">
        <f>Table1[[#This Row],[Poverty Rate (%)(X5)]]</f>
        <v>13.3</v>
      </c>
    </row>
    <row r="45" spans="1:7" x14ac:dyDescent="0.25">
      <c r="A45" s="30">
        <f>Table1[[#This Row],[Rand()]]</f>
        <v>0.75991821097978962</v>
      </c>
      <c r="B45" s="30">
        <f>Table1[[#This Row],[Death Rate (per 100,000)(Y)]]</f>
        <v>199.3</v>
      </c>
      <c r="C45" s="30">
        <f>Table1[[#This Row],[Incident  Rate(X1)]]</f>
        <v>472</v>
      </c>
      <c r="D45" s="30">
        <f>Table1[[#This Row],[Median Income(X2)]]</f>
        <v>60735</v>
      </c>
      <c r="E45" s="30">
        <f>Table1[[#This Row],[Employed16_Over (%)(X3)]]</f>
        <v>59.3</v>
      </c>
      <c r="F45" s="30">
        <f>Table1[[#This Row],[PctMarried (%)(X4)]]</f>
        <v>52.220070990000004</v>
      </c>
      <c r="G45" s="30">
        <f>Table1[[#This Row],[Poverty Rate (%)(X5)]]</f>
        <v>13.6</v>
      </c>
    </row>
    <row r="46" spans="1:7" x14ac:dyDescent="0.25">
      <c r="A46" s="30">
        <f>Table1[[#This Row],[Rand()]]</f>
        <v>0.96839492168074315</v>
      </c>
      <c r="B46" s="30">
        <f>Table1[[#This Row],[Death Rate (per 100,000)(Y)]]</f>
        <v>157.30000000000001</v>
      </c>
      <c r="C46" s="30">
        <f>Table1[[#This Row],[Incident  Rate(X1)]]</f>
        <v>436.7</v>
      </c>
      <c r="D46" s="30">
        <f>Table1[[#This Row],[Median Income(X2)]]</f>
        <v>60304</v>
      </c>
      <c r="E46" s="30">
        <f>Table1[[#This Row],[Employed16_Over (%)(X3)]]</f>
        <v>61.6</v>
      </c>
      <c r="F46" s="30">
        <f>Table1[[#This Row],[PctMarried (%)(X4)]]</f>
        <v>47.731303009999998</v>
      </c>
      <c r="G46" s="30">
        <f>Table1[[#This Row],[Poverty Rate (%)(X5)]]</f>
        <v>14.1</v>
      </c>
    </row>
    <row r="47" spans="1:7" x14ac:dyDescent="0.25">
      <c r="A47" s="30">
        <f>Table1[[#This Row],[Rand()]]</f>
        <v>0.55100887824983213</v>
      </c>
      <c r="B47" s="30">
        <f>Table1[[#This Row],[Death Rate (per 100,000)(Y)]]</f>
        <v>153.80000000000001</v>
      </c>
      <c r="C47" s="30">
        <f>Table1[[#This Row],[Incident  Rate(X1)]]</f>
        <v>463.2</v>
      </c>
      <c r="D47" s="30">
        <f>Table1[[#This Row],[Median Income(X2)]]</f>
        <v>51022</v>
      </c>
      <c r="E47" s="30">
        <f>Table1[[#This Row],[Employed16_Over (%)(X3)]]</f>
        <v>35.700000000000003</v>
      </c>
      <c r="F47" s="30">
        <f>Table1[[#This Row],[PctMarried (%)(X4)]]</f>
        <v>53.379953380000003</v>
      </c>
      <c r="G47" s="30">
        <f>Table1[[#This Row],[Poverty Rate (%)(X5)]]</f>
        <v>13.9</v>
      </c>
    </row>
    <row r="48" spans="1:7" x14ac:dyDescent="0.25">
      <c r="A48" s="30">
        <f>Table1[[#This Row],[Rand()]]</f>
        <v>2.6368774708295684E-2</v>
      </c>
      <c r="B48" s="30">
        <f>Table1[[#This Row],[Death Rate (per 100,000)(Y)]]</f>
        <v>178.9</v>
      </c>
      <c r="C48" s="30">
        <f>Table1[[#This Row],[Incident  Rate(X1)]]</f>
        <v>424</v>
      </c>
      <c r="D48" s="30">
        <f>Table1[[#This Row],[Median Income(X2)]]</f>
        <v>32975</v>
      </c>
      <c r="E48" s="30">
        <f>Table1[[#This Row],[Employed16_Over (%)(X3)]]</f>
        <v>39.200000000000003</v>
      </c>
      <c r="F48" s="30">
        <f>Table1[[#This Row],[PctMarried (%)(X4)]]</f>
        <v>50.675970339999999</v>
      </c>
      <c r="G48" s="30">
        <f>Table1[[#This Row],[Poverty Rate (%)(X5)]]</f>
        <v>22</v>
      </c>
    </row>
    <row r="49" spans="1:7" x14ac:dyDescent="0.25">
      <c r="A49" s="30">
        <f>Table1[[#This Row],[Rand()]]</f>
        <v>0.29842432579155143</v>
      </c>
      <c r="B49" s="30">
        <f>Table1[[#This Row],[Death Rate (per 100,000)(Y)]]</f>
        <v>136.4</v>
      </c>
      <c r="C49" s="30">
        <f>Table1[[#This Row],[Incident  Rate(X1)]]</f>
        <v>402.5</v>
      </c>
      <c r="D49" s="30">
        <f>Table1[[#This Row],[Median Income(X2)]]</f>
        <v>52428</v>
      </c>
      <c r="E49" s="30">
        <f>Table1[[#This Row],[Employed16_Over (%)(X3)]]</f>
        <v>60.9</v>
      </c>
      <c r="F49" s="30">
        <f>Table1[[#This Row],[PctMarried (%)(X4)]]</f>
        <v>67.551221920000003</v>
      </c>
      <c r="G49" s="30">
        <f>Table1[[#This Row],[Poverty Rate (%)(X5)]]</f>
        <v>11.5</v>
      </c>
    </row>
    <row r="50" spans="1:7" x14ac:dyDescent="0.25">
      <c r="A50" s="30">
        <f>Table1[[#This Row],[Rand()]]</f>
        <v>0.74652482051151181</v>
      </c>
      <c r="B50" s="30">
        <f>Table1[[#This Row],[Death Rate (per 100,000)(Y)]]</f>
        <v>182.5</v>
      </c>
      <c r="C50" s="30">
        <f>Table1[[#This Row],[Incident  Rate(X1)]]</f>
        <v>453.54942210000002</v>
      </c>
      <c r="D50" s="30">
        <f>Table1[[#This Row],[Median Income(X2)]]</f>
        <v>47351</v>
      </c>
      <c r="E50" s="30">
        <f>Table1[[#This Row],[Employed16_Over (%)(X3)]]</f>
        <v>51.6</v>
      </c>
      <c r="F50" s="30">
        <f>Table1[[#This Row],[PctMarried (%)(X4)]]</f>
        <v>45.768025080000001</v>
      </c>
      <c r="G50" s="30">
        <f>Table1[[#This Row],[Poverty Rate (%)(X5)]]</f>
        <v>13.9</v>
      </c>
    </row>
    <row r="51" spans="1:7" x14ac:dyDescent="0.25">
      <c r="A51" s="30">
        <f>Table1[[#This Row],[Rand()]]</f>
        <v>0.2722122939796876</v>
      </c>
      <c r="B51" s="30">
        <f>Table1[[#This Row],[Death Rate (per 100,000)(Y)]]</f>
        <v>229.9</v>
      </c>
      <c r="C51" s="30">
        <f>Table1[[#This Row],[Incident  Rate(X1)]]</f>
        <v>515.29999999999995</v>
      </c>
      <c r="D51" s="30">
        <f>Table1[[#This Row],[Median Income(X2)]]</f>
        <v>30682</v>
      </c>
      <c r="E51" s="30">
        <f>Table1[[#This Row],[Employed16_Over (%)(X3)]]</f>
        <v>44.9</v>
      </c>
      <c r="F51" s="30">
        <f>Table1[[#This Row],[PctMarried (%)(X4)]]</f>
        <v>37.931034480000001</v>
      </c>
      <c r="G51" s="30">
        <f>Table1[[#This Row],[Poverty Rate (%)(X5)]]</f>
        <v>28.1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0615-76F4-4DE8-AF31-395E0D3E04FC}">
  <dimension ref="A1:T51"/>
  <sheetViews>
    <sheetView workbookViewId="0">
      <selection activeCell="J31" sqref="J31"/>
    </sheetView>
  </sheetViews>
  <sheetFormatPr defaultRowHeight="15" x14ac:dyDescent="0.25"/>
  <cols>
    <col min="1" max="1" width="25.5703125" bestFit="1" customWidth="1"/>
    <col min="2" max="2" width="16.85546875" bestFit="1" customWidth="1"/>
    <col min="3" max="3" width="18.5703125" bestFit="1" customWidth="1"/>
    <col min="4" max="4" width="24.5703125" bestFit="1" customWidth="1"/>
    <col min="5" max="5" width="18" bestFit="1" customWidth="1"/>
    <col min="6" max="6" width="19.5703125" bestFit="1" customWidth="1"/>
    <col min="10" max="10" width="24.5703125" bestFit="1" customWidth="1"/>
  </cols>
  <sheetData>
    <row r="1" spans="1:20" x14ac:dyDescent="0.25">
      <c r="A1" t="str">
        <f>'Simple Random 50 Data'!B1</f>
        <v>Death Rate (per 100,000)(Y)</v>
      </c>
      <c r="B1" t="str">
        <f>'Simple Random 50 Data'!C1</f>
        <v>Incident  Rate(X1)</v>
      </c>
      <c r="C1" t="str">
        <f>'Simple Random 50 Data'!D1</f>
        <v>Median Income(X2)</v>
      </c>
      <c r="D1" t="str">
        <f>'Simple Random 50 Data'!E1</f>
        <v>Employed16_Over (%)(X3)</v>
      </c>
      <c r="E1" t="str">
        <f>'Simple Random 50 Data'!F1</f>
        <v>PctMarried (%)(X4)</v>
      </c>
      <c r="F1" t="str">
        <f>'Simple Random 50 Data'!G1</f>
        <v>Poverty Rate (%)(X5)</v>
      </c>
      <c r="J1" t="s">
        <v>21</v>
      </c>
      <c r="S1" t="s">
        <v>35</v>
      </c>
    </row>
    <row r="2" spans="1:20" x14ac:dyDescent="0.25">
      <c r="A2">
        <f>'Simple Random 50 Data'!B2</f>
        <v>230.5</v>
      </c>
      <c r="B2">
        <f>'Simple Random 50 Data'!C2</f>
        <v>492.7</v>
      </c>
      <c r="C2">
        <f>'Simple Random 50 Data'!D2</f>
        <v>40269</v>
      </c>
      <c r="D2">
        <f>'Simple Random 50 Data'!E2</f>
        <v>52</v>
      </c>
      <c r="E2">
        <f>'Simple Random 50 Data'!F2</f>
        <v>47.095004199999998</v>
      </c>
      <c r="F2">
        <f>'Simple Random 50 Data'!G2</f>
        <v>22</v>
      </c>
    </row>
    <row r="3" spans="1:20" ht="15.75" thickBot="1" x14ac:dyDescent="0.3">
      <c r="A3">
        <f>'Simple Random 50 Data'!B3</f>
        <v>128.19999999999999</v>
      </c>
      <c r="B3">
        <f>'Simple Random 50 Data'!C3</f>
        <v>419.3</v>
      </c>
      <c r="C3">
        <f>'Simple Random 50 Data'!D3</f>
        <v>38645</v>
      </c>
      <c r="D3">
        <f>'Simple Random 50 Data'!E3</f>
        <v>60.7</v>
      </c>
      <c r="E3">
        <f>'Simple Random 50 Data'!F3</f>
        <v>58.816568050000001</v>
      </c>
      <c r="F3">
        <f>'Simple Random 50 Data'!G3</f>
        <v>15.6</v>
      </c>
      <c r="J3" s="5" t="s">
        <v>22</v>
      </c>
      <c r="K3" s="5"/>
      <c r="M3" s="5"/>
      <c r="N3" s="5"/>
      <c r="S3" s="9" t="s">
        <v>36</v>
      </c>
      <c r="T3" s="9">
        <f>[1]!SHAPIRO([1]!RegE(B2:F51,A2:A51))</f>
        <v>0.97851839520643003</v>
      </c>
    </row>
    <row r="4" spans="1:20" ht="15.75" thickTop="1" x14ac:dyDescent="0.25">
      <c r="A4">
        <f>'Simple Random 50 Data'!B4</f>
        <v>190</v>
      </c>
      <c r="B4">
        <f>'Simple Random 50 Data'!C4</f>
        <v>504.8</v>
      </c>
      <c r="C4">
        <f>'Simple Random 50 Data'!D4</f>
        <v>41783</v>
      </c>
      <c r="D4">
        <f>'Simple Random 50 Data'!E4</f>
        <v>50.2</v>
      </c>
      <c r="E4">
        <f>'Simple Random 50 Data'!F4</f>
        <v>39.01594283</v>
      </c>
      <c r="F4">
        <f>'Simple Random 50 Data'!G4</f>
        <v>21.9</v>
      </c>
      <c r="J4" t="s">
        <v>7</v>
      </c>
      <c r="K4">
        <f>SQRT(K5)</f>
        <v>0.715378207335431</v>
      </c>
      <c r="M4" t="s">
        <v>23</v>
      </c>
      <c r="N4">
        <f>K8*LN(L13/K8)+2*(K12+1)</f>
        <v>311.26750095568843</v>
      </c>
      <c r="S4" t="s">
        <v>27</v>
      </c>
      <c r="T4">
        <f>[1]!SWTEST([1]!RegE(B2:F51,A2:A51))</f>
        <v>0.49131044858607353</v>
      </c>
    </row>
    <row r="5" spans="1:20" x14ac:dyDescent="0.25">
      <c r="A5">
        <f>'Simple Random 50 Data'!B5</f>
        <v>171.8</v>
      </c>
      <c r="B5">
        <f>'Simple Random 50 Data'!C5</f>
        <v>425</v>
      </c>
      <c r="C5">
        <f>'Simple Random 50 Data'!D5</f>
        <v>42056</v>
      </c>
      <c r="D5">
        <f>'Simple Random 50 Data'!E5</f>
        <v>48.6</v>
      </c>
      <c r="E5">
        <f>'Simple Random 50 Data'!F5</f>
        <v>54.778982489999997</v>
      </c>
      <c r="F5">
        <f>'Simple Random 50 Data'!G5</f>
        <v>17.5</v>
      </c>
      <c r="J5" t="s">
        <v>8</v>
      </c>
      <c r="K5">
        <f>L12/L14</f>
        <v>0.51176597953045488</v>
      </c>
      <c r="M5" t="s">
        <v>24</v>
      </c>
      <c r="N5">
        <f>N4+2*(K12+2)*(K12+3)/(K8-K12-3)</f>
        <v>313.93416762235512</v>
      </c>
      <c r="S5" t="s">
        <v>37</v>
      </c>
      <c r="T5">
        <v>0.05</v>
      </c>
    </row>
    <row r="6" spans="1:20" x14ac:dyDescent="0.25">
      <c r="A6">
        <f>'Simple Random 50 Data'!B6</f>
        <v>223.4</v>
      </c>
      <c r="B6">
        <f>'Simple Random 50 Data'!C6</f>
        <v>367.3</v>
      </c>
      <c r="C6">
        <f>'Simple Random 50 Data'!D6</f>
        <v>38528</v>
      </c>
      <c r="D6">
        <f>'Simple Random 50 Data'!E6</f>
        <v>41.3</v>
      </c>
      <c r="E6">
        <f>'Simple Random 50 Data'!F6</f>
        <v>49.416546480000001</v>
      </c>
      <c r="F6">
        <f>'Simple Random 50 Data'!G6</f>
        <v>21.9</v>
      </c>
      <c r="J6" t="s">
        <v>9</v>
      </c>
      <c r="K6">
        <f>1-(1-K5)*(K8-1)/(K8-K12-1)</f>
        <v>0.45628484084073384</v>
      </c>
      <c r="M6" s="6" t="s">
        <v>25</v>
      </c>
      <c r="N6" s="6">
        <f>K8*LN(L13/K8)+(K12+1)*LN(K8)</f>
        <v>322.7396389882573</v>
      </c>
      <c r="S6" s="6" t="s">
        <v>38</v>
      </c>
      <c r="T6" s="10" t="str">
        <f>IF(T4&lt;T5,"no","yes")</f>
        <v>yes</v>
      </c>
    </row>
    <row r="7" spans="1:20" x14ac:dyDescent="0.25">
      <c r="A7">
        <f>'Simple Random 50 Data'!B7</f>
        <v>211</v>
      </c>
      <c r="B7">
        <f>'Simple Random 50 Data'!C7</f>
        <v>535.9</v>
      </c>
      <c r="C7">
        <f>'Simple Random 50 Data'!D7</f>
        <v>32049</v>
      </c>
      <c r="D7">
        <f>'Simple Random 50 Data'!E7</f>
        <v>50.4</v>
      </c>
      <c r="E7">
        <f>'Simple Random 50 Data'!F7</f>
        <v>41.294392999999999</v>
      </c>
      <c r="F7">
        <f>'Simple Random 50 Data'!G7</f>
        <v>26.9</v>
      </c>
      <c r="J7" t="s">
        <v>10</v>
      </c>
      <c r="K7">
        <f>SQRT(M13)</f>
        <v>21.254990084567631</v>
      </c>
    </row>
    <row r="8" spans="1:20" x14ac:dyDescent="0.25">
      <c r="A8">
        <f>'Simple Random 50 Data'!B8</f>
        <v>173.1</v>
      </c>
      <c r="B8">
        <f>'Simple Random 50 Data'!C8</f>
        <v>507.6</v>
      </c>
      <c r="C8">
        <f>'Simple Random 50 Data'!D8</f>
        <v>62429</v>
      </c>
      <c r="D8">
        <f>'Simple Random 50 Data'!E8</f>
        <v>62.9</v>
      </c>
      <c r="E8">
        <f>'Simple Random 50 Data'!F8</f>
        <v>53.127590159999997</v>
      </c>
      <c r="F8">
        <f>'Simple Random 50 Data'!G8</f>
        <v>9.5</v>
      </c>
      <c r="J8" s="6" t="s">
        <v>11</v>
      </c>
      <c r="K8" s="6">
        <f>COUNT(A2:A51)</f>
        <v>50</v>
      </c>
      <c r="S8" t="s">
        <v>39</v>
      </c>
    </row>
    <row r="9" spans="1:20" x14ac:dyDescent="0.25">
      <c r="A9">
        <f>'Simple Random 50 Data'!B9</f>
        <v>180.1</v>
      </c>
      <c r="B9">
        <f>'Simple Random 50 Data'!C9</f>
        <v>506.6</v>
      </c>
      <c r="C9">
        <f>'Simple Random 50 Data'!D9</f>
        <v>52578</v>
      </c>
      <c r="D9">
        <f>'Simple Random 50 Data'!E9</f>
        <v>64.099999999999994</v>
      </c>
      <c r="E9">
        <f>'Simple Random 50 Data'!F9</f>
        <v>54.013503380000003</v>
      </c>
      <c r="F9">
        <f>'Simple Random 50 Data'!G9</f>
        <v>11.8</v>
      </c>
    </row>
    <row r="10" spans="1:20" ht="15.75" thickBot="1" x14ac:dyDescent="0.3">
      <c r="A10">
        <f>'Simple Random 50 Data'!B10</f>
        <v>227.6</v>
      </c>
      <c r="B10">
        <f>'Simple Random 50 Data'!C10</f>
        <v>532.1</v>
      </c>
      <c r="C10">
        <f>'Simple Random 50 Data'!D10</f>
        <v>47596</v>
      </c>
      <c r="D10">
        <f>'Simple Random 50 Data'!E10</f>
        <v>63.5</v>
      </c>
      <c r="E10">
        <f>'Simple Random 50 Data'!F10</f>
        <v>43.962264150000003</v>
      </c>
      <c r="F10">
        <f>'Simple Random 50 Data'!G10</f>
        <v>10.7</v>
      </c>
      <c r="J10" t="s">
        <v>12</v>
      </c>
      <c r="N10" s="7" t="s">
        <v>26</v>
      </c>
      <c r="O10" s="7">
        <v>0.05</v>
      </c>
      <c r="S10" s="9" t="s">
        <v>40</v>
      </c>
      <c r="T10" s="9">
        <f>[1]!DAGOSTINO([1]!RegE(B2:F51,A2:A51))</f>
        <v>1.3930803786328436</v>
      </c>
    </row>
    <row r="11" spans="1:20" ht="15.75" thickTop="1" x14ac:dyDescent="0.25">
      <c r="A11">
        <f>'Simple Random 50 Data'!B11</f>
        <v>198.5</v>
      </c>
      <c r="B11">
        <f>'Simple Random 50 Data'!C11</f>
        <v>425.5</v>
      </c>
      <c r="C11">
        <f>'Simple Random 50 Data'!D11</f>
        <v>36374</v>
      </c>
      <c r="D11">
        <f>'Simple Random 50 Data'!E11</f>
        <v>37.799999999999997</v>
      </c>
      <c r="E11">
        <f>'Simple Random 50 Data'!F11</f>
        <v>48.849441159999998</v>
      </c>
      <c r="F11">
        <f>'Simple Random 50 Data'!G11</f>
        <v>23.4</v>
      </c>
      <c r="J11" s="8"/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27</v>
      </c>
      <c r="P11" s="8" t="s">
        <v>28</v>
      </c>
      <c r="S11" t="s">
        <v>27</v>
      </c>
      <c r="T11">
        <f>[1]!DPTEST([1]!RegE(B2:F51,A2:A51))</f>
        <v>0.49830637049645632</v>
      </c>
    </row>
    <row r="12" spans="1:20" x14ac:dyDescent="0.25">
      <c r="A12">
        <f>'Simple Random 50 Data'!B12</f>
        <v>223</v>
      </c>
      <c r="B12">
        <f>'Simple Random 50 Data'!C12</f>
        <v>493.5</v>
      </c>
      <c r="C12">
        <f>'Simple Random 50 Data'!D12</f>
        <v>24868</v>
      </c>
      <c r="D12">
        <f>'Simple Random 50 Data'!E12</f>
        <v>35.4</v>
      </c>
      <c r="E12">
        <f>'Simple Random 50 Data'!F12</f>
        <v>42.081529580000002</v>
      </c>
      <c r="F12">
        <f>'Simple Random 50 Data'!G12</f>
        <v>33.5</v>
      </c>
      <c r="J12" t="s">
        <v>13</v>
      </c>
      <c r="K12">
        <f>COUNT(B2:F2)</f>
        <v>5</v>
      </c>
      <c r="L12">
        <f>DEVSQ(MMULT([1]!DEsign(B2:F51),K17:K22))</f>
        <v>20836.168646216996</v>
      </c>
      <c r="M12">
        <f>L12/K12</f>
        <v>4167.2337292433995</v>
      </c>
      <c r="N12">
        <f>M12/M13</f>
        <v>9.2241434047075437</v>
      </c>
      <c r="O12">
        <f>_xlfn.F.DIST.RT(N12,K12,K13)</f>
        <v>4.635210629181246E-6</v>
      </c>
      <c r="P12" s="7" t="str">
        <f>IF(O12&lt;O10,"yes","no")</f>
        <v>yes</v>
      </c>
      <c r="S12" t="s">
        <v>37</v>
      </c>
      <c r="T12">
        <v>0.05</v>
      </c>
    </row>
    <row r="13" spans="1:20" x14ac:dyDescent="0.25">
      <c r="A13">
        <f>'Simple Random 50 Data'!B13</f>
        <v>169.2</v>
      </c>
      <c r="B13">
        <f>'Simple Random 50 Data'!C13</f>
        <v>458.4</v>
      </c>
      <c r="C13">
        <f>'Simple Random 50 Data'!D13</f>
        <v>58205</v>
      </c>
      <c r="D13">
        <f>'Simple Random 50 Data'!E13</f>
        <v>62.5</v>
      </c>
      <c r="E13">
        <f>'Simple Random 50 Data'!F13</f>
        <v>50.038277129999997</v>
      </c>
      <c r="F13">
        <f>'Simple Random 50 Data'!G13</f>
        <v>12.6</v>
      </c>
      <c r="J13" t="s">
        <v>14</v>
      </c>
      <c r="K13">
        <f>K14-K12</f>
        <v>44</v>
      </c>
      <c r="L13">
        <f>L14-L12</f>
        <v>19878.082553783002</v>
      </c>
      <c r="M13">
        <f>L13/K13</f>
        <v>451.77460349506822</v>
      </c>
      <c r="S13" s="6" t="s">
        <v>38</v>
      </c>
      <c r="T13" s="10" t="str">
        <f>IF(T11&lt;T12,"no","yes")</f>
        <v>yes</v>
      </c>
    </row>
    <row r="14" spans="1:20" x14ac:dyDescent="0.25">
      <c r="A14">
        <f>'Simple Random 50 Data'!B14</f>
        <v>191.7</v>
      </c>
      <c r="B14">
        <f>'Simple Random 50 Data'!C14</f>
        <v>478.8</v>
      </c>
      <c r="C14">
        <f>'Simple Random 50 Data'!D14</f>
        <v>43880</v>
      </c>
      <c r="D14">
        <f>'Simple Random 50 Data'!E14</f>
        <v>54.4</v>
      </c>
      <c r="E14">
        <f>'Simple Random 50 Data'!F14</f>
        <v>55.570909460000003</v>
      </c>
      <c r="F14">
        <f>'Simple Random 50 Data'!G14</f>
        <v>17.8</v>
      </c>
      <c r="J14" s="6" t="s">
        <v>15</v>
      </c>
      <c r="K14" s="6">
        <f>K8-1</f>
        <v>49</v>
      </c>
      <c r="L14" s="6">
        <f>DEVSQ(A2:A51)</f>
        <v>40714.251199999999</v>
      </c>
      <c r="M14" s="6"/>
      <c r="N14" s="6"/>
      <c r="O14" s="6"/>
      <c r="P14" s="6"/>
    </row>
    <row r="15" spans="1:20" ht="15.75" thickBot="1" x14ac:dyDescent="0.3">
      <c r="A15">
        <f>'Simple Random 50 Data'!B15</f>
        <v>156.1</v>
      </c>
      <c r="B15">
        <f>'Simple Random 50 Data'!C15</f>
        <v>423.9</v>
      </c>
      <c r="C15">
        <f>'Simple Random 50 Data'!D15</f>
        <v>45464</v>
      </c>
      <c r="D15">
        <f>'Simple Random 50 Data'!E15</f>
        <v>48</v>
      </c>
      <c r="E15">
        <f>'Simple Random 50 Data'!F15</f>
        <v>53.522583609999998</v>
      </c>
      <c r="F15">
        <f>'Simple Random 50 Data'!G15</f>
        <v>14.7</v>
      </c>
    </row>
    <row r="16" spans="1:20" ht="15.75" thickTop="1" x14ac:dyDescent="0.25">
      <c r="A16">
        <f>'Simple Random 50 Data'!B16</f>
        <v>178.7</v>
      </c>
      <c r="B16">
        <f>'Simple Random 50 Data'!C16</f>
        <v>453.54942210000002</v>
      </c>
      <c r="C16">
        <f>'Simple Random 50 Data'!D16</f>
        <v>70535</v>
      </c>
      <c r="D16">
        <f>'Simple Random 50 Data'!E16</f>
        <v>64</v>
      </c>
      <c r="E16">
        <f>'Simple Random 50 Data'!F16</f>
        <v>56.062581489999999</v>
      </c>
      <c r="F16">
        <f>'Simple Random 50 Data'!G16</f>
        <v>9.8000000000000007</v>
      </c>
      <c r="J16" s="8"/>
      <c r="K16" s="8" t="s">
        <v>29</v>
      </c>
      <c r="L16" s="8" t="s">
        <v>30</v>
      </c>
      <c r="M16" s="8" t="s">
        <v>31</v>
      </c>
      <c r="N16" s="8" t="s">
        <v>27</v>
      </c>
      <c r="O16" s="8" t="s">
        <v>32</v>
      </c>
      <c r="P16" s="8" t="s">
        <v>33</v>
      </c>
      <c r="Q16" s="8" t="s">
        <v>34</v>
      </c>
    </row>
    <row r="17" spans="1:17" x14ac:dyDescent="0.25">
      <c r="A17">
        <f>'Simple Random 50 Data'!B17</f>
        <v>205.4</v>
      </c>
      <c r="B17">
        <f>'Simple Random 50 Data'!C17</f>
        <v>422.5</v>
      </c>
      <c r="C17">
        <f>'Simple Random 50 Data'!D17</f>
        <v>33644</v>
      </c>
      <c r="D17">
        <f>'Simple Random 50 Data'!E17</f>
        <v>47.3</v>
      </c>
      <c r="E17">
        <f>'Simple Random 50 Data'!F17</f>
        <v>42.204515270000002</v>
      </c>
      <c r="F17">
        <f>'Simple Random 50 Data'!G17</f>
        <v>23.8</v>
      </c>
      <c r="J17" t="s">
        <v>16</v>
      </c>
      <c r="K17">
        <f t="array" ref="K17:L22">[1]!RegCoeff(B2:F51,A2:A51)</f>
        <v>54.90869187413243</v>
      </c>
      <c r="L17">
        <v>82.915730195600702</v>
      </c>
      <c r="M17">
        <f>K17/L17</f>
        <v>0.66222285861321095</v>
      </c>
      <c r="N17">
        <f>_xlfn.T.DIST.2T(ABS(M17),$K$13)</f>
        <v>0.51128224201497052</v>
      </c>
      <c r="O17">
        <f>K17-_xlfn.T.INV.2T(O$10,$K$13)*L17</f>
        <v>-112.19698217340898</v>
      </c>
      <c r="P17">
        <f>K17+_xlfn.T.INV.2T(O$10,$K$13)*L17</f>
        <v>222.01436592167386</v>
      </c>
    </row>
    <row r="18" spans="1:17" x14ac:dyDescent="0.25">
      <c r="A18">
        <f>'Simple Random 50 Data'!B18</f>
        <v>177.7</v>
      </c>
      <c r="B18">
        <f>'Simple Random 50 Data'!C18</f>
        <v>453.54942210000002</v>
      </c>
      <c r="C18">
        <f>'Simple Random 50 Data'!D18</f>
        <v>48525</v>
      </c>
      <c r="D18">
        <f>'Simple Random 50 Data'!E18</f>
        <v>54.2</v>
      </c>
      <c r="E18">
        <f>'Simple Random 50 Data'!F18</f>
        <v>55.681518590000003</v>
      </c>
      <c r="F18">
        <f>'Simple Random 50 Data'!G18</f>
        <v>14.7</v>
      </c>
      <c r="J18" t="str">
        <f t="array" ref="J18:J22">TRANSPOSE(B1:F1)</f>
        <v>Incident  Rate(X1)</v>
      </c>
      <c r="K18">
        <v>0.29230156959687392</v>
      </c>
      <c r="L18">
        <v>8.7968560251675612E-2</v>
      </c>
      <c r="M18">
        <f t="shared" ref="M18:M22" si="0">K18/L18</f>
        <v>3.3227958802623032</v>
      </c>
      <c r="N18">
        <f t="shared" ref="N18:N22" si="1">_xlfn.T.DIST.2T(ABS(M18),$K$13)</f>
        <v>1.8011779473686505E-3</v>
      </c>
      <c r="O18">
        <f t="shared" ref="O18:O22" si="2">K18-_xlfn.T.INV.2T(O$10,$K$13)*L18</f>
        <v>0.11501258569514425</v>
      </c>
      <c r="P18">
        <f t="shared" ref="P18:P22" si="3">K18+_xlfn.T.INV.2T(O$10,$K$13)*L18</f>
        <v>0.46959055349860357</v>
      </c>
      <c r="Q18">
        <f>[1]!VIF(B2:F51,1)</f>
        <v>1.2775486184038853</v>
      </c>
    </row>
    <row r="19" spans="1:17" x14ac:dyDescent="0.25">
      <c r="A19">
        <f>'Simple Random 50 Data'!B19</f>
        <v>166.1</v>
      </c>
      <c r="B19">
        <f>'Simple Random 50 Data'!C19</f>
        <v>398.1</v>
      </c>
      <c r="C19">
        <f>'Simple Random 50 Data'!D19</f>
        <v>35274</v>
      </c>
      <c r="D19">
        <f>'Simple Random 50 Data'!E19</f>
        <v>51</v>
      </c>
      <c r="E19">
        <f>'Simple Random 50 Data'!F19</f>
        <v>48.478900879999998</v>
      </c>
      <c r="F19">
        <f>'Simple Random 50 Data'!G19</f>
        <v>23.8</v>
      </c>
      <c r="J19" t="str">
        <v>Median Income(X2)</v>
      </c>
      <c r="K19">
        <v>5.163992068942402E-4</v>
      </c>
      <c r="L19">
        <v>6.2702354202378956E-4</v>
      </c>
      <c r="M19">
        <f t="shared" si="0"/>
        <v>0.82357227804797128</v>
      </c>
      <c r="N19">
        <f t="shared" si="1"/>
        <v>0.41462442869138061</v>
      </c>
      <c r="O19">
        <f t="shared" si="2"/>
        <v>-7.4728370811338255E-4</v>
      </c>
      <c r="P19">
        <f t="shared" si="3"/>
        <v>1.7800821219018628E-3</v>
      </c>
      <c r="Q19">
        <f>[1]!VIF(B2:F51,2)</f>
        <v>3.9979431920843735</v>
      </c>
    </row>
    <row r="20" spans="1:17" x14ac:dyDescent="0.25">
      <c r="A20">
        <f>'Simple Random 50 Data'!B20</f>
        <v>227.4</v>
      </c>
      <c r="B20">
        <f>'Simple Random 50 Data'!C20</f>
        <v>465.4</v>
      </c>
      <c r="C20">
        <f>'Simple Random 50 Data'!D20</f>
        <v>44111</v>
      </c>
      <c r="D20">
        <f>'Simple Random 50 Data'!E20</f>
        <v>48.8</v>
      </c>
      <c r="E20">
        <f>'Simple Random 50 Data'!F20</f>
        <v>54.942119320000003</v>
      </c>
      <c r="F20">
        <f>'Simple Random 50 Data'!G20</f>
        <v>18.7</v>
      </c>
      <c r="J20" t="str">
        <v>Employed16_Over (%)(X3)</v>
      </c>
      <c r="K20">
        <v>-0.92564811536859504</v>
      </c>
      <c r="L20">
        <v>0.58934704766976809</v>
      </c>
      <c r="M20">
        <f t="shared" si="0"/>
        <v>-1.5706333289163574</v>
      </c>
      <c r="N20">
        <f t="shared" si="1"/>
        <v>0.12343210857367945</v>
      </c>
      <c r="O20">
        <f t="shared" si="2"/>
        <v>-2.1133990453364095</v>
      </c>
      <c r="P20">
        <f t="shared" si="3"/>
        <v>0.26210281459921936</v>
      </c>
      <c r="Q20">
        <f>[1]!VIF(B2:F51,3)</f>
        <v>2.403556218510956</v>
      </c>
    </row>
    <row r="21" spans="1:17" x14ac:dyDescent="0.25">
      <c r="A21">
        <f>'Simple Random 50 Data'!B21</f>
        <v>222.5</v>
      </c>
      <c r="B21">
        <f>'Simple Random 50 Data'!C21</f>
        <v>439.1</v>
      </c>
      <c r="C21">
        <f>'Simple Random 50 Data'!D21</f>
        <v>40122</v>
      </c>
      <c r="D21">
        <f>'Simple Random 50 Data'!E21</f>
        <v>48.7</v>
      </c>
      <c r="E21">
        <f>'Simple Random 50 Data'!F21</f>
        <v>47.99700086</v>
      </c>
      <c r="F21">
        <f>'Simple Random 50 Data'!G21</f>
        <v>16.399999999999999</v>
      </c>
      <c r="J21" t="str">
        <v>PctMarried (%)(X4)</v>
      </c>
      <c r="K21">
        <v>-0.3500775257768845</v>
      </c>
      <c r="L21">
        <v>0.70206018647988178</v>
      </c>
      <c r="M21">
        <f t="shared" si="0"/>
        <v>-0.49864318261966606</v>
      </c>
      <c r="N21">
        <f t="shared" si="1"/>
        <v>0.62051452723911138</v>
      </c>
      <c r="O21">
        <f t="shared" si="2"/>
        <v>-1.764986860916381</v>
      </c>
      <c r="P21">
        <f t="shared" si="3"/>
        <v>1.0648318093626121</v>
      </c>
      <c r="Q21">
        <f>[1]!VIF(B2:F51,4)</f>
        <v>1.5946678257734088</v>
      </c>
    </row>
    <row r="22" spans="1:17" x14ac:dyDescent="0.25">
      <c r="A22">
        <f>'Simple Random 50 Data'!B22</f>
        <v>198.3</v>
      </c>
      <c r="B22">
        <f>'Simple Random 50 Data'!C22</f>
        <v>463.7</v>
      </c>
      <c r="C22">
        <f>'Simple Random 50 Data'!D22</f>
        <v>43918</v>
      </c>
      <c r="D22">
        <f>'Simple Random 50 Data'!E22</f>
        <v>50.5</v>
      </c>
      <c r="E22">
        <f>'Simple Random 50 Data'!F22</f>
        <v>55.694951340000003</v>
      </c>
      <c r="F22">
        <f>'Simple Random 50 Data'!G22</f>
        <v>18.899999999999999</v>
      </c>
      <c r="J22" s="11" t="str">
        <v>Poverty Rate (%)(X5)</v>
      </c>
      <c r="K22" s="11">
        <v>2.2435628504874363</v>
      </c>
      <c r="L22" s="11">
        <v>1.2396909343400448</v>
      </c>
      <c r="M22" s="11">
        <f t="shared" si="0"/>
        <v>1.8097759597490379</v>
      </c>
      <c r="N22" s="11">
        <f t="shared" si="1"/>
        <v>7.7164325861564798E-2</v>
      </c>
      <c r="O22" s="11">
        <f t="shared" si="2"/>
        <v>-0.25487006091338449</v>
      </c>
      <c r="P22" s="11">
        <f t="shared" si="3"/>
        <v>4.7419957618882567</v>
      </c>
      <c r="Q22" s="11">
        <f>[1]!VIF(B2:F51,5)</f>
        <v>5.1430752208538291</v>
      </c>
    </row>
    <row r="23" spans="1:17" x14ac:dyDescent="0.25">
      <c r="A23">
        <f>'Simple Random 50 Data'!B23</f>
        <v>206.7</v>
      </c>
      <c r="B23">
        <f>'Simple Random 50 Data'!C23</f>
        <v>506.6</v>
      </c>
      <c r="C23">
        <f>'Simple Random 50 Data'!D23</f>
        <v>42121</v>
      </c>
      <c r="D23">
        <f>'Simple Random 50 Data'!E23</f>
        <v>53</v>
      </c>
      <c r="E23">
        <f>'Simple Random 50 Data'!F23</f>
        <v>49.698203769999999</v>
      </c>
      <c r="F23">
        <f>'Simple Random 50 Data'!G23</f>
        <v>13.9</v>
      </c>
      <c r="J23" s="28"/>
      <c r="K23" s="28"/>
      <c r="L23" s="28"/>
    </row>
    <row r="24" spans="1:17" x14ac:dyDescent="0.25">
      <c r="A24">
        <f>'Simple Random 50 Data'!B24</f>
        <v>170.9</v>
      </c>
      <c r="B24">
        <f>'Simple Random 50 Data'!C24</f>
        <v>488.7</v>
      </c>
      <c r="C24">
        <f>'Simple Random 50 Data'!D24</f>
        <v>51331</v>
      </c>
      <c r="D24">
        <f>'Simple Random 50 Data'!E24</f>
        <v>62.8</v>
      </c>
      <c r="E24">
        <f>'Simple Random 50 Data'!F24</f>
        <v>45.506582710000004</v>
      </c>
      <c r="F24">
        <f>'Simple Random 50 Data'!G24</f>
        <v>14.5</v>
      </c>
    </row>
    <row r="25" spans="1:17" x14ac:dyDescent="0.25">
      <c r="A25">
        <f>'Simple Random 50 Data'!B25</f>
        <v>169.3</v>
      </c>
      <c r="B25">
        <f>'Simple Random 50 Data'!C25</f>
        <v>453.6</v>
      </c>
      <c r="C25">
        <f>'Simple Random 50 Data'!D25</f>
        <v>60809</v>
      </c>
      <c r="D25">
        <f>'Simple Random 50 Data'!E25</f>
        <v>60.7</v>
      </c>
      <c r="E25">
        <f>'Simple Random 50 Data'!F25</f>
        <v>58.156508189999997</v>
      </c>
      <c r="F25">
        <f>'Simple Random 50 Data'!G25</f>
        <v>12.5</v>
      </c>
    </row>
    <row r="26" spans="1:17" x14ac:dyDescent="0.25">
      <c r="A26">
        <f>'Simple Random 50 Data'!B26</f>
        <v>163</v>
      </c>
      <c r="B26">
        <f>'Simple Random 50 Data'!C26</f>
        <v>453.54942210000002</v>
      </c>
      <c r="C26">
        <f>'Simple Random 50 Data'!D26</f>
        <v>53552</v>
      </c>
      <c r="D26">
        <f>'Simple Random 50 Data'!E26</f>
        <v>69</v>
      </c>
      <c r="E26">
        <f>'Simple Random 50 Data'!F26</f>
        <v>50.331391850000003</v>
      </c>
      <c r="F26">
        <f>'Simple Random 50 Data'!G26</f>
        <v>11.5</v>
      </c>
    </row>
    <row r="27" spans="1:17" x14ac:dyDescent="0.25">
      <c r="A27">
        <f>'Simple Random 50 Data'!B27</f>
        <v>114.3</v>
      </c>
      <c r="B27">
        <f>'Simple Random 50 Data'!C27</f>
        <v>453.54942210000002</v>
      </c>
      <c r="C27">
        <f>'Simple Random 50 Data'!D27</f>
        <v>43083</v>
      </c>
      <c r="D27">
        <f>'Simple Random 50 Data'!E27</f>
        <v>59.7</v>
      </c>
      <c r="E27">
        <f>'Simple Random 50 Data'!F27</f>
        <v>49.394347240000002</v>
      </c>
      <c r="F27">
        <f>'Simple Random 50 Data'!G27</f>
        <v>12.1</v>
      </c>
    </row>
    <row r="28" spans="1:17" x14ac:dyDescent="0.25">
      <c r="A28">
        <f>'Simple Random 50 Data'!B28</f>
        <v>216.7</v>
      </c>
      <c r="B28">
        <f>'Simple Random 50 Data'!C28</f>
        <v>531.70000000000005</v>
      </c>
      <c r="C28">
        <f>'Simple Random 50 Data'!D28</f>
        <v>34678</v>
      </c>
      <c r="D28">
        <f>'Simple Random 50 Data'!E28</f>
        <v>47</v>
      </c>
      <c r="E28">
        <f>'Simple Random 50 Data'!F28</f>
        <v>51.636159560000003</v>
      </c>
      <c r="F28">
        <f>'Simple Random 50 Data'!G28</f>
        <v>24.7</v>
      </c>
    </row>
    <row r="29" spans="1:17" x14ac:dyDescent="0.25">
      <c r="A29">
        <f>'Simple Random 50 Data'!B29</f>
        <v>168</v>
      </c>
      <c r="B29">
        <f>'Simple Random 50 Data'!C29</f>
        <v>433.2</v>
      </c>
      <c r="C29">
        <f>'Simple Random 50 Data'!D29</f>
        <v>57126</v>
      </c>
      <c r="D29">
        <f>'Simple Random 50 Data'!E29</f>
        <v>60</v>
      </c>
      <c r="E29">
        <f>'Simple Random 50 Data'!F29</f>
        <v>53.986783080000002</v>
      </c>
      <c r="F29">
        <f>'Simple Random 50 Data'!G29</f>
        <v>11.4</v>
      </c>
    </row>
    <row r="30" spans="1:17" x14ac:dyDescent="0.25">
      <c r="A30">
        <f>'Simple Random 50 Data'!B30</f>
        <v>191.2</v>
      </c>
      <c r="B30">
        <f>'Simple Random 50 Data'!C30</f>
        <v>432.6</v>
      </c>
      <c r="C30">
        <f>'Simple Random 50 Data'!D30</f>
        <v>38013</v>
      </c>
      <c r="D30">
        <f>'Simple Random 50 Data'!E30</f>
        <v>47.8</v>
      </c>
      <c r="E30">
        <f>'Simple Random 50 Data'!F30</f>
        <v>57.173257669999998</v>
      </c>
      <c r="F30">
        <f>'Simple Random 50 Data'!G30</f>
        <v>18.600000000000001</v>
      </c>
    </row>
    <row r="31" spans="1:17" x14ac:dyDescent="0.25">
      <c r="A31">
        <f>'Simple Random 50 Data'!B31</f>
        <v>215.6</v>
      </c>
      <c r="B31">
        <f>'Simple Random 50 Data'!C31</f>
        <v>455.6</v>
      </c>
      <c r="C31">
        <f>'Simple Random 50 Data'!D31</f>
        <v>40683</v>
      </c>
      <c r="D31">
        <f>'Simple Random 50 Data'!E31</f>
        <v>50.3</v>
      </c>
      <c r="E31">
        <f>'Simple Random 50 Data'!F31</f>
        <v>50.493485990000003</v>
      </c>
      <c r="F31">
        <f>'Simple Random 50 Data'!G31</f>
        <v>20.8</v>
      </c>
    </row>
    <row r="32" spans="1:17" x14ac:dyDescent="0.25">
      <c r="A32">
        <f>'Simple Random 50 Data'!B32</f>
        <v>188.4</v>
      </c>
      <c r="B32">
        <f>'Simple Random 50 Data'!C32</f>
        <v>427.7</v>
      </c>
      <c r="C32">
        <f>'Simple Random 50 Data'!D32</f>
        <v>41316</v>
      </c>
      <c r="D32">
        <f>'Simple Random 50 Data'!E32</f>
        <v>50</v>
      </c>
      <c r="E32">
        <f>'Simple Random 50 Data'!F32</f>
        <v>53.832267770000001</v>
      </c>
      <c r="F32">
        <f>'Simple Random 50 Data'!G32</f>
        <v>17.5</v>
      </c>
    </row>
    <row r="33" spans="1:6" x14ac:dyDescent="0.25">
      <c r="A33">
        <f>'Simple Random 50 Data'!B33</f>
        <v>146.80000000000001</v>
      </c>
      <c r="B33">
        <f>'Simple Random 50 Data'!C33</f>
        <v>427.6</v>
      </c>
      <c r="C33">
        <f>'Simple Random 50 Data'!D33</f>
        <v>56797</v>
      </c>
      <c r="D33">
        <f>'Simple Random 50 Data'!E33</f>
        <v>53.9</v>
      </c>
      <c r="E33">
        <f>'Simple Random 50 Data'!F33</f>
        <v>55.725587789999999</v>
      </c>
      <c r="F33">
        <f>'Simple Random 50 Data'!G33</f>
        <v>13.9</v>
      </c>
    </row>
    <row r="34" spans="1:6" x14ac:dyDescent="0.25">
      <c r="A34">
        <f>'Simple Random 50 Data'!B34</f>
        <v>197.7</v>
      </c>
      <c r="B34">
        <f>'Simple Random 50 Data'!C34</f>
        <v>432.1</v>
      </c>
      <c r="C34">
        <f>'Simple Random 50 Data'!D34</f>
        <v>38280</v>
      </c>
      <c r="D34">
        <f>'Simple Random 50 Data'!E34</f>
        <v>49.7</v>
      </c>
      <c r="E34">
        <f>'Simple Random 50 Data'!F34</f>
        <v>54.307481930000002</v>
      </c>
      <c r="F34">
        <f>'Simple Random 50 Data'!G34</f>
        <v>19.7</v>
      </c>
    </row>
    <row r="35" spans="1:6" x14ac:dyDescent="0.25">
      <c r="A35">
        <f>'Simple Random 50 Data'!B35</f>
        <v>166.9</v>
      </c>
      <c r="B35">
        <f>'Simple Random 50 Data'!C35</f>
        <v>428.2</v>
      </c>
      <c r="C35">
        <f>'Simple Random 50 Data'!D35</f>
        <v>46972</v>
      </c>
      <c r="D35">
        <f>'Simple Random 50 Data'!E35</f>
        <v>62.2</v>
      </c>
      <c r="E35">
        <f>'Simple Random 50 Data'!F35</f>
        <v>51.663495650000002</v>
      </c>
      <c r="F35">
        <f>'Simple Random 50 Data'!G35</f>
        <v>15</v>
      </c>
    </row>
    <row r="36" spans="1:6" x14ac:dyDescent="0.25">
      <c r="A36">
        <f>'Simple Random 50 Data'!B36</f>
        <v>200.2</v>
      </c>
      <c r="B36">
        <f>'Simple Random 50 Data'!C36</f>
        <v>469.7</v>
      </c>
      <c r="C36">
        <f>'Simple Random 50 Data'!D36</f>
        <v>31558</v>
      </c>
      <c r="D36">
        <f>'Simple Random 50 Data'!E36</f>
        <v>49.8</v>
      </c>
      <c r="E36">
        <f>'Simple Random 50 Data'!F36</f>
        <v>53.078887629999997</v>
      </c>
      <c r="F36">
        <f>'Simple Random 50 Data'!G36</f>
        <v>26.3</v>
      </c>
    </row>
    <row r="37" spans="1:6" x14ac:dyDescent="0.25">
      <c r="A37">
        <f>'Simple Random 50 Data'!B37</f>
        <v>198.9</v>
      </c>
      <c r="B37">
        <f>'Simple Random 50 Data'!C37</f>
        <v>521.29999999999995</v>
      </c>
      <c r="C37">
        <f>'Simple Random 50 Data'!D37</f>
        <v>31616</v>
      </c>
      <c r="D37">
        <f>'Simple Random 50 Data'!E37</f>
        <v>48.6</v>
      </c>
      <c r="E37">
        <f>'Simple Random 50 Data'!F37</f>
        <v>44.694632939999998</v>
      </c>
      <c r="F37">
        <f>'Simple Random 50 Data'!G37</f>
        <v>24.7</v>
      </c>
    </row>
    <row r="38" spans="1:6" x14ac:dyDescent="0.25">
      <c r="A38">
        <f>'Simple Random 50 Data'!B38</f>
        <v>173.6</v>
      </c>
      <c r="B38">
        <f>'Simple Random 50 Data'!C38</f>
        <v>434.6</v>
      </c>
      <c r="C38">
        <f>'Simple Random 50 Data'!D38</f>
        <v>40386</v>
      </c>
      <c r="D38">
        <f>'Simple Random 50 Data'!E38</f>
        <v>58.9</v>
      </c>
      <c r="E38">
        <f>'Simple Random 50 Data'!F38</f>
        <v>44.698977339999999</v>
      </c>
      <c r="F38">
        <f>'Simple Random 50 Data'!G38</f>
        <v>20.6</v>
      </c>
    </row>
    <row r="39" spans="1:6" x14ac:dyDescent="0.25">
      <c r="A39">
        <f>'Simple Random 50 Data'!B39</f>
        <v>185.8</v>
      </c>
      <c r="B39">
        <f>'Simple Random 50 Data'!C39</f>
        <v>464.7</v>
      </c>
      <c r="C39">
        <f>'Simple Random 50 Data'!D39</f>
        <v>51911</v>
      </c>
      <c r="D39">
        <f>'Simple Random 50 Data'!E39</f>
        <v>59.3</v>
      </c>
      <c r="E39">
        <f>'Simple Random 50 Data'!F39</f>
        <v>52.538930260000001</v>
      </c>
      <c r="F39">
        <f>'Simple Random 50 Data'!G39</f>
        <v>10.1</v>
      </c>
    </row>
    <row r="40" spans="1:6" x14ac:dyDescent="0.25">
      <c r="A40">
        <f>'Simple Random 50 Data'!B40</f>
        <v>151.9</v>
      </c>
      <c r="B40">
        <f>'Simple Random 50 Data'!C40</f>
        <v>406.9</v>
      </c>
      <c r="C40">
        <f>'Simple Random 50 Data'!D40</f>
        <v>45624</v>
      </c>
      <c r="D40">
        <f>'Simple Random 50 Data'!E40</f>
        <v>57.7</v>
      </c>
      <c r="E40">
        <f>'Simple Random 50 Data'!F40</f>
        <v>55.444444439999998</v>
      </c>
      <c r="F40">
        <f>'Simple Random 50 Data'!G40</f>
        <v>13.8</v>
      </c>
    </row>
    <row r="41" spans="1:6" x14ac:dyDescent="0.25">
      <c r="A41">
        <f>'Simple Random 50 Data'!B41</f>
        <v>159.69999999999999</v>
      </c>
      <c r="B41">
        <f>'Simple Random 50 Data'!C41</f>
        <v>430.2</v>
      </c>
      <c r="C41">
        <f>'Simple Random 50 Data'!D41</f>
        <v>53572</v>
      </c>
      <c r="D41">
        <f>'Simple Random 50 Data'!E41</f>
        <v>63.1</v>
      </c>
      <c r="E41">
        <f>'Simple Random 50 Data'!F41</f>
        <v>49.231861850000001</v>
      </c>
      <c r="F41">
        <f>'Simple Random 50 Data'!G41</f>
        <v>12</v>
      </c>
    </row>
    <row r="42" spans="1:6" x14ac:dyDescent="0.25">
      <c r="A42">
        <f>'Simple Random 50 Data'!B42</f>
        <v>129</v>
      </c>
      <c r="B42">
        <f>'Simple Random 50 Data'!C42</f>
        <v>398.9</v>
      </c>
      <c r="C42">
        <f>'Simple Random 50 Data'!D42</f>
        <v>48456</v>
      </c>
      <c r="D42">
        <f>'Simple Random 50 Data'!E42</f>
        <v>55.7</v>
      </c>
      <c r="E42">
        <f>'Simple Random 50 Data'!F42</f>
        <v>51.452133379999999</v>
      </c>
      <c r="F42">
        <f>'Simple Random 50 Data'!G42</f>
        <v>11.8</v>
      </c>
    </row>
    <row r="43" spans="1:6" x14ac:dyDescent="0.25">
      <c r="A43">
        <f>'Simple Random 50 Data'!B43</f>
        <v>153.9</v>
      </c>
      <c r="B43">
        <f>'Simple Random 50 Data'!C43</f>
        <v>414.8</v>
      </c>
      <c r="C43">
        <f>'Simple Random 50 Data'!D43</f>
        <v>50106</v>
      </c>
      <c r="D43">
        <f>'Simple Random 50 Data'!E43</f>
        <v>57.8</v>
      </c>
      <c r="E43">
        <f>'Simple Random 50 Data'!F43</f>
        <v>49.539812550000001</v>
      </c>
      <c r="F43">
        <f>'Simple Random 50 Data'!G43</f>
        <v>15.4</v>
      </c>
    </row>
    <row r="44" spans="1:6" x14ac:dyDescent="0.25">
      <c r="A44">
        <f>'Simple Random 50 Data'!B44</f>
        <v>151.9</v>
      </c>
      <c r="B44">
        <f>'Simple Random 50 Data'!C44</f>
        <v>453.54942210000002</v>
      </c>
      <c r="C44">
        <f>'Simple Random 50 Data'!D44</f>
        <v>45443</v>
      </c>
      <c r="D44">
        <f>'Simple Random 50 Data'!E44</f>
        <v>60.7</v>
      </c>
      <c r="E44">
        <f>'Simple Random 50 Data'!F44</f>
        <v>52.207471439999999</v>
      </c>
      <c r="F44">
        <f>'Simple Random 50 Data'!G44</f>
        <v>13.3</v>
      </c>
    </row>
    <row r="45" spans="1:6" x14ac:dyDescent="0.25">
      <c r="A45">
        <f>'Simple Random 50 Data'!B45</f>
        <v>199.3</v>
      </c>
      <c r="B45">
        <f>'Simple Random 50 Data'!C45</f>
        <v>472</v>
      </c>
      <c r="C45">
        <f>'Simple Random 50 Data'!D45</f>
        <v>60735</v>
      </c>
      <c r="D45">
        <f>'Simple Random 50 Data'!E45</f>
        <v>59.3</v>
      </c>
      <c r="E45">
        <f>'Simple Random 50 Data'!F45</f>
        <v>52.220070990000004</v>
      </c>
      <c r="F45">
        <f>'Simple Random 50 Data'!G45</f>
        <v>13.6</v>
      </c>
    </row>
    <row r="46" spans="1:6" x14ac:dyDescent="0.25">
      <c r="A46">
        <f>'Simple Random 50 Data'!B46</f>
        <v>157.30000000000001</v>
      </c>
      <c r="B46">
        <f>'Simple Random 50 Data'!C46</f>
        <v>436.7</v>
      </c>
      <c r="C46">
        <f>'Simple Random 50 Data'!D46</f>
        <v>60304</v>
      </c>
      <c r="D46">
        <f>'Simple Random 50 Data'!E46</f>
        <v>61.6</v>
      </c>
      <c r="E46">
        <f>'Simple Random 50 Data'!F46</f>
        <v>47.731303009999998</v>
      </c>
      <c r="F46">
        <f>'Simple Random 50 Data'!G46</f>
        <v>14.1</v>
      </c>
    </row>
    <row r="47" spans="1:6" x14ac:dyDescent="0.25">
      <c r="A47">
        <f>'Simple Random 50 Data'!B47</f>
        <v>153.80000000000001</v>
      </c>
      <c r="B47">
        <f>'Simple Random 50 Data'!C47</f>
        <v>463.2</v>
      </c>
      <c r="C47">
        <f>'Simple Random 50 Data'!D47</f>
        <v>51022</v>
      </c>
      <c r="D47">
        <f>'Simple Random 50 Data'!E47</f>
        <v>35.700000000000003</v>
      </c>
      <c r="E47">
        <f>'Simple Random 50 Data'!F47</f>
        <v>53.379953380000003</v>
      </c>
      <c r="F47">
        <f>'Simple Random 50 Data'!G47</f>
        <v>13.9</v>
      </c>
    </row>
    <row r="48" spans="1:6" x14ac:dyDescent="0.25">
      <c r="A48">
        <f>'Simple Random 50 Data'!B48</f>
        <v>178.9</v>
      </c>
      <c r="B48">
        <f>'Simple Random 50 Data'!C48</f>
        <v>424</v>
      </c>
      <c r="C48">
        <f>'Simple Random 50 Data'!D48</f>
        <v>32975</v>
      </c>
      <c r="D48">
        <f>'Simple Random 50 Data'!E48</f>
        <v>39.200000000000003</v>
      </c>
      <c r="E48">
        <f>'Simple Random 50 Data'!F48</f>
        <v>50.675970339999999</v>
      </c>
      <c r="F48">
        <f>'Simple Random 50 Data'!G48</f>
        <v>22</v>
      </c>
    </row>
    <row r="49" spans="1:6" x14ac:dyDescent="0.25">
      <c r="A49">
        <f>'Simple Random 50 Data'!B49</f>
        <v>136.4</v>
      </c>
      <c r="B49">
        <f>'Simple Random 50 Data'!C49</f>
        <v>402.5</v>
      </c>
      <c r="C49">
        <f>'Simple Random 50 Data'!D49</f>
        <v>52428</v>
      </c>
      <c r="D49">
        <f>'Simple Random 50 Data'!E49</f>
        <v>60.9</v>
      </c>
      <c r="E49">
        <f>'Simple Random 50 Data'!F49</f>
        <v>67.551221920000003</v>
      </c>
      <c r="F49">
        <f>'Simple Random 50 Data'!G49</f>
        <v>11.5</v>
      </c>
    </row>
    <row r="50" spans="1:6" x14ac:dyDescent="0.25">
      <c r="A50">
        <f>'Simple Random 50 Data'!B50</f>
        <v>182.5</v>
      </c>
      <c r="B50">
        <f>'Simple Random 50 Data'!C50</f>
        <v>453.54942210000002</v>
      </c>
      <c r="C50">
        <f>'Simple Random 50 Data'!D50</f>
        <v>47351</v>
      </c>
      <c r="D50">
        <f>'Simple Random 50 Data'!E50</f>
        <v>51.6</v>
      </c>
      <c r="E50">
        <f>'Simple Random 50 Data'!F50</f>
        <v>45.768025080000001</v>
      </c>
      <c r="F50">
        <f>'Simple Random 50 Data'!G50</f>
        <v>13.9</v>
      </c>
    </row>
    <row r="51" spans="1:6" x14ac:dyDescent="0.25">
      <c r="A51">
        <f>'Simple Random 50 Data'!B51</f>
        <v>229.9</v>
      </c>
      <c r="B51">
        <f>'Simple Random 50 Data'!C51</f>
        <v>515.29999999999995</v>
      </c>
      <c r="C51">
        <f>'Simple Random 50 Data'!D51</f>
        <v>30682</v>
      </c>
      <c r="D51">
        <f>'Simple Random 50 Data'!E51</f>
        <v>44.9</v>
      </c>
      <c r="E51">
        <f>'Simple Random 50 Data'!F51</f>
        <v>37.931034480000001</v>
      </c>
      <c r="F51">
        <f>'Simple Random 50 Data'!G51</f>
        <v>28.1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E122-2B26-4962-BB7D-4CAF27FED2C9}">
  <dimension ref="A1:T51"/>
  <sheetViews>
    <sheetView workbookViewId="0"/>
  </sheetViews>
  <sheetFormatPr defaultRowHeight="15" x14ac:dyDescent="0.25"/>
  <cols>
    <col min="1" max="1" width="25.5703125" bestFit="1" customWidth="1"/>
    <col min="2" max="2" width="16.85546875" bestFit="1" customWidth="1"/>
    <col min="3" max="3" width="18.5703125" bestFit="1" customWidth="1"/>
    <col min="4" max="4" width="24.5703125" bestFit="1" customWidth="1"/>
    <col min="5" max="5" width="18" bestFit="1" customWidth="1"/>
    <col min="10" max="10" width="24.5703125" bestFit="1" customWidth="1"/>
  </cols>
  <sheetData>
    <row r="1" spans="1:20" x14ac:dyDescent="0.25">
      <c r="A1" s="16" t="str">
        <f>VIF!A1</f>
        <v>Death Rate (per 100,000)(Y)</v>
      </c>
      <c r="B1" s="16" t="str">
        <f>VIF!B1</f>
        <v>Incident  Rate(X1)</v>
      </c>
      <c r="C1" s="16" t="str">
        <f>VIF!C1</f>
        <v>Median Income(X2)</v>
      </c>
      <c r="D1" s="16" t="str">
        <f>VIF!D1</f>
        <v>Employed16_Over (%)(X3)</v>
      </c>
      <c r="E1" s="16" t="str">
        <f>VIF!E1</f>
        <v>PctMarried (%)(X4)</v>
      </c>
      <c r="J1" t="s">
        <v>21</v>
      </c>
      <c r="S1" t="s">
        <v>35</v>
      </c>
    </row>
    <row r="2" spans="1:20" x14ac:dyDescent="0.25">
      <c r="A2" s="16">
        <f>VIF!A2</f>
        <v>230.5</v>
      </c>
      <c r="B2" s="16">
        <f>VIF!B2</f>
        <v>492.7</v>
      </c>
      <c r="C2" s="16">
        <f>VIF!C2</f>
        <v>40269</v>
      </c>
      <c r="D2" s="16">
        <f>VIF!D2</f>
        <v>52</v>
      </c>
      <c r="E2" s="16">
        <f>VIF!E2</f>
        <v>47.095004199999998</v>
      </c>
    </row>
    <row r="3" spans="1:20" ht="15.75" thickBot="1" x14ac:dyDescent="0.3">
      <c r="A3" s="16">
        <f>VIF!A3</f>
        <v>128.19999999999999</v>
      </c>
      <c r="B3" s="16">
        <f>VIF!B3</f>
        <v>419.3</v>
      </c>
      <c r="C3" s="16">
        <f>VIF!C3</f>
        <v>38645</v>
      </c>
      <c r="D3" s="16">
        <f>VIF!D3</f>
        <v>60.7</v>
      </c>
      <c r="E3" s="16">
        <f>VIF!E3</f>
        <v>58.816568050000001</v>
      </c>
      <c r="J3" s="5" t="s">
        <v>22</v>
      </c>
      <c r="K3" s="5"/>
      <c r="M3" s="5"/>
      <c r="N3" s="5"/>
      <c r="S3" s="9" t="s">
        <v>36</v>
      </c>
      <c r="T3" s="9">
        <f>[1]!SHAPIRO([1]!RegE(B2:E51,A2:A51))</f>
        <v>0.9714597938361641</v>
      </c>
    </row>
    <row r="4" spans="1:20" ht="15.75" thickTop="1" x14ac:dyDescent="0.25">
      <c r="A4" s="16">
        <f>VIF!A4</f>
        <v>190</v>
      </c>
      <c r="B4" s="16">
        <f>VIF!B4</f>
        <v>504.8</v>
      </c>
      <c r="C4" s="16">
        <f>VIF!C4</f>
        <v>41783</v>
      </c>
      <c r="D4" s="16">
        <f>VIF!D4</f>
        <v>50.2</v>
      </c>
      <c r="E4" s="16">
        <f>VIF!E4</f>
        <v>39.01594283</v>
      </c>
      <c r="J4" t="s">
        <v>7</v>
      </c>
      <c r="K4">
        <f>SQRT(K5)</f>
        <v>0.68950897500117747</v>
      </c>
      <c r="M4" t="s">
        <v>23</v>
      </c>
      <c r="N4">
        <f>K8*LN(L13/K8)+2*(K12+1)</f>
        <v>312.85740567034571</v>
      </c>
      <c r="S4" t="s">
        <v>27</v>
      </c>
      <c r="T4">
        <f>[1]!SWTEST([1]!RegE(B2:E51,A2:A51))</f>
        <v>0.26510036144499716</v>
      </c>
    </row>
    <row r="5" spans="1:20" x14ac:dyDescent="0.25">
      <c r="A5" s="16">
        <f>VIF!A5</f>
        <v>171.8</v>
      </c>
      <c r="B5" s="16">
        <f>VIF!B5</f>
        <v>425</v>
      </c>
      <c r="C5" s="16">
        <f>VIF!C5</f>
        <v>42056</v>
      </c>
      <c r="D5" s="16">
        <f>VIF!D5</f>
        <v>48.6</v>
      </c>
      <c r="E5" s="16">
        <f>VIF!E5</f>
        <v>54.778982489999997</v>
      </c>
      <c r="J5" t="s">
        <v>8</v>
      </c>
      <c r="K5">
        <f>L12/L14</f>
        <v>0.47542262660717433</v>
      </c>
      <c r="M5" t="s">
        <v>24</v>
      </c>
      <c r="N5">
        <f>N4+2*(K12+2)*(K12+3)/(K8-K12-3)</f>
        <v>314.81089404243875</v>
      </c>
      <c r="S5" t="s">
        <v>37</v>
      </c>
      <c r="T5">
        <v>0.05</v>
      </c>
    </row>
    <row r="6" spans="1:20" x14ac:dyDescent="0.25">
      <c r="A6" s="16">
        <f>VIF!A6</f>
        <v>223.4</v>
      </c>
      <c r="B6" s="16">
        <f>VIF!B6</f>
        <v>367.3</v>
      </c>
      <c r="C6" s="16">
        <f>VIF!C6</f>
        <v>38528</v>
      </c>
      <c r="D6" s="16">
        <f>VIF!D6</f>
        <v>41.3</v>
      </c>
      <c r="E6" s="16">
        <f>VIF!E6</f>
        <v>49.416546480000001</v>
      </c>
      <c r="J6" t="s">
        <v>9</v>
      </c>
      <c r="K6">
        <f>1-(1-K5)*(K8-1)/(K8-K12-1)</f>
        <v>0.42879352675003435</v>
      </c>
      <c r="M6" s="6" t="s">
        <v>25</v>
      </c>
      <c r="N6" s="6">
        <f>K8*LN(L13/K8)+(K12+1)*LN(K8)</f>
        <v>322.41752069748645</v>
      </c>
      <c r="S6" s="6" t="s">
        <v>38</v>
      </c>
      <c r="T6" s="10" t="str">
        <f>IF(T4&lt;T5,"no","yes")</f>
        <v>yes</v>
      </c>
    </row>
    <row r="7" spans="1:20" x14ac:dyDescent="0.25">
      <c r="A7" s="16">
        <f>VIF!A7</f>
        <v>211</v>
      </c>
      <c r="B7" s="16">
        <f>VIF!B7</f>
        <v>535.9</v>
      </c>
      <c r="C7" s="16">
        <f>VIF!C7</f>
        <v>32049</v>
      </c>
      <c r="D7" s="16">
        <f>VIF!D7</f>
        <v>50.4</v>
      </c>
      <c r="E7" s="16">
        <f>VIF!E7</f>
        <v>41.294392999999999</v>
      </c>
      <c r="J7" t="s">
        <v>10</v>
      </c>
      <c r="K7">
        <f>SQRT(M13)</f>
        <v>21.785711399983501</v>
      </c>
    </row>
    <row r="8" spans="1:20" x14ac:dyDescent="0.25">
      <c r="A8" s="16">
        <f>VIF!A8</f>
        <v>173.1</v>
      </c>
      <c r="B8" s="16">
        <f>VIF!B8</f>
        <v>507.6</v>
      </c>
      <c r="C8" s="16">
        <f>VIF!C8</f>
        <v>62429</v>
      </c>
      <c r="D8" s="16">
        <f>VIF!D8</f>
        <v>62.9</v>
      </c>
      <c r="E8" s="16">
        <f>VIF!E8</f>
        <v>53.127590159999997</v>
      </c>
      <c r="J8" s="6" t="s">
        <v>11</v>
      </c>
      <c r="K8" s="6">
        <f>COUNT(A2:A51)</f>
        <v>50</v>
      </c>
      <c r="S8" t="s">
        <v>39</v>
      </c>
    </row>
    <row r="9" spans="1:20" x14ac:dyDescent="0.25">
      <c r="A9" s="16">
        <f>VIF!A9</f>
        <v>180.1</v>
      </c>
      <c r="B9" s="16">
        <f>VIF!B9</f>
        <v>506.6</v>
      </c>
      <c r="C9" s="16">
        <f>VIF!C9</f>
        <v>52578</v>
      </c>
      <c r="D9" s="16">
        <f>VIF!D9</f>
        <v>64.099999999999994</v>
      </c>
      <c r="E9" s="16">
        <f>VIF!E9</f>
        <v>54.013503380000003</v>
      </c>
    </row>
    <row r="10" spans="1:20" ht="15.75" thickBot="1" x14ac:dyDescent="0.3">
      <c r="A10" s="16">
        <f>VIF!A10</f>
        <v>227.6</v>
      </c>
      <c r="B10" s="16">
        <f>VIF!B10</f>
        <v>532.1</v>
      </c>
      <c r="C10" s="16">
        <f>VIF!C10</f>
        <v>47596</v>
      </c>
      <c r="D10" s="16">
        <f>VIF!D10</f>
        <v>63.5</v>
      </c>
      <c r="E10" s="16">
        <f>VIF!E10</f>
        <v>43.962264150000003</v>
      </c>
      <c r="J10" t="s">
        <v>12</v>
      </c>
      <c r="N10" s="7" t="s">
        <v>26</v>
      </c>
      <c r="O10" s="7">
        <v>0.05</v>
      </c>
      <c r="S10" s="9" t="s">
        <v>40</v>
      </c>
      <c r="T10" s="9">
        <f>[1]!DAGOSTINO([1]!RegE(B2:E51,A2:A51))</f>
        <v>3.7981603745274257</v>
      </c>
    </row>
    <row r="11" spans="1:20" ht="15.75" thickTop="1" x14ac:dyDescent="0.25">
      <c r="A11" s="16">
        <f>VIF!A11</f>
        <v>198.5</v>
      </c>
      <c r="B11" s="16">
        <f>VIF!B11</f>
        <v>425.5</v>
      </c>
      <c r="C11" s="16">
        <f>VIF!C11</f>
        <v>36374</v>
      </c>
      <c r="D11" s="16">
        <f>VIF!D11</f>
        <v>37.799999999999997</v>
      </c>
      <c r="E11" s="16">
        <f>VIF!E11</f>
        <v>48.849441159999998</v>
      </c>
      <c r="J11" s="8"/>
      <c r="K11" s="8" t="s">
        <v>17</v>
      </c>
      <c r="L11" s="8" t="s">
        <v>18</v>
      </c>
      <c r="M11" s="8" t="s">
        <v>19</v>
      </c>
      <c r="N11" s="8" t="s">
        <v>20</v>
      </c>
      <c r="O11" s="8" t="s">
        <v>27</v>
      </c>
      <c r="P11" s="8" t="s">
        <v>28</v>
      </c>
      <c r="S11" t="s">
        <v>27</v>
      </c>
      <c r="T11">
        <f>[1]!DPTEST([1]!RegE(B2:E51,A2:A51))</f>
        <v>0.14970625763462297</v>
      </c>
    </row>
    <row r="12" spans="1:20" x14ac:dyDescent="0.25">
      <c r="A12" s="16">
        <f>VIF!A12</f>
        <v>223</v>
      </c>
      <c r="B12" s="16">
        <f>VIF!B12</f>
        <v>493.5</v>
      </c>
      <c r="C12" s="16">
        <f>VIF!C12</f>
        <v>24868</v>
      </c>
      <c r="D12" s="16">
        <f>VIF!D12</f>
        <v>35.4</v>
      </c>
      <c r="E12" s="16">
        <f>VIF!E12</f>
        <v>42.081529580000002</v>
      </c>
      <c r="J12" t="s">
        <v>13</v>
      </c>
      <c r="K12">
        <f>COUNT(B2:E2)</f>
        <v>4</v>
      </c>
      <c r="L12">
        <f>DEVSQ(MMULT([1]!DEsign(B2:E51),K17:K21))</f>
        <v>19356.476245848298</v>
      </c>
      <c r="M12">
        <f>L12/K12</f>
        <v>4839.1190614620746</v>
      </c>
      <c r="N12">
        <f>M12/M13</f>
        <v>10.19583539171356</v>
      </c>
      <c r="O12">
        <f>_xlfn.F.DIST.RT(N12,K12,K13)</f>
        <v>5.8048339063986347E-6</v>
      </c>
      <c r="P12" s="7" t="str">
        <f>IF(O12&lt;O10,"yes","no")</f>
        <v>yes</v>
      </c>
      <c r="S12" t="s">
        <v>37</v>
      </c>
      <c r="T12">
        <v>0.05</v>
      </c>
    </row>
    <row r="13" spans="1:20" x14ac:dyDescent="0.25">
      <c r="A13" s="16">
        <f>VIF!A13</f>
        <v>169.2</v>
      </c>
      <c r="B13" s="16">
        <f>VIF!B13</f>
        <v>458.4</v>
      </c>
      <c r="C13" s="16">
        <f>VIF!C13</f>
        <v>58205</v>
      </c>
      <c r="D13" s="16">
        <f>VIF!D13</f>
        <v>62.5</v>
      </c>
      <c r="E13" s="16">
        <f>VIF!E13</f>
        <v>50.038277129999997</v>
      </c>
      <c r="J13" t="s">
        <v>14</v>
      </c>
      <c r="K13">
        <f>K14-K12</f>
        <v>45</v>
      </c>
      <c r="L13">
        <f>L14-L12</f>
        <v>21357.774954151701</v>
      </c>
      <c r="M13">
        <f>L13/K13</f>
        <v>474.61722120337112</v>
      </c>
      <c r="S13" s="6" t="s">
        <v>38</v>
      </c>
      <c r="T13" s="10" t="str">
        <f>IF(T11&lt;T12,"no","yes")</f>
        <v>yes</v>
      </c>
    </row>
    <row r="14" spans="1:20" x14ac:dyDescent="0.25">
      <c r="A14" s="16">
        <f>VIF!A14</f>
        <v>191.7</v>
      </c>
      <c r="B14" s="16">
        <f>VIF!B14</f>
        <v>478.8</v>
      </c>
      <c r="C14" s="16">
        <f>VIF!C14</f>
        <v>43880</v>
      </c>
      <c r="D14" s="16">
        <f>VIF!D14</f>
        <v>54.4</v>
      </c>
      <c r="E14" s="16">
        <f>VIF!E14</f>
        <v>55.570909460000003</v>
      </c>
      <c r="J14" s="6" t="s">
        <v>15</v>
      </c>
      <c r="K14" s="6">
        <f>K8-1</f>
        <v>49</v>
      </c>
      <c r="L14" s="6">
        <f>DEVSQ(A2:A51)</f>
        <v>40714.251199999999</v>
      </c>
      <c r="M14" s="6"/>
      <c r="N14" s="6"/>
      <c r="O14" s="6"/>
      <c r="P14" s="6"/>
    </row>
    <row r="15" spans="1:20" ht="15.75" thickBot="1" x14ac:dyDescent="0.3">
      <c r="A15" s="16">
        <f>VIF!A15</f>
        <v>156.1</v>
      </c>
      <c r="B15" s="16">
        <f>VIF!B15</f>
        <v>423.9</v>
      </c>
      <c r="C15" s="16">
        <f>VIF!C15</f>
        <v>45464</v>
      </c>
      <c r="D15" s="16">
        <f>VIF!D15</f>
        <v>48</v>
      </c>
      <c r="E15" s="16">
        <f>VIF!E15</f>
        <v>53.522583609999998</v>
      </c>
    </row>
    <row r="16" spans="1:20" ht="15.75" thickTop="1" x14ac:dyDescent="0.25">
      <c r="A16" s="16">
        <f>VIF!A16</f>
        <v>178.7</v>
      </c>
      <c r="B16" s="16">
        <f>VIF!B16</f>
        <v>453.54942210000002</v>
      </c>
      <c r="C16" s="16">
        <f>VIF!C16</f>
        <v>70535</v>
      </c>
      <c r="D16" s="16">
        <f>VIF!D16</f>
        <v>64</v>
      </c>
      <c r="E16" s="16">
        <f>VIF!E16</f>
        <v>56.062581489999999</v>
      </c>
      <c r="J16" s="8"/>
      <c r="K16" s="8" t="s">
        <v>29</v>
      </c>
      <c r="L16" s="8" t="s">
        <v>30</v>
      </c>
      <c r="M16" s="8" t="s">
        <v>31</v>
      </c>
      <c r="N16" s="8" t="s">
        <v>27</v>
      </c>
      <c r="O16" s="8" t="s">
        <v>32</v>
      </c>
      <c r="P16" s="8" t="s">
        <v>33</v>
      </c>
      <c r="Q16" s="8" t="s">
        <v>34</v>
      </c>
    </row>
    <row r="17" spans="1:17" x14ac:dyDescent="0.25">
      <c r="A17" s="16">
        <f>VIF!A17</f>
        <v>205.4</v>
      </c>
      <c r="B17" s="16">
        <f>VIF!B17</f>
        <v>422.5</v>
      </c>
      <c r="C17" s="16">
        <f>VIF!C17</f>
        <v>33644</v>
      </c>
      <c r="D17" s="16">
        <f>VIF!D17</f>
        <v>47.3</v>
      </c>
      <c r="E17" s="16">
        <f>VIF!E17</f>
        <v>42.204515270000002</v>
      </c>
      <c r="J17" t="s">
        <v>16</v>
      </c>
      <c r="K17">
        <f t="array" ref="K17:L21">[1]!RegCoeff(B2:E51,A2:A51)</f>
        <v>157.95695928764374</v>
      </c>
      <c r="L17">
        <v>61.778344697976323</v>
      </c>
      <c r="M17">
        <f>K17/L17</f>
        <v>2.5568337911912029</v>
      </c>
      <c r="N17">
        <f>_xlfn.T.DIST.2T(ABS(M17),$K$13)</f>
        <v>1.4006207959231442E-2</v>
      </c>
      <c r="O17">
        <f>K17-_xlfn.T.INV.2T(O$10,$K$13)*L17</f>
        <v>33.528985872000604</v>
      </c>
      <c r="P17">
        <f>K17+_xlfn.T.INV.2T(O$10,$K$13)*L17</f>
        <v>282.38493270328689</v>
      </c>
    </row>
    <row r="18" spans="1:17" x14ac:dyDescent="0.25">
      <c r="A18" s="16">
        <f>VIF!A18</f>
        <v>177.7</v>
      </c>
      <c r="B18" s="16">
        <f>VIF!B18</f>
        <v>453.54942210000002</v>
      </c>
      <c r="C18" s="16">
        <f>VIF!C18</f>
        <v>48525</v>
      </c>
      <c r="D18" s="16">
        <f>VIF!D18</f>
        <v>54.2</v>
      </c>
      <c r="E18" s="16">
        <f>VIF!E18</f>
        <v>55.681518590000003</v>
      </c>
      <c r="J18" t="str">
        <f t="array" ref="J18:J21">TRANSPOSE(B1:E1)</f>
        <v>Incident  Rate(X1)</v>
      </c>
      <c r="K18">
        <v>0.31737981410488392</v>
      </c>
      <c r="L18">
        <v>8.9039383211164058E-2</v>
      </c>
      <c r="M18">
        <f t="shared" ref="M18:M21" si="0">K18/L18</f>
        <v>3.5644880125931708</v>
      </c>
      <c r="N18">
        <f t="shared" ref="N18:N21" si="1">_xlfn.T.DIST.2T(ABS(M18),$K$13)</f>
        <v>8.7734012817530067E-4</v>
      </c>
      <c r="O18">
        <f t="shared" ref="O18:O21" si="2">K18-_xlfn.T.INV.2T(O$10,$K$13)*L18</f>
        <v>0.13804529063541812</v>
      </c>
      <c r="P18">
        <f t="shared" ref="P18:P21" si="3">K18+_xlfn.T.INV.2T(O$10,$K$13)*L18</f>
        <v>0.49671433757434968</v>
      </c>
      <c r="Q18">
        <f>[1]!VIF(B2:E51,1)</f>
        <v>1.2458480460654151</v>
      </c>
    </row>
    <row r="19" spans="1:17" x14ac:dyDescent="0.25">
      <c r="A19" s="16">
        <f>VIF!A19</f>
        <v>166.1</v>
      </c>
      <c r="B19" s="16">
        <f>VIF!B19</f>
        <v>398.1</v>
      </c>
      <c r="C19" s="16">
        <f>VIF!C19</f>
        <v>35274</v>
      </c>
      <c r="D19" s="16">
        <f>VIF!D19</f>
        <v>51</v>
      </c>
      <c r="E19" s="16">
        <f>VIF!E19</f>
        <v>48.478900879999998</v>
      </c>
      <c r="J19" t="str">
        <v>Median Income(X2)</v>
      </c>
      <c r="K19">
        <v>-2.387239657750132E-4</v>
      </c>
      <c r="L19">
        <v>4.7972903542069473E-4</v>
      </c>
      <c r="M19">
        <f t="shared" si="0"/>
        <v>-0.49762250801781477</v>
      </c>
      <c r="N19">
        <f t="shared" si="1"/>
        <v>0.62117318212169781</v>
      </c>
      <c r="O19">
        <f t="shared" si="2"/>
        <v>-1.2049478417603737E-3</v>
      </c>
      <c r="P19">
        <f t="shared" si="3"/>
        <v>7.2749991021034736E-4</v>
      </c>
      <c r="Q19">
        <f>[1]!VIF(B2:E51,2)</f>
        <v>2.2276104956314846</v>
      </c>
    </row>
    <row r="20" spans="1:17" x14ac:dyDescent="0.25">
      <c r="A20" s="16">
        <f>VIF!A20</f>
        <v>227.4</v>
      </c>
      <c r="B20" s="16">
        <f>VIF!B20</f>
        <v>465.4</v>
      </c>
      <c r="C20" s="16">
        <f>VIF!C20</f>
        <v>44111</v>
      </c>
      <c r="D20" s="16">
        <f>VIF!D20</f>
        <v>48.8</v>
      </c>
      <c r="E20" s="16">
        <f>VIF!E20</f>
        <v>54.942119320000003</v>
      </c>
      <c r="J20" t="str">
        <v>Employed16_Over (%)(X3)</v>
      </c>
      <c r="K20">
        <v>-1.3699647177805048</v>
      </c>
      <c r="L20">
        <v>0.54915322622577012</v>
      </c>
      <c r="M20">
        <f t="shared" si="0"/>
        <v>-2.4946857313322588</v>
      </c>
      <c r="N20">
        <f t="shared" si="1"/>
        <v>1.6345009616194082E-2</v>
      </c>
      <c r="O20">
        <f t="shared" si="2"/>
        <v>-2.4760160917366782</v>
      </c>
      <c r="P20">
        <f t="shared" si="3"/>
        <v>-0.26391334382433151</v>
      </c>
      <c r="Q20">
        <f>[1]!VIF(B2:E51,3)</f>
        <v>1.9864491851327168</v>
      </c>
    </row>
    <row r="21" spans="1:17" x14ac:dyDescent="0.25">
      <c r="A21" s="16">
        <f>VIF!A21</f>
        <v>222.5</v>
      </c>
      <c r="B21" s="16">
        <f>VIF!B21</f>
        <v>439.1</v>
      </c>
      <c r="C21" s="16">
        <f>VIF!C21</f>
        <v>40122</v>
      </c>
      <c r="D21" s="16">
        <f>VIF!D21</f>
        <v>48.7</v>
      </c>
      <c r="E21" s="16">
        <f>VIF!E21</f>
        <v>47.99700086</v>
      </c>
      <c r="J21" s="6" t="str">
        <v>PctMarried (%)(X4)</v>
      </c>
      <c r="K21" s="6">
        <v>-0.70391516872128246</v>
      </c>
      <c r="L21" s="6">
        <v>0.69112312932962905</v>
      </c>
      <c r="M21" s="6">
        <f t="shared" si="0"/>
        <v>-1.0185090598893158</v>
      </c>
      <c r="N21" s="6">
        <f t="shared" si="1"/>
        <v>0.31388091745989405</v>
      </c>
      <c r="O21" s="6">
        <f t="shared" si="2"/>
        <v>-2.0959086056380234</v>
      </c>
      <c r="P21" s="6">
        <f t="shared" si="3"/>
        <v>0.68807826819545836</v>
      </c>
      <c r="Q21" s="6">
        <f>[1]!VIF(B2:E51,4)</f>
        <v>1.4709933783557658</v>
      </c>
    </row>
    <row r="22" spans="1:17" x14ac:dyDescent="0.25">
      <c r="A22" s="16">
        <f>VIF!A22</f>
        <v>198.3</v>
      </c>
      <c r="B22" s="16">
        <f>VIF!B22</f>
        <v>463.7</v>
      </c>
      <c r="C22" s="16">
        <f>VIF!C22</f>
        <v>43918</v>
      </c>
      <c r="D22" s="16">
        <f>VIF!D22</f>
        <v>50.5</v>
      </c>
      <c r="E22" s="16">
        <f>VIF!E22</f>
        <v>55.694951340000003</v>
      </c>
    </row>
    <row r="23" spans="1:17" x14ac:dyDescent="0.25">
      <c r="A23" s="16">
        <f>VIF!A23</f>
        <v>206.7</v>
      </c>
      <c r="B23" s="16">
        <f>VIF!B23</f>
        <v>506.6</v>
      </c>
      <c r="C23" s="16">
        <f>VIF!C23</f>
        <v>42121</v>
      </c>
      <c r="D23" s="16">
        <f>VIF!D23</f>
        <v>53</v>
      </c>
      <c r="E23" s="16">
        <f>VIF!E23</f>
        <v>49.698203769999999</v>
      </c>
    </row>
    <row r="24" spans="1:17" x14ac:dyDescent="0.25">
      <c r="A24" s="16">
        <f>VIF!A24</f>
        <v>170.9</v>
      </c>
      <c r="B24" s="16">
        <f>VIF!B24</f>
        <v>488.7</v>
      </c>
      <c r="C24" s="16">
        <f>VIF!C24</f>
        <v>51331</v>
      </c>
      <c r="D24" s="16">
        <f>VIF!D24</f>
        <v>62.8</v>
      </c>
      <c r="E24" s="16">
        <f>VIF!E24</f>
        <v>45.506582710000004</v>
      </c>
    </row>
    <row r="25" spans="1:17" x14ac:dyDescent="0.25">
      <c r="A25" s="16">
        <f>VIF!A25</f>
        <v>169.3</v>
      </c>
      <c r="B25" s="16">
        <f>VIF!B25</f>
        <v>453.6</v>
      </c>
      <c r="C25" s="16">
        <f>VIF!C25</f>
        <v>60809</v>
      </c>
      <c r="D25" s="16">
        <f>VIF!D25</f>
        <v>60.7</v>
      </c>
      <c r="E25" s="16">
        <f>VIF!E25</f>
        <v>58.156508189999997</v>
      </c>
    </row>
    <row r="26" spans="1:17" x14ac:dyDescent="0.25">
      <c r="A26" s="16">
        <f>VIF!A26</f>
        <v>163</v>
      </c>
      <c r="B26" s="16">
        <f>VIF!B26</f>
        <v>453.54942210000002</v>
      </c>
      <c r="C26" s="16">
        <f>VIF!C26</f>
        <v>53552</v>
      </c>
      <c r="D26" s="16">
        <f>VIF!D26</f>
        <v>69</v>
      </c>
      <c r="E26" s="16">
        <f>VIF!E26</f>
        <v>50.331391850000003</v>
      </c>
    </row>
    <row r="27" spans="1:17" x14ac:dyDescent="0.25">
      <c r="A27" s="16">
        <f>VIF!A27</f>
        <v>114.3</v>
      </c>
      <c r="B27" s="16">
        <f>VIF!B27</f>
        <v>453.54942210000002</v>
      </c>
      <c r="C27" s="16">
        <f>VIF!C27</f>
        <v>43083</v>
      </c>
      <c r="D27" s="16">
        <f>VIF!D27</f>
        <v>59.7</v>
      </c>
      <c r="E27" s="16">
        <f>VIF!E27</f>
        <v>49.394347240000002</v>
      </c>
    </row>
    <row r="28" spans="1:17" x14ac:dyDescent="0.25">
      <c r="A28" s="16">
        <f>VIF!A28</f>
        <v>216.7</v>
      </c>
      <c r="B28" s="16">
        <f>VIF!B28</f>
        <v>531.70000000000005</v>
      </c>
      <c r="C28" s="16">
        <f>VIF!C28</f>
        <v>34678</v>
      </c>
      <c r="D28" s="16">
        <f>VIF!D28</f>
        <v>47</v>
      </c>
      <c r="E28" s="16">
        <f>VIF!E28</f>
        <v>51.636159560000003</v>
      </c>
    </row>
    <row r="29" spans="1:17" x14ac:dyDescent="0.25">
      <c r="A29" s="16">
        <f>VIF!A29</f>
        <v>168</v>
      </c>
      <c r="B29" s="16">
        <f>VIF!B29</f>
        <v>433.2</v>
      </c>
      <c r="C29" s="16">
        <f>VIF!C29</f>
        <v>57126</v>
      </c>
      <c r="D29" s="16">
        <f>VIF!D29</f>
        <v>60</v>
      </c>
      <c r="E29" s="16">
        <f>VIF!E29</f>
        <v>53.986783080000002</v>
      </c>
    </row>
    <row r="30" spans="1:17" x14ac:dyDescent="0.25">
      <c r="A30" s="16">
        <f>VIF!A30</f>
        <v>191.2</v>
      </c>
      <c r="B30" s="16">
        <f>VIF!B30</f>
        <v>432.6</v>
      </c>
      <c r="C30" s="16">
        <f>VIF!C30</f>
        <v>38013</v>
      </c>
      <c r="D30" s="16">
        <f>VIF!D30</f>
        <v>47.8</v>
      </c>
      <c r="E30" s="16">
        <f>VIF!E30</f>
        <v>57.173257669999998</v>
      </c>
    </row>
    <row r="31" spans="1:17" x14ac:dyDescent="0.25">
      <c r="A31" s="16">
        <f>VIF!A31</f>
        <v>215.6</v>
      </c>
      <c r="B31" s="16">
        <f>VIF!B31</f>
        <v>455.6</v>
      </c>
      <c r="C31" s="16">
        <f>VIF!C31</f>
        <v>40683</v>
      </c>
      <c r="D31" s="16">
        <f>VIF!D31</f>
        <v>50.3</v>
      </c>
      <c r="E31" s="16">
        <f>VIF!E31</f>
        <v>50.493485990000003</v>
      </c>
    </row>
    <row r="32" spans="1:17" x14ac:dyDescent="0.25">
      <c r="A32" s="16">
        <f>VIF!A32</f>
        <v>188.4</v>
      </c>
      <c r="B32" s="16">
        <f>VIF!B32</f>
        <v>427.7</v>
      </c>
      <c r="C32" s="16">
        <f>VIF!C32</f>
        <v>41316</v>
      </c>
      <c r="D32" s="16">
        <f>VIF!D32</f>
        <v>50</v>
      </c>
      <c r="E32" s="16">
        <f>VIF!E32</f>
        <v>53.832267770000001</v>
      </c>
    </row>
    <row r="33" spans="1:5" x14ac:dyDescent="0.25">
      <c r="A33" s="16">
        <f>VIF!A33</f>
        <v>146.80000000000001</v>
      </c>
      <c r="B33" s="16">
        <f>VIF!B33</f>
        <v>427.6</v>
      </c>
      <c r="C33" s="16">
        <f>VIF!C33</f>
        <v>56797</v>
      </c>
      <c r="D33" s="16">
        <f>VIF!D33</f>
        <v>53.9</v>
      </c>
      <c r="E33" s="16">
        <f>VIF!E33</f>
        <v>55.725587789999999</v>
      </c>
    </row>
    <row r="34" spans="1:5" x14ac:dyDescent="0.25">
      <c r="A34" s="16">
        <f>VIF!A34</f>
        <v>197.7</v>
      </c>
      <c r="B34" s="16">
        <f>VIF!B34</f>
        <v>432.1</v>
      </c>
      <c r="C34" s="16">
        <f>VIF!C34</f>
        <v>38280</v>
      </c>
      <c r="D34" s="16">
        <f>VIF!D34</f>
        <v>49.7</v>
      </c>
      <c r="E34" s="16">
        <f>VIF!E34</f>
        <v>54.307481930000002</v>
      </c>
    </row>
    <row r="35" spans="1:5" x14ac:dyDescent="0.25">
      <c r="A35" s="16">
        <f>VIF!A35</f>
        <v>166.9</v>
      </c>
      <c r="B35" s="16">
        <f>VIF!B35</f>
        <v>428.2</v>
      </c>
      <c r="C35" s="16">
        <f>VIF!C35</f>
        <v>46972</v>
      </c>
      <c r="D35" s="16">
        <f>VIF!D35</f>
        <v>62.2</v>
      </c>
      <c r="E35" s="16">
        <f>VIF!E35</f>
        <v>51.663495650000002</v>
      </c>
    </row>
    <row r="36" spans="1:5" x14ac:dyDescent="0.25">
      <c r="A36" s="16">
        <f>VIF!A36</f>
        <v>200.2</v>
      </c>
      <c r="B36" s="16">
        <f>VIF!B36</f>
        <v>469.7</v>
      </c>
      <c r="C36" s="16">
        <f>VIF!C36</f>
        <v>31558</v>
      </c>
      <c r="D36" s="16">
        <f>VIF!D36</f>
        <v>49.8</v>
      </c>
      <c r="E36" s="16">
        <f>VIF!E36</f>
        <v>53.078887629999997</v>
      </c>
    </row>
    <row r="37" spans="1:5" x14ac:dyDescent="0.25">
      <c r="A37" s="16">
        <f>VIF!A37</f>
        <v>198.9</v>
      </c>
      <c r="B37" s="16">
        <f>VIF!B37</f>
        <v>521.29999999999995</v>
      </c>
      <c r="C37" s="16">
        <f>VIF!C37</f>
        <v>31616</v>
      </c>
      <c r="D37" s="16">
        <f>VIF!D37</f>
        <v>48.6</v>
      </c>
      <c r="E37" s="16">
        <f>VIF!E37</f>
        <v>44.694632939999998</v>
      </c>
    </row>
    <row r="38" spans="1:5" x14ac:dyDescent="0.25">
      <c r="A38" s="16">
        <f>VIF!A38</f>
        <v>173.6</v>
      </c>
      <c r="B38" s="16">
        <f>VIF!B38</f>
        <v>434.6</v>
      </c>
      <c r="C38" s="16">
        <f>VIF!C38</f>
        <v>40386</v>
      </c>
      <c r="D38" s="16">
        <f>VIF!D38</f>
        <v>58.9</v>
      </c>
      <c r="E38" s="16">
        <f>VIF!E38</f>
        <v>44.698977339999999</v>
      </c>
    </row>
    <row r="39" spans="1:5" x14ac:dyDescent="0.25">
      <c r="A39" s="16">
        <f>VIF!A39</f>
        <v>185.8</v>
      </c>
      <c r="B39" s="16">
        <f>VIF!B39</f>
        <v>464.7</v>
      </c>
      <c r="C39" s="16">
        <f>VIF!C39</f>
        <v>51911</v>
      </c>
      <c r="D39" s="16">
        <f>VIF!D39</f>
        <v>59.3</v>
      </c>
      <c r="E39" s="16">
        <f>VIF!E39</f>
        <v>52.538930260000001</v>
      </c>
    </row>
    <row r="40" spans="1:5" x14ac:dyDescent="0.25">
      <c r="A40" s="16">
        <f>VIF!A40</f>
        <v>151.9</v>
      </c>
      <c r="B40" s="16">
        <f>VIF!B40</f>
        <v>406.9</v>
      </c>
      <c r="C40" s="16">
        <f>VIF!C40</f>
        <v>45624</v>
      </c>
      <c r="D40" s="16">
        <f>VIF!D40</f>
        <v>57.7</v>
      </c>
      <c r="E40" s="16">
        <f>VIF!E40</f>
        <v>55.444444439999998</v>
      </c>
    </row>
    <row r="41" spans="1:5" x14ac:dyDescent="0.25">
      <c r="A41" s="16">
        <f>VIF!A41</f>
        <v>159.69999999999999</v>
      </c>
      <c r="B41" s="16">
        <f>VIF!B41</f>
        <v>430.2</v>
      </c>
      <c r="C41" s="16">
        <f>VIF!C41</f>
        <v>53572</v>
      </c>
      <c r="D41" s="16">
        <f>VIF!D41</f>
        <v>63.1</v>
      </c>
      <c r="E41" s="16">
        <f>VIF!E41</f>
        <v>49.231861850000001</v>
      </c>
    </row>
    <row r="42" spans="1:5" x14ac:dyDescent="0.25">
      <c r="A42" s="16">
        <f>VIF!A42</f>
        <v>129</v>
      </c>
      <c r="B42" s="16">
        <f>VIF!B42</f>
        <v>398.9</v>
      </c>
      <c r="C42" s="16">
        <f>VIF!C42</f>
        <v>48456</v>
      </c>
      <c r="D42" s="16">
        <f>VIF!D42</f>
        <v>55.7</v>
      </c>
      <c r="E42" s="16">
        <f>VIF!E42</f>
        <v>51.452133379999999</v>
      </c>
    </row>
    <row r="43" spans="1:5" x14ac:dyDescent="0.25">
      <c r="A43" s="16">
        <f>VIF!A43</f>
        <v>153.9</v>
      </c>
      <c r="B43" s="16">
        <f>VIF!B43</f>
        <v>414.8</v>
      </c>
      <c r="C43" s="16">
        <f>VIF!C43</f>
        <v>50106</v>
      </c>
      <c r="D43" s="16">
        <f>VIF!D43</f>
        <v>57.8</v>
      </c>
      <c r="E43" s="16">
        <f>VIF!E43</f>
        <v>49.539812550000001</v>
      </c>
    </row>
    <row r="44" spans="1:5" x14ac:dyDescent="0.25">
      <c r="A44" s="16">
        <f>VIF!A44</f>
        <v>151.9</v>
      </c>
      <c r="B44" s="16">
        <f>VIF!B44</f>
        <v>453.54942210000002</v>
      </c>
      <c r="C44" s="16">
        <f>VIF!C44</f>
        <v>45443</v>
      </c>
      <c r="D44" s="16">
        <f>VIF!D44</f>
        <v>60.7</v>
      </c>
      <c r="E44" s="16">
        <f>VIF!E44</f>
        <v>52.207471439999999</v>
      </c>
    </row>
    <row r="45" spans="1:5" x14ac:dyDescent="0.25">
      <c r="A45" s="16">
        <f>VIF!A45</f>
        <v>199.3</v>
      </c>
      <c r="B45" s="16">
        <f>VIF!B45</f>
        <v>472</v>
      </c>
      <c r="C45" s="16">
        <f>VIF!C45</f>
        <v>60735</v>
      </c>
      <c r="D45" s="16">
        <f>VIF!D45</f>
        <v>59.3</v>
      </c>
      <c r="E45" s="16">
        <f>VIF!E45</f>
        <v>52.220070990000004</v>
      </c>
    </row>
    <row r="46" spans="1:5" x14ac:dyDescent="0.25">
      <c r="A46" s="16">
        <f>VIF!A46</f>
        <v>157.30000000000001</v>
      </c>
      <c r="B46" s="16">
        <f>VIF!B46</f>
        <v>436.7</v>
      </c>
      <c r="C46" s="16">
        <f>VIF!C46</f>
        <v>60304</v>
      </c>
      <c r="D46" s="16">
        <f>VIF!D46</f>
        <v>61.6</v>
      </c>
      <c r="E46" s="16">
        <f>VIF!E46</f>
        <v>47.731303009999998</v>
      </c>
    </row>
    <row r="47" spans="1:5" x14ac:dyDescent="0.25">
      <c r="A47" s="16">
        <f>VIF!A47</f>
        <v>153.80000000000001</v>
      </c>
      <c r="B47" s="16">
        <f>VIF!B47</f>
        <v>463.2</v>
      </c>
      <c r="C47" s="16">
        <f>VIF!C47</f>
        <v>51022</v>
      </c>
      <c r="D47" s="16">
        <f>VIF!D47</f>
        <v>35.700000000000003</v>
      </c>
      <c r="E47" s="16">
        <f>VIF!E47</f>
        <v>53.379953380000003</v>
      </c>
    </row>
    <row r="48" spans="1:5" x14ac:dyDescent="0.25">
      <c r="A48" s="16">
        <f>VIF!A48</f>
        <v>178.9</v>
      </c>
      <c r="B48" s="16">
        <f>VIF!B48</f>
        <v>424</v>
      </c>
      <c r="C48" s="16">
        <f>VIF!C48</f>
        <v>32975</v>
      </c>
      <c r="D48" s="16">
        <f>VIF!D48</f>
        <v>39.200000000000003</v>
      </c>
      <c r="E48" s="16">
        <f>VIF!E48</f>
        <v>50.675970339999999</v>
      </c>
    </row>
    <row r="49" spans="1:5" x14ac:dyDescent="0.25">
      <c r="A49" s="16">
        <f>VIF!A49</f>
        <v>136.4</v>
      </c>
      <c r="B49" s="16">
        <f>VIF!B49</f>
        <v>402.5</v>
      </c>
      <c r="C49" s="16">
        <f>VIF!C49</f>
        <v>52428</v>
      </c>
      <c r="D49" s="16">
        <f>VIF!D49</f>
        <v>60.9</v>
      </c>
      <c r="E49" s="16">
        <f>VIF!E49</f>
        <v>67.551221920000003</v>
      </c>
    </row>
    <row r="50" spans="1:5" x14ac:dyDescent="0.25">
      <c r="A50" s="16">
        <f>VIF!A50</f>
        <v>182.5</v>
      </c>
      <c r="B50" s="16">
        <f>VIF!B50</f>
        <v>453.54942210000002</v>
      </c>
      <c r="C50" s="16">
        <f>VIF!C50</f>
        <v>47351</v>
      </c>
      <c r="D50" s="16">
        <f>VIF!D50</f>
        <v>51.6</v>
      </c>
      <c r="E50" s="16">
        <f>VIF!E50</f>
        <v>45.768025080000001</v>
      </c>
    </row>
    <row r="51" spans="1:5" x14ac:dyDescent="0.25">
      <c r="A51" s="16">
        <f>VIF!A51</f>
        <v>229.9</v>
      </c>
      <c r="B51" s="16">
        <f>VIF!B51</f>
        <v>515.29999999999995</v>
      </c>
      <c r="C51" s="16">
        <f>VIF!C51</f>
        <v>30682</v>
      </c>
      <c r="D51" s="16">
        <f>VIF!D51</f>
        <v>44.9</v>
      </c>
      <c r="E51" s="16">
        <f>VIF!E51</f>
        <v>37.931034480000001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5D1D-D925-4E86-8752-705AAA898182}">
  <dimension ref="A1:G7"/>
  <sheetViews>
    <sheetView workbookViewId="0">
      <selection activeCell="B14" sqref="B14"/>
    </sheetView>
  </sheetViews>
  <sheetFormatPr defaultRowHeight="15" x14ac:dyDescent="0.25"/>
  <cols>
    <col min="1" max="1" width="23" bestFit="1" customWidth="1"/>
    <col min="2" max="2" width="12.7109375" customWidth="1"/>
    <col min="3" max="3" width="10.7109375" customWidth="1"/>
    <col min="4" max="4" width="10.5703125" customWidth="1"/>
    <col min="5" max="5" width="13.5703125" customWidth="1"/>
    <col min="6" max="6" width="12" customWidth="1"/>
    <col min="7" max="7" width="12.28515625" customWidth="1"/>
  </cols>
  <sheetData>
    <row r="1" spans="1:7" ht="41.25" customHeight="1" x14ac:dyDescent="0.25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25">
      <c r="A2" s="12" t="s">
        <v>0</v>
      </c>
      <c r="B2" s="12">
        <v>1</v>
      </c>
      <c r="C2" s="12"/>
      <c r="D2" s="12"/>
      <c r="E2" s="12"/>
      <c r="F2" s="12"/>
      <c r="G2" s="12"/>
    </row>
    <row r="3" spans="1:7" x14ac:dyDescent="0.25">
      <c r="A3" s="12" t="s">
        <v>1</v>
      </c>
      <c r="B3" s="12">
        <v>0.48313662145782887</v>
      </c>
      <c r="C3" s="12">
        <v>1</v>
      </c>
      <c r="D3" s="12"/>
      <c r="E3" s="12"/>
      <c r="F3" s="12"/>
      <c r="G3" s="12"/>
    </row>
    <row r="4" spans="1:7" x14ac:dyDescent="0.25">
      <c r="A4" s="12" t="s">
        <v>2</v>
      </c>
      <c r="B4" s="12">
        <v>-0.4466886031118516</v>
      </c>
      <c r="C4" s="12">
        <v>-0.10685682735965599</v>
      </c>
      <c r="D4" s="12">
        <v>1</v>
      </c>
      <c r="E4" s="12"/>
      <c r="F4" s="12"/>
      <c r="G4" s="12"/>
    </row>
    <row r="5" spans="1:7" x14ac:dyDescent="0.25">
      <c r="A5" s="12" t="s">
        <v>3</v>
      </c>
      <c r="B5" s="12">
        <v>-0.45589603178115268</v>
      </c>
      <c r="C5" s="12">
        <v>2.9554494307161512E-2</v>
      </c>
      <c r="D5" s="12">
        <v>0.69685378763556738</v>
      </c>
      <c r="E5" s="12">
        <v>1</v>
      </c>
      <c r="F5" s="12"/>
      <c r="G5" s="12"/>
    </row>
    <row r="6" spans="1:7" x14ac:dyDescent="0.25">
      <c r="A6" s="12" t="s">
        <v>4</v>
      </c>
      <c r="B6" s="12">
        <v>-0.44233547948789892</v>
      </c>
      <c r="C6" s="12">
        <v>-0.42154669873674061</v>
      </c>
      <c r="D6" s="12">
        <v>0.420286809763808</v>
      </c>
      <c r="E6" s="12">
        <v>0.24808303035450979</v>
      </c>
      <c r="F6" s="12">
        <v>1</v>
      </c>
      <c r="G6" s="12"/>
    </row>
    <row r="7" spans="1:7" ht="15.75" thickBot="1" x14ac:dyDescent="0.3">
      <c r="A7" s="13" t="s">
        <v>5</v>
      </c>
      <c r="B7" s="13">
        <v>0.58248922202991082</v>
      </c>
      <c r="C7" s="13">
        <v>0.19815514902367498</v>
      </c>
      <c r="D7" s="13">
        <v>-0.85871447100827059</v>
      </c>
      <c r="E7" s="13">
        <v>-0.72977589357361172</v>
      </c>
      <c r="F7" s="13">
        <v>-0.50539745743744757</v>
      </c>
      <c r="G7" s="13">
        <v>1</v>
      </c>
    </row>
  </sheetData>
  <conditionalFormatting sqref="A1:G7">
    <cfRule type="colorScale" priority="1">
      <colorScale>
        <cfvo type="num" val="0"/>
        <cfvo type="num" val="0"/>
        <cfvo type="num" val="0"/>
        <color rgb="FF00B0F0"/>
        <color theme="0"/>
        <color rgb="FFFF0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CD3C-9898-4C97-B788-78E17661E643}">
  <dimension ref="A1:V51"/>
  <sheetViews>
    <sheetView tabSelected="1" workbookViewId="0">
      <selection activeCell="N25" sqref="N25"/>
    </sheetView>
  </sheetViews>
  <sheetFormatPr defaultRowHeight="15" x14ac:dyDescent="0.25"/>
  <cols>
    <col min="1" max="1" width="25.5703125" bestFit="1" customWidth="1"/>
    <col min="2" max="2" width="16.85546875" bestFit="1" customWidth="1"/>
    <col min="3" max="3" width="18.5703125" bestFit="1" customWidth="1"/>
    <col min="4" max="4" width="24.5703125" bestFit="1" customWidth="1"/>
    <col min="5" max="5" width="18" bestFit="1" customWidth="1"/>
    <col min="8" max="8" width="18.7109375" bestFit="1" customWidth="1"/>
    <col min="16" max="16" width="24.5703125" bestFit="1" customWidth="1"/>
  </cols>
  <sheetData>
    <row r="1" spans="1:22" x14ac:dyDescent="0.25">
      <c r="A1" t="str">
        <f>'VIF 2'!A1</f>
        <v>Death Rate (per 100,000)(Y)</v>
      </c>
      <c r="B1" t="str">
        <f>'VIF 2'!B1</f>
        <v>Incident  Rate(X1)</v>
      </c>
      <c r="C1" t="str">
        <f>'VIF 2'!C1</f>
        <v>Median Income(X2)</v>
      </c>
      <c r="D1" t="str">
        <f>'VIF 2'!D1</f>
        <v>Employed16_Over (%)(X3)</v>
      </c>
      <c r="E1" t="str">
        <f>'VIF 2'!E1</f>
        <v>PctMarried (%)(X4)</v>
      </c>
      <c r="H1" s="16" t="s">
        <v>41</v>
      </c>
      <c r="P1" s="16" t="s">
        <v>43</v>
      </c>
    </row>
    <row r="2" spans="1:22" x14ac:dyDescent="0.25">
      <c r="A2">
        <f>'VIF 2'!A2</f>
        <v>230.5</v>
      </c>
      <c r="B2">
        <f>'VIF 2'!B2</f>
        <v>492.7</v>
      </c>
      <c r="C2">
        <f>'VIF 2'!C2</f>
        <v>40269</v>
      </c>
      <c r="D2">
        <f>'VIF 2'!D2</f>
        <v>52</v>
      </c>
      <c r="E2">
        <f>'VIF 2'!E2</f>
        <v>47.095004199999998</v>
      </c>
    </row>
    <row r="3" spans="1:22" ht="15.75" thickBot="1" x14ac:dyDescent="0.3">
      <c r="A3">
        <f>'VIF 2'!A3</f>
        <v>128.19999999999999</v>
      </c>
      <c r="B3">
        <f>'VIF 2'!B3</f>
        <v>419.3</v>
      </c>
      <c r="C3">
        <f>'VIF 2'!C3</f>
        <v>38645</v>
      </c>
      <c r="D3">
        <f>'VIF 2'!D3</f>
        <v>60.7</v>
      </c>
      <c r="E3">
        <f>'VIF 2'!E3</f>
        <v>58.816568050000001</v>
      </c>
      <c r="H3" s="5" t="s">
        <v>22</v>
      </c>
      <c r="I3" s="5"/>
      <c r="K3" s="5"/>
      <c r="L3" s="5"/>
      <c r="P3" s="5" t="s">
        <v>22</v>
      </c>
      <c r="Q3" s="5"/>
      <c r="S3" s="5"/>
      <c r="T3" s="5"/>
    </row>
    <row r="4" spans="1:22" ht="15.75" thickTop="1" x14ac:dyDescent="0.25">
      <c r="A4">
        <f>'VIF 2'!A4</f>
        <v>190</v>
      </c>
      <c r="B4">
        <f>'VIF 2'!B4</f>
        <v>504.8</v>
      </c>
      <c r="C4">
        <f>'VIF 2'!C4</f>
        <v>41783</v>
      </c>
      <c r="D4">
        <f>'VIF 2'!D4</f>
        <v>50.2</v>
      </c>
      <c r="E4">
        <f>'VIF 2'!E4</f>
        <v>39.01594283</v>
      </c>
      <c r="H4" t="s">
        <v>7</v>
      </c>
      <c r="I4">
        <f>SQRT(I5)</f>
        <v>0.48313662145782899</v>
      </c>
      <c r="K4" t="s">
        <v>23</v>
      </c>
      <c r="L4">
        <f>I8*LN(J13/I8)+2*(I12+1)</f>
        <v>325.82464717405446</v>
      </c>
      <c r="P4" t="s">
        <v>7</v>
      </c>
      <c r="Q4">
        <f>SQRT(Q5)</f>
        <v>0.45589603178115334</v>
      </c>
      <c r="S4" t="s">
        <v>23</v>
      </c>
      <c r="T4">
        <f>Q8*LN(R13/Q8)+2*(Q12+1)</f>
        <v>327.46585325956482</v>
      </c>
    </row>
    <row r="5" spans="1:22" x14ac:dyDescent="0.25">
      <c r="A5">
        <f>'VIF 2'!A5</f>
        <v>171.8</v>
      </c>
      <c r="B5">
        <f>'VIF 2'!B5</f>
        <v>425</v>
      </c>
      <c r="C5">
        <f>'VIF 2'!C5</f>
        <v>42056</v>
      </c>
      <c r="D5">
        <f>'VIF 2'!D5</f>
        <v>48.6</v>
      </c>
      <c r="E5">
        <f>'VIF 2'!E5</f>
        <v>54.778982489999997</v>
      </c>
      <c r="H5" t="s">
        <v>8</v>
      </c>
      <c r="I5">
        <f>J12/J14</f>
        <v>0.23342099499368554</v>
      </c>
      <c r="K5" t="s">
        <v>24</v>
      </c>
      <c r="L5">
        <f>L4+2*(I12+2)*(I12+3)/(I8-I12-3)</f>
        <v>326.34638630448927</v>
      </c>
      <c r="P5" t="s">
        <v>8</v>
      </c>
      <c r="Q5">
        <f>R12/R14</f>
        <v>0.20784119179380237</v>
      </c>
      <c r="S5" t="s">
        <v>24</v>
      </c>
      <c r="T5">
        <f>T4+2*(Q12+2)*(Q12+3)/(Q8-Q12-3)</f>
        <v>327.98759238999963</v>
      </c>
    </row>
    <row r="6" spans="1:22" x14ac:dyDescent="0.25">
      <c r="A6">
        <f>'VIF 2'!A6</f>
        <v>223.4</v>
      </c>
      <c r="B6">
        <f>'VIF 2'!B6</f>
        <v>367.3</v>
      </c>
      <c r="C6">
        <f>'VIF 2'!C6</f>
        <v>38528</v>
      </c>
      <c r="D6">
        <f>'VIF 2'!D6</f>
        <v>41.3</v>
      </c>
      <c r="E6">
        <f>'VIF 2'!E6</f>
        <v>49.416546480000001</v>
      </c>
      <c r="H6" t="s">
        <v>9</v>
      </c>
      <c r="I6">
        <f>1-(1-I5)*(I8-1)/(I8-I12-1)</f>
        <v>0.21745059905605402</v>
      </c>
      <c r="K6" s="6" t="s">
        <v>25</v>
      </c>
      <c r="L6" s="6">
        <f>I8*LN(J13/I8)+(I12+1)*LN(I8)</f>
        <v>329.64869318491077</v>
      </c>
      <c r="P6" t="s">
        <v>9</v>
      </c>
      <c r="Q6">
        <f>1-(1-Q5)*(Q8-1)/(Q8-Q12-1)</f>
        <v>0.19133788328950663</v>
      </c>
      <c r="S6" s="6" t="s">
        <v>25</v>
      </c>
      <c r="T6" s="6">
        <f>Q8*LN(R13/Q8)+(Q12+1)*LN(Q8)</f>
        <v>331.28989927042113</v>
      </c>
    </row>
    <row r="7" spans="1:22" x14ac:dyDescent="0.25">
      <c r="A7">
        <f>'VIF 2'!A7</f>
        <v>211</v>
      </c>
      <c r="B7">
        <f>'VIF 2'!B7</f>
        <v>535.9</v>
      </c>
      <c r="C7">
        <f>'VIF 2'!C7</f>
        <v>32049</v>
      </c>
      <c r="D7">
        <f>'VIF 2'!D7</f>
        <v>50.4</v>
      </c>
      <c r="E7">
        <f>'VIF 2'!E7</f>
        <v>41.294392999999999</v>
      </c>
      <c r="H7" t="s">
        <v>10</v>
      </c>
      <c r="I7">
        <f>SQRT(K13)</f>
        <v>25.499464934939137</v>
      </c>
      <c r="P7" t="s">
        <v>10</v>
      </c>
      <c r="Q7">
        <f>SQRT(S13)</f>
        <v>25.92141678371371</v>
      </c>
    </row>
    <row r="8" spans="1:22" x14ac:dyDescent="0.25">
      <c r="A8">
        <f>'VIF 2'!A8</f>
        <v>173.1</v>
      </c>
      <c r="B8">
        <f>'VIF 2'!B8</f>
        <v>507.6</v>
      </c>
      <c r="C8">
        <f>'VIF 2'!C8</f>
        <v>62429</v>
      </c>
      <c r="D8">
        <f>'VIF 2'!D8</f>
        <v>62.9</v>
      </c>
      <c r="E8">
        <f>'VIF 2'!E8</f>
        <v>53.127590159999997</v>
      </c>
      <c r="H8" s="6" t="s">
        <v>11</v>
      </c>
      <c r="I8" s="6">
        <f>COUNT(A2:A51)</f>
        <v>50</v>
      </c>
      <c r="P8" s="6" t="s">
        <v>11</v>
      </c>
      <c r="Q8" s="6">
        <f>COUNT(A2:A51)</f>
        <v>50</v>
      </c>
    </row>
    <row r="9" spans="1:22" x14ac:dyDescent="0.25">
      <c r="A9">
        <f>'VIF 2'!A9</f>
        <v>180.1</v>
      </c>
      <c r="B9">
        <f>'VIF 2'!B9</f>
        <v>506.6</v>
      </c>
      <c r="C9">
        <f>'VIF 2'!C9</f>
        <v>52578</v>
      </c>
      <c r="D9">
        <f>'VIF 2'!D9</f>
        <v>64.099999999999994</v>
      </c>
      <c r="E9">
        <f>'VIF 2'!E9</f>
        <v>54.013503380000003</v>
      </c>
    </row>
    <row r="10" spans="1:22" ht="15.75" thickBot="1" x14ac:dyDescent="0.3">
      <c r="A10">
        <f>'VIF 2'!A10</f>
        <v>227.6</v>
      </c>
      <c r="B10">
        <f>'VIF 2'!B10</f>
        <v>532.1</v>
      </c>
      <c r="C10">
        <f>'VIF 2'!C10</f>
        <v>47596</v>
      </c>
      <c r="D10">
        <f>'VIF 2'!D10</f>
        <v>63.5</v>
      </c>
      <c r="E10">
        <f>'VIF 2'!E10</f>
        <v>43.962264150000003</v>
      </c>
      <c r="H10" t="s">
        <v>12</v>
      </c>
      <c r="L10" s="7" t="s">
        <v>26</v>
      </c>
      <c r="M10" s="7">
        <v>0.05</v>
      </c>
      <c r="P10" t="s">
        <v>12</v>
      </c>
      <c r="T10" s="7" t="s">
        <v>26</v>
      </c>
      <c r="U10" s="7">
        <v>0.05</v>
      </c>
    </row>
    <row r="11" spans="1:22" ht="15.75" thickTop="1" x14ac:dyDescent="0.25">
      <c r="A11">
        <f>'VIF 2'!A11</f>
        <v>198.5</v>
      </c>
      <c r="B11">
        <f>'VIF 2'!B11</f>
        <v>425.5</v>
      </c>
      <c r="C11">
        <f>'VIF 2'!C11</f>
        <v>36374</v>
      </c>
      <c r="D11">
        <f>'VIF 2'!D11</f>
        <v>37.799999999999997</v>
      </c>
      <c r="E11">
        <f>'VIF 2'!E11</f>
        <v>48.849441159999998</v>
      </c>
      <c r="H11" s="8"/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27</v>
      </c>
      <c r="N11" s="8" t="s">
        <v>28</v>
      </c>
      <c r="P11" s="8"/>
      <c r="Q11" s="8" t="s">
        <v>17</v>
      </c>
      <c r="R11" s="8" t="s">
        <v>18</v>
      </c>
      <c r="S11" s="8" t="s">
        <v>19</v>
      </c>
      <c r="T11" s="8" t="s">
        <v>20</v>
      </c>
      <c r="U11" s="8" t="s">
        <v>27</v>
      </c>
      <c r="V11" s="8" t="s">
        <v>28</v>
      </c>
    </row>
    <row r="12" spans="1:22" x14ac:dyDescent="0.25">
      <c r="A12">
        <f>'VIF 2'!A12</f>
        <v>223</v>
      </c>
      <c r="B12">
        <f>'VIF 2'!B12</f>
        <v>493.5</v>
      </c>
      <c r="C12">
        <f>'VIF 2'!C12</f>
        <v>24868</v>
      </c>
      <c r="D12">
        <f>'VIF 2'!D12</f>
        <v>35.4</v>
      </c>
      <c r="E12">
        <f>'VIF 2'!E12</f>
        <v>42.081529580000002</v>
      </c>
      <c r="H12" t="s">
        <v>13</v>
      </c>
      <c r="I12">
        <f>COUNT(B2)</f>
        <v>1</v>
      </c>
      <c r="J12">
        <f>DEVSQ(MMULT([1]!DEsign(B2:B51),I17:I18))</f>
        <v>9503.5610255268548</v>
      </c>
      <c r="K12">
        <f>J12/I12</f>
        <v>9503.5610255268548</v>
      </c>
      <c r="L12">
        <f>K12/K13</f>
        <v>14.615855230218068</v>
      </c>
      <c r="M12">
        <f>_xlfn.F.DIST.RT(L12,I12,I13)</f>
        <v>3.7961084137484513E-4</v>
      </c>
      <c r="N12" s="7" t="str">
        <f>IF(M12&lt;M10,"yes","no")</f>
        <v>yes</v>
      </c>
      <c r="P12" t="s">
        <v>13</v>
      </c>
      <c r="Q12">
        <f>COUNT(D2)</f>
        <v>1</v>
      </c>
      <c r="R12">
        <f>DEVSQ(MMULT([1]!DEsign(D2:D51),Q17:Q18))</f>
        <v>8462.0984924002478</v>
      </c>
      <c r="S12">
        <f>R12/Q12</f>
        <v>8462.0984924002478</v>
      </c>
      <c r="T12">
        <f>S12/S13</f>
        <v>12.593910593121473</v>
      </c>
      <c r="U12">
        <f>_xlfn.F.DIST.RT(T12,Q12,Q13)</f>
        <v>8.7732894925824658E-4</v>
      </c>
      <c r="V12" s="7" t="str">
        <f>IF(U12&lt;U10,"yes","no")</f>
        <v>yes</v>
      </c>
    </row>
    <row r="13" spans="1:22" x14ac:dyDescent="0.25">
      <c r="A13">
        <f>'VIF 2'!A13</f>
        <v>169.2</v>
      </c>
      <c r="B13">
        <f>'VIF 2'!B13</f>
        <v>458.4</v>
      </c>
      <c r="C13">
        <f>'VIF 2'!C13</f>
        <v>58205</v>
      </c>
      <c r="D13">
        <f>'VIF 2'!D13</f>
        <v>62.5</v>
      </c>
      <c r="E13">
        <f>'VIF 2'!E13</f>
        <v>50.038277129999997</v>
      </c>
      <c r="H13" t="s">
        <v>14</v>
      </c>
      <c r="I13">
        <f>I14-I12</f>
        <v>48</v>
      </c>
      <c r="J13">
        <f>J14-J12</f>
        <v>31210.690174473144</v>
      </c>
      <c r="K13">
        <f>J13/I13</f>
        <v>650.22271196819054</v>
      </c>
      <c r="P13" t="s">
        <v>14</v>
      </c>
      <c r="Q13">
        <f>Q14-Q12</f>
        <v>48</v>
      </c>
      <c r="R13">
        <f>R14-R12</f>
        <v>32252.152707599751</v>
      </c>
      <c r="S13">
        <f>R13/Q13</f>
        <v>671.91984807499477</v>
      </c>
    </row>
    <row r="14" spans="1:22" x14ac:dyDescent="0.25">
      <c r="A14">
        <f>'VIF 2'!A14</f>
        <v>191.7</v>
      </c>
      <c r="B14">
        <f>'VIF 2'!B14</f>
        <v>478.8</v>
      </c>
      <c r="C14">
        <f>'VIF 2'!C14</f>
        <v>43880</v>
      </c>
      <c r="D14">
        <f>'VIF 2'!D14</f>
        <v>54.4</v>
      </c>
      <c r="E14">
        <f>'VIF 2'!E14</f>
        <v>55.570909460000003</v>
      </c>
      <c r="H14" s="6" t="s">
        <v>15</v>
      </c>
      <c r="I14" s="6">
        <f>I8-1</f>
        <v>49</v>
      </c>
      <c r="J14" s="6">
        <f>DEVSQ(A2:A51)</f>
        <v>40714.251199999999</v>
      </c>
      <c r="K14" s="6"/>
      <c r="L14" s="6"/>
      <c r="M14" s="6"/>
      <c r="N14" s="6"/>
      <c r="P14" s="6" t="s">
        <v>15</v>
      </c>
      <c r="Q14" s="6">
        <f>Q8-1</f>
        <v>49</v>
      </c>
      <c r="R14" s="6">
        <f>DEVSQ(A2:A51)</f>
        <v>40714.251199999999</v>
      </c>
      <c r="S14" s="6"/>
      <c r="T14" s="6"/>
      <c r="U14" s="6"/>
      <c r="V14" s="6"/>
    </row>
    <row r="15" spans="1:22" ht="15.75" thickBot="1" x14ac:dyDescent="0.3">
      <c r="A15">
        <f>'VIF 2'!A15</f>
        <v>156.1</v>
      </c>
      <c r="B15">
        <f>'VIF 2'!B15</f>
        <v>423.9</v>
      </c>
      <c r="C15">
        <f>'VIF 2'!C15</f>
        <v>45464</v>
      </c>
      <c r="D15">
        <f>'VIF 2'!D15</f>
        <v>48</v>
      </c>
      <c r="E15">
        <f>'VIF 2'!E15</f>
        <v>53.522583609999998</v>
      </c>
    </row>
    <row r="16" spans="1:22" ht="15.75" thickTop="1" x14ac:dyDescent="0.25">
      <c r="A16">
        <f>'VIF 2'!A16</f>
        <v>178.7</v>
      </c>
      <c r="B16">
        <f>'VIF 2'!B16</f>
        <v>453.54942210000002</v>
      </c>
      <c r="C16">
        <f>'VIF 2'!C16</f>
        <v>70535</v>
      </c>
      <c r="D16">
        <f>'VIF 2'!D16</f>
        <v>64</v>
      </c>
      <c r="E16">
        <f>'VIF 2'!E16</f>
        <v>56.062581489999999</v>
      </c>
      <c r="H16" s="8"/>
      <c r="I16" s="8" t="s">
        <v>29</v>
      </c>
      <c r="J16" s="8" t="s">
        <v>30</v>
      </c>
      <c r="K16" s="8" t="s">
        <v>31</v>
      </c>
      <c r="L16" s="8" t="s">
        <v>27</v>
      </c>
      <c r="M16" s="8" t="s">
        <v>32</v>
      </c>
      <c r="N16" s="8" t="s">
        <v>33</v>
      </c>
      <c r="P16" s="8"/>
      <c r="Q16" s="8" t="s">
        <v>29</v>
      </c>
      <c r="R16" s="8" t="s">
        <v>30</v>
      </c>
      <c r="S16" s="8" t="s">
        <v>31</v>
      </c>
      <c r="T16" s="8" t="s">
        <v>27</v>
      </c>
      <c r="U16" s="8" t="s">
        <v>32</v>
      </c>
      <c r="V16" s="8" t="s">
        <v>33</v>
      </c>
    </row>
    <row r="17" spans="1:22" x14ac:dyDescent="0.25">
      <c r="A17">
        <f>'VIF 2'!A17</f>
        <v>205.4</v>
      </c>
      <c r="B17">
        <f>'VIF 2'!B17</f>
        <v>422.5</v>
      </c>
      <c r="C17">
        <f>'VIF 2'!C17</f>
        <v>33644</v>
      </c>
      <c r="D17">
        <f>'VIF 2'!D17</f>
        <v>47.3</v>
      </c>
      <c r="E17">
        <f>'VIF 2'!E17</f>
        <v>42.204515270000002</v>
      </c>
      <c r="H17" t="s">
        <v>16</v>
      </c>
      <c r="I17">
        <f t="array" ref="I17:J18">[1]!RegCoeff(B2:B51,A2:A51)</f>
        <v>19.730824536489706</v>
      </c>
      <c r="J17">
        <v>42.643531988296509</v>
      </c>
      <c r="K17">
        <f>I17/J17</f>
        <v>0.46269208052242994</v>
      </c>
      <c r="L17">
        <f>_xlfn.T.DIST.2T(ABS(K17),$I$13)</f>
        <v>0.64567588743139936</v>
      </c>
      <c r="M17">
        <f>I17-_xlfn.T.INV.2T(M$10,$I$13)*J17</f>
        <v>-66.009743067040006</v>
      </c>
      <c r="N17">
        <f>I17+_xlfn.T.INV.2T(M$10,$I$13)*J17</f>
        <v>105.47139214001942</v>
      </c>
      <c r="P17" t="s">
        <v>16</v>
      </c>
      <c r="Q17">
        <f t="array" ref="Q17:R18">[1]!RegCoeff(D2:D51,A2:A51)</f>
        <v>270.59632109693587</v>
      </c>
      <c r="R17">
        <v>25.183859181973681</v>
      </c>
      <c r="S17">
        <f>Q17/R17</f>
        <v>10.744831407357362</v>
      </c>
      <c r="T17">
        <f>_xlfn.T.DIST.2T(ABS(S17),$Q$13)</f>
        <v>2.2880856324377752E-14</v>
      </c>
      <c r="U17">
        <f>Q17-_xlfn.T.INV.2T(U$10,$Q$13)*R17</f>
        <v>219.96077849454545</v>
      </c>
      <c r="V17">
        <f>Q17+_xlfn.T.INV.2T(U$10,$Q$13)*R17</f>
        <v>321.23186369932631</v>
      </c>
    </row>
    <row r="18" spans="1:22" x14ac:dyDescent="0.25">
      <c r="A18">
        <f>'VIF 2'!A18</f>
        <v>177.7</v>
      </c>
      <c r="B18">
        <f>'VIF 2'!B18</f>
        <v>453.54942210000002</v>
      </c>
      <c r="C18">
        <f>'VIF 2'!C18</f>
        <v>48525</v>
      </c>
      <c r="D18">
        <f>'VIF 2'!D18</f>
        <v>54.2</v>
      </c>
      <c r="E18">
        <f>'VIF 2'!E18</f>
        <v>55.681518590000003</v>
      </c>
      <c r="H18" s="6" t="str">
        <f t="array" ref="H18">TRANSPOSE(B1)</f>
        <v>Incident  Rate(X1)</v>
      </c>
      <c r="I18" s="6">
        <v>0.35696122470885672</v>
      </c>
      <c r="J18" s="6">
        <v>9.3370337071212964E-2</v>
      </c>
      <c r="K18" s="6">
        <f>I18/J18</f>
        <v>3.8230688236308352</v>
      </c>
      <c r="L18" s="6">
        <f>_xlfn.T.DIST.2T(ABS(K18),$I$13)</f>
        <v>3.7961084137484702E-4</v>
      </c>
      <c r="M18" s="6">
        <f>I18-_xlfn.T.INV.2T(M$10,$I$13)*J18</f>
        <v>0.16922757966238566</v>
      </c>
      <c r="N18" s="6">
        <f>I18+_xlfn.T.INV.2T(M$10,$I$13)*J18</f>
        <v>0.54469486975532777</v>
      </c>
      <c r="P18" s="6" t="str">
        <f t="array" ref="P18">TRANSPOSE(D1)</f>
        <v>Employed16_Over (%)(X3)</v>
      </c>
      <c r="Q18" s="6">
        <v>-1.6452128813809164</v>
      </c>
      <c r="R18" s="6">
        <v>0.46359826108434704</v>
      </c>
      <c r="S18" s="6">
        <f>Q18/R18</f>
        <v>-3.5487900181782313</v>
      </c>
      <c r="T18" s="6">
        <f>_xlfn.T.DIST.2T(ABS(S18),$Q$13)</f>
        <v>8.7732894925825298E-4</v>
      </c>
      <c r="U18" s="6">
        <f>Q18-_xlfn.T.INV.2T(U$10,$Q$13)*R18</f>
        <v>-2.5773396586912574</v>
      </c>
      <c r="V18" s="6">
        <f>Q18+_xlfn.T.INV.2T(U$10,$Q$13)*R18</f>
        <v>-0.71308610407057516</v>
      </c>
    </row>
    <row r="19" spans="1:22" x14ac:dyDescent="0.25">
      <c r="A19">
        <f>'VIF 2'!A19</f>
        <v>166.1</v>
      </c>
      <c r="B19">
        <f>'VIF 2'!B19</f>
        <v>398.1</v>
      </c>
      <c r="C19">
        <f>'VIF 2'!C19</f>
        <v>35274</v>
      </c>
      <c r="D19">
        <f>'VIF 2'!D19</f>
        <v>51</v>
      </c>
      <c r="E19">
        <f>'VIF 2'!E19</f>
        <v>48.478900879999998</v>
      </c>
    </row>
    <row r="20" spans="1:22" x14ac:dyDescent="0.25">
      <c r="A20">
        <f>'VIF 2'!A20</f>
        <v>227.4</v>
      </c>
      <c r="B20">
        <f>'VIF 2'!B20</f>
        <v>465.4</v>
      </c>
      <c r="C20">
        <f>'VIF 2'!C20</f>
        <v>44111</v>
      </c>
      <c r="D20">
        <f>'VIF 2'!D20</f>
        <v>48.8</v>
      </c>
      <c r="E20">
        <f>'VIF 2'!E20</f>
        <v>54.942119320000003</v>
      </c>
      <c r="H20" s="16" t="s">
        <v>42</v>
      </c>
      <c r="P20" s="16" t="s">
        <v>44</v>
      </c>
    </row>
    <row r="21" spans="1:22" x14ac:dyDescent="0.25">
      <c r="A21">
        <f>'VIF 2'!A21</f>
        <v>222.5</v>
      </c>
      <c r="B21">
        <f>'VIF 2'!B21</f>
        <v>439.1</v>
      </c>
      <c r="C21">
        <f>'VIF 2'!C21</f>
        <v>40122</v>
      </c>
      <c r="D21">
        <f>'VIF 2'!D21</f>
        <v>48.7</v>
      </c>
      <c r="E21">
        <f>'VIF 2'!E21</f>
        <v>47.99700086</v>
      </c>
    </row>
    <row r="22" spans="1:22" ht="15.75" thickBot="1" x14ac:dyDescent="0.3">
      <c r="A22">
        <f>'VIF 2'!A22</f>
        <v>198.3</v>
      </c>
      <c r="B22">
        <f>'VIF 2'!B22</f>
        <v>463.7</v>
      </c>
      <c r="C22">
        <f>'VIF 2'!C22</f>
        <v>43918</v>
      </c>
      <c r="D22">
        <f>'VIF 2'!D22</f>
        <v>50.5</v>
      </c>
      <c r="E22">
        <f>'VIF 2'!E22</f>
        <v>55.694951340000003</v>
      </c>
      <c r="H22" s="5" t="s">
        <v>22</v>
      </c>
      <c r="I22" s="5"/>
      <c r="K22" s="5"/>
      <c r="L22" s="5"/>
      <c r="P22" s="5" t="s">
        <v>22</v>
      </c>
      <c r="Q22" s="5"/>
      <c r="S22" s="5"/>
      <c r="T22" s="5"/>
    </row>
    <row r="23" spans="1:22" ht="15.75" thickTop="1" x14ac:dyDescent="0.25">
      <c r="A23">
        <f>'VIF 2'!A23</f>
        <v>206.7</v>
      </c>
      <c r="B23">
        <f>'VIF 2'!B23</f>
        <v>506.6</v>
      </c>
      <c r="C23">
        <f>'VIF 2'!C23</f>
        <v>42121</v>
      </c>
      <c r="D23">
        <f>'VIF 2'!D23</f>
        <v>53</v>
      </c>
      <c r="E23">
        <f>'VIF 2'!E23</f>
        <v>49.698203769999999</v>
      </c>
      <c r="H23" t="s">
        <v>7</v>
      </c>
      <c r="I23">
        <f>SQRT(I24)</f>
        <v>0.44668860311185177</v>
      </c>
      <c r="K23" t="s">
        <v>23</v>
      </c>
      <c r="L23">
        <f>I27*LN(J32/I27)+2*(I31+1)</f>
        <v>327.98766742773643</v>
      </c>
      <c r="P23" t="s">
        <v>7</v>
      </c>
      <c r="Q23">
        <f>SQRT(Q24)</f>
        <v>0.44233547948789886</v>
      </c>
      <c r="S23" t="s">
        <v>23</v>
      </c>
      <c r="T23">
        <f>Q27*LN(R32/Q27)+2*(Q31+1)</f>
        <v>328.22882012351636</v>
      </c>
    </row>
    <row r="24" spans="1:22" x14ac:dyDescent="0.25">
      <c r="A24">
        <f>'VIF 2'!A24</f>
        <v>170.9</v>
      </c>
      <c r="B24">
        <f>'VIF 2'!B24</f>
        <v>488.7</v>
      </c>
      <c r="C24">
        <f>'VIF 2'!C24</f>
        <v>51331</v>
      </c>
      <c r="D24">
        <f>'VIF 2'!D24</f>
        <v>62.8</v>
      </c>
      <c r="E24">
        <f>'VIF 2'!E24</f>
        <v>45.506582710000004</v>
      </c>
      <c r="H24" t="s">
        <v>8</v>
      </c>
      <c r="I24">
        <f>J31/J33</f>
        <v>0.19953070815001744</v>
      </c>
      <c r="K24" t="s">
        <v>24</v>
      </c>
      <c r="L24">
        <f>L23+2*(I31+2)*(I31+3)/(I27-I31-3)</f>
        <v>328.50940655817124</v>
      </c>
      <c r="P24" t="s">
        <v>8</v>
      </c>
      <c r="Q24">
        <f>R31/R33</f>
        <v>0.1956606764137894</v>
      </c>
      <c r="S24" t="s">
        <v>24</v>
      </c>
      <c r="T24">
        <f>T23+2*(Q31+2)*(Q31+3)/(Q27-Q31-3)</f>
        <v>328.75055925395117</v>
      </c>
    </row>
    <row r="25" spans="1:22" x14ac:dyDescent="0.25">
      <c r="A25">
        <f>'VIF 2'!A25</f>
        <v>169.3</v>
      </c>
      <c r="B25">
        <f>'VIF 2'!B25</f>
        <v>453.6</v>
      </c>
      <c r="C25">
        <f>'VIF 2'!C25</f>
        <v>60809</v>
      </c>
      <c r="D25">
        <f>'VIF 2'!D25</f>
        <v>60.7</v>
      </c>
      <c r="E25">
        <f>'VIF 2'!E25</f>
        <v>58.156508189999997</v>
      </c>
      <c r="H25" t="s">
        <v>9</v>
      </c>
      <c r="I25">
        <f>1-(1-I24)*(I27-1)/(I27-I31-1)</f>
        <v>0.18285426456980947</v>
      </c>
      <c r="K25" s="6" t="s">
        <v>25</v>
      </c>
      <c r="L25" s="6">
        <f>I27*LN(J32/I27)+(I31+1)*LN(I27)</f>
        <v>331.81171343859273</v>
      </c>
      <c r="P25" t="s">
        <v>9</v>
      </c>
      <c r="Q25">
        <f>1-(1-Q24)*(Q27-1)/(Q27-Q31-1)</f>
        <v>0.17890360717241005</v>
      </c>
      <c r="S25" s="6" t="s">
        <v>25</v>
      </c>
      <c r="T25" s="6">
        <f>Q27*LN(R32/Q27)+(Q31+1)*LN(Q27)</f>
        <v>332.05286613437266</v>
      </c>
    </row>
    <row r="26" spans="1:22" x14ac:dyDescent="0.25">
      <c r="A26">
        <f>'VIF 2'!A26</f>
        <v>163</v>
      </c>
      <c r="B26">
        <f>'VIF 2'!B26</f>
        <v>453.54942210000002</v>
      </c>
      <c r="C26">
        <f>'VIF 2'!C26</f>
        <v>53552</v>
      </c>
      <c r="D26">
        <f>'VIF 2'!D26</f>
        <v>69</v>
      </c>
      <c r="E26">
        <f>'VIF 2'!E26</f>
        <v>50.331391850000003</v>
      </c>
      <c r="H26" t="s">
        <v>10</v>
      </c>
      <c r="I26">
        <f>SQRT(K32)</f>
        <v>26.057031930886041</v>
      </c>
      <c r="P26" t="s">
        <v>10</v>
      </c>
      <c r="Q26">
        <f>SQRT(S32)</f>
        <v>26.119944993611949</v>
      </c>
    </row>
    <row r="27" spans="1:22" x14ac:dyDescent="0.25">
      <c r="A27">
        <f>'VIF 2'!A27</f>
        <v>114.3</v>
      </c>
      <c r="B27">
        <f>'VIF 2'!B27</f>
        <v>453.54942210000002</v>
      </c>
      <c r="C27">
        <f>'VIF 2'!C27</f>
        <v>43083</v>
      </c>
      <c r="D27">
        <f>'VIF 2'!D27</f>
        <v>59.7</v>
      </c>
      <c r="E27">
        <f>'VIF 2'!E27</f>
        <v>49.394347240000002</v>
      </c>
      <c r="H27" s="6" t="s">
        <v>11</v>
      </c>
      <c r="I27" s="6">
        <f>COUNT(A2:A51)</f>
        <v>50</v>
      </c>
      <c r="P27" s="6" t="s">
        <v>11</v>
      </c>
      <c r="Q27" s="6">
        <f>COUNT(A2:A51)</f>
        <v>50</v>
      </c>
    </row>
    <row r="28" spans="1:22" x14ac:dyDescent="0.25">
      <c r="A28">
        <f>'VIF 2'!A28</f>
        <v>216.7</v>
      </c>
      <c r="B28">
        <f>'VIF 2'!B28</f>
        <v>531.70000000000005</v>
      </c>
      <c r="C28">
        <f>'VIF 2'!C28</f>
        <v>34678</v>
      </c>
      <c r="D28">
        <f>'VIF 2'!D28</f>
        <v>47</v>
      </c>
      <c r="E28">
        <f>'VIF 2'!E28</f>
        <v>51.636159560000003</v>
      </c>
    </row>
    <row r="29" spans="1:22" ht="15.75" thickBot="1" x14ac:dyDescent="0.3">
      <c r="A29">
        <f>'VIF 2'!A29</f>
        <v>168</v>
      </c>
      <c r="B29">
        <f>'VIF 2'!B29</f>
        <v>433.2</v>
      </c>
      <c r="C29">
        <f>'VIF 2'!C29</f>
        <v>57126</v>
      </c>
      <c r="D29">
        <f>'VIF 2'!D29</f>
        <v>60</v>
      </c>
      <c r="E29">
        <f>'VIF 2'!E29</f>
        <v>53.986783080000002</v>
      </c>
      <c r="H29" t="s">
        <v>12</v>
      </c>
      <c r="L29" s="7" t="s">
        <v>26</v>
      </c>
      <c r="M29" s="7">
        <v>0.05</v>
      </c>
      <c r="P29" t="s">
        <v>12</v>
      </c>
      <c r="T29" s="7" t="s">
        <v>26</v>
      </c>
      <c r="U29" s="7">
        <v>0.05</v>
      </c>
    </row>
    <row r="30" spans="1:22" ht="15.75" thickTop="1" x14ac:dyDescent="0.25">
      <c r="A30">
        <f>'VIF 2'!A30</f>
        <v>191.2</v>
      </c>
      <c r="B30">
        <f>'VIF 2'!B30</f>
        <v>432.6</v>
      </c>
      <c r="C30">
        <f>'VIF 2'!C30</f>
        <v>38013</v>
      </c>
      <c r="D30">
        <f>'VIF 2'!D30</f>
        <v>47.8</v>
      </c>
      <c r="E30">
        <f>'VIF 2'!E30</f>
        <v>57.173257669999998</v>
      </c>
      <c r="H30" s="8"/>
      <c r="I30" s="8" t="s">
        <v>17</v>
      </c>
      <c r="J30" s="8" t="s">
        <v>18</v>
      </c>
      <c r="K30" s="8" t="s">
        <v>19</v>
      </c>
      <c r="L30" s="8" t="s">
        <v>20</v>
      </c>
      <c r="M30" s="8" t="s">
        <v>27</v>
      </c>
      <c r="N30" s="8" t="s">
        <v>28</v>
      </c>
      <c r="P30" s="8"/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27</v>
      </c>
      <c r="V30" s="8" t="s">
        <v>28</v>
      </c>
    </row>
    <row r="31" spans="1:22" x14ac:dyDescent="0.25">
      <c r="A31">
        <f>'VIF 2'!A31</f>
        <v>215.6</v>
      </c>
      <c r="B31">
        <f>'VIF 2'!B31</f>
        <v>455.6</v>
      </c>
      <c r="C31">
        <f>'VIF 2'!C31</f>
        <v>40683</v>
      </c>
      <c r="D31">
        <f>'VIF 2'!D31</f>
        <v>50.3</v>
      </c>
      <c r="E31">
        <f>'VIF 2'!E31</f>
        <v>50.493485990000003</v>
      </c>
      <c r="H31" t="s">
        <v>13</v>
      </c>
      <c r="I31">
        <f>COUNT(C2)</f>
        <v>1</v>
      </c>
      <c r="J31">
        <f>DEVSQ(MMULT([1]!DEsign(C2:C51),I36:I37))</f>
        <v>8123.7433737336969</v>
      </c>
      <c r="K31">
        <f>J31/I31</f>
        <v>8123.7433737336969</v>
      </c>
      <c r="L31">
        <f>K31/K32</f>
        <v>11.964823746162855</v>
      </c>
      <c r="M31">
        <f>_xlfn.F.DIST.RT(L31,I31,I32)</f>
        <v>1.1468245632438535E-3</v>
      </c>
      <c r="N31" s="7" t="str">
        <f>IF(M31&lt;M29,"yes","no")</f>
        <v>yes</v>
      </c>
      <c r="P31" t="s">
        <v>13</v>
      </c>
      <c r="Q31">
        <f>COUNT(E2)</f>
        <v>1</v>
      </c>
      <c r="R31">
        <f>DEVSQ(MMULT([1]!DEsign(E2:E51),Q36:Q37))</f>
        <v>7966.1779294729367</v>
      </c>
      <c r="S31">
        <f>R31/Q31</f>
        <v>7966.1779294729367</v>
      </c>
      <c r="T31">
        <f>S31/S32</f>
        <v>11.676306494612493</v>
      </c>
      <c r="U31">
        <f>_xlfn.F.DIST.RT(T31,Q31,Q32)</f>
        <v>1.2983190939645881E-3</v>
      </c>
      <c r="V31" s="7" t="str">
        <f>IF(U31&lt;U29,"yes","no")</f>
        <v>yes</v>
      </c>
    </row>
    <row r="32" spans="1:22" x14ac:dyDescent="0.25">
      <c r="A32">
        <f>'VIF 2'!A32</f>
        <v>188.4</v>
      </c>
      <c r="B32">
        <f>'VIF 2'!B32</f>
        <v>427.7</v>
      </c>
      <c r="C32">
        <f>'VIF 2'!C32</f>
        <v>41316</v>
      </c>
      <c r="D32">
        <f>'VIF 2'!D32</f>
        <v>50</v>
      </c>
      <c r="E32">
        <f>'VIF 2'!E32</f>
        <v>53.832267770000001</v>
      </c>
      <c r="H32" t="s">
        <v>14</v>
      </c>
      <c r="I32">
        <f>I33-I31</f>
        <v>48</v>
      </c>
      <c r="J32">
        <f>J33-J31</f>
        <v>32590.507826266301</v>
      </c>
      <c r="K32">
        <f>J32/I32</f>
        <v>678.96891304721464</v>
      </c>
      <c r="P32" t="s">
        <v>14</v>
      </c>
      <c r="Q32">
        <f>Q33-Q31</f>
        <v>48</v>
      </c>
      <c r="R32">
        <f>R33-R31</f>
        <v>32748.073270527064</v>
      </c>
      <c r="S32">
        <f>R32/Q32</f>
        <v>682.25152646931383</v>
      </c>
    </row>
    <row r="33" spans="1:22" x14ac:dyDescent="0.25">
      <c r="A33">
        <f>'VIF 2'!A33</f>
        <v>146.80000000000001</v>
      </c>
      <c r="B33">
        <f>'VIF 2'!B33</f>
        <v>427.6</v>
      </c>
      <c r="C33">
        <f>'VIF 2'!C33</f>
        <v>56797</v>
      </c>
      <c r="D33">
        <f>'VIF 2'!D33</f>
        <v>53.9</v>
      </c>
      <c r="E33">
        <f>'VIF 2'!E33</f>
        <v>55.725587789999999</v>
      </c>
      <c r="H33" s="6" t="s">
        <v>15</v>
      </c>
      <c r="I33" s="6">
        <f>I27-1</f>
        <v>49</v>
      </c>
      <c r="J33" s="6">
        <f>DEVSQ(A2:A51)</f>
        <v>40714.251199999999</v>
      </c>
      <c r="K33" s="6"/>
      <c r="L33" s="6"/>
      <c r="M33" s="6"/>
      <c r="N33" s="6"/>
      <c r="P33" s="6" t="s">
        <v>15</v>
      </c>
      <c r="Q33" s="6">
        <f>Q27-1</f>
        <v>49</v>
      </c>
      <c r="R33" s="6">
        <f>DEVSQ(A2:A51)</f>
        <v>40714.251199999999</v>
      </c>
      <c r="S33" s="6"/>
      <c r="T33" s="6"/>
      <c r="U33" s="6"/>
      <c r="V33" s="6"/>
    </row>
    <row r="34" spans="1:22" ht="15.75" thickBot="1" x14ac:dyDescent="0.3">
      <c r="A34">
        <f>'VIF 2'!A34</f>
        <v>197.7</v>
      </c>
      <c r="B34">
        <f>'VIF 2'!B34</f>
        <v>432.1</v>
      </c>
      <c r="C34">
        <f>'VIF 2'!C34</f>
        <v>38280</v>
      </c>
      <c r="D34">
        <f>'VIF 2'!D34</f>
        <v>49.7</v>
      </c>
      <c r="E34">
        <f>'VIF 2'!E34</f>
        <v>54.307481930000002</v>
      </c>
    </row>
    <row r="35" spans="1:22" ht="15.75" thickTop="1" x14ac:dyDescent="0.25">
      <c r="A35">
        <f>'VIF 2'!A35</f>
        <v>166.9</v>
      </c>
      <c r="B35">
        <f>'VIF 2'!B35</f>
        <v>428.2</v>
      </c>
      <c r="C35">
        <f>'VIF 2'!C35</f>
        <v>46972</v>
      </c>
      <c r="D35">
        <f>'VIF 2'!D35</f>
        <v>62.2</v>
      </c>
      <c r="E35">
        <f>'VIF 2'!E35</f>
        <v>51.663495650000002</v>
      </c>
      <c r="H35" s="8"/>
      <c r="I35" s="8" t="s">
        <v>29</v>
      </c>
      <c r="J35" s="8" t="s">
        <v>30</v>
      </c>
      <c r="K35" s="8" t="s">
        <v>31</v>
      </c>
      <c r="L35" s="8" t="s">
        <v>27</v>
      </c>
      <c r="M35" s="8" t="s">
        <v>32</v>
      </c>
      <c r="N35" s="8" t="s">
        <v>33</v>
      </c>
      <c r="P35" s="8"/>
      <c r="Q35" s="8" t="s">
        <v>29</v>
      </c>
      <c r="R35" s="8" t="s">
        <v>30</v>
      </c>
      <c r="S35" s="8" t="s">
        <v>31</v>
      </c>
      <c r="T35" s="8" t="s">
        <v>27</v>
      </c>
      <c r="U35" s="8" t="s">
        <v>32</v>
      </c>
      <c r="V35" s="8" t="s">
        <v>33</v>
      </c>
    </row>
    <row r="36" spans="1:22" x14ac:dyDescent="0.25">
      <c r="A36">
        <f>'VIF 2'!A36</f>
        <v>200.2</v>
      </c>
      <c r="B36">
        <f>'VIF 2'!B36</f>
        <v>469.7</v>
      </c>
      <c r="C36">
        <f>'VIF 2'!C36</f>
        <v>31558</v>
      </c>
      <c r="D36">
        <f>'VIF 2'!D36</f>
        <v>49.8</v>
      </c>
      <c r="E36">
        <f>'VIF 2'!E36</f>
        <v>53.078887629999997</v>
      </c>
      <c r="H36" t="s">
        <v>16</v>
      </c>
      <c r="I36">
        <f t="array" ref="I36:J37">[1]!RegCoeff(C2:C51,A2:A51)</f>
        <v>242.27669049488648</v>
      </c>
      <c r="J36">
        <v>17.761533791440417</v>
      </c>
      <c r="K36">
        <f>I36/J36</f>
        <v>13.6405275208633</v>
      </c>
      <c r="L36">
        <f>_xlfn.T.DIST.2T(ABS(K36),$I$32)</f>
        <v>3.9123629965172704E-18</v>
      </c>
      <c r="M36">
        <f>I36-_xlfn.T.INV.2T(M$29,$I$32)*J36</f>
        <v>206.56473330509908</v>
      </c>
      <c r="N36">
        <f>I36+_xlfn.T.INV.2T(M$29,$I$32)*J36</f>
        <v>277.98864768467388</v>
      </c>
      <c r="P36" t="s">
        <v>16</v>
      </c>
      <c r="Q36">
        <f t="array" ref="Q36:R37">[1]!RegCoeff(E2:E51,A2:A51)</f>
        <v>300.89703058771943</v>
      </c>
      <c r="R36">
        <v>34.939423554875553</v>
      </c>
      <c r="S36">
        <f>Q36/R36</f>
        <v>8.6119632201468121</v>
      </c>
      <c r="T36">
        <f>_xlfn.T.DIST.2T(ABS(S36),$Q$32)</f>
        <v>2.6604919489825953E-11</v>
      </c>
      <c r="U36">
        <f>Q36-_xlfn.T.INV.2T(U$29,$Q$32)*R36</f>
        <v>230.64661117693186</v>
      </c>
      <c r="V36">
        <f>Q36+_xlfn.T.INV.2T(U$29,$Q$32)*R36</f>
        <v>371.147449998507</v>
      </c>
    </row>
    <row r="37" spans="1:22" x14ac:dyDescent="0.25">
      <c r="A37">
        <f>'VIF 2'!A37</f>
        <v>198.9</v>
      </c>
      <c r="B37">
        <f>'VIF 2'!B37</f>
        <v>521.29999999999995</v>
      </c>
      <c r="C37">
        <f>'VIF 2'!C37</f>
        <v>31616</v>
      </c>
      <c r="D37">
        <f>'VIF 2'!D37</f>
        <v>48.6</v>
      </c>
      <c r="E37">
        <f>'VIF 2'!E37</f>
        <v>44.694632939999998</v>
      </c>
      <c r="H37" s="6" t="str">
        <f t="array" ref="H37">TRANSPOSE(C1)</f>
        <v>Median Income(X2)</v>
      </c>
      <c r="I37" s="6">
        <v>-1.3297889774125783E-3</v>
      </c>
      <c r="J37" s="6">
        <v>3.8444089183998077E-4</v>
      </c>
      <c r="K37" s="6">
        <f>I37/J37</f>
        <v>-3.4590206339602609</v>
      </c>
      <c r="L37" s="6">
        <f>_xlfn.T.DIST.2T(ABS(K37),$I$32)</f>
        <v>1.1468245632438535E-3</v>
      </c>
      <c r="M37" s="6">
        <f>I37-_xlfn.T.INV.2T(M$29,$I$32)*J37</f>
        <v>-2.1027591967981013E-3</v>
      </c>
      <c r="N37" s="6">
        <f>I37+_xlfn.T.INV.2T(M$29,$I$32)*J37</f>
        <v>-5.5681875802705524E-4</v>
      </c>
      <c r="P37" s="6" t="str">
        <f t="array" ref="P37">TRANSPOSE(E1)</f>
        <v>PctMarried (%)(X4)</v>
      </c>
      <c r="Q37" s="6">
        <v>-2.3345507729723809</v>
      </c>
      <c r="R37" s="6">
        <v>0.68320428324282179</v>
      </c>
      <c r="S37" s="6">
        <f>Q37/R37</f>
        <v>-3.4170610902663854</v>
      </c>
      <c r="T37" s="6">
        <f>_xlfn.T.DIST.2T(ABS(S37),$Q$32)</f>
        <v>1.2983190939645855E-3</v>
      </c>
      <c r="U37" s="6">
        <f>Q37-_xlfn.T.INV.2T(U$29,$Q$32)*R37</f>
        <v>-3.7082250514181485</v>
      </c>
      <c r="V37" s="6">
        <f>Q37+_xlfn.T.INV.2T(U$29,$Q$32)*R37</f>
        <v>-0.96087649452661328</v>
      </c>
    </row>
    <row r="38" spans="1:22" x14ac:dyDescent="0.25">
      <c r="A38">
        <f>'VIF 2'!A38</f>
        <v>173.6</v>
      </c>
      <c r="B38">
        <f>'VIF 2'!B38</f>
        <v>434.6</v>
      </c>
      <c r="C38">
        <f>'VIF 2'!C38</f>
        <v>40386</v>
      </c>
      <c r="D38">
        <f>'VIF 2'!D38</f>
        <v>58.9</v>
      </c>
      <c r="E38">
        <f>'VIF 2'!E38</f>
        <v>44.698977339999999</v>
      </c>
    </row>
    <row r="39" spans="1:22" x14ac:dyDescent="0.25">
      <c r="A39">
        <f>'VIF 2'!A39</f>
        <v>185.8</v>
      </c>
      <c r="B39">
        <f>'VIF 2'!B39</f>
        <v>464.7</v>
      </c>
      <c r="C39">
        <f>'VIF 2'!C39</f>
        <v>51911</v>
      </c>
      <c r="D39">
        <f>'VIF 2'!D39</f>
        <v>59.3</v>
      </c>
      <c r="E39">
        <f>'VIF 2'!E39</f>
        <v>52.538930260000001</v>
      </c>
    </row>
    <row r="40" spans="1:22" x14ac:dyDescent="0.25">
      <c r="A40">
        <f>'VIF 2'!A40</f>
        <v>151.9</v>
      </c>
      <c r="B40">
        <f>'VIF 2'!B40</f>
        <v>406.9</v>
      </c>
      <c r="C40">
        <f>'VIF 2'!C40</f>
        <v>45624</v>
      </c>
      <c r="D40">
        <f>'VIF 2'!D40</f>
        <v>57.7</v>
      </c>
      <c r="E40">
        <f>'VIF 2'!E40</f>
        <v>55.444444439999998</v>
      </c>
    </row>
    <row r="41" spans="1:22" x14ac:dyDescent="0.25">
      <c r="A41">
        <f>'VIF 2'!A41</f>
        <v>159.69999999999999</v>
      </c>
      <c r="B41">
        <f>'VIF 2'!B41</f>
        <v>430.2</v>
      </c>
      <c r="C41">
        <f>'VIF 2'!C41</f>
        <v>53572</v>
      </c>
      <c r="D41">
        <f>'VIF 2'!D41</f>
        <v>63.1</v>
      </c>
      <c r="E41">
        <f>'VIF 2'!E41</f>
        <v>49.231861850000001</v>
      </c>
    </row>
    <row r="42" spans="1:22" x14ac:dyDescent="0.25">
      <c r="A42">
        <f>'VIF 2'!A42</f>
        <v>129</v>
      </c>
      <c r="B42">
        <f>'VIF 2'!B42</f>
        <v>398.9</v>
      </c>
      <c r="C42">
        <f>'VIF 2'!C42</f>
        <v>48456</v>
      </c>
      <c r="D42">
        <f>'VIF 2'!D42</f>
        <v>55.7</v>
      </c>
      <c r="E42">
        <f>'VIF 2'!E42</f>
        <v>51.452133379999999</v>
      </c>
    </row>
    <row r="43" spans="1:22" x14ac:dyDescent="0.25">
      <c r="A43">
        <f>'VIF 2'!A43</f>
        <v>153.9</v>
      </c>
      <c r="B43">
        <f>'VIF 2'!B43</f>
        <v>414.8</v>
      </c>
      <c r="C43">
        <f>'VIF 2'!C43</f>
        <v>50106</v>
      </c>
      <c r="D43">
        <f>'VIF 2'!D43</f>
        <v>57.8</v>
      </c>
      <c r="E43">
        <f>'VIF 2'!E43</f>
        <v>49.539812550000001</v>
      </c>
    </row>
    <row r="44" spans="1:22" x14ac:dyDescent="0.25">
      <c r="A44">
        <f>'VIF 2'!A44</f>
        <v>151.9</v>
      </c>
      <c r="B44">
        <f>'VIF 2'!B44</f>
        <v>453.54942210000002</v>
      </c>
      <c r="C44">
        <f>'VIF 2'!C44</f>
        <v>45443</v>
      </c>
      <c r="D44">
        <f>'VIF 2'!D44</f>
        <v>60.7</v>
      </c>
      <c r="E44">
        <f>'VIF 2'!E44</f>
        <v>52.207471439999999</v>
      </c>
    </row>
    <row r="45" spans="1:22" x14ac:dyDescent="0.25">
      <c r="A45">
        <f>'VIF 2'!A45</f>
        <v>199.3</v>
      </c>
      <c r="B45">
        <f>'VIF 2'!B45</f>
        <v>472</v>
      </c>
      <c r="C45">
        <f>'VIF 2'!C45</f>
        <v>60735</v>
      </c>
      <c r="D45">
        <f>'VIF 2'!D45</f>
        <v>59.3</v>
      </c>
      <c r="E45">
        <f>'VIF 2'!E45</f>
        <v>52.220070990000004</v>
      </c>
    </row>
    <row r="46" spans="1:22" x14ac:dyDescent="0.25">
      <c r="A46">
        <f>'VIF 2'!A46</f>
        <v>157.30000000000001</v>
      </c>
      <c r="B46">
        <f>'VIF 2'!B46</f>
        <v>436.7</v>
      </c>
      <c r="C46">
        <f>'VIF 2'!C46</f>
        <v>60304</v>
      </c>
      <c r="D46">
        <f>'VIF 2'!D46</f>
        <v>61.6</v>
      </c>
      <c r="E46">
        <f>'VIF 2'!E46</f>
        <v>47.731303009999998</v>
      </c>
    </row>
    <row r="47" spans="1:22" x14ac:dyDescent="0.25">
      <c r="A47">
        <f>'VIF 2'!A47</f>
        <v>153.80000000000001</v>
      </c>
      <c r="B47">
        <f>'VIF 2'!B47</f>
        <v>463.2</v>
      </c>
      <c r="C47">
        <f>'VIF 2'!C47</f>
        <v>51022</v>
      </c>
      <c r="D47">
        <f>'VIF 2'!D47</f>
        <v>35.700000000000003</v>
      </c>
      <c r="E47">
        <f>'VIF 2'!E47</f>
        <v>53.379953380000003</v>
      </c>
    </row>
    <row r="48" spans="1:22" x14ac:dyDescent="0.25">
      <c r="A48">
        <f>'VIF 2'!A48</f>
        <v>178.9</v>
      </c>
      <c r="B48">
        <f>'VIF 2'!B48</f>
        <v>424</v>
      </c>
      <c r="C48">
        <f>'VIF 2'!C48</f>
        <v>32975</v>
      </c>
      <c r="D48">
        <f>'VIF 2'!D48</f>
        <v>39.200000000000003</v>
      </c>
      <c r="E48">
        <f>'VIF 2'!E48</f>
        <v>50.675970339999999</v>
      </c>
    </row>
    <row r="49" spans="1:5" x14ac:dyDescent="0.25">
      <c r="A49">
        <f>'VIF 2'!A49</f>
        <v>136.4</v>
      </c>
      <c r="B49">
        <f>'VIF 2'!B49</f>
        <v>402.5</v>
      </c>
      <c r="C49">
        <f>'VIF 2'!C49</f>
        <v>52428</v>
      </c>
      <c r="D49">
        <f>'VIF 2'!D49</f>
        <v>60.9</v>
      </c>
      <c r="E49">
        <f>'VIF 2'!E49</f>
        <v>67.551221920000003</v>
      </c>
    </row>
    <row r="50" spans="1:5" x14ac:dyDescent="0.25">
      <c r="A50">
        <f>'VIF 2'!A50</f>
        <v>182.5</v>
      </c>
      <c r="B50">
        <f>'VIF 2'!B50</f>
        <v>453.54942210000002</v>
      </c>
      <c r="C50">
        <f>'VIF 2'!C50</f>
        <v>47351</v>
      </c>
      <c r="D50">
        <f>'VIF 2'!D50</f>
        <v>51.6</v>
      </c>
      <c r="E50">
        <f>'VIF 2'!E50</f>
        <v>45.768025080000001</v>
      </c>
    </row>
    <row r="51" spans="1:5" x14ac:dyDescent="0.25">
      <c r="A51">
        <f>'VIF 2'!A51</f>
        <v>229.9</v>
      </c>
      <c r="B51">
        <f>'VIF 2'!B51</f>
        <v>515.29999999999995</v>
      </c>
      <c r="C51">
        <f>'VIF 2'!C51</f>
        <v>30682</v>
      </c>
      <c r="D51">
        <f>'VIF 2'!D51</f>
        <v>44.9</v>
      </c>
      <c r="E51">
        <f>'VIF 2'!E51</f>
        <v>37.931034480000001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7E05-C7A2-4833-85E8-402A5FD24ED3}">
  <dimension ref="A1:X51"/>
  <sheetViews>
    <sheetView workbookViewId="0">
      <selection activeCell="Q1" sqref="Q1"/>
    </sheetView>
  </sheetViews>
  <sheetFormatPr defaultRowHeight="15" x14ac:dyDescent="0.25"/>
  <cols>
    <col min="1" max="1" width="25.5703125" bestFit="1" customWidth="1"/>
    <col min="2" max="2" width="16.85546875" bestFit="1" customWidth="1"/>
    <col min="3" max="3" width="18.5703125" bestFit="1" customWidth="1"/>
    <col min="4" max="4" width="24.5703125" bestFit="1" customWidth="1"/>
    <col min="5" max="5" width="18" bestFit="1" customWidth="1"/>
    <col min="8" max="8" width="24.5703125" bestFit="1" customWidth="1"/>
    <col min="17" max="17" width="24.5703125" bestFit="1" customWidth="1"/>
  </cols>
  <sheetData>
    <row r="1" spans="1:24" x14ac:dyDescent="0.25">
      <c r="A1" t="str">
        <f>'VIF 2'!A1</f>
        <v>Death Rate (per 100,000)(Y)</v>
      </c>
      <c r="B1" t="str">
        <f>'VIF 2'!B1</f>
        <v>Incident  Rate(X1)</v>
      </c>
      <c r="C1" t="str">
        <f>'VIF 2'!C1</f>
        <v>Median Income(X2)</v>
      </c>
      <c r="D1" t="str">
        <f>'VIF 2'!D1</f>
        <v>Employed16_Over (%)(X3)</v>
      </c>
      <c r="E1" t="str">
        <f>'VIF 2'!E1</f>
        <v>PctMarried (%)(X4)</v>
      </c>
      <c r="H1" s="16" t="s">
        <v>47</v>
      </c>
      <c r="Q1" s="16" t="s">
        <v>55</v>
      </c>
    </row>
    <row r="2" spans="1:24" x14ac:dyDescent="0.25">
      <c r="A2">
        <f>'VIF 2'!A2</f>
        <v>230.5</v>
      </c>
      <c r="B2">
        <f>'VIF 2'!B2</f>
        <v>492.7</v>
      </c>
      <c r="C2">
        <f>'VIF 2'!C2</f>
        <v>40269</v>
      </c>
      <c r="D2">
        <f>'VIF 2'!D2</f>
        <v>52</v>
      </c>
      <c r="E2">
        <f>'VIF 2'!E2</f>
        <v>47.095004199999998</v>
      </c>
    </row>
    <row r="3" spans="1:24" ht="15.75" thickBot="1" x14ac:dyDescent="0.3">
      <c r="A3">
        <f>'VIF 2'!A3</f>
        <v>128.19999999999999</v>
      </c>
      <c r="B3">
        <f>'VIF 2'!B3</f>
        <v>419.3</v>
      </c>
      <c r="C3">
        <f>'VIF 2'!C3</f>
        <v>38645</v>
      </c>
      <c r="D3">
        <f>'VIF 2'!D3</f>
        <v>60.7</v>
      </c>
      <c r="E3">
        <f>'VIF 2'!E3</f>
        <v>58.816568050000001</v>
      </c>
      <c r="H3" s="5" t="s">
        <v>22</v>
      </c>
      <c r="I3" s="5"/>
      <c r="K3" s="5"/>
      <c r="L3" s="5"/>
      <c r="Q3" s="5" t="s">
        <v>22</v>
      </c>
      <c r="R3" s="5"/>
      <c r="T3" s="5"/>
      <c r="U3" s="5"/>
    </row>
    <row r="4" spans="1:24" ht="15.75" thickTop="1" x14ac:dyDescent="0.25">
      <c r="A4">
        <f>'VIF 2'!A4</f>
        <v>190</v>
      </c>
      <c r="B4">
        <f>'VIF 2'!B4</f>
        <v>504.8</v>
      </c>
      <c r="C4">
        <f>'VIF 2'!C4</f>
        <v>41783</v>
      </c>
      <c r="D4">
        <f>'VIF 2'!D4</f>
        <v>50.2</v>
      </c>
      <c r="E4">
        <f>'VIF 2'!E4</f>
        <v>39.01594283</v>
      </c>
      <c r="H4" t="s">
        <v>7</v>
      </c>
      <c r="I4">
        <f>SQRT(I5)</f>
        <v>0.62553800854974717</v>
      </c>
      <c r="K4" t="s">
        <v>23</v>
      </c>
      <c r="L4">
        <f>I8*LN(J13/I8)+2*(I12+1)</f>
        <v>316.29421637940754</v>
      </c>
      <c r="Q4" t="s">
        <v>7</v>
      </c>
      <c r="R4">
        <f>SQRT(R5)</f>
        <v>0.56863512631862845</v>
      </c>
      <c r="T4" t="s">
        <v>23</v>
      </c>
      <c r="U4">
        <f>R8*LN(S13/R8)+2*(R12+1)</f>
        <v>321.58576898297645</v>
      </c>
    </row>
    <row r="5" spans="1:24" x14ac:dyDescent="0.25">
      <c r="A5">
        <f>'VIF 2'!A5</f>
        <v>171.8</v>
      </c>
      <c r="B5">
        <f>'VIF 2'!B5</f>
        <v>425</v>
      </c>
      <c r="C5">
        <f>'VIF 2'!C5</f>
        <v>42056</v>
      </c>
      <c r="D5">
        <f>'VIF 2'!D5</f>
        <v>48.6</v>
      </c>
      <c r="E5">
        <f>'VIF 2'!E5</f>
        <v>54.778982489999997</v>
      </c>
      <c r="H5" t="s">
        <v>8</v>
      </c>
      <c r="I5">
        <f>J12/J14</f>
        <v>0.39129780014038362</v>
      </c>
      <c r="K5" t="s">
        <v>24</v>
      </c>
      <c r="L5">
        <f>L4+2*(I12+2)*(I12+3)/(I8-I12-3)</f>
        <v>317.18310526829646</v>
      </c>
      <c r="Q5" t="s">
        <v>8</v>
      </c>
      <c r="R5">
        <f>S12/S14</f>
        <v>0.32334590688340253</v>
      </c>
      <c r="T5" t="s">
        <v>24</v>
      </c>
      <c r="U5">
        <f>U4+2*(R12+2)*(R12+3)/(R8-R12-3)</f>
        <v>322.47465787186536</v>
      </c>
    </row>
    <row r="6" spans="1:24" x14ac:dyDescent="0.25">
      <c r="A6">
        <f>'VIF 2'!A6</f>
        <v>223.4</v>
      </c>
      <c r="B6">
        <f>'VIF 2'!B6</f>
        <v>367.3</v>
      </c>
      <c r="C6">
        <f>'VIF 2'!C6</f>
        <v>38528</v>
      </c>
      <c r="D6">
        <f>'VIF 2'!D6</f>
        <v>41.3</v>
      </c>
      <c r="E6">
        <f>'VIF 2'!E6</f>
        <v>49.416546480000001</v>
      </c>
      <c r="H6" t="s">
        <v>9</v>
      </c>
      <c r="I6">
        <f>1-(1-I5)*(I8-1)/(I8-I12-1)</f>
        <v>0.36539557886976171</v>
      </c>
      <c r="K6" s="6" t="s">
        <v>25</v>
      </c>
      <c r="L6" s="6">
        <f>I8*LN(J13/I8)+(I12+1)*LN(I8)</f>
        <v>322.03028539569198</v>
      </c>
      <c r="Q6" t="s">
        <v>9</v>
      </c>
      <c r="R6">
        <f>1-(1-R5)*(R8-1)/(R8-R12-1)</f>
        <v>0.29455211568695161</v>
      </c>
      <c r="T6" s="6" t="s">
        <v>25</v>
      </c>
      <c r="U6" s="6">
        <f>R8*LN(S13/R8)+(R12+1)*LN(R8)</f>
        <v>327.32183799926088</v>
      </c>
    </row>
    <row r="7" spans="1:24" x14ac:dyDescent="0.25">
      <c r="A7">
        <f>'VIF 2'!A7</f>
        <v>211</v>
      </c>
      <c r="B7">
        <f>'VIF 2'!B7</f>
        <v>535.9</v>
      </c>
      <c r="C7">
        <f>'VIF 2'!C7</f>
        <v>32049</v>
      </c>
      <c r="D7">
        <f>'VIF 2'!D7</f>
        <v>50.4</v>
      </c>
      <c r="E7">
        <f>'VIF 2'!E7</f>
        <v>41.294392999999999</v>
      </c>
      <c r="H7" t="s">
        <v>10</v>
      </c>
      <c r="I7">
        <f>SQRT(K13)</f>
        <v>22.962899897988564</v>
      </c>
      <c r="Q7" t="s">
        <v>10</v>
      </c>
      <c r="R7">
        <f>SQRT(T13)</f>
        <v>24.210717128708236</v>
      </c>
    </row>
    <row r="8" spans="1:24" x14ac:dyDescent="0.25">
      <c r="A8">
        <f>'VIF 2'!A8</f>
        <v>173.1</v>
      </c>
      <c r="B8">
        <f>'VIF 2'!B8</f>
        <v>507.6</v>
      </c>
      <c r="C8">
        <f>'VIF 2'!C8</f>
        <v>62429</v>
      </c>
      <c r="D8">
        <f>'VIF 2'!D8</f>
        <v>62.9</v>
      </c>
      <c r="E8">
        <f>'VIF 2'!E8</f>
        <v>53.127590159999997</v>
      </c>
      <c r="H8" s="6" t="s">
        <v>11</v>
      </c>
      <c r="I8" s="6">
        <f>COUNT(A2:A51)</f>
        <v>50</v>
      </c>
      <c r="Q8" s="6" t="s">
        <v>11</v>
      </c>
      <c r="R8" s="6">
        <f>COUNT(A2:A51)</f>
        <v>50</v>
      </c>
    </row>
    <row r="9" spans="1:24" x14ac:dyDescent="0.25">
      <c r="A9">
        <f>'VIF 2'!A9</f>
        <v>180.1</v>
      </c>
      <c r="B9">
        <f>'VIF 2'!B9</f>
        <v>506.6</v>
      </c>
      <c r="C9">
        <f>'VIF 2'!C9</f>
        <v>52578</v>
      </c>
      <c r="D9">
        <f>'VIF 2'!D9</f>
        <v>64.099999999999994</v>
      </c>
      <c r="E9">
        <f>'VIF 2'!E9</f>
        <v>54.013503380000003</v>
      </c>
    </row>
    <row r="10" spans="1:24" ht="15.75" thickBot="1" x14ac:dyDescent="0.3">
      <c r="A10">
        <f>'VIF 2'!A10</f>
        <v>227.6</v>
      </c>
      <c r="B10">
        <f>'VIF 2'!B10</f>
        <v>532.1</v>
      </c>
      <c r="C10">
        <f>'VIF 2'!C10</f>
        <v>47596</v>
      </c>
      <c r="D10">
        <f>'VIF 2'!D10</f>
        <v>63.5</v>
      </c>
      <c r="E10">
        <f>'VIF 2'!E10</f>
        <v>43.962264150000003</v>
      </c>
      <c r="H10" t="s">
        <v>12</v>
      </c>
      <c r="L10" s="7" t="s">
        <v>26</v>
      </c>
      <c r="M10" s="7">
        <v>0.05</v>
      </c>
      <c r="Q10" t="s">
        <v>12</v>
      </c>
      <c r="U10" s="7" t="s">
        <v>26</v>
      </c>
      <c r="V10" s="7">
        <v>0.05</v>
      </c>
    </row>
    <row r="11" spans="1:24" ht="15.75" thickTop="1" x14ac:dyDescent="0.25">
      <c r="A11">
        <f>'VIF 2'!A11</f>
        <v>198.5</v>
      </c>
      <c r="B11">
        <f>'VIF 2'!B11</f>
        <v>425.5</v>
      </c>
      <c r="C11">
        <f>'VIF 2'!C11</f>
        <v>36374</v>
      </c>
      <c r="D11">
        <f>'VIF 2'!D11</f>
        <v>37.799999999999997</v>
      </c>
      <c r="E11">
        <f>'VIF 2'!E11</f>
        <v>48.849441159999998</v>
      </c>
      <c r="H11" s="8"/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27</v>
      </c>
      <c r="N11" s="8" t="s">
        <v>28</v>
      </c>
      <c r="Q11" s="8"/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27</v>
      </c>
      <c r="W11" s="8" t="s">
        <v>28</v>
      </c>
    </row>
    <row r="12" spans="1:24" x14ac:dyDescent="0.25">
      <c r="A12">
        <f>'VIF 2'!A12</f>
        <v>223</v>
      </c>
      <c r="B12">
        <f>'VIF 2'!B12</f>
        <v>493.5</v>
      </c>
      <c r="C12">
        <f>'VIF 2'!C12</f>
        <v>24868</v>
      </c>
      <c r="D12">
        <f>'VIF 2'!D12</f>
        <v>35.4</v>
      </c>
      <c r="E12">
        <f>'VIF 2'!E12</f>
        <v>42.081529580000002</v>
      </c>
      <c r="H12" t="s">
        <v>13</v>
      </c>
      <c r="I12">
        <f>COUNT(B2:C2)</f>
        <v>2</v>
      </c>
      <c r="J12">
        <f>DEVSQ(MMULT([1]!DEsign(B2:C51),I17:I19))</f>
        <v>15931.396928922974</v>
      </c>
      <c r="K12">
        <f>J12/I12</f>
        <v>7965.6984644614868</v>
      </c>
      <c r="L12">
        <f>K12/K13</f>
        <v>15.10672756796304</v>
      </c>
      <c r="M12">
        <f>_xlfn.F.DIST.RT(L12,I12,I13)</f>
        <v>8.5805371433946801E-6</v>
      </c>
      <c r="N12" s="7" t="str">
        <f>IF(M12&lt;M10,"yes","no")</f>
        <v>yes</v>
      </c>
      <c r="Q12" t="s">
        <v>13</v>
      </c>
      <c r="R12">
        <f>COUNT(D2:E2)</f>
        <v>2</v>
      </c>
      <c r="S12">
        <f>DEVSQ(MMULT([1]!DEsign(D2:E51),R17:R19))</f>
        <v>13164.786477342659</v>
      </c>
      <c r="T12">
        <f>S12/R12</f>
        <v>6582.3932386713295</v>
      </c>
      <c r="U12">
        <f>T12/T13</f>
        <v>11.229709373014321</v>
      </c>
      <c r="V12">
        <f>_xlfn.F.DIST.RT(U12,R12,R13)</f>
        <v>1.0318528331511987E-4</v>
      </c>
      <c r="W12" s="7" t="str">
        <f>IF(V12&lt;V10,"yes","no")</f>
        <v>yes</v>
      </c>
    </row>
    <row r="13" spans="1:24" x14ac:dyDescent="0.25">
      <c r="A13">
        <f>'VIF 2'!A13</f>
        <v>169.2</v>
      </c>
      <c r="B13">
        <f>'VIF 2'!B13</f>
        <v>458.4</v>
      </c>
      <c r="C13">
        <f>'VIF 2'!C13</f>
        <v>58205</v>
      </c>
      <c r="D13">
        <f>'VIF 2'!D13</f>
        <v>62.5</v>
      </c>
      <c r="E13">
        <f>'VIF 2'!E13</f>
        <v>50.038277129999997</v>
      </c>
      <c r="H13" t="s">
        <v>14</v>
      </c>
      <c r="I13">
        <f>I14-I12</f>
        <v>47</v>
      </c>
      <c r="J13">
        <f>J14-J12</f>
        <v>24782.854271077027</v>
      </c>
      <c r="K13">
        <f>J13/I13</f>
        <v>527.29477172504312</v>
      </c>
      <c r="Q13" t="s">
        <v>14</v>
      </c>
      <c r="R13">
        <f>R14-R12</f>
        <v>47</v>
      </c>
      <c r="S13">
        <f>S14-S12</f>
        <v>27549.46472265734</v>
      </c>
      <c r="T13">
        <f>S13/R13</f>
        <v>586.15882388632633</v>
      </c>
    </row>
    <row r="14" spans="1:24" x14ac:dyDescent="0.25">
      <c r="A14">
        <f>'VIF 2'!A14</f>
        <v>191.7</v>
      </c>
      <c r="B14">
        <f>'VIF 2'!B14</f>
        <v>478.8</v>
      </c>
      <c r="C14">
        <f>'VIF 2'!C14</f>
        <v>43880</v>
      </c>
      <c r="D14">
        <f>'VIF 2'!D14</f>
        <v>54.4</v>
      </c>
      <c r="E14">
        <f>'VIF 2'!E14</f>
        <v>55.570909460000003</v>
      </c>
      <c r="H14" s="6" t="s">
        <v>15</v>
      </c>
      <c r="I14" s="6">
        <f>I8-1</f>
        <v>49</v>
      </c>
      <c r="J14" s="6">
        <f>DEVSQ(A2:A51)</f>
        <v>40714.251199999999</v>
      </c>
      <c r="K14" s="6"/>
      <c r="L14" s="6"/>
      <c r="M14" s="6"/>
      <c r="N14" s="6"/>
      <c r="Q14" s="6" t="s">
        <v>15</v>
      </c>
      <c r="R14" s="6">
        <f>R8-1</f>
        <v>49</v>
      </c>
      <c r="S14" s="6">
        <f>DEVSQ(A2:A51)</f>
        <v>40714.251199999999</v>
      </c>
      <c r="T14" s="6"/>
      <c r="U14" s="6"/>
      <c r="V14" s="6"/>
      <c r="W14" s="6"/>
    </row>
    <row r="15" spans="1:24" ht="15.75" thickBot="1" x14ac:dyDescent="0.3">
      <c r="A15">
        <f>'VIF 2'!A15</f>
        <v>156.1</v>
      </c>
      <c r="B15">
        <f>'VIF 2'!B15</f>
        <v>423.9</v>
      </c>
      <c r="C15">
        <f>'VIF 2'!C15</f>
        <v>45464</v>
      </c>
      <c r="D15">
        <f>'VIF 2'!D15</f>
        <v>48</v>
      </c>
      <c r="E15">
        <f>'VIF 2'!E15</f>
        <v>53.522583609999998</v>
      </c>
    </row>
    <row r="16" spans="1:24" ht="15.75" thickTop="1" x14ac:dyDescent="0.25">
      <c r="A16">
        <f>'VIF 2'!A16</f>
        <v>178.7</v>
      </c>
      <c r="B16">
        <f>'VIF 2'!B16</f>
        <v>453.54942210000002</v>
      </c>
      <c r="C16">
        <f>'VIF 2'!C16</f>
        <v>70535</v>
      </c>
      <c r="D16">
        <f>'VIF 2'!D16</f>
        <v>64</v>
      </c>
      <c r="E16">
        <f>'VIF 2'!E16</f>
        <v>56.062581489999999</v>
      </c>
      <c r="H16" s="8"/>
      <c r="I16" s="8" t="s">
        <v>29</v>
      </c>
      <c r="J16" s="8" t="s">
        <v>30</v>
      </c>
      <c r="K16" s="8" t="s">
        <v>31</v>
      </c>
      <c r="L16" s="8" t="s">
        <v>27</v>
      </c>
      <c r="M16" s="8" t="s">
        <v>32</v>
      </c>
      <c r="N16" s="8" t="s">
        <v>33</v>
      </c>
      <c r="O16" s="8" t="s">
        <v>34</v>
      </c>
      <c r="Q16" s="8"/>
      <c r="R16" s="8" t="s">
        <v>29</v>
      </c>
      <c r="S16" s="8" t="s">
        <v>30</v>
      </c>
      <c r="T16" s="8" t="s">
        <v>31</v>
      </c>
      <c r="U16" s="8" t="s">
        <v>27</v>
      </c>
      <c r="V16" s="8" t="s">
        <v>32</v>
      </c>
      <c r="W16" s="8" t="s">
        <v>33</v>
      </c>
      <c r="X16" s="8" t="s">
        <v>34</v>
      </c>
    </row>
    <row r="17" spans="1:24" x14ac:dyDescent="0.25">
      <c r="A17">
        <f>'VIF 2'!A17</f>
        <v>205.4</v>
      </c>
      <c r="B17">
        <f>'VIF 2'!B17</f>
        <v>422.5</v>
      </c>
      <c r="C17">
        <f>'VIF 2'!C17</f>
        <v>33644</v>
      </c>
      <c r="D17">
        <f>'VIF 2'!D17</f>
        <v>47.3</v>
      </c>
      <c r="E17">
        <f>'VIF 2'!E17</f>
        <v>42.204515270000002</v>
      </c>
      <c r="H17" t="s">
        <v>16</v>
      </c>
      <c r="I17">
        <f t="array" ref="I17:J19">[1]!RegCoeff(B2:C51,A2:A51)</f>
        <v>87.857207732193302</v>
      </c>
      <c r="J17">
        <v>43.074488438006668</v>
      </c>
      <c r="K17">
        <f>I17/J17</f>
        <v>2.0396576005455866</v>
      </c>
      <c r="L17">
        <f>_xlfn.T.DIST.2T(ABS(K17),$I$13)</f>
        <v>4.7027771936230027E-2</v>
      </c>
      <c r="M17">
        <f>I17-_xlfn.T.INV.2T(M$10,$I$13)*J17</f>
        <v>1.2025142332708612</v>
      </c>
      <c r="N17">
        <f>I17+_xlfn.T.INV.2T(M$10,$I$13)*J17</f>
        <v>174.51190123111576</v>
      </c>
      <c r="Q17" t="s">
        <v>16</v>
      </c>
      <c r="R17">
        <f t="array" ref="R17:S19">[1]!RegCoeff(D2:E51,A2:A51)</f>
        <v>347.87672831789376</v>
      </c>
      <c r="S17">
        <v>36.023317956149953</v>
      </c>
      <c r="T17">
        <f>R17/S17</f>
        <v>9.6569874196861356</v>
      </c>
      <c r="U17">
        <f>_xlfn.T.DIST.2T(ABS(T17),$R$13)</f>
        <v>9.7585112964060478E-13</v>
      </c>
      <c r="V17">
        <f>R17-_xlfn.T.INV.2T(V$10,$R$13)*S17</f>
        <v>275.40716014653793</v>
      </c>
      <c r="W17">
        <f>R17+_xlfn.T.INV.2T(V$10,$R$13)*S17</f>
        <v>420.3462964892496</v>
      </c>
    </row>
    <row r="18" spans="1:24" x14ac:dyDescent="0.25">
      <c r="A18">
        <f>'VIF 2'!A18</f>
        <v>177.7</v>
      </c>
      <c r="B18">
        <f>'VIF 2'!B18</f>
        <v>453.54942210000002</v>
      </c>
      <c r="C18">
        <f>'VIF 2'!C18</f>
        <v>48525</v>
      </c>
      <c r="D18">
        <f>'VIF 2'!D18</f>
        <v>54.2</v>
      </c>
      <c r="E18">
        <f>'VIF 2'!E18</f>
        <v>55.681518590000003</v>
      </c>
      <c r="H18" t="str">
        <f t="array" ref="H18:H19">TRANSPOSE(B1:C1)</f>
        <v>Incident  Rate(X1)</v>
      </c>
      <c r="I18">
        <v>0.32541072372434249</v>
      </c>
      <c r="J18">
        <v>8.4566494080187307E-2</v>
      </c>
      <c r="K18">
        <f t="shared" ref="K18:K19" si="0">I18/J18</f>
        <v>3.8479864544908629</v>
      </c>
      <c r="L18">
        <f t="shared" ref="L18:L19" si="1">_xlfn.T.DIST.2T(ABS(K18),$I$13)</f>
        <v>3.5815372581740021E-4</v>
      </c>
      <c r="M18">
        <f t="shared" ref="M18:M19" si="2">I18-_xlfn.T.INV.2T(M$10,$I$13)*J18</f>
        <v>0.15528488147914118</v>
      </c>
      <c r="N18">
        <f t="shared" ref="N18:N19" si="3">I18+_xlfn.T.INV.2T(M$10,$I$13)*J18</f>
        <v>0.49553656596954376</v>
      </c>
      <c r="O18">
        <f>[1]!VIF(B2:C51,1)</f>
        <v>1.0115502669079697</v>
      </c>
      <c r="Q18" t="str">
        <f t="array" ref="Q18:Q19">TRANSPOSE(D1:E1)</f>
        <v>Employed16_Over (%)(X3)</v>
      </c>
      <c r="R18">
        <v>-1.3311283690295099</v>
      </c>
      <c r="S18">
        <v>0.44697582486653248</v>
      </c>
      <c r="T18">
        <f t="shared" ref="T18:T19" si="4">R18/S18</f>
        <v>-2.9780768779317905</v>
      </c>
      <c r="U18">
        <f t="shared" ref="U18:U19" si="5">_xlfn.T.DIST.2T(ABS(T18),$R$13)</f>
        <v>4.5761944889129999E-3</v>
      </c>
      <c r="V18">
        <f t="shared" ref="V18:V19" si="6">R18-_xlfn.T.INV.2T(V$10,$R$13)*S18</f>
        <v>-2.2303277445712943</v>
      </c>
      <c r="W18">
        <f t="shared" ref="W18:W19" si="7">R18+_xlfn.T.INV.2T(V$10,$R$13)*S18</f>
        <v>-0.43192899348772562</v>
      </c>
      <c r="X18">
        <f>[1]!VIF(D2:E51,1)</f>
        <v>1.0655814103042314</v>
      </c>
    </row>
    <row r="19" spans="1:24" x14ac:dyDescent="0.25">
      <c r="A19">
        <f>'VIF 2'!A19</f>
        <v>166.1</v>
      </c>
      <c r="B19">
        <f>'VIF 2'!B19</f>
        <v>398.1</v>
      </c>
      <c r="C19">
        <f>'VIF 2'!C19</f>
        <v>35274</v>
      </c>
      <c r="D19">
        <f>'VIF 2'!D19</f>
        <v>51</v>
      </c>
      <c r="E19">
        <f>'VIF 2'!E19</f>
        <v>48.478900879999998</v>
      </c>
      <c r="H19" s="6" t="str">
        <v>Median Income(X2)</v>
      </c>
      <c r="I19" s="6">
        <v>-1.1896816308609489E-3</v>
      </c>
      <c r="J19" s="6">
        <v>3.4074155265119161E-4</v>
      </c>
      <c r="K19" s="6">
        <f t="shared" si="0"/>
        <v>-3.4914486407790584</v>
      </c>
      <c r="L19" s="6">
        <f t="shared" si="1"/>
        <v>1.0563290234175142E-3</v>
      </c>
      <c r="M19" s="6">
        <f t="shared" si="2"/>
        <v>-1.8751652170405355E-3</v>
      </c>
      <c r="N19" s="6">
        <f t="shared" si="3"/>
        <v>-5.0419804468136232E-4</v>
      </c>
      <c r="O19" s="6">
        <f>[1]!VIF(B2:C51,2)</f>
        <v>1.0115502669079697</v>
      </c>
      <c r="Q19" s="6" t="str">
        <v>PctMarried (%)(X4)</v>
      </c>
      <c r="R19" s="6">
        <v>-1.8515895566788767</v>
      </c>
      <c r="S19" s="6">
        <v>0.65370121725357466</v>
      </c>
      <c r="T19" s="6">
        <f t="shared" si="4"/>
        <v>-2.8324707187452489</v>
      </c>
      <c r="U19" s="6">
        <f t="shared" si="5"/>
        <v>6.7815459921898536E-3</v>
      </c>
      <c r="V19" s="6">
        <f t="shared" si="6"/>
        <v>-3.1666667793023571</v>
      </c>
      <c r="W19" s="6">
        <f t="shared" si="7"/>
        <v>-0.53651233405539656</v>
      </c>
      <c r="X19" s="6">
        <f>[1]!VIF(D2:E51,2)</f>
        <v>1.0655814103042314</v>
      </c>
    </row>
    <row r="20" spans="1:24" x14ac:dyDescent="0.25">
      <c r="A20">
        <f>'VIF 2'!A20</f>
        <v>227.4</v>
      </c>
      <c r="B20">
        <f>'VIF 2'!B20</f>
        <v>465.4</v>
      </c>
      <c r="C20">
        <f>'VIF 2'!C20</f>
        <v>44111</v>
      </c>
      <c r="D20">
        <f>'VIF 2'!D20</f>
        <v>48.8</v>
      </c>
      <c r="E20">
        <f>'VIF 2'!E20</f>
        <v>54.942119320000003</v>
      </c>
    </row>
    <row r="21" spans="1:24" x14ac:dyDescent="0.25">
      <c r="A21">
        <f>'VIF 2'!A21</f>
        <v>222.5</v>
      </c>
      <c r="B21">
        <f>'VIF 2'!B21</f>
        <v>439.1</v>
      </c>
      <c r="C21">
        <f>'VIF 2'!C21</f>
        <v>40122</v>
      </c>
      <c r="D21">
        <f>'VIF 2'!D21</f>
        <v>48.7</v>
      </c>
      <c r="E21">
        <f>'VIF 2'!E21</f>
        <v>47.99700086</v>
      </c>
      <c r="H21" s="16" t="s">
        <v>49</v>
      </c>
    </row>
    <row r="22" spans="1:24" x14ac:dyDescent="0.25">
      <c r="A22">
        <f>'VIF 2'!A22</f>
        <v>198.3</v>
      </c>
      <c r="B22">
        <f>'VIF 2'!B22</f>
        <v>463.7</v>
      </c>
      <c r="C22">
        <f>'VIF 2'!C22</f>
        <v>43918</v>
      </c>
      <c r="D22">
        <f>'VIF 2'!D22</f>
        <v>50.5</v>
      </c>
      <c r="E22">
        <f>'VIF 2'!E22</f>
        <v>55.694951340000003</v>
      </c>
    </row>
    <row r="23" spans="1:24" ht="15.75" thickBot="1" x14ac:dyDescent="0.3">
      <c r="A23">
        <f>'VIF 2'!A23</f>
        <v>206.7</v>
      </c>
      <c r="B23">
        <f>'VIF 2'!B23</f>
        <v>506.6</v>
      </c>
      <c r="C23">
        <f>'VIF 2'!C23</f>
        <v>42121</v>
      </c>
      <c r="D23">
        <f>'VIF 2'!D23</f>
        <v>53</v>
      </c>
      <c r="E23">
        <f>'VIF 2'!E23</f>
        <v>49.698203769999999</v>
      </c>
      <c r="H23" s="5" t="s">
        <v>22</v>
      </c>
      <c r="I23" s="5"/>
      <c r="K23" s="5"/>
      <c r="L23" s="5"/>
    </row>
    <row r="24" spans="1:24" ht="15.75" thickTop="1" x14ac:dyDescent="0.25">
      <c r="A24">
        <f>'VIF 2'!A24</f>
        <v>170.9</v>
      </c>
      <c r="B24">
        <f>'VIF 2'!B24</f>
        <v>488.7</v>
      </c>
      <c r="C24">
        <f>'VIF 2'!C24</f>
        <v>51331</v>
      </c>
      <c r="D24">
        <f>'VIF 2'!D24</f>
        <v>62.8</v>
      </c>
      <c r="E24">
        <f>'VIF 2'!E24</f>
        <v>45.506582710000004</v>
      </c>
      <c r="H24" t="s">
        <v>7</v>
      </c>
      <c r="I24">
        <f>SQRT(I25)</f>
        <v>0.49009150840916738</v>
      </c>
      <c r="K24" t="s">
        <v>23</v>
      </c>
      <c r="L24">
        <f>I28*LN(J33/I28)+2*(I32+1)</f>
        <v>327.38119962713557</v>
      </c>
    </row>
    <row r="25" spans="1:24" x14ac:dyDescent="0.25">
      <c r="A25">
        <f>'VIF 2'!A25</f>
        <v>169.3</v>
      </c>
      <c r="B25">
        <f>'VIF 2'!B25</f>
        <v>453.6</v>
      </c>
      <c r="C25">
        <f>'VIF 2'!C25</f>
        <v>60809</v>
      </c>
      <c r="D25">
        <f>'VIF 2'!D25</f>
        <v>60.7</v>
      </c>
      <c r="E25">
        <f>'VIF 2'!E25</f>
        <v>58.156508189999997</v>
      </c>
      <c r="H25" t="s">
        <v>8</v>
      </c>
      <c r="I25">
        <f>J32/J34</f>
        <v>0.240189686614773</v>
      </c>
      <c r="K25" t="s">
        <v>24</v>
      </c>
      <c r="L25">
        <f>L24+2*(I32+2)*(I32+3)/(I28-I32-3)</f>
        <v>328.27008851602449</v>
      </c>
    </row>
    <row r="26" spans="1:24" x14ac:dyDescent="0.25">
      <c r="A26">
        <f>'VIF 2'!A26</f>
        <v>163</v>
      </c>
      <c r="B26">
        <f>'VIF 2'!B26</f>
        <v>453.54942210000002</v>
      </c>
      <c r="C26">
        <f>'VIF 2'!C26</f>
        <v>53552</v>
      </c>
      <c r="D26">
        <f>'VIF 2'!D26</f>
        <v>69</v>
      </c>
      <c r="E26">
        <f>'VIF 2'!E26</f>
        <v>50.331391850000003</v>
      </c>
      <c r="H26" t="s">
        <v>9</v>
      </c>
      <c r="I26">
        <f>1-(1-I25)*(I28-1)/(I28-I32-1)</f>
        <v>0.20785733285369945</v>
      </c>
      <c r="K26" s="6" t="s">
        <v>25</v>
      </c>
      <c r="L26" s="6">
        <f>I28*LN(J33/I28)+(I32+1)*LN(I28)</f>
        <v>333.11726864342</v>
      </c>
    </row>
    <row r="27" spans="1:24" x14ac:dyDescent="0.25">
      <c r="A27">
        <f>'VIF 2'!A27</f>
        <v>114.3</v>
      </c>
      <c r="B27">
        <f>'VIF 2'!B27</f>
        <v>453.54942210000002</v>
      </c>
      <c r="C27">
        <f>'VIF 2'!C27</f>
        <v>43083</v>
      </c>
      <c r="D27">
        <f>'VIF 2'!D27</f>
        <v>59.7</v>
      </c>
      <c r="E27">
        <f>'VIF 2'!E27</f>
        <v>49.394347240000002</v>
      </c>
      <c r="H27" t="s">
        <v>10</v>
      </c>
      <c r="I27">
        <f>SQRT(K33)</f>
        <v>25.655287690022213</v>
      </c>
    </row>
    <row r="28" spans="1:24" x14ac:dyDescent="0.25">
      <c r="A28">
        <f>'VIF 2'!A28</f>
        <v>216.7</v>
      </c>
      <c r="B28">
        <f>'VIF 2'!B28</f>
        <v>531.70000000000005</v>
      </c>
      <c r="C28">
        <f>'VIF 2'!C28</f>
        <v>34678</v>
      </c>
      <c r="D28">
        <f>'VIF 2'!D28</f>
        <v>47</v>
      </c>
      <c r="E28">
        <f>'VIF 2'!E28</f>
        <v>51.636159560000003</v>
      </c>
      <c r="H28" s="6" t="s">
        <v>11</v>
      </c>
      <c r="I28" s="6">
        <f>COUNT(A2:A51)</f>
        <v>50</v>
      </c>
    </row>
    <row r="29" spans="1:24" x14ac:dyDescent="0.25">
      <c r="A29">
        <f>'VIF 2'!A29</f>
        <v>168</v>
      </c>
      <c r="B29">
        <f>'VIF 2'!B29</f>
        <v>433.2</v>
      </c>
      <c r="C29">
        <f>'VIF 2'!C29</f>
        <v>57126</v>
      </c>
      <c r="D29">
        <f>'VIF 2'!D29</f>
        <v>60</v>
      </c>
      <c r="E29">
        <f>'VIF 2'!E29</f>
        <v>53.986783080000002</v>
      </c>
    </row>
    <row r="30" spans="1:24" ht="15.75" thickBot="1" x14ac:dyDescent="0.3">
      <c r="A30">
        <f>'VIF 2'!A30</f>
        <v>191.2</v>
      </c>
      <c r="B30">
        <f>'VIF 2'!B30</f>
        <v>432.6</v>
      </c>
      <c r="C30">
        <f>'VIF 2'!C30</f>
        <v>38013</v>
      </c>
      <c r="D30">
        <f>'VIF 2'!D30</f>
        <v>47.8</v>
      </c>
      <c r="E30">
        <f>'VIF 2'!E30</f>
        <v>57.173257669999998</v>
      </c>
      <c r="H30" t="s">
        <v>12</v>
      </c>
      <c r="L30" s="7" t="s">
        <v>26</v>
      </c>
      <c r="M30" s="7">
        <v>0.05</v>
      </c>
    </row>
    <row r="31" spans="1:24" ht="15.75" thickTop="1" x14ac:dyDescent="0.25">
      <c r="A31">
        <f>'VIF 2'!A31</f>
        <v>215.6</v>
      </c>
      <c r="B31">
        <f>'VIF 2'!B31</f>
        <v>455.6</v>
      </c>
      <c r="C31">
        <f>'VIF 2'!C31</f>
        <v>40683</v>
      </c>
      <c r="D31">
        <f>'VIF 2'!D31</f>
        <v>50.3</v>
      </c>
      <c r="E31">
        <f>'VIF 2'!E31</f>
        <v>50.493485990000003</v>
      </c>
      <c r="H31" s="8"/>
      <c r="I31" s="8" t="s">
        <v>17</v>
      </c>
      <c r="J31" s="8" t="s">
        <v>18</v>
      </c>
      <c r="K31" s="8" t="s">
        <v>19</v>
      </c>
      <c r="L31" s="8" t="s">
        <v>20</v>
      </c>
      <c r="M31" s="8" t="s">
        <v>27</v>
      </c>
      <c r="N31" s="8" t="s">
        <v>28</v>
      </c>
    </row>
    <row r="32" spans="1:24" x14ac:dyDescent="0.25">
      <c r="A32">
        <f>'VIF 2'!A32</f>
        <v>188.4</v>
      </c>
      <c r="B32">
        <f>'VIF 2'!B32</f>
        <v>427.7</v>
      </c>
      <c r="C32">
        <f>'VIF 2'!C32</f>
        <v>41316</v>
      </c>
      <c r="D32">
        <f>'VIF 2'!D32</f>
        <v>50</v>
      </c>
      <c r="E32">
        <f>'VIF 2'!E32</f>
        <v>53.832267770000001</v>
      </c>
      <c r="H32" t="s">
        <v>13</v>
      </c>
      <c r="I32">
        <f>COUNT(C2:D2)</f>
        <v>2</v>
      </c>
      <c r="J32">
        <f>DEVSQ(MMULT([1]!DEsign(C2:D51),I37:I39))</f>
        <v>9779.1432364831453</v>
      </c>
      <c r="K32">
        <f>J32/I32</f>
        <v>4889.5716182415727</v>
      </c>
      <c r="L32">
        <f>K32/K33</f>
        <v>7.4287720711490293</v>
      </c>
      <c r="M32">
        <f>_xlfn.F.DIST.RT(L32,I32,I33)</f>
        <v>1.572431839142427E-3</v>
      </c>
      <c r="N32" s="7" t="str">
        <f>IF(M32&lt;M30,"yes","no")</f>
        <v>yes</v>
      </c>
    </row>
    <row r="33" spans="1:15" x14ac:dyDescent="0.25">
      <c r="A33">
        <f>'VIF 2'!A33</f>
        <v>146.80000000000001</v>
      </c>
      <c r="B33">
        <f>'VIF 2'!B33</f>
        <v>427.6</v>
      </c>
      <c r="C33">
        <f>'VIF 2'!C33</f>
        <v>56797</v>
      </c>
      <c r="D33">
        <f>'VIF 2'!D33</f>
        <v>53.9</v>
      </c>
      <c r="E33">
        <f>'VIF 2'!E33</f>
        <v>55.725587789999999</v>
      </c>
      <c r="H33" t="s">
        <v>14</v>
      </c>
      <c r="I33">
        <f>I34-I32</f>
        <v>47</v>
      </c>
      <c r="J33">
        <f>J34-J32</f>
        <v>30935.107963516853</v>
      </c>
      <c r="K33">
        <f>J33/I33</f>
        <v>658.19378645780534</v>
      </c>
    </row>
    <row r="34" spans="1:15" x14ac:dyDescent="0.25">
      <c r="A34">
        <f>'VIF 2'!A34</f>
        <v>197.7</v>
      </c>
      <c r="B34">
        <f>'VIF 2'!B34</f>
        <v>432.1</v>
      </c>
      <c r="C34">
        <f>'VIF 2'!C34</f>
        <v>38280</v>
      </c>
      <c r="D34">
        <f>'VIF 2'!D34</f>
        <v>49.7</v>
      </c>
      <c r="E34">
        <f>'VIF 2'!E34</f>
        <v>54.307481930000002</v>
      </c>
      <c r="H34" s="6" t="s">
        <v>15</v>
      </c>
      <c r="I34" s="6">
        <f>I28-1</f>
        <v>49</v>
      </c>
      <c r="J34" s="6">
        <f>DEVSQ(A2:A51)</f>
        <v>40714.251199999999</v>
      </c>
      <c r="K34" s="6"/>
      <c r="L34" s="6"/>
      <c r="M34" s="6"/>
      <c r="N34" s="6"/>
    </row>
    <row r="35" spans="1:15" ht="15.75" thickBot="1" x14ac:dyDescent="0.3">
      <c r="A35">
        <f>'VIF 2'!A35</f>
        <v>166.9</v>
      </c>
      <c r="B35">
        <f>'VIF 2'!B35</f>
        <v>428.2</v>
      </c>
      <c r="C35">
        <f>'VIF 2'!C35</f>
        <v>46972</v>
      </c>
      <c r="D35">
        <f>'VIF 2'!D35</f>
        <v>62.2</v>
      </c>
      <c r="E35">
        <f>'VIF 2'!E35</f>
        <v>51.663495650000002</v>
      </c>
    </row>
    <row r="36" spans="1:15" ht="15.75" thickTop="1" x14ac:dyDescent="0.25">
      <c r="A36">
        <f>'VIF 2'!A36</f>
        <v>200.2</v>
      </c>
      <c r="B36">
        <f>'VIF 2'!B36</f>
        <v>469.7</v>
      </c>
      <c r="C36">
        <f>'VIF 2'!C36</f>
        <v>31558</v>
      </c>
      <c r="D36">
        <f>'VIF 2'!D36</f>
        <v>49.8</v>
      </c>
      <c r="E36">
        <f>'VIF 2'!E36</f>
        <v>53.078887629999997</v>
      </c>
      <c r="H36" s="8"/>
      <c r="I36" s="8" t="s">
        <v>29</v>
      </c>
      <c r="J36" s="8" t="s">
        <v>30</v>
      </c>
      <c r="K36" s="8" t="s">
        <v>31</v>
      </c>
      <c r="L36" s="8" t="s">
        <v>27</v>
      </c>
      <c r="M36" s="8" t="s">
        <v>32</v>
      </c>
      <c r="N36" s="8" t="s">
        <v>33</v>
      </c>
      <c r="O36" s="8" t="s">
        <v>34</v>
      </c>
    </row>
    <row r="37" spans="1:15" x14ac:dyDescent="0.25">
      <c r="A37">
        <f>'VIF 2'!A37</f>
        <v>198.9</v>
      </c>
      <c r="B37">
        <f>'VIF 2'!B37</f>
        <v>521.29999999999995</v>
      </c>
      <c r="C37">
        <f>'VIF 2'!C37</f>
        <v>31616</v>
      </c>
      <c r="D37">
        <f>'VIF 2'!D37</f>
        <v>48.6</v>
      </c>
      <c r="E37">
        <f>'VIF 2'!E37</f>
        <v>44.694632939999998</v>
      </c>
      <c r="H37" t="s">
        <v>16</v>
      </c>
      <c r="I37">
        <f t="array" ref="I37:J39">[1]!RegCoeff(C2:D51,A2:A51)</f>
        <v>270.44422210087225</v>
      </c>
      <c r="J37">
        <v>24.925534336311905</v>
      </c>
      <c r="K37">
        <f>I37/J37</f>
        <v>10.850087241936672</v>
      </c>
      <c r="L37">
        <f>_xlfn.T.DIST.2T(ABS(K37),$I$33)</f>
        <v>2.1554768328078946E-14</v>
      </c>
      <c r="M37">
        <f>I37-_xlfn.T.INV.2T(M$30,$I$33)*J37</f>
        <v>220.30051485015119</v>
      </c>
      <c r="N37">
        <f>I37+_xlfn.T.INV.2T(M$30,$I$33)*J37</f>
        <v>320.58792935159329</v>
      </c>
    </row>
    <row r="38" spans="1:15" x14ac:dyDescent="0.25">
      <c r="A38">
        <f>'VIF 2'!A38</f>
        <v>173.6</v>
      </c>
      <c r="B38">
        <f>'VIF 2'!B38</f>
        <v>434.6</v>
      </c>
      <c r="C38">
        <f>'VIF 2'!C38</f>
        <v>40386</v>
      </c>
      <c r="D38">
        <f>'VIF 2'!D38</f>
        <v>58.9</v>
      </c>
      <c r="E38">
        <f>'VIF 2'!E38</f>
        <v>44.698977339999999</v>
      </c>
      <c r="H38" t="str">
        <f t="array" ref="H38:H39">TRANSPOSE(C1:D1)</f>
        <v>Median Income(X2)</v>
      </c>
      <c r="I38">
        <v>-7.465460662758192E-4</v>
      </c>
      <c r="J38">
        <v>5.2775606834209174E-4</v>
      </c>
      <c r="K38">
        <f t="shared" ref="K38:K39" si="8">I38/J38</f>
        <v>-1.4145665224107051</v>
      </c>
      <c r="L38">
        <f t="shared" ref="L38:L39" si="9">_xlfn.T.DIST.2T(ABS(K38),$I$33)</f>
        <v>0.16378667948205547</v>
      </c>
      <c r="M38">
        <f t="shared" ref="M38:M39" si="10">I38-_xlfn.T.INV.2T(M$30,$I$33)*J38</f>
        <v>-1.808254330326341E-3</v>
      </c>
      <c r="N38">
        <f t="shared" ref="N38:N39" si="11">I38+_xlfn.T.INV.2T(M$30,$I$33)*J38</f>
        <v>3.1516219777470245E-4</v>
      </c>
      <c r="O38">
        <f>[1]!VIF(C2:D51,1)</f>
        <v>1.9440320987089366</v>
      </c>
    </row>
    <row r="39" spans="1:15" x14ac:dyDescent="0.25">
      <c r="A39">
        <f>'VIF 2'!A39</f>
        <v>185.8</v>
      </c>
      <c r="B39">
        <f>'VIF 2'!B39</f>
        <v>464.7</v>
      </c>
      <c r="C39">
        <f>'VIF 2'!C39</f>
        <v>51911</v>
      </c>
      <c r="D39">
        <f>'VIF 2'!D39</f>
        <v>59.3</v>
      </c>
      <c r="E39">
        <f>'VIF 2'!E39</f>
        <v>52.538930260000001</v>
      </c>
      <c r="H39" s="6" t="str">
        <v>Employed16_Over (%)(X3)</v>
      </c>
      <c r="I39" s="6">
        <v>-1.0145798584983057</v>
      </c>
      <c r="J39" s="6">
        <v>0.63975202326916092</v>
      </c>
      <c r="K39" s="6">
        <f t="shared" si="8"/>
        <v>-1.5858955057519912</v>
      </c>
      <c r="L39" s="6">
        <f t="shared" si="9"/>
        <v>0.1194690104255669</v>
      </c>
      <c r="M39" s="6">
        <f t="shared" si="10"/>
        <v>-2.301594922449465</v>
      </c>
      <c r="N39" s="6">
        <f t="shared" si="11"/>
        <v>0.27243520545285382</v>
      </c>
      <c r="O39" s="6">
        <f>[1]!VIF(C2:D51,2)</f>
        <v>1.9440320987089348</v>
      </c>
    </row>
    <row r="40" spans="1:15" x14ac:dyDescent="0.25">
      <c r="A40">
        <f>'VIF 2'!A40</f>
        <v>151.9</v>
      </c>
      <c r="B40">
        <f>'VIF 2'!B40</f>
        <v>406.9</v>
      </c>
      <c r="C40">
        <f>'VIF 2'!C40</f>
        <v>45624</v>
      </c>
      <c r="D40">
        <f>'VIF 2'!D40</f>
        <v>57.7</v>
      </c>
      <c r="E40">
        <f>'VIF 2'!E40</f>
        <v>55.444444439999998</v>
      </c>
    </row>
    <row r="41" spans="1:15" x14ac:dyDescent="0.25">
      <c r="A41">
        <f>'VIF 2'!A41</f>
        <v>159.69999999999999</v>
      </c>
      <c r="B41">
        <f>'VIF 2'!B41</f>
        <v>430.2</v>
      </c>
      <c r="C41">
        <f>'VIF 2'!C41</f>
        <v>53572</v>
      </c>
      <c r="D41">
        <f>'VIF 2'!D41</f>
        <v>63.1</v>
      </c>
      <c r="E41">
        <f>'VIF 2'!E41</f>
        <v>49.231861850000001</v>
      </c>
    </row>
    <row r="42" spans="1:15" x14ac:dyDescent="0.25">
      <c r="A42">
        <f>'VIF 2'!A42</f>
        <v>129</v>
      </c>
      <c r="B42">
        <f>'VIF 2'!B42</f>
        <v>398.9</v>
      </c>
      <c r="C42">
        <f>'VIF 2'!C42</f>
        <v>48456</v>
      </c>
      <c r="D42">
        <f>'VIF 2'!D42</f>
        <v>55.7</v>
      </c>
      <c r="E42">
        <f>'VIF 2'!E42</f>
        <v>51.452133379999999</v>
      </c>
    </row>
    <row r="43" spans="1:15" x14ac:dyDescent="0.25">
      <c r="A43">
        <f>'VIF 2'!A43</f>
        <v>153.9</v>
      </c>
      <c r="B43">
        <f>'VIF 2'!B43</f>
        <v>414.8</v>
      </c>
      <c r="C43">
        <f>'VIF 2'!C43</f>
        <v>50106</v>
      </c>
      <c r="D43">
        <f>'VIF 2'!D43</f>
        <v>57.8</v>
      </c>
      <c r="E43">
        <f>'VIF 2'!E43</f>
        <v>49.539812550000001</v>
      </c>
    </row>
    <row r="44" spans="1:15" x14ac:dyDescent="0.25">
      <c r="A44">
        <f>'VIF 2'!A44</f>
        <v>151.9</v>
      </c>
      <c r="B44">
        <f>'VIF 2'!B44</f>
        <v>453.54942210000002</v>
      </c>
      <c r="C44">
        <f>'VIF 2'!C44</f>
        <v>45443</v>
      </c>
      <c r="D44">
        <f>'VIF 2'!D44</f>
        <v>60.7</v>
      </c>
      <c r="E44">
        <f>'VIF 2'!E44</f>
        <v>52.207471439999999</v>
      </c>
    </row>
    <row r="45" spans="1:15" x14ac:dyDescent="0.25">
      <c r="A45">
        <f>'VIF 2'!A45</f>
        <v>199.3</v>
      </c>
      <c r="B45">
        <f>'VIF 2'!B45</f>
        <v>472</v>
      </c>
      <c r="C45">
        <f>'VIF 2'!C45</f>
        <v>60735</v>
      </c>
      <c r="D45">
        <f>'VIF 2'!D45</f>
        <v>59.3</v>
      </c>
      <c r="E45">
        <f>'VIF 2'!E45</f>
        <v>52.220070990000004</v>
      </c>
    </row>
    <row r="46" spans="1:15" x14ac:dyDescent="0.25">
      <c r="A46">
        <f>'VIF 2'!A46</f>
        <v>157.30000000000001</v>
      </c>
      <c r="B46">
        <f>'VIF 2'!B46</f>
        <v>436.7</v>
      </c>
      <c r="C46">
        <f>'VIF 2'!C46</f>
        <v>60304</v>
      </c>
      <c r="D46">
        <f>'VIF 2'!D46</f>
        <v>61.6</v>
      </c>
      <c r="E46">
        <f>'VIF 2'!E46</f>
        <v>47.731303009999998</v>
      </c>
    </row>
    <row r="47" spans="1:15" x14ac:dyDescent="0.25">
      <c r="A47">
        <f>'VIF 2'!A47</f>
        <v>153.80000000000001</v>
      </c>
      <c r="B47">
        <f>'VIF 2'!B47</f>
        <v>463.2</v>
      </c>
      <c r="C47">
        <f>'VIF 2'!C47</f>
        <v>51022</v>
      </c>
      <c r="D47">
        <f>'VIF 2'!D47</f>
        <v>35.700000000000003</v>
      </c>
      <c r="E47">
        <f>'VIF 2'!E47</f>
        <v>53.379953380000003</v>
      </c>
    </row>
    <row r="48" spans="1:15" x14ac:dyDescent="0.25">
      <c r="A48">
        <f>'VIF 2'!A48</f>
        <v>178.9</v>
      </c>
      <c r="B48">
        <f>'VIF 2'!B48</f>
        <v>424</v>
      </c>
      <c r="C48">
        <f>'VIF 2'!C48</f>
        <v>32975</v>
      </c>
      <c r="D48">
        <f>'VIF 2'!D48</f>
        <v>39.200000000000003</v>
      </c>
      <c r="E48">
        <f>'VIF 2'!E48</f>
        <v>50.675970339999999</v>
      </c>
    </row>
    <row r="49" spans="1:5" x14ac:dyDescent="0.25">
      <c r="A49">
        <f>'VIF 2'!A49</f>
        <v>136.4</v>
      </c>
      <c r="B49">
        <f>'VIF 2'!B49</f>
        <v>402.5</v>
      </c>
      <c r="C49">
        <f>'VIF 2'!C49</f>
        <v>52428</v>
      </c>
      <c r="D49">
        <f>'VIF 2'!D49</f>
        <v>60.9</v>
      </c>
      <c r="E49">
        <f>'VIF 2'!E49</f>
        <v>67.551221920000003</v>
      </c>
    </row>
    <row r="50" spans="1:5" x14ac:dyDescent="0.25">
      <c r="A50">
        <f>'VIF 2'!A50</f>
        <v>182.5</v>
      </c>
      <c r="B50">
        <f>'VIF 2'!B50</f>
        <v>453.54942210000002</v>
      </c>
      <c r="C50">
        <f>'VIF 2'!C50</f>
        <v>47351</v>
      </c>
      <c r="D50">
        <f>'VIF 2'!D50</f>
        <v>51.6</v>
      </c>
      <c r="E50">
        <f>'VIF 2'!E50</f>
        <v>45.768025080000001</v>
      </c>
    </row>
    <row r="51" spans="1:5" x14ac:dyDescent="0.25">
      <c r="A51">
        <f>'VIF 2'!A51</f>
        <v>229.9</v>
      </c>
      <c r="B51">
        <f>'VIF 2'!B51</f>
        <v>515.29999999999995</v>
      </c>
      <c r="C51">
        <f>'VIF 2'!C51</f>
        <v>30682</v>
      </c>
      <c r="D51">
        <f>'VIF 2'!D51</f>
        <v>44.9</v>
      </c>
      <c r="E51">
        <f>'VIF 2'!E51</f>
        <v>37.931034480000001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2E0D-76BB-4240-8D97-009C1E270D3B}">
  <dimension ref="A1:X51"/>
  <sheetViews>
    <sheetView workbookViewId="0">
      <selection activeCell="Q1" sqref="Q1"/>
    </sheetView>
  </sheetViews>
  <sheetFormatPr defaultRowHeight="15" x14ac:dyDescent="0.25"/>
  <cols>
    <col min="1" max="1" width="25.5703125" bestFit="1" customWidth="1"/>
    <col min="2" max="2" width="24.5703125" bestFit="1" customWidth="1"/>
    <col min="3" max="3" width="16.85546875" bestFit="1" customWidth="1"/>
    <col min="4" max="4" width="18" bestFit="1" customWidth="1"/>
    <col min="5" max="5" width="18.5703125" bestFit="1" customWidth="1"/>
    <col min="8" max="8" width="24.5703125" bestFit="1" customWidth="1"/>
    <col min="17" max="17" width="18.5703125" bestFit="1" customWidth="1"/>
  </cols>
  <sheetData>
    <row r="1" spans="1:24" x14ac:dyDescent="0.25">
      <c r="A1" t="str">
        <f>'VIF 2'!A1</f>
        <v>Death Rate (per 100,000)(Y)</v>
      </c>
      <c r="B1" t="str">
        <f>'VIF 2'!D1</f>
        <v>Employed16_Over (%)(X3)</v>
      </c>
      <c r="C1" t="str">
        <f>'VIF 2'!B1</f>
        <v>Incident  Rate(X1)</v>
      </c>
      <c r="D1" t="str">
        <f>'VIF 2'!E1</f>
        <v>PctMarried (%)(X4)</v>
      </c>
      <c r="E1" t="str">
        <f>'VIF 2'!C1</f>
        <v>Median Income(X2)</v>
      </c>
      <c r="H1" s="16" t="s">
        <v>48</v>
      </c>
      <c r="Q1" s="16" t="s">
        <v>51</v>
      </c>
    </row>
    <row r="2" spans="1:24" x14ac:dyDescent="0.25">
      <c r="A2">
        <f>'VIF 2'!A2</f>
        <v>230.5</v>
      </c>
      <c r="B2">
        <f>'VIF 2'!D2</f>
        <v>52</v>
      </c>
      <c r="C2">
        <f>'VIF 2'!B2</f>
        <v>492.7</v>
      </c>
      <c r="D2">
        <f>'VIF 2'!E2</f>
        <v>47.095004199999998</v>
      </c>
      <c r="E2">
        <f>'VIF 2'!C2</f>
        <v>40269</v>
      </c>
    </row>
    <row r="3" spans="1:24" ht="15.75" thickBot="1" x14ac:dyDescent="0.3">
      <c r="A3">
        <f>'VIF 2'!A3</f>
        <v>128.19999999999999</v>
      </c>
      <c r="B3">
        <f>'VIF 2'!D3</f>
        <v>60.7</v>
      </c>
      <c r="C3">
        <f>'VIF 2'!B3</f>
        <v>419.3</v>
      </c>
      <c r="D3">
        <f>'VIF 2'!E3</f>
        <v>58.816568050000001</v>
      </c>
      <c r="E3">
        <f>'VIF 2'!C3</f>
        <v>38645</v>
      </c>
      <c r="H3" s="5" t="s">
        <v>22</v>
      </c>
      <c r="I3" s="5"/>
      <c r="K3" s="5"/>
      <c r="L3" s="5"/>
      <c r="Q3" s="5" t="s">
        <v>22</v>
      </c>
      <c r="R3" s="5"/>
      <c r="T3" s="5"/>
      <c r="U3" s="5"/>
    </row>
    <row r="4" spans="1:24" ht="15.75" thickTop="1" x14ac:dyDescent="0.25">
      <c r="A4">
        <f>'VIF 2'!A4</f>
        <v>190</v>
      </c>
      <c r="B4">
        <f>'VIF 2'!D4</f>
        <v>50.2</v>
      </c>
      <c r="C4">
        <f>'VIF 2'!B4</f>
        <v>504.8</v>
      </c>
      <c r="D4">
        <f>'VIF 2'!E4</f>
        <v>39.01594283</v>
      </c>
      <c r="E4">
        <f>'VIF 2'!C4</f>
        <v>41783</v>
      </c>
      <c r="H4" t="s">
        <v>7</v>
      </c>
      <c r="I4">
        <f>SQRT(I5)</f>
        <v>0.67429866084105794</v>
      </c>
      <c r="K4" t="s">
        <v>23</v>
      </c>
      <c r="L4">
        <f>I8*LN(J13/I8)+2*(I12+1)</f>
        <v>310.79651848102009</v>
      </c>
      <c r="Q4" t="s">
        <v>7</v>
      </c>
      <c r="R4">
        <f>SQRT(R5)</f>
        <v>0.52750096189320772</v>
      </c>
      <c r="T4" t="s">
        <v>23</v>
      </c>
      <c r="U4">
        <f>R8*LN(S13/R8)+2*(R12+1)</f>
        <v>324.81119655125872</v>
      </c>
    </row>
    <row r="5" spans="1:24" x14ac:dyDescent="0.25">
      <c r="A5">
        <f>'VIF 2'!A5</f>
        <v>171.8</v>
      </c>
      <c r="B5">
        <f>'VIF 2'!D5</f>
        <v>48.6</v>
      </c>
      <c r="C5">
        <f>'VIF 2'!B5</f>
        <v>425</v>
      </c>
      <c r="D5">
        <f>'VIF 2'!E5</f>
        <v>54.778982489999997</v>
      </c>
      <c r="E5">
        <f>'VIF 2'!C5</f>
        <v>42056</v>
      </c>
      <c r="H5" t="s">
        <v>8</v>
      </c>
      <c r="I5">
        <f>J12/J14</f>
        <v>0.45467868401204414</v>
      </c>
      <c r="K5" t="s">
        <v>24</v>
      </c>
      <c r="L5">
        <f>L4+2*(I12+2)*(I12+3)/(I8-I12-3)</f>
        <v>311.685407369909</v>
      </c>
      <c r="Q5" t="s">
        <v>8</v>
      </c>
      <c r="R5">
        <f>S12/S14</f>
        <v>0.27825726479825941</v>
      </c>
      <c r="T5" t="s">
        <v>24</v>
      </c>
      <c r="U5">
        <f>U4+2*(R12+2)*(R12+3)/(R8-R12-3)</f>
        <v>325.70008544014763</v>
      </c>
    </row>
    <row r="6" spans="1:24" x14ac:dyDescent="0.25">
      <c r="A6">
        <f>'VIF 2'!A6</f>
        <v>223.4</v>
      </c>
      <c r="B6">
        <f>'VIF 2'!D6</f>
        <v>41.3</v>
      </c>
      <c r="C6">
        <f>'VIF 2'!B6</f>
        <v>367.3</v>
      </c>
      <c r="D6">
        <f>'VIF 2'!E6</f>
        <v>49.416546480000001</v>
      </c>
      <c r="E6">
        <f>'VIF 2'!C6</f>
        <v>38528</v>
      </c>
      <c r="H6" t="s">
        <v>9</v>
      </c>
      <c r="I6">
        <f>1-(1-I5)*(I8-1)/(I8-I12-1)</f>
        <v>0.43147352162957786</v>
      </c>
      <c r="K6" s="6" t="s">
        <v>25</v>
      </c>
      <c r="L6" s="6">
        <f>I8*LN(J13/I8)+(I12+1)*LN(I8)</f>
        <v>316.53258749730452</v>
      </c>
      <c r="Q6" t="s">
        <v>9</v>
      </c>
      <c r="R6">
        <f>1-(1-R5)*(R8-1)/(R8-R12-1)</f>
        <v>0.24754480798116407</v>
      </c>
      <c r="T6" s="6" t="s">
        <v>25</v>
      </c>
      <c r="U6" s="6">
        <f>R8*LN(S13/R8)+(R12+1)*LN(R8)</f>
        <v>330.54726556754315</v>
      </c>
    </row>
    <row r="7" spans="1:24" x14ac:dyDescent="0.25">
      <c r="A7">
        <f>'VIF 2'!A7</f>
        <v>211</v>
      </c>
      <c r="B7">
        <f>'VIF 2'!D7</f>
        <v>50.4</v>
      </c>
      <c r="C7">
        <f>'VIF 2'!B7</f>
        <v>535.9</v>
      </c>
      <c r="D7">
        <f>'VIF 2'!E7</f>
        <v>41.294392999999999</v>
      </c>
      <c r="E7">
        <f>'VIF 2'!C7</f>
        <v>32049</v>
      </c>
      <c r="H7" t="s">
        <v>10</v>
      </c>
      <c r="I7">
        <f>SQRT(K13)</f>
        <v>21.734544052918611</v>
      </c>
      <c r="Q7" t="s">
        <v>10</v>
      </c>
      <c r="R7">
        <f>SQRT(T13)</f>
        <v>25.004346440372846</v>
      </c>
    </row>
    <row r="8" spans="1:24" x14ac:dyDescent="0.25">
      <c r="A8">
        <f>'VIF 2'!A8</f>
        <v>173.1</v>
      </c>
      <c r="B8">
        <f>'VIF 2'!D8</f>
        <v>62.9</v>
      </c>
      <c r="C8">
        <f>'VIF 2'!B8</f>
        <v>507.6</v>
      </c>
      <c r="D8">
        <f>'VIF 2'!E8</f>
        <v>53.127590159999997</v>
      </c>
      <c r="E8">
        <f>'VIF 2'!C8</f>
        <v>62429</v>
      </c>
      <c r="H8" s="6" t="s">
        <v>11</v>
      </c>
      <c r="I8" s="6">
        <f>COUNT(A2:A51)</f>
        <v>50</v>
      </c>
      <c r="Q8" s="6" t="s">
        <v>11</v>
      </c>
      <c r="R8" s="6">
        <f>COUNT(A2:A51)</f>
        <v>50</v>
      </c>
    </row>
    <row r="9" spans="1:24" x14ac:dyDescent="0.25">
      <c r="A9">
        <f>'VIF 2'!A9</f>
        <v>180.1</v>
      </c>
      <c r="B9">
        <f>'VIF 2'!D9</f>
        <v>64.099999999999994</v>
      </c>
      <c r="C9">
        <f>'VIF 2'!B9</f>
        <v>506.6</v>
      </c>
      <c r="D9">
        <f>'VIF 2'!E9</f>
        <v>54.013503380000003</v>
      </c>
      <c r="E9">
        <f>'VIF 2'!C9</f>
        <v>52578</v>
      </c>
    </row>
    <row r="10" spans="1:24" ht="15.75" thickBot="1" x14ac:dyDescent="0.3">
      <c r="A10">
        <f>'VIF 2'!A10</f>
        <v>227.6</v>
      </c>
      <c r="B10">
        <f>'VIF 2'!D10</f>
        <v>63.5</v>
      </c>
      <c r="C10">
        <f>'VIF 2'!B10</f>
        <v>532.1</v>
      </c>
      <c r="D10">
        <f>'VIF 2'!E10</f>
        <v>43.962264150000003</v>
      </c>
      <c r="E10">
        <f>'VIF 2'!C10</f>
        <v>47596</v>
      </c>
      <c r="H10" t="s">
        <v>12</v>
      </c>
      <c r="L10" s="7" t="s">
        <v>26</v>
      </c>
      <c r="M10" s="7">
        <v>0.05</v>
      </c>
      <c r="Q10" t="s">
        <v>12</v>
      </c>
      <c r="U10" s="7" t="s">
        <v>26</v>
      </c>
      <c r="V10" s="7">
        <v>0.05</v>
      </c>
    </row>
    <row r="11" spans="1:24" ht="15.75" thickTop="1" x14ac:dyDescent="0.25">
      <c r="A11">
        <f>'VIF 2'!A11</f>
        <v>198.5</v>
      </c>
      <c r="B11">
        <f>'VIF 2'!D11</f>
        <v>37.799999999999997</v>
      </c>
      <c r="C11">
        <f>'VIF 2'!B11</f>
        <v>425.5</v>
      </c>
      <c r="D11">
        <f>'VIF 2'!E11</f>
        <v>48.849441159999998</v>
      </c>
      <c r="E11">
        <f>'VIF 2'!C11</f>
        <v>36374</v>
      </c>
      <c r="H11" s="8"/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27</v>
      </c>
      <c r="N11" s="8" t="s">
        <v>28</v>
      </c>
      <c r="Q11" s="8"/>
      <c r="R11" s="8" t="s">
        <v>17</v>
      </c>
      <c r="S11" s="8" t="s">
        <v>18</v>
      </c>
      <c r="T11" s="8" t="s">
        <v>19</v>
      </c>
      <c r="U11" s="8" t="s">
        <v>20</v>
      </c>
      <c r="V11" s="8" t="s">
        <v>27</v>
      </c>
      <c r="W11" s="8" t="s">
        <v>28</v>
      </c>
    </row>
    <row r="12" spans="1:24" x14ac:dyDescent="0.25">
      <c r="A12">
        <f>'VIF 2'!A12</f>
        <v>223</v>
      </c>
      <c r="B12">
        <f>'VIF 2'!D12</f>
        <v>35.4</v>
      </c>
      <c r="C12">
        <f>'VIF 2'!B12</f>
        <v>493.5</v>
      </c>
      <c r="D12">
        <f>'VIF 2'!E12</f>
        <v>42.081529580000002</v>
      </c>
      <c r="E12">
        <f>'VIF 2'!C12</f>
        <v>24868</v>
      </c>
      <c r="H12" t="s">
        <v>13</v>
      </c>
      <c r="I12">
        <f>COUNT(B2:C2)</f>
        <v>2</v>
      </c>
      <c r="J12">
        <f>DEVSQ(MMULT([1]!DEsign(B2:C51),I17:I19))</f>
        <v>18511.902156151787</v>
      </c>
      <c r="K12">
        <f>J12/I12</f>
        <v>9255.9510780758937</v>
      </c>
      <c r="L12">
        <f>K12/K13</f>
        <v>19.593859181765467</v>
      </c>
      <c r="M12">
        <f>_xlfn.F.DIST.RT(L12,I12,I13)</f>
        <v>6.4763922023352298E-7</v>
      </c>
      <c r="N12" s="7" t="str">
        <f>IF(M12&lt;M10,"yes","no")</f>
        <v>yes</v>
      </c>
      <c r="Q12" t="s">
        <v>13</v>
      </c>
      <c r="R12">
        <f>COUNT(D2:E2)</f>
        <v>2</v>
      </c>
      <c r="S12">
        <f>DEVSQ(MMULT([1]!DEsign(D2:E51),R17:R19))</f>
        <v>11329.036177221251</v>
      </c>
      <c r="T12">
        <f>S12/R12</f>
        <v>5664.5180886106255</v>
      </c>
      <c r="U12">
        <f>T12/T13</f>
        <v>9.0600783407003185</v>
      </c>
      <c r="V12">
        <f>_xlfn.F.DIST.RT(U12,R12,R13)</f>
        <v>4.6987993115315158E-4</v>
      </c>
      <c r="W12" s="7" t="str">
        <f>IF(V12&lt;V10,"yes","no")</f>
        <v>yes</v>
      </c>
    </row>
    <row r="13" spans="1:24" x14ac:dyDescent="0.25">
      <c r="A13">
        <f>'VIF 2'!A13</f>
        <v>169.2</v>
      </c>
      <c r="B13">
        <f>'VIF 2'!D13</f>
        <v>62.5</v>
      </c>
      <c r="C13">
        <f>'VIF 2'!B13</f>
        <v>458.4</v>
      </c>
      <c r="D13">
        <f>'VIF 2'!E13</f>
        <v>50.038277129999997</v>
      </c>
      <c r="E13">
        <f>'VIF 2'!C13</f>
        <v>58205</v>
      </c>
      <c r="H13" t="s">
        <v>14</v>
      </c>
      <c r="I13">
        <f>I14-I12</f>
        <v>47</v>
      </c>
      <c r="J13">
        <f>J14-J12</f>
        <v>22202.349043848211</v>
      </c>
      <c r="K13">
        <f>J13/I13</f>
        <v>472.39040518825982</v>
      </c>
      <c r="Q13" t="s">
        <v>14</v>
      </c>
      <c r="R13">
        <f>R14-R12</f>
        <v>47</v>
      </c>
      <c r="S13">
        <f>S14-S12</f>
        <v>29385.21502277875</v>
      </c>
      <c r="T13">
        <f>S13/R13</f>
        <v>625.21734091018618</v>
      </c>
    </row>
    <row r="14" spans="1:24" x14ac:dyDescent="0.25">
      <c r="A14">
        <f>'VIF 2'!A14</f>
        <v>191.7</v>
      </c>
      <c r="B14">
        <f>'VIF 2'!D14</f>
        <v>54.4</v>
      </c>
      <c r="C14">
        <f>'VIF 2'!B14</f>
        <v>478.8</v>
      </c>
      <c r="D14">
        <f>'VIF 2'!E14</f>
        <v>55.570909460000003</v>
      </c>
      <c r="E14">
        <f>'VIF 2'!C14</f>
        <v>43880</v>
      </c>
      <c r="H14" s="6" t="s">
        <v>15</v>
      </c>
      <c r="I14" s="6">
        <f>I8-1</f>
        <v>49</v>
      </c>
      <c r="J14" s="6">
        <f>DEVSQ(A2:A51)</f>
        <v>40714.251199999999</v>
      </c>
      <c r="K14" s="6"/>
      <c r="L14" s="6"/>
      <c r="M14" s="6"/>
      <c r="N14" s="6"/>
      <c r="Q14" s="6" t="s">
        <v>15</v>
      </c>
      <c r="R14" s="6">
        <f>R8-1</f>
        <v>49</v>
      </c>
      <c r="S14" s="6">
        <f>DEVSQ(A2:A51)</f>
        <v>40714.251199999999</v>
      </c>
      <c r="T14" s="6"/>
      <c r="U14" s="6"/>
      <c r="V14" s="6"/>
      <c r="W14" s="6"/>
    </row>
    <row r="15" spans="1:24" ht="15.75" thickBot="1" x14ac:dyDescent="0.3">
      <c r="A15">
        <f>'VIF 2'!A15</f>
        <v>156.1</v>
      </c>
      <c r="B15">
        <f>'VIF 2'!D15</f>
        <v>48</v>
      </c>
      <c r="C15">
        <f>'VIF 2'!B15</f>
        <v>423.9</v>
      </c>
      <c r="D15">
        <f>'VIF 2'!E15</f>
        <v>53.522583609999998</v>
      </c>
      <c r="E15">
        <f>'VIF 2'!C15</f>
        <v>45464</v>
      </c>
    </row>
    <row r="16" spans="1:24" ht="15.75" thickTop="1" x14ac:dyDescent="0.25">
      <c r="A16">
        <f>'VIF 2'!A16</f>
        <v>178.7</v>
      </c>
      <c r="B16">
        <f>'VIF 2'!D16</f>
        <v>64</v>
      </c>
      <c r="C16">
        <f>'VIF 2'!B16</f>
        <v>453.54942210000002</v>
      </c>
      <c r="D16">
        <f>'VIF 2'!E16</f>
        <v>56.062581489999999</v>
      </c>
      <c r="E16">
        <f>'VIF 2'!C16</f>
        <v>70535</v>
      </c>
      <c r="H16" s="8"/>
      <c r="I16" s="8" t="s">
        <v>29</v>
      </c>
      <c r="J16" s="8" t="s">
        <v>30</v>
      </c>
      <c r="K16" s="8" t="s">
        <v>31</v>
      </c>
      <c r="L16" s="8" t="s">
        <v>27</v>
      </c>
      <c r="M16" s="8" t="s">
        <v>32</v>
      </c>
      <c r="N16" s="8" t="s">
        <v>33</v>
      </c>
      <c r="O16" s="8" t="s">
        <v>34</v>
      </c>
      <c r="Q16" s="8"/>
      <c r="R16" s="8" t="s">
        <v>29</v>
      </c>
      <c r="S16" s="8" t="s">
        <v>30</v>
      </c>
      <c r="T16" s="8" t="s">
        <v>31</v>
      </c>
      <c r="U16" s="8" t="s">
        <v>27</v>
      </c>
      <c r="V16" s="8" t="s">
        <v>32</v>
      </c>
      <c r="W16" s="8" t="s">
        <v>33</v>
      </c>
      <c r="X16" s="8" t="s">
        <v>34</v>
      </c>
    </row>
    <row r="17" spans="1:24" x14ac:dyDescent="0.25">
      <c r="A17">
        <f>'VIF 2'!A17</f>
        <v>205.4</v>
      </c>
      <c r="B17">
        <f>'VIF 2'!D17</f>
        <v>47.3</v>
      </c>
      <c r="C17">
        <f>'VIF 2'!B17</f>
        <v>422.5</v>
      </c>
      <c r="D17">
        <f>'VIF 2'!E17</f>
        <v>42.204515270000002</v>
      </c>
      <c r="E17">
        <f>'VIF 2'!C17</f>
        <v>33644</v>
      </c>
      <c r="H17" t="s">
        <v>16</v>
      </c>
      <c r="I17">
        <f t="array" ref="I17:J19">[1]!RegCoeff(B2:C51,A2:A51)</f>
        <v>106.32396144179526</v>
      </c>
      <c r="J17">
        <v>41.404563725234503</v>
      </c>
      <c r="K17">
        <f>I17/J17</f>
        <v>2.5679285536583221</v>
      </c>
      <c r="L17">
        <f>_xlfn.T.DIST.2T(ABS(K17),$I$13)</f>
        <v>1.3470415004132614E-2</v>
      </c>
      <c r="M17">
        <f>I17-_xlfn.T.INV.2T(M$10,$I$13)*J17</f>
        <v>23.02872314243514</v>
      </c>
      <c r="N17">
        <f>I17+_xlfn.T.INV.2T(M$10,$I$13)*J17</f>
        <v>189.6191997411554</v>
      </c>
      <c r="Q17" t="s">
        <v>16</v>
      </c>
      <c r="R17">
        <f t="array" ref="R17:S19">[1]!RegCoeff(D2:E51,A2:A51)</f>
        <v>307.78393819781166</v>
      </c>
      <c r="S17">
        <v>33.578701233635975</v>
      </c>
      <c r="T17">
        <f>R17/S17</f>
        <v>9.1660465381401579</v>
      </c>
      <c r="U17">
        <f>_xlfn.T.DIST.2T(ABS(T17),$R$13)</f>
        <v>4.9246808296899065E-12</v>
      </c>
      <c r="V17">
        <f>R17-_xlfn.T.INV.2T(V$10,$R$13)*S17</f>
        <v>240.23230452767848</v>
      </c>
      <c r="W17">
        <f>R17+_xlfn.T.INV.2T(V$10,$R$13)*S17</f>
        <v>375.33557186794485</v>
      </c>
    </row>
    <row r="18" spans="1:24" x14ac:dyDescent="0.25">
      <c r="A18">
        <f>'VIF 2'!A18</f>
        <v>177.7</v>
      </c>
      <c r="B18">
        <f>'VIF 2'!D18</f>
        <v>54.2</v>
      </c>
      <c r="C18">
        <f>'VIF 2'!B18</f>
        <v>453.54942210000002</v>
      </c>
      <c r="D18">
        <f>'VIF 2'!E18</f>
        <v>55.681518590000003</v>
      </c>
      <c r="E18">
        <f>'VIF 2'!C18</f>
        <v>48525</v>
      </c>
      <c r="H18" t="str">
        <f t="array" ref="H18:H19">TRANSPOSE(B1:C1)</f>
        <v>Employed16_Over (%)(X3)</v>
      </c>
      <c r="I18">
        <v>-1.6982249972756747</v>
      </c>
      <c r="J18">
        <v>0.38888693361834947</v>
      </c>
      <c r="K18">
        <f t="shared" ref="K18:K19" si="0">I18/J18</f>
        <v>-4.366886234707744</v>
      </c>
      <c r="L18">
        <f t="shared" ref="L18:L19" si="1">_xlfn.T.DIST.2T(ABS(K18),$I$13)</f>
        <v>6.8860666378236975E-5</v>
      </c>
      <c r="M18">
        <f t="shared" ref="M18:M19" si="2">I18-_xlfn.T.INV.2T(M$10,$I$13)*J18</f>
        <v>-2.4805645968958467</v>
      </c>
      <c r="N18">
        <f t="shared" ref="N18:N19" si="3">I18+_xlfn.T.INV.2T(M$10,$I$13)*J18</f>
        <v>-0.91588539765550259</v>
      </c>
      <c r="O18">
        <f>[1]!VIF(B2:C51,1)</f>
        <v>1.0008742317473247</v>
      </c>
      <c r="Q18" t="str">
        <f t="array" ref="Q18:Q19">TRANSPOSE(D1:E1)</f>
        <v>PctMarried (%)(X4)</v>
      </c>
      <c r="R18">
        <v>-1.6319902460356885</v>
      </c>
      <c r="S18">
        <v>0.72077416564144181</v>
      </c>
      <c r="T18">
        <f t="shared" ref="T18:T19" si="4">R18/S18</f>
        <v>-2.2642185636375078</v>
      </c>
      <c r="U18">
        <f t="shared" ref="U18:U19" si="5">_xlfn.T.DIST.2T(ABS(T18),$R$13)</f>
        <v>2.8215649168775968E-2</v>
      </c>
      <c r="V18">
        <f t="shared" ref="V18:V19" si="6">R18-_xlfn.T.INV.2T(V$10,$R$13)*S18</f>
        <v>-3.0820008363063467</v>
      </c>
      <c r="W18">
        <f t="shared" ref="W18:W19" si="7">R18+_xlfn.T.INV.2T(V$10,$R$13)*S18</f>
        <v>-0.18197965576503039</v>
      </c>
      <c r="X18">
        <f>[1]!VIF(D2:E51,1)</f>
        <v>1.2145370403305353</v>
      </c>
    </row>
    <row r="19" spans="1:24" x14ac:dyDescent="0.25">
      <c r="A19">
        <f>'VIF 2'!A19</f>
        <v>166.1</v>
      </c>
      <c r="B19">
        <f>'VIF 2'!D19</f>
        <v>51</v>
      </c>
      <c r="C19">
        <f>'VIF 2'!B19</f>
        <v>398.1</v>
      </c>
      <c r="D19">
        <f>'VIF 2'!E19</f>
        <v>48.478900879999998</v>
      </c>
      <c r="E19">
        <f>'VIF 2'!C19</f>
        <v>35274</v>
      </c>
      <c r="H19" s="17" t="str">
        <v>Incident  Rate(X1)</v>
      </c>
      <c r="I19" s="17">
        <v>0.36723697537331645</v>
      </c>
      <c r="J19" s="17">
        <v>7.9619261890942844E-2</v>
      </c>
      <c r="K19" s="17">
        <f t="shared" si="0"/>
        <v>4.612413713107931</v>
      </c>
      <c r="L19" s="17">
        <f t="shared" si="1"/>
        <v>3.0775975711841057E-5</v>
      </c>
      <c r="M19" s="17">
        <f t="shared" si="2"/>
        <v>0.20706368055404625</v>
      </c>
      <c r="N19" s="17">
        <f t="shared" si="3"/>
        <v>0.52741027019258668</v>
      </c>
      <c r="O19" s="17">
        <f>[1]!VIF(B2:C51,2)</f>
        <v>1.0008742317473247</v>
      </c>
      <c r="Q19" s="6" t="str">
        <v>Median Income(X2)</v>
      </c>
      <c r="R19" s="6">
        <v>-9.4289708611390024E-4</v>
      </c>
      <c r="S19" s="6">
        <v>4.0656081709037489E-4</v>
      </c>
      <c r="T19" s="6">
        <f t="shared" si="4"/>
        <v>-2.3192030478045367</v>
      </c>
      <c r="U19" s="6">
        <f t="shared" si="5"/>
        <v>2.4780359072078238E-2</v>
      </c>
      <c r="V19" s="6">
        <f t="shared" si="6"/>
        <v>-1.7607919531496849E-3</v>
      </c>
      <c r="W19" s="6">
        <f t="shared" si="7"/>
        <v>-1.2500221907811571E-4</v>
      </c>
      <c r="X19" s="6">
        <f>[1]!VIF(D2:E51,2)</f>
        <v>1.2145370403305351</v>
      </c>
    </row>
    <row r="20" spans="1:24" x14ac:dyDescent="0.25">
      <c r="A20">
        <f>'VIF 2'!A20</f>
        <v>227.4</v>
      </c>
      <c r="B20">
        <f>'VIF 2'!D20</f>
        <v>48.8</v>
      </c>
      <c r="C20">
        <f>'VIF 2'!B20</f>
        <v>465.4</v>
      </c>
      <c r="D20">
        <f>'VIF 2'!E20</f>
        <v>54.942119320000003</v>
      </c>
      <c r="E20">
        <f>'VIF 2'!C20</f>
        <v>44111</v>
      </c>
    </row>
    <row r="21" spans="1:24" x14ac:dyDescent="0.25">
      <c r="A21">
        <f>'VIF 2'!A21</f>
        <v>222.5</v>
      </c>
      <c r="B21">
        <f>'VIF 2'!D21</f>
        <v>48.7</v>
      </c>
      <c r="C21">
        <f>'VIF 2'!B21</f>
        <v>439.1</v>
      </c>
      <c r="D21">
        <f>'VIF 2'!E21</f>
        <v>47.99700086</v>
      </c>
      <c r="E21">
        <f>'VIF 2'!C21</f>
        <v>40122</v>
      </c>
      <c r="H21" s="16" t="s">
        <v>50</v>
      </c>
    </row>
    <row r="22" spans="1:24" x14ac:dyDescent="0.25">
      <c r="A22">
        <f>'VIF 2'!A22</f>
        <v>198.3</v>
      </c>
      <c r="B22">
        <f>'VIF 2'!D22</f>
        <v>50.5</v>
      </c>
      <c r="C22">
        <f>'VIF 2'!B22</f>
        <v>463.7</v>
      </c>
      <c r="D22">
        <f>'VIF 2'!E22</f>
        <v>55.694951340000003</v>
      </c>
      <c r="E22">
        <f>'VIF 2'!C22</f>
        <v>43918</v>
      </c>
    </row>
    <row r="23" spans="1:24" ht="15.75" thickBot="1" x14ac:dyDescent="0.3">
      <c r="A23">
        <f>'VIF 2'!A23</f>
        <v>206.7</v>
      </c>
      <c r="B23">
        <f>'VIF 2'!D23</f>
        <v>53</v>
      </c>
      <c r="C23">
        <f>'VIF 2'!B23</f>
        <v>506.6</v>
      </c>
      <c r="D23">
        <f>'VIF 2'!E23</f>
        <v>49.698203769999999</v>
      </c>
      <c r="E23">
        <f>'VIF 2'!C23</f>
        <v>42121</v>
      </c>
      <c r="H23" s="5" t="s">
        <v>22</v>
      </c>
      <c r="I23" s="5"/>
      <c r="K23" s="5"/>
      <c r="L23" s="5"/>
    </row>
    <row r="24" spans="1:24" ht="15.75" thickTop="1" x14ac:dyDescent="0.25">
      <c r="A24">
        <f>'VIF 2'!A24</f>
        <v>170.9</v>
      </c>
      <c r="B24">
        <f>'VIF 2'!D24</f>
        <v>62.8</v>
      </c>
      <c r="C24">
        <f>'VIF 2'!B24</f>
        <v>488.7</v>
      </c>
      <c r="D24">
        <f>'VIF 2'!E24</f>
        <v>45.506582710000004</v>
      </c>
      <c r="E24">
        <f>'VIF 2'!C24</f>
        <v>51331</v>
      </c>
      <c r="H24" t="s">
        <v>7</v>
      </c>
      <c r="I24">
        <f>SQRT(I25)</f>
        <v>0.55017709357926814</v>
      </c>
      <c r="K24" t="s">
        <v>23</v>
      </c>
      <c r="L24">
        <f>I28*LN(J33/I28)+2*(I32+1)</f>
        <v>323.08891602058611</v>
      </c>
    </row>
    <row r="25" spans="1:24" x14ac:dyDescent="0.25">
      <c r="A25">
        <f>'VIF 2'!A25</f>
        <v>169.3</v>
      </c>
      <c r="B25">
        <f>'VIF 2'!D25</f>
        <v>60.7</v>
      </c>
      <c r="C25">
        <f>'VIF 2'!B25</f>
        <v>453.6</v>
      </c>
      <c r="D25">
        <f>'VIF 2'!E25</f>
        <v>58.156508189999997</v>
      </c>
      <c r="E25">
        <f>'VIF 2'!C25</f>
        <v>60809</v>
      </c>
      <c r="H25" t="s">
        <v>8</v>
      </c>
      <c r="I25">
        <f>J32/J34</f>
        <v>0.30269483429933075</v>
      </c>
      <c r="K25" t="s">
        <v>24</v>
      </c>
      <c r="L25">
        <f>L24+2*(I32+2)*(I32+3)/(I28-I32-3)</f>
        <v>323.97780490947503</v>
      </c>
    </row>
    <row r="26" spans="1:24" x14ac:dyDescent="0.25">
      <c r="A26">
        <f>'VIF 2'!A26</f>
        <v>163</v>
      </c>
      <c r="B26">
        <f>'VIF 2'!D26</f>
        <v>69</v>
      </c>
      <c r="C26">
        <f>'VIF 2'!B26</f>
        <v>453.54942210000002</v>
      </c>
      <c r="D26">
        <f>'VIF 2'!E26</f>
        <v>50.331391850000003</v>
      </c>
      <c r="E26">
        <f>'VIF 2'!C26</f>
        <v>53552</v>
      </c>
      <c r="H26" t="s">
        <v>9</v>
      </c>
      <c r="I26">
        <f>1-(1-I25)*(I28-1)/(I28-I32-1)</f>
        <v>0.27302227405674906</v>
      </c>
      <c r="K26" s="6" t="s">
        <v>25</v>
      </c>
      <c r="L26" s="6">
        <f>I28*LN(J33/I28)+(I32+1)*LN(I28)</f>
        <v>328.82498503687054</v>
      </c>
    </row>
    <row r="27" spans="1:24" x14ac:dyDescent="0.25">
      <c r="A27">
        <f>'VIF 2'!A27</f>
        <v>114.3</v>
      </c>
      <c r="B27">
        <f>'VIF 2'!D27</f>
        <v>59.7</v>
      </c>
      <c r="C27">
        <f>'VIF 2'!B27</f>
        <v>453.54942210000002</v>
      </c>
      <c r="D27">
        <f>'VIF 2'!E27</f>
        <v>49.394347240000002</v>
      </c>
      <c r="E27">
        <f>'VIF 2'!C27</f>
        <v>43083</v>
      </c>
      <c r="H27" t="s">
        <v>10</v>
      </c>
      <c r="I27">
        <f>SQRT(K33)</f>
        <v>24.577388708563031</v>
      </c>
    </row>
    <row r="28" spans="1:24" x14ac:dyDescent="0.25">
      <c r="A28">
        <f>'VIF 2'!A28</f>
        <v>216.7</v>
      </c>
      <c r="B28">
        <f>'VIF 2'!D28</f>
        <v>47</v>
      </c>
      <c r="C28">
        <f>'VIF 2'!B28</f>
        <v>531.70000000000005</v>
      </c>
      <c r="D28">
        <f>'VIF 2'!E28</f>
        <v>51.636159560000003</v>
      </c>
      <c r="E28">
        <f>'VIF 2'!C28</f>
        <v>34678</v>
      </c>
      <c r="H28" s="6" t="s">
        <v>11</v>
      </c>
      <c r="I28" s="6">
        <f>COUNT(A2:A51)</f>
        <v>50</v>
      </c>
    </row>
    <row r="29" spans="1:24" x14ac:dyDescent="0.25">
      <c r="A29">
        <f>'VIF 2'!A29</f>
        <v>168</v>
      </c>
      <c r="B29">
        <f>'VIF 2'!D29</f>
        <v>60</v>
      </c>
      <c r="C29">
        <f>'VIF 2'!B29</f>
        <v>433.2</v>
      </c>
      <c r="D29">
        <f>'VIF 2'!E29</f>
        <v>53.986783080000002</v>
      </c>
      <c r="E29">
        <f>'VIF 2'!C29</f>
        <v>57126</v>
      </c>
    </row>
    <row r="30" spans="1:24" ht="15.75" thickBot="1" x14ac:dyDescent="0.3">
      <c r="A30">
        <f>'VIF 2'!A30</f>
        <v>191.2</v>
      </c>
      <c r="B30">
        <f>'VIF 2'!D30</f>
        <v>47.8</v>
      </c>
      <c r="C30">
        <f>'VIF 2'!B30</f>
        <v>432.6</v>
      </c>
      <c r="D30">
        <f>'VIF 2'!E30</f>
        <v>57.173257669999998</v>
      </c>
      <c r="E30">
        <f>'VIF 2'!C30</f>
        <v>38013</v>
      </c>
      <c r="H30" t="s">
        <v>12</v>
      </c>
      <c r="L30" s="7" t="s">
        <v>26</v>
      </c>
      <c r="M30" s="7">
        <v>0.05</v>
      </c>
    </row>
    <row r="31" spans="1:24" ht="15.75" thickTop="1" x14ac:dyDescent="0.25">
      <c r="A31">
        <f>'VIF 2'!A31</f>
        <v>215.6</v>
      </c>
      <c r="B31">
        <f>'VIF 2'!D31</f>
        <v>50.3</v>
      </c>
      <c r="C31">
        <f>'VIF 2'!B31</f>
        <v>455.6</v>
      </c>
      <c r="D31">
        <f>'VIF 2'!E31</f>
        <v>50.493485990000003</v>
      </c>
      <c r="E31">
        <f>'VIF 2'!C31</f>
        <v>40683</v>
      </c>
      <c r="H31" s="8"/>
      <c r="I31" s="8" t="s">
        <v>17</v>
      </c>
      <c r="J31" s="8" t="s">
        <v>18</v>
      </c>
      <c r="K31" s="8" t="s">
        <v>19</v>
      </c>
      <c r="L31" s="8" t="s">
        <v>20</v>
      </c>
      <c r="M31" s="8" t="s">
        <v>27</v>
      </c>
      <c r="N31" s="8" t="s">
        <v>28</v>
      </c>
    </row>
    <row r="32" spans="1:24" x14ac:dyDescent="0.25">
      <c r="A32">
        <f>'VIF 2'!A32</f>
        <v>188.4</v>
      </c>
      <c r="B32">
        <f>'VIF 2'!D32</f>
        <v>50</v>
      </c>
      <c r="C32">
        <f>'VIF 2'!B32</f>
        <v>427.7</v>
      </c>
      <c r="D32">
        <f>'VIF 2'!E32</f>
        <v>53.832267770000001</v>
      </c>
      <c r="E32">
        <f>'VIF 2'!C32</f>
        <v>41316</v>
      </c>
      <c r="H32" t="s">
        <v>13</v>
      </c>
      <c r="I32">
        <f>COUNT(C2:D2)</f>
        <v>2</v>
      </c>
      <c r="J32">
        <f>DEVSQ(MMULT([1]!DEsign(C2:D51),I37:I39))</f>
        <v>12323.993520605327</v>
      </c>
      <c r="K32">
        <f>J32/I32</f>
        <v>6161.9967603026635</v>
      </c>
      <c r="L32">
        <f>K32/K33</f>
        <v>10.201170098728046</v>
      </c>
      <c r="M32">
        <f>_xlfn.F.DIST.RT(L32,I32,I33)</f>
        <v>2.0914030594047702E-4</v>
      </c>
      <c r="N32" s="7" t="str">
        <f>IF(M32&lt;M30,"yes","no")</f>
        <v>yes</v>
      </c>
    </row>
    <row r="33" spans="1:15" x14ac:dyDescent="0.25">
      <c r="A33">
        <f>'VIF 2'!A33</f>
        <v>146.80000000000001</v>
      </c>
      <c r="B33">
        <f>'VIF 2'!D33</f>
        <v>53.9</v>
      </c>
      <c r="C33">
        <f>'VIF 2'!B33</f>
        <v>427.6</v>
      </c>
      <c r="D33">
        <f>'VIF 2'!E33</f>
        <v>55.725587789999999</v>
      </c>
      <c r="E33">
        <f>'VIF 2'!C33</f>
        <v>56797</v>
      </c>
      <c r="H33" t="s">
        <v>14</v>
      </c>
      <c r="I33">
        <f>I34-I32</f>
        <v>47</v>
      </c>
      <c r="J33">
        <f>J34-J32</f>
        <v>28390.257679394672</v>
      </c>
      <c r="K33">
        <f>J33/I33</f>
        <v>604.04803573180152</v>
      </c>
    </row>
    <row r="34" spans="1:15" x14ac:dyDescent="0.25">
      <c r="A34">
        <f>'VIF 2'!A34</f>
        <v>197.7</v>
      </c>
      <c r="B34">
        <f>'VIF 2'!D34</f>
        <v>49.7</v>
      </c>
      <c r="C34">
        <f>'VIF 2'!B34</f>
        <v>432.1</v>
      </c>
      <c r="D34">
        <f>'VIF 2'!E34</f>
        <v>54.307481930000002</v>
      </c>
      <c r="E34">
        <f>'VIF 2'!C34</f>
        <v>38280</v>
      </c>
      <c r="H34" s="6" t="s">
        <v>15</v>
      </c>
      <c r="I34" s="6">
        <f>I28-1</f>
        <v>49</v>
      </c>
      <c r="J34" s="6">
        <f>DEVSQ(A2:A51)</f>
        <v>40714.251199999999</v>
      </c>
      <c r="K34" s="6"/>
      <c r="L34" s="6"/>
      <c r="M34" s="6"/>
      <c r="N34" s="6"/>
    </row>
    <row r="35" spans="1:15" ht="15.75" thickBot="1" x14ac:dyDescent="0.3">
      <c r="A35">
        <f>'VIF 2'!A35</f>
        <v>166.9</v>
      </c>
      <c r="B35">
        <f>'VIF 2'!D35</f>
        <v>62.2</v>
      </c>
      <c r="C35">
        <f>'VIF 2'!B35</f>
        <v>428.2</v>
      </c>
      <c r="D35">
        <f>'VIF 2'!E35</f>
        <v>51.663495650000002</v>
      </c>
      <c r="E35">
        <f>'VIF 2'!C35</f>
        <v>46972</v>
      </c>
    </row>
    <row r="36" spans="1:15" ht="15.75" thickTop="1" x14ac:dyDescent="0.25">
      <c r="A36">
        <f>'VIF 2'!A36</f>
        <v>200.2</v>
      </c>
      <c r="B36">
        <f>'VIF 2'!D36</f>
        <v>49.8</v>
      </c>
      <c r="C36">
        <f>'VIF 2'!B36</f>
        <v>469.7</v>
      </c>
      <c r="D36">
        <f>'VIF 2'!E36</f>
        <v>53.078887629999997</v>
      </c>
      <c r="E36">
        <f>'VIF 2'!C36</f>
        <v>31558</v>
      </c>
      <c r="H36" s="8"/>
      <c r="I36" s="8" t="s">
        <v>29</v>
      </c>
      <c r="J36" s="8" t="s">
        <v>30</v>
      </c>
      <c r="K36" s="8" t="s">
        <v>31</v>
      </c>
      <c r="L36" s="8" t="s">
        <v>27</v>
      </c>
      <c r="M36" s="8" t="s">
        <v>32</v>
      </c>
      <c r="N36" s="8" t="s">
        <v>33</v>
      </c>
      <c r="O36" s="8" t="s">
        <v>34</v>
      </c>
    </row>
    <row r="37" spans="1:15" x14ac:dyDescent="0.25">
      <c r="A37">
        <f>'VIF 2'!A37</f>
        <v>198.9</v>
      </c>
      <c r="B37">
        <f>'VIF 2'!D37</f>
        <v>48.6</v>
      </c>
      <c r="C37">
        <f>'VIF 2'!B37</f>
        <v>521.29999999999995</v>
      </c>
      <c r="D37">
        <f>'VIF 2'!E37</f>
        <v>44.694632939999998</v>
      </c>
      <c r="E37">
        <f>'VIF 2'!C37</f>
        <v>31616</v>
      </c>
      <c r="H37" t="s">
        <v>16</v>
      </c>
      <c r="I37">
        <f t="array" ref="I37:J39">[1]!RegCoeff(C2:D51,A2:A51)</f>
        <v>138.77119981862589</v>
      </c>
      <c r="J37">
        <v>68.733065508710368</v>
      </c>
      <c r="K37">
        <f>I37/J37</f>
        <v>2.0189874959242107</v>
      </c>
      <c r="L37">
        <f>_xlfn.T.DIST.2T(ABS(K37),$I$33)</f>
        <v>4.9213219208101525E-2</v>
      </c>
      <c r="M37">
        <f>I37-_xlfn.T.INV.2T(M$30,$I$33)*J37</f>
        <v>0.49810730191117614</v>
      </c>
      <c r="N37">
        <f>I37+_xlfn.T.INV.2T(M$30,$I$33)*J37</f>
        <v>277.04429233534063</v>
      </c>
    </row>
    <row r="38" spans="1:15" x14ac:dyDescent="0.25">
      <c r="A38">
        <f>'VIF 2'!A38</f>
        <v>173.6</v>
      </c>
      <c r="B38">
        <f>'VIF 2'!D38</f>
        <v>58.9</v>
      </c>
      <c r="C38">
        <f>'VIF 2'!B38</f>
        <v>434.6</v>
      </c>
      <c r="D38">
        <f>'VIF 2'!E38</f>
        <v>44.698977339999999</v>
      </c>
      <c r="E38">
        <f>'VIF 2'!C38</f>
        <v>40386</v>
      </c>
      <c r="H38" t="str">
        <f t="array" ref="H38:H39">TRANSPOSE(C1:D1)</f>
        <v>Incident  Rate(X1)</v>
      </c>
      <c r="I38">
        <v>0.26656158721796086</v>
      </c>
      <c r="J38">
        <v>9.9242770507635594E-2</v>
      </c>
      <c r="K38">
        <f t="shared" ref="K38:K39" si="8">I38/J38</f>
        <v>2.6859547134211859</v>
      </c>
      <c r="L38">
        <f t="shared" ref="L38:L39" si="9">_xlfn.T.DIST.2T(ABS(K38),$I$33)</f>
        <v>9.9638751486659967E-3</v>
      </c>
      <c r="M38">
        <f t="shared" ref="M38:M39" si="10">I38-_xlfn.T.INV.2T(M$30,$I$33)*J38</f>
        <v>6.6910885092964667E-2</v>
      </c>
      <c r="N38">
        <f t="shared" ref="N38:N39" si="11">I38+_xlfn.T.INV.2T(M$30,$I$33)*J38</f>
        <v>0.46621228934295705</v>
      </c>
      <c r="O38">
        <f>[1]!VIF(C2:D51,1)</f>
        <v>1.2161035742845381</v>
      </c>
    </row>
    <row r="39" spans="1:15" x14ac:dyDescent="0.25">
      <c r="A39">
        <f>'VIF 2'!A39</f>
        <v>185.8</v>
      </c>
      <c r="B39">
        <f>'VIF 2'!D39</f>
        <v>59.3</v>
      </c>
      <c r="C39">
        <f>'VIF 2'!B39</f>
        <v>464.7</v>
      </c>
      <c r="D39">
        <f>'VIF 2'!E39</f>
        <v>52.538930260000001</v>
      </c>
      <c r="E39">
        <f>'VIF 2'!C39</f>
        <v>51911</v>
      </c>
      <c r="H39" s="6" t="str">
        <v>PctMarried (%)(X4)</v>
      </c>
      <c r="I39" s="6">
        <v>-1.531868407958068</v>
      </c>
      <c r="J39" s="6">
        <v>0.70892345123631095</v>
      </c>
      <c r="K39" s="6">
        <f t="shared" si="8"/>
        <v>-2.1608375421727142</v>
      </c>
      <c r="L39" s="6">
        <f t="shared" si="9"/>
        <v>3.5836704899672528E-2</v>
      </c>
      <c r="M39" s="6">
        <f t="shared" si="10"/>
        <v>-2.9580384359432834</v>
      </c>
      <c r="N39" s="6">
        <f t="shared" si="11"/>
        <v>-0.10569837997285259</v>
      </c>
      <c r="O39" s="6">
        <f>[1]!VIF(C2:D51,2)</f>
        <v>1.2161035742845385</v>
      </c>
    </row>
    <row r="40" spans="1:15" x14ac:dyDescent="0.25">
      <c r="A40">
        <f>'VIF 2'!A40</f>
        <v>151.9</v>
      </c>
      <c r="B40">
        <f>'VIF 2'!D40</f>
        <v>57.7</v>
      </c>
      <c r="C40">
        <f>'VIF 2'!B40</f>
        <v>406.9</v>
      </c>
      <c r="D40">
        <f>'VIF 2'!E40</f>
        <v>55.444444439999998</v>
      </c>
      <c r="E40">
        <f>'VIF 2'!C40</f>
        <v>45624</v>
      </c>
    </row>
    <row r="41" spans="1:15" x14ac:dyDescent="0.25">
      <c r="A41">
        <f>'VIF 2'!A41</f>
        <v>159.69999999999999</v>
      </c>
      <c r="B41">
        <f>'VIF 2'!D41</f>
        <v>63.1</v>
      </c>
      <c r="C41">
        <f>'VIF 2'!B41</f>
        <v>430.2</v>
      </c>
      <c r="D41">
        <f>'VIF 2'!E41</f>
        <v>49.231861850000001</v>
      </c>
      <c r="E41">
        <f>'VIF 2'!C41</f>
        <v>53572</v>
      </c>
    </row>
    <row r="42" spans="1:15" x14ac:dyDescent="0.25">
      <c r="A42">
        <f>'VIF 2'!A42</f>
        <v>129</v>
      </c>
      <c r="B42">
        <f>'VIF 2'!D42</f>
        <v>55.7</v>
      </c>
      <c r="C42">
        <f>'VIF 2'!B42</f>
        <v>398.9</v>
      </c>
      <c r="D42">
        <f>'VIF 2'!E42</f>
        <v>51.452133379999999</v>
      </c>
      <c r="E42">
        <f>'VIF 2'!C42</f>
        <v>48456</v>
      </c>
    </row>
    <row r="43" spans="1:15" x14ac:dyDescent="0.25">
      <c r="A43">
        <f>'VIF 2'!A43</f>
        <v>153.9</v>
      </c>
      <c r="B43">
        <f>'VIF 2'!D43</f>
        <v>57.8</v>
      </c>
      <c r="C43">
        <f>'VIF 2'!B43</f>
        <v>414.8</v>
      </c>
      <c r="D43">
        <f>'VIF 2'!E43</f>
        <v>49.539812550000001</v>
      </c>
      <c r="E43">
        <f>'VIF 2'!C43</f>
        <v>50106</v>
      </c>
    </row>
    <row r="44" spans="1:15" x14ac:dyDescent="0.25">
      <c r="A44">
        <f>'VIF 2'!A44</f>
        <v>151.9</v>
      </c>
      <c r="B44">
        <f>'VIF 2'!D44</f>
        <v>60.7</v>
      </c>
      <c r="C44">
        <f>'VIF 2'!B44</f>
        <v>453.54942210000002</v>
      </c>
      <c r="D44">
        <f>'VIF 2'!E44</f>
        <v>52.207471439999999</v>
      </c>
      <c r="E44">
        <f>'VIF 2'!C44</f>
        <v>45443</v>
      </c>
    </row>
    <row r="45" spans="1:15" x14ac:dyDescent="0.25">
      <c r="A45">
        <f>'VIF 2'!A45</f>
        <v>199.3</v>
      </c>
      <c r="B45">
        <f>'VIF 2'!D45</f>
        <v>59.3</v>
      </c>
      <c r="C45">
        <f>'VIF 2'!B45</f>
        <v>472</v>
      </c>
      <c r="D45">
        <f>'VIF 2'!E45</f>
        <v>52.220070990000004</v>
      </c>
      <c r="E45">
        <f>'VIF 2'!C45</f>
        <v>60735</v>
      </c>
    </row>
    <row r="46" spans="1:15" x14ac:dyDescent="0.25">
      <c r="A46">
        <f>'VIF 2'!A46</f>
        <v>157.30000000000001</v>
      </c>
      <c r="B46">
        <f>'VIF 2'!D46</f>
        <v>61.6</v>
      </c>
      <c r="C46">
        <f>'VIF 2'!B46</f>
        <v>436.7</v>
      </c>
      <c r="D46">
        <f>'VIF 2'!E46</f>
        <v>47.731303009999998</v>
      </c>
      <c r="E46">
        <f>'VIF 2'!C46</f>
        <v>60304</v>
      </c>
    </row>
    <row r="47" spans="1:15" x14ac:dyDescent="0.25">
      <c r="A47">
        <f>'VIF 2'!A47</f>
        <v>153.80000000000001</v>
      </c>
      <c r="B47">
        <f>'VIF 2'!D47</f>
        <v>35.700000000000003</v>
      </c>
      <c r="C47">
        <f>'VIF 2'!B47</f>
        <v>463.2</v>
      </c>
      <c r="D47">
        <f>'VIF 2'!E47</f>
        <v>53.379953380000003</v>
      </c>
      <c r="E47">
        <f>'VIF 2'!C47</f>
        <v>51022</v>
      </c>
    </row>
    <row r="48" spans="1:15" x14ac:dyDescent="0.25">
      <c r="A48">
        <f>'VIF 2'!A48</f>
        <v>178.9</v>
      </c>
      <c r="B48">
        <f>'VIF 2'!D48</f>
        <v>39.200000000000003</v>
      </c>
      <c r="C48">
        <f>'VIF 2'!B48</f>
        <v>424</v>
      </c>
      <c r="D48">
        <f>'VIF 2'!E48</f>
        <v>50.675970339999999</v>
      </c>
      <c r="E48">
        <f>'VIF 2'!C48</f>
        <v>32975</v>
      </c>
    </row>
    <row r="49" spans="1:5" x14ac:dyDescent="0.25">
      <c r="A49">
        <f>'VIF 2'!A49</f>
        <v>136.4</v>
      </c>
      <c r="B49">
        <f>'VIF 2'!D49</f>
        <v>60.9</v>
      </c>
      <c r="C49">
        <f>'VIF 2'!B49</f>
        <v>402.5</v>
      </c>
      <c r="D49">
        <f>'VIF 2'!E49</f>
        <v>67.551221920000003</v>
      </c>
      <c r="E49">
        <f>'VIF 2'!C49</f>
        <v>52428</v>
      </c>
    </row>
    <row r="50" spans="1:5" x14ac:dyDescent="0.25">
      <c r="A50">
        <f>'VIF 2'!A50</f>
        <v>182.5</v>
      </c>
      <c r="B50">
        <f>'VIF 2'!D50</f>
        <v>51.6</v>
      </c>
      <c r="C50">
        <f>'VIF 2'!B50</f>
        <v>453.54942210000002</v>
      </c>
      <c r="D50">
        <f>'VIF 2'!E50</f>
        <v>45.768025080000001</v>
      </c>
      <c r="E50">
        <f>'VIF 2'!C50</f>
        <v>47351</v>
      </c>
    </row>
    <row r="51" spans="1:5" x14ac:dyDescent="0.25">
      <c r="A51">
        <f>'VIF 2'!A51</f>
        <v>229.9</v>
      </c>
      <c r="B51">
        <f>'VIF 2'!D51</f>
        <v>44.9</v>
      </c>
      <c r="C51">
        <f>'VIF 2'!B51</f>
        <v>515.29999999999995</v>
      </c>
      <c r="D51">
        <f>'VIF 2'!E51</f>
        <v>37.931034480000001</v>
      </c>
      <c r="E51">
        <f>'VIF 2'!C51</f>
        <v>30682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0B9A-5629-4044-A433-F867BECE47F7}">
  <dimension ref="A1:O51"/>
  <sheetViews>
    <sheetView workbookViewId="0">
      <selection activeCell="H22" sqref="H22"/>
    </sheetView>
  </sheetViews>
  <sheetFormatPr defaultRowHeight="15" x14ac:dyDescent="0.25"/>
  <cols>
    <col min="1" max="1" width="25.5703125" bestFit="1" customWidth="1"/>
    <col min="2" max="2" width="16.85546875" bestFit="1" customWidth="1"/>
    <col min="3" max="3" width="18.5703125" bestFit="1" customWidth="1"/>
    <col min="4" max="4" width="24.5703125" bestFit="1" customWidth="1"/>
    <col min="5" max="5" width="18" bestFit="1" customWidth="1"/>
    <col min="8" max="8" width="24.5703125" bestFit="1" customWidth="1"/>
  </cols>
  <sheetData>
    <row r="1" spans="1:15" x14ac:dyDescent="0.25">
      <c r="A1" t="str">
        <f>'VIF 2'!A1</f>
        <v>Death Rate (per 100,000)(Y)</v>
      </c>
      <c r="B1" t="str">
        <f>'VIF 2'!B1</f>
        <v>Incident  Rate(X1)</v>
      </c>
      <c r="C1" t="str">
        <f>'VIF 2'!C1</f>
        <v>Median Income(X2)</v>
      </c>
      <c r="D1" t="str">
        <f>'VIF 2'!D1</f>
        <v>Employed16_Over (%)(X3)</v>
      </c>
      <c r="E1" t="str">
        <f>'VIF 2'!E1</f>
        <v>PctMarried (%)(X4)</v>
      </c>
      <c r="H1" s="16" t="s">
        <v>46</v>
      </c>
    </row>
    <row r="2" spans="1:15" x14ac:dyDescent="0.25">
      <c r="A2">
        <f>'VIF 2'!A2</f>
        <v>230.5</v>
      </c>
      <c r="B2">
        <f>'VIF 2'!B2</f>
        <v>492.7</v>
      </c>
      <c r="C2">
        <f>'VIF 2'!C2</f>
        <v>40269</v>
      </c>
      <c r="D2">
        <f>'VIF 2'!D2</f>
        <v>52</v>
      </c>
      <c r="E2">
        <f>'VIF 2'!E2</f>
        <v>47.095004199999998</v>
      </c>
    </row>
    <row r="3" spans="1:15" ht="15.75" thickBot="1" x14ac:dyDescent="0.3">
      <c r="A3">
        <f>'VIF 2'!A3</f>
        <v>128.19999999999999</v>
      </c>
      <c r="B3">
        <f>'VIF 2'!B3</f>
        <v>419.3</v>
      </c>
      <c r="C3">
        <f>'VIF 2'!C3</f>
        <v>38645</v>
      </c>
      <c r="D3">
        <f>'VIF 2'!D3</f>
        <v>60.7</v>
      </c>
      <c r="E3">
        <f>'VIF 2'!E3</f>
        <v>58.816568050000001</v>
      </c>
      <c r="H3" s="5" t="s">
        <v>22</v>
      </c>
      <c r="I3" s="5"/>
      <c r="K3" s="5"/>
      <c r="L3" s="5"/>
    </row>
    <row r="4" spans="1:15" ht="15.75" thickTop="1" x14ac:dyDescent="0.25">
      <c r="A4">
        <f>'VIF 2'!A4</f>
        <v>190</v>
      </c>
      <c r="B4">
        <f>'VIF 2'!B4</f>
        <v>504.8</v>
      </c>
      <c r="C4">
        <f>'VIF 2'!C4</f>
        <v>41783</v>
      </c>
      <c r="D4">
        <f>'VIF 2'!D4</f>
        <v>50.2</v>
      </c>
      <c r="E4">
        <f>'VIF 2'!E4</f>
        <v>39.01594283</v>
      </c>
      <c r="H4" t="s">
        <v>7</v>
      </c>
      <c r="I4">
        <f>SQRT(I5)</f>
        <v>0.6806833534257698</v>
      </c>
      <c r="K4" t="s">
        <v>23</v>
      </c>
      <c r="L4">
        <f>I8*LN(J13/I8)+2*(I12+1)</f>
        <v>311.99694398596415</v>
      </c>
    </row>
    <row r="5" spans="1:15" x14ac:dyDescent="0.25">
      <c r="A5">
        <f>'VIF 2'!A5</f>
        <v>171.8</v>
      </c>
      <c r="B5">
        <f>'VIF 2'!B5</f>
        <v>425</v>
      </c>
      <c r="C5">
        <f>'VIF 2'!C5</f>
        <v>42056</v>
      </c>
      <c r="D5">
        <f>'VIF 2'!D5</f>
        <v>48.6</v>
      </c>
      <c r="E5">
        <f>'VIF 2'!E5</f>
        <v>54.778982489999997</v>
      </c>
      <c r="H5" t="s">
        <v>8</v>
      </c>
      <c r="I5">
        <f>J12/J14</f>
        <v>0.46332982763095137</v>
      </c>
      <c r="K5" t="s">
        <v>24</v>
      </c>
      <c r="L5">
        <f>L4+2*(I12+2)*(I12+3)/(I8-I12-3)</f>
        <v>313.36058034960053</v>
      </c>
    </row>
    <row r="6" spans="1:15" x14ac:dyDescent="0.25">
      <c r="A6">
        <f>'VIF 2'!A6</f>
        <v>223.4</v>
      </c>
      <c r="B6">
        <f>'VIF 2'!B6</f>
        <v>367.3</v>
      </c>
      <c r="C6">
        <f>'VIF 2'!C6</f>
        <v>38528</v>
      </c>
      <c r="D6">
        <f>'VIF 2'!D6</f>
        <v>41.3</v>
      </c>
      <c r="E6">
        <f>'VIF 2'!E6</f>
        <v>49.416546480000001</v>
      </c>
      <c r="H6" t="s">
        <v>9</v>
      </c>
      <c r="I6">
        <f>1-(1-I5)*(I8-1)/(I8-I12-1)</f>
        <v>0.42832959899818734</v>
      </c>
      <c r="K6" s="6" t="s">
        <v>25</v>
      </c>
      <c r="L6" s="6">
        <f>I8*LN(J13/I8)+(I12+1)*LN(I8)</f>
        <v>319.64503600767671</v>
      </c>
    </row>
    <row r="7" spans="1:15" x14ac:dyDescent="0.25">
      <c r="A7">
        <f>'VIF 2'!A7</f>
        <v>211</v>
      </c>
      <c r="B7">
        <f>'VIF 2'!B7</f>
        <v>535.9</v>
      </c>
      <c r="C7">
        <f>'VIF 2'!C7</f>
        <v>32049</v>
      </c>
      <c r="D7">
        <f>'VIF 2'!D7</f>
        <v>50.4</v>
      </c>
      <c r="E7">
        <f>'VIF 2'!E7</f>
        <v>41.294392999999999</v>
      </c>
      <c r="H7" t="s">
        <v>10</v>
      </c>
      <c r="I7">
        <f>SQRT(K13)</f>
        <v>21.794556664541933</v>
      </c>
    </row>
    <row r="8" spans="1:15" x14ac:dyDescent="0.25">
      <c r="A8">
        <f>'VIF 2'!A8</f>
        <v>173.1</v>
      </c>
      <c r="B8">
        <f>'VIF 2'!B8</f>
        <v>507.6</v>
      </c>
      <c r="C8">
        <f>'VIF 2'!C8</f>
        <v>62429</v>
      </c>
      <c r="D8">
        <f>'VIF 2'!D8</f>
        <v>62.9</v>
      </c>
      <c r="E8">
        <f>'VIF 2'!E8</f>
        <v>53.127590159999997</v>
      </c>
      <c r="H8" s="6" t="s">
        <v>11</v>
      </c>
      <c r="I8" s="6">
        <f>COUNT(A2:A51)</f>
        <v>50</v>
      </c>
    </row>
    <row r="9" spans="1:15" x14ac:dyDescent="0.25">
      <c r="A9">
        <f>'VIF 2'!A9</f>
        <v>180.1</v>
      </c>
      <c r="B9">
        <f>'VIF 2'!B9</f>
        <v>506.6</v>
      </c>
      <c r="C9">
        <f>'VIF 2'!C9</f>
        <v>52578</v>
      </c>
      <c r="D9">
        <f>'VIF 2'!D9</f>
        <v>64.099999999999994</v>
      </c>
      <c r="E9">
        <f>'VIF 2'!E9</f>
        <v>54.013503380000003</v>
      </c>
    </row>
    <row r="10" spans="1:15" ht="15.75" thickBot="1" x14ac:dyDescent="0.3">
      <c r="A10">
        <f>'VIF 2'!A10</f>
        <v>227.6</v>
      </c>
      <c r="B10">
        <f>'VIF 2'!B10</f>
        <v>532.1</v>
      </c>
      <c r="C10">
        <f>'VIF 2'!C10</f>
        <v>47596</v>
      </c>
      <c r="D10">
        <f>'VIF 2'!D10</f>
        <v>63.5</v>
      </c>
      <c r="E10">
        <f>'VIF 2'!E10</f>
        <v>43.962264150000003</v>
      </c>
      <c r="H10" t="s">
        <v>12</v>
      </c>
      <c r="L10" s="7" t="s">
        <v>26</v>
      </c>
      <c r="M10" s="7">
        <v>0.05</v>
      </c>
    </row>
    <row r="11" spans="1:15" ht="15.75" thickTop="1" x14ac:dyDescent="0.25">
      <c r="A11">
        <f>'VIF 2'!A11</f>
        <v>198.5</v>
      </c>
      <c r="B11">
        <f>'VIF 2'!B11</f>
        <v>425.5</v>
      </c>
      <c r="C11">
        <f>'VIF 2'!C11</f>
        <v>36374</v>
      </c>
      <c r="D11">
        <f>'VIF 2'!D11</f>
        <v>37.799999999999997</v>
      </c>
      <c r="E11">
        <f>'VIF 2'!E11</f>
        <v>48.849441159999998</v>
      </c>
      <c r="H11" s="8"/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27</v>
      </c>
      <c r="N11" s="8" t="s">
        <v>28</v>
      </c>
    </row>
    <row r="12" spans="1:15" x14ac:dyDescent="0.25">
      <c r="A12">
        <f>'VIF 2'!A12</f>
        <v>223</v>
      </c>
      <c r="B12">
        <f>'VIF 2'!B12</f>
        <v>493.5</v>
      </c>
      <c r="C12">
        <f>'VIF 2'!C12</f>
        <v>24868</v>
      </c>
      <c r="D12">
        <f>'VIF 2'!D12</f>
        <v>35.4</v>
      </c>
      <c r="E12">
        <f>'VIF 2'!E12</f>
        <v>42.081529580000002</v>
      </c>
      <c r="H12" t="s">
        <v>13</v>
      </c>
      <c r="I12">
        <f>COUNT(B2:D2)</f>
        <v>3</v>
      </c>
      <c r="J12">
        <f>DEVSQ(MMULT([1]!DEsign(B2:D51),I17:I20))</f>
        <v>18864.126990619254</v>
      </c>
      <c r="K12">
        <f>J12/I12</f>
        <v>6288.0423302064182</v>
      </c>
      <c r="L12">
        <f>K12/K13</f>
        <v>13.237908600323371</v>
      </c>
      <c r="M12">
        <f>_xlfn.F.DIST.RT(L12,I12,I13)</f>
        <v>2.3262068411239366E-6</v>
      </c>
      <c r="N12" s="7" t="str">
        <f>IF(M12&lt;M10,"yes","no")</f>
        <v>yes</v>
      </c>
    </row>
    <row r="13" spans="1:15" x14ac:dyDescent="0.25">
      <c r="A13">
        <f>'VIF 2'!A13</f>
        <v>169.2</v>
      </c>
      <c r="B13">
        <f>'VIF 2'!B13</f>
        <v>458.4</v>
      </c>
      <c r="C13">
        <f>'VIF 2'!C13</f>
        <v>58205</v>
      </c>
      <c r="D13">
        <f>'VIF 2'!D13</f>
        <v>62.5</v>
      </c>
      <c r="E13">
        <f>'VIF 2'!E13</f>
        <v>50.038277129999997</v>
      </c>
      <c r="H13" t="s">
        <v>14</v>
      </c>
      <c r="I13">
        <f>I14-I12</f>
        <v>46</v>
      </c>
      <c r="J13">
        <f>J14-J12</f>
        <v>21850.124209380745</v>
      </c>
      <c r="K13">
        <f>J13/I13</f>
        <v>475.00270020392924</v>
      </c>
    </row>
    <row r="14" spans="1:15" x14ac:dyDescent="0.25">
      <c r="A14">
        <f>'VIF 2'!A14</f>
        <v>191.7</v>
      </c>
      <c r="B14">
        <f>'VIF 2'!B14</f>
        <v>478.8</v>
      </c>
      <c r="C14">
        <f>'VIF 2'!C14</f>
        <v>43880</v>
      </c>
      <c r="D14">
        <f>'VIF 2'!D14</f>
        <v>54.4</v>
      </c>
      <c r="E14">
        <f>'VIF 2'!E14</f>
        <v>55.570909460000003</v>
      </c>
      <c r="H14" s="6" t="s">
        <v>15</v>
      </c>
      <c r="I14" s="6">
        <f>I8-1</f>
        <v>49</v>
      </c>
      <c r="J14" s="6">
        <f>DEVSQ(A2:A51)</f>
        <v>40714.251199999999</v>
      </c>
      <c r="K14" s="6"/>
      <c r="L14" s="6"/>
      <c r="M14" s="6"/>
      <c r="N14" s="6"/>
    </row>
    <row r="15" spans="1:15" ht="15.75" thickBot="1" x14ac:dyDescent="0.3">
      <c r="A15">
        <f>'VIF 2'!A15</f>
        <v>156.1</v>
      </c>
      <c r="B15">
        <f>'VIF 2'!B15</f>
        <v>423.9</v>
      </c>
      <c r="C15">
        <f>'VIF 2'!C15</f>
        <v>45464</v>
      </c>
      <c r="D15">
        <f>'VIF 2'!D15</f>
        <v>48</v>
      </c>
      <c r="E15">
        <f>'VIF 2'!E15</f>
        <v>53.522583609999998</v>
      </c>
    </row>
    <row r="16" spans="1:15" ht="15.75" thickTop="1" x14ac:dyDescent="0.25">
      <c r="A16">
        <f>'VIF 2'!A16</f>
        <v>178.7</v>
      </c>
      <c r="B16">
        <f>'VIF 2'!B16</f>
        <v>453.54942210000002</v>
      </c>
      <c r="C16">
        <f>'VIF 2'!C16</f>
        <v>70535</v>
      </c>
      <c r="D16">
        <f>'VIF 2'!D16</f>
        <v>64</v>
      </c>
      <c r="E16">
        <f>'VIF 2'!E16</f>
        <v>56.062581489999999</v>
      </c>
      <c r="H16" s="8"/>
      <c r="I16" s="8" t="s">
        <v>29</v>
      </c>
      <c r="J16" s="8" t="s">
        <v>30</v>
      </c>
      <c r="K16" s="8" t="s">
        <v>31</v>
      </c>
      <c r="L16" s="8" t="s">
        <v>27</v>
      </c>
      <c r="M16" s="8" t="s">
        <v>32</v>
      </c>
      <c r="N16" s="8" t="s">
        <v>33</v>
      </c>
      <c r="O16" s="8" t="s">
        <v>34</v>
      </c>
    </row>
    <row r="17" spans="1:15" x14ac:dyDescent="0.25">
      <c r="A17">
        <f>'VIF 2'!A17</f>
        <v>205.4</v>
      </c>
      <c r="B17">
        <f>'VIF 2'!B17</f>
        <v>422.5</v>
      </c>
      <c r="C17">
        <f>'VIF 2'!C17</f>
        <v>33644</v>
      </c>
      <c r="D17">
        <f>'VIF 2'!D17</f>
        <v>47.3</v>
      </c>
      <c r="E17">
        <f>'VIF 2'!E17</f>
        <v>42.204515270000002</v>
      </c>
      <c r="H17" t="s">
        <v>16</v>
      </c>
      <c r="I17">
        <f t="array" ref="I17:J20">[1]!RegCoeff(B2:D51,A2:A51)</f>
        <v>111.79997517015542</v>
      </c>
      <c r="J17">
        <v>42.0030658602236</v>
      </c>
      <c r="K17">
        <f>I17/J17</f>
        <v>2.6617098747553247</v>
      </c>
      <c r="L17">
        <f>_xlfn.T.DIST.2T(ABS(K17),$I$13)</f>
        <v>1.0672787101440975E-2</v>
      </c>
      <c r="M17">
        <f>I17-_xlfn.T.INV.2T(M$10,$I$13)*J17</f>
        <v>27.252188758988382</v>
      </c>
      <c r="N17">
        <f>I17+_xlfn.T.INV.2T(M$10,$I$13)*J17</f>
        <v>196.34776158132246</v>
      </c>
    </row>
    <row r="18" spans="1:15" x14ac:dyDescent="0.25">
      <c r="A18">
        <f>'VIF 2'!A18</f>
        <v>177.7</v>
      </c>
      <c r="B18">
        <f>'VIF 2'!B18</f>
        <v>453.54942210000002</v>
      </c>
      <c r="C18">
        <f>'VIF 2'!C18</f>
        <v>48525</v>
      </c>
      <c r="D18">
        <f>'VIF 2'!D18</f>
        <v>54.2</v>
      </c>
      <c r="E18">
        <f>'VIF 2'!E18</f>
        <v>55.681518590000003</v>
      </c>
      <c r="H18" t="str">
        <f t="array" ref="H18:H20">TRANSPOSE(B1:D1)</f>
        <v>Incident  Rate(X1)</v>
      </c>
      <c r="I18">
        <v>0.35481645620592506</v>
      </c>
      <c r="J18">
        <v>8.1131539262574284E-2</v>
      </c>
      <c r="K18">
        <f t="shared" ref="K18:K20" si="0">I18/J18</f>
        <v>4.3733480152224935</v>
      </c>
      <c r="L18">
        <f t="shared" ref="L18:L20" si="1">_xlfn.T.DIST.2T(ABS(K18),$I$13)</f>
        <v>6.9454336983555375E-5</v>
      </c>
      <c r="M18">
        <f t="shared" ref="M18:M20" si="2">I18-_xlfn.T.INV.2T(M$10,$I$13)*J18</f>
        <v>0.19150713789073034</v>
      </c>
      <c r="N18">
        <f t="shared" ref="N18:N20" si="3">I18+_xlfn.T.INV.2T(M$10,$I$13)*J18</f>
        <v>0.51812577452111974</v>
      </c>
      <c r="O18">
        <f>[1]!VIF(B2:D51,1)</f>
        <v>1.033540822137585</v>
      </c>
    </row>
    <row r="19" spans="1:15" x14ac:dyDescent="0.25">
      <c r="A19">
        <f>'VIF 2'!A19</f>
        <v>166.1</v>
      </c>
      <c r="B19">
        <f>'VIF 2'!B19</f>
        <v>398.1</v>
      </c>
      <c r="C19">
        <f>'VIF 2'!C19</f>
        <v>35274</v>
      </c>
      <c r="D19">
        <f>'VIF 2'!D19</f>
        <v>51</v>
      </c>
      <c r="E19">
        <f>'VIF 2'!E19</f>
        <v>48.478900879999998</v>
      </c>
      <c r="H19" t="str">
        <v>Median Income(X2)</v>
      </c>
      <c r="I19">
        <v>-3.9231995329666765E-4</v>
      </c>
      <c r="J19">
        <v>4.5559447544227006E-4</v>
      </c>
      <c r="K19">
        <f t="shared" si="0"/>
        <v>-0.86111657283776666</v>
      </c>
      <c r="L19">
        <f t="shared" si="1"/>
        <v>0.39364033306922241</v>
      </c>
      <c r="M19">
        <f t="shared" si="2"/>
        <v>-1.3093840678064194E-3</v>
      </c>
      <c r="N19">
        <f t="shared" si="3"/>
        <v>5.2474416121308406E-4</v>
      </c>
      <c r="O19">
        <f>[1]!VIF(B2:D51,2)</f>
        <v>2.0074815294762529</v>
      </c>
    </row>
    <row r="20" spans="1:15" x14ac:dyDescent="0.25">
      <c r="A20">
        <f>'VIF 2'!A20</f>
        <v>227.4</v>
      </c>
      <c r="B20">
        <f>'VIF 2'!B20</f>
        <v>465.4</v>
      </c>
      <c r="C20">
        <f>'VIF 2'!C20</f>
        <v>44111</v>
      </c>
      <c r="D20">
        <f>'VIF 2'!D20</f>
        <v>48.8</v>
      </c>
      <c r="E20">
        <f>'VIF 2'!E20</f>
        <v>54.942119320000003</v>
      </c>
      <c r="H20" s="6" t="str">
        <v>Employed16_Over (%)(X3)</v>
      </c>
      <c r="I20" s="6">
        <v>-1.3650259489656877</v>
      </c>
      <c r="J20" s="6">
        <v>0.54935477163144819</v>
      </c>
      <c r="K20" s="6">
        <f t="shared" si="0"/>
        <v>-2.484780363173869</v>
      </c>
      <c r="L20" s="6">
        <f t="shared" si="1"/>
        <v>1.6663012291455111E-2</v>
      </c>
      <c r="M20" s="6">
        <f t="shared" si="2"/>
        <v>-2.4708197510280181</v>
      </c>
      <c r="N20" s="6">
        <f t="shared" si="3"/>
        <v>-0.25923214690335716</v>
      </c>
      <c r="O20" s="6">
        <f>[1]!VIF(B2:D51,3)</f>
        <v>1.9862943041903078</v>
      </c>
    </row>
    <row r="21" spans="1:15" x14ac:dyDescent="0.25">
      <c r="A21">
        <f>'VIF 2'!A21</f>
        <v>222.5</v>
      </c>
      <c r="B21">
        <f>'VIF 2'!B21</f>
        <v>439.1</v>
      </c>
      <c r="C21">
        <f>'VIF 2'!C21</f>
        <v>40122</v>
      </c>
      <c r="D21">
        <f>'VIF 2'!D21</f>
        <v>48.7</v>
      </c>
      <c r="E21">
        <f>'VIF 2'!E21</f>
        <v>47.99700086</v>
      </c>
    </row>
    <row r="22" spans="1:15" x14ac:dyDescent="0.25">
      <c r="A22">
        <f>'VIF 2'!A22</f>
        <v>198.3</v>
      </c>
      <c r="B22">
        <f>'VIF 2'!B22</f>
        <v>463.7</v>
      </c>
      <c r="C22">
        <f>'VIF 2'!C22</f>
        <v>43918</v>
      </c>
      <c r="D22">
        <f>'VIF 2'!D22</f>
        <v>50.5</v>
      </c>
      <c r="E22">
        <f>'VIF 2'!E22</f>
        <v>55.694951340000003</v>
      </c>
      <c r="H22" s="16" t="s">
        <v>54</v>
      </c>
    </row>
    <row r="23" spans="1:15" x14ac:dyDescent="0.25">
      <c r="A23">
        <f>'VIF 2'!A23</f>
        <v>206.7</v>
      </c>
      <c r="B23">
        <f>'VIF 2'!B23</f>
        <v>506.6</v>
      </c>
      <c r="C23">
        <f>'VIF 2'!C23</f>
        <v>42121</v>
      </c>
      <c r="D23">
        <f>'VIF 2'!D23</f>
        <v>53</v>
      </c>
      <c r="E23">
        <f>'VIF 2'!E23</f>
        <v>49.698203769999999</v>
      </c>
    </row>
    <row r="24" spans="1:15" ht="15.75" thickBot="1" x14ac:dyDescent="0.3">
      <c r="A24">
        <f>'VIF 2'!A24</f>
        <v>170.9</v>
      </c>
      <c r="B24">
        <f>'VIF 2'!B24</f>
        <v>488.7</v>
      </c>
      <c r="C24">
        <f>'VIF 2'!C24</f>
        <v>51331</v>
      </c>
      <c r="D24">
        <f>'VIF 2'!D24</f>
        <v>62.8</v>
      </c>
      <c r="E24">
        <f>'VIF 2'!E24</f>
        <v>45.506582710000004</v>
      </c>
      <c r="H24" s="5" t="s">
        <v>22</v>
      </c>
      <c r="I24" s="5"/>
      <c r="K24" s="5"/>
      <c r="L24" s="5"/>
    </row>
    <row r="25" spans="1:15" ht="15.75" thickTop="1" x14ac:dyDescent="0.25">
      <c r="A25">
        <f>'VIF 2'!A25</f>
        <v>169.3</v>
      </c>
      <c r="B25">
        <f>'VIF 2'!B25</f>
        <v>453.6</v>
      </c>
      <c r="C25">
        <f>'VIF 2'!C25</f>
        <v>60809</v>
      </c>
      <c r="D25">
        <f>'VIF 2'!D25</f>
        <v>60.7</v>
      </c>
      <c r="E25">
        <f>'VIF 2'!E25</f>
        <v>58.156508189999997</v>
      </c>
      <c r="H25" t="s">
        <v>7</v>
      </c>
      <c r="I25">
        <f>SQRT(I26)</f>
        <v>0.57211034571878638</v>
      </c>
      <c r="K25" t="s">
        <v>23</v>
      </c>
      <c r="L25">
        <f>I29*LN(J34/I29)+2*(I33+1)</f>
        <v>323.29197046639587</v>
      </c>
    </row>
    <row r="26" spans="1:15" x14ac:dyDescent="0.25">
      <c r="A26">
        <f>'VIF 2'!A26</f>
        <v>163</v>
      </c>
      <c r="B26">
        <f>'VIF 2'!B26</f>
        <v>453.54942210000002</v>
      </c>
      <c r="C26">
        <f>'VIF 2'!C26</f>
        <v>53552</v>
      </c>
      <c r="D26">
        <f>'VIF 2'!D26</f>
        <v>69</v>
      </c>
      <c r="E26">
        <f>'VIF 2'!E26</f>
        <v>50.331391850000003</v>
      </c>
      <c r="H26" t="s">
        <v>8</v>
      </c>
      <c r="I26">
        <f>J33/J35</f>
        <v>0.32731024767846928</v>
      </c>
      <c r="K26" t="s">
        <v>24</v>
      </c>
      <c r="L26">
        <f>L25+2*(I33+2)*(I33+3)/(I29-I33-3)</f>
        <v>324.65560683003224</v>
      </c>
    </row>
    <row r="27" spans="1:15" x14ac:dyDescent="0.25">
      <c r="A27">
        <f>'VIF 2'!A27</f>
        <v>114.3</v>
      </c>
      <c r="B27">
        <f>'VIF 2'!B27</f>
        <v>453.54942210000002</v>
      </c>
      <c r="C27">
        <f>'VIF 2'!C27</f>
        <v>43083</v>
      </c>
      <c r="D27">
        <f>'VIF 2'!D27</f>
        <v>59.7</v>
      </c>
      <c r="E27">
        <f>'VIF 2'!E27</f>
        <v>49.394347240000002</v>
      </c>
      <c r="H27" t="s">
        <v>9</v>
      </c>
      <c r="I27">
        <f>1-(1-I26)*(I29-1)/(I29-I33-1)</f>
        <v>0.28343917687489129</v>
      </c>
      <c r="K27" s="6" t="s">
        <v>25</v>
      </c>
      <c r="L27" s="6">
        <f>I29*LN(J34/I29)+(I33+1)*LN(I29)</f>
        <v>330.94006248810842</v>
      </c>
    </row>
    <row r="28" spans="1:15" x14ac:dyDescent="0.25">
      <c r="A28">
        <f>'VIF 2'!A28</f>
        <v>216.7</v>
      </c>
      <c r="B28">
        <f>'VIF 2'!B28</f>
        <v>531.70000000000005</v>
      </c>
      <c r="C28">
        <f>'VIF 2'!C28</f>
        <v>34678</v>
      </c>
      <c r="D28">
        <f>'VIF 2'!D28</f>
        <v>47</v>
      </c>
      <c r="E28">
        <f>'VIF 2'!E28</f>
        <v>51.636159560000003</v>
      </c>
      <c r="H28" t="s">
        <v>10</v>
      </c>
      <c r="I28">
        <f>SQRT(K34)</f>
        <v>24.40066800390148</v>
      </c>
    </row>
    <row r="29" spans="1:15" x14ac:dyDescent="0.25">
      <c r="A29">
        <f>'VIF 2'!A29</f>
        <v>168</v>
      </c>
      <c r="B29">
        <f>'VIF 2'!B29</f>
        <v>433.2</v>
      </c>
      <c r="C29">
        <f>'VIF 2'!C29</f>
        <v>57126</v>
      </c>
      <c r="D29">
        <f>'VIF 2'!D29</f>
        <v>60</v>
      </c>
      <c r="E29">
        <f>'VIF 2'!E29</f>
        <v>53.986783080000002</v>
      </c>
      <c r="H29" s="6" t="s">
        <v>11</v>
      </c>
      <c r="I29" s="6">
        <f>COUNT(A2:A51)</f>
        <v>50</v>
      </c>
    </row>
    <row r="30" spans="1:15" x14ac:dyDescent="0.25">
      <c r="A30">
        <f>'VIF 2'!A30</f>
        <v>191.2</v>
      </c>
      <c r="B30">
        <f>'VIF 2'!B30</f>
        <v>432.6</v>
      </c>
      <c r="C30">
        <f>'VIF 2'!C30</f>
        <v>38013</v>
      </c>
      <c r="D30">
        <f>'VIF 2'!D30</f>
        <v>47.8</v>
      </c>
      <c r="E30">
        <f>'VIF 2'!E30</f>
        <v>57.173257669999998</v>
      </c>
    </row>
    <row r="31" spans="1:15" ht="15.75" thickBot="1" x14ac:dyDescent="0.3">
      <c r="A31">
        <f>'VIF 2'!A31</f>
        <v>215.6</v>
      </c>
      <c r="B31">
        <f>'VIF 2'!B31</f>
        <v>455.6</v>
      </c>
      <c r="C31">
        <f>'VIF 2'!C31</f>
        <v>40683</v>
      </c>
      <c r="D31">
        <f>'VIF 2'!D31</f>
        <v>50.3</v>
      </c>
      <c r="E31">
        <f>'VIF 2'!E31</f>
        <v>50.493485990000003</v>
      </c>
      <c r="H31" t="s">
        <v>12</v>
      </c>
      <c r="L31" s="7" t="s">
        <v>26</v>
      </c>
      <c r="M31" s="7">
        <v>0.05</v>
      </c>
    </row>
    <row r="32" spans="1:15" ht="15.75" thickTop="1" x14ac:dyDescent="0.25">
      <c r="A32">
        <f>'VIF 2'!A32</f>
        <v>188.4</v>
      </c>
      <c r="B32">
        <f>'VIF 2'!B32</f>
        <v>427.7</v>
      </c>
      <c r="C32">
        <f>'VIF 2'!C32</f>
        <v>41316</v>
      </c>
      <c r="D32">
        <f>'VIF 2'!D32</f>
        <v>50</v>
      </c>
      <c r="E32">
        <f>'VIF 2'!E32</f>
        <v>53.832267770000001</v>
      </c>
      <c r="H32" s="8"/>
      <c r="I32" s="8" t="s">
        <v>17</v>
      </c>
      <c r="J32" s="8" t="s">
        <v>18</v>
      </c>
      <c r="K32" s="8" t="s">
        <v>19</v>
      </c>
      <c r="L32" s="8" t="s">
        <v>20</v>
      </c>
      <c r="M32" s="8" t="s">
        <v>27</v>
      </c>
      <c r="N32" s="8" t="s">
        <v>28</v>
      </c>
    </row>
    <row r="33" spans="1:15" x14ac:dyDescent="0.25">
      <c r="A33">
        <f>'VIF 2'!A33</f>
        <v>146.80000000000001</v>
      </c>
      <c r="B33">
        <f>'VIF 2'!B33</f>
        <v>427.6</v>
      </c>
      <c r="C33">
        <f>'VIF 2'!C33</f>
        <v>56797</v>
      </c>
      <c r="D33">
        <f>'VIF 2'!D33</f>
        <v>53.9</v>
      </c>
      <c r="E33">
        <f>'VIF 2'!E33</f>
        <v>55.725587789999999</v>
      </c>
      <c r="H33" t="s">
        <v>13</v>
      </c>
      <c r="I33">
        <f>COUNT(C2:E2)</f>
        <v>3</v>
      </c>
      <c r="J33">
        <f>DEVSQ(MMULT([1]!DEsign(C2:E51),I38:I41))</f>
        <v>13326.191644315415</v>
      </c>
      <c r="K33">
        <f>J33/I33</f>
        <v>4442.063881438472</v>
      </c>
      <c r="L33">
        <f>K33/K34</f>
        <v>7.4607307659281963</v>
      </c>
      <c r="M33">
        <f>_xlfn.F.DIST.RT(L33,I33,I34)</f>
        <v>3.5897776007465774E-4</v>
      </c>
      <c r="N33" s="7" t="str">
        <f>IF(M33&lt;M31,"yes","no")</f>
        <v>yes</v>
      </c>
    </row>
    <row r="34" spans="1:15" x14ac:dyDescent="0.25">
      <c r="A34">
        <f>'VIF 2'!A34</f>
        <v>197.7</v>
      </c>
      <c r="B34">
        <f>'VIF 2'!B34</f>
        <v>432.1</v>
      </c>
      <c r="C34">
        <f>'VIF 2'!C34</f>
        <v>38280</v>
      </c>
      <c r="D34">
        <f>'VIF 2'!D34</f>
        <v>49.7</v>
      </c>
      <c r="E34">
        <f>'VIF 2'!E34</f>
        <v>54.307481930000002</v>
      </c>
      <c r="H34" t="s">
        <v>14</v>
      </c>
      <c r="I34">
        <f>I35-I33</f>
        <v>46</v>
      </c>
      <c r="J34">
        <f>J35-J33</f>
        <v>27388.059555684584</v>
      </c>
      <c r="K34">
        <f>J34/I34</f>
        <v>595.39259903662139</v>
      </c>
    </row>
    <row r="35" spans="1:15" x14ac:dyDescent="0.25">
      <c r="A35">
        <f>'VIF 2'!A35</f>
        <v>166.9</v>
      </c>
      <c r="B35">
        <f>'VIF 2'!B35</f>
        <v>428.2</v>
      </c>
      <c r="C35">
        <f>'VIF 2'!C35</f>
        <v>46972</v>
      </c>
      <c r="D35">
        <f>'VIF 2'!D35</f>
        <v>62.2</v>
      </c>
      <c r="E35">
        <f>'VIF 2'!E35</f>
        <v>51.663495650000002</v>
      </c>
      <c r="H35" s="6" t="s">
        <v>15</v>
      </c>
      <c r="I35" s="6">
        <f>I29-1</f>
        <v>49</v>
      </c>
      <c r="J35" s="6">
        <f>DEVSQ(A2:A51)</f>
        <v>40714.251199999999</v>
      </c>
      <c r="K35" s="6"/>
      <c r="L35" s="6"/>
      <c r="M35" s="6"/>
      <c r="N35" s="6"/>
    </row>
    <row r="36" spans="1:15" ht="15.75" thickBot="1" x14ac:dyDescent="0.3">
      <c r="A36">
        <f>'VIF 2'!A36</f>
        <v>200.2</v>
      </c>
      <c r="B36">
        <f>'VIF 2'!B36</f>
        <v>469.7</v>
      </c>
      <c r="C36">
        <f>'VIF 2'!C36</f>
        <v>31558</v>
      </c>
      <c r="D36">
        <f>'VIF 2'!D36</f>
        <v>49.8</v>
      </c>
      <c r="E36">
        <f>'VIF 2'!E36</f>
        <v>53.078887629999997</v>
      </c>
    </row>
    <row r="37" spans="1:15" ht="15.75" thickTop="1" x14ac:dyDescent="0.25">
      <c r="A37">
        <f>'VIF 2'!A37</f>
        <v>198.9</v>
      </c>
      <c r="B37">
        <f>'VIF 2'!B37</f>
        <v>521.29999999999995</v>
      </c>
      <c r="C37">
        <f>'VIF 2'!C37</f>
        <v>31616</v>
      </c>
      <c r="D37">
        <f>'VIF 2'!D37</f>
        <v>48.6</v>
      </c>
      <c r="E37">
        <f>'VIF 2'!E37</f>
        <v>44.694632939999998</v>
      </c>
      <c r="H37" s="8"/>
      <c r="I37" s="8" t="s">
        <v>29</v>
      </c>
      <c r="J37" s="8" t="s">
        <v>30</v>
      </c>
      <c r="K37" s="8" t="s">
        <v>31</v>
      </c>
      <c r="L37" s="8" t="s">
        <v>27</v>
      </c>
      <c r="M37" s="8" t="s">
        <v>32</v>
      </c>
      <c r="N37" s="8" t="s">
        <v>33</v>
      </c>
      <c r="O37" s="8" t="s">
        <v>34</v>
      </c>
    </row>
    <row r="38" spans="1:15" x14ac:dyDescent="0.25">
      <c r="A38">
        <f>'VIF 2'!A38</f>
        <v>173.6</v>
      </c>
      <c r="B38">
        <f>'VIF 2'!B38</f>
        <v>434.6</v>
      </c>
      <c r="C38">
        <f>'VIF 2'!C38</f>
        <v>40386</v>
      </c>
      <c r="D38">
        <f>'VIF 2'!D38</f>
        <v>58.9</v>
      </c>
      <c r="E38">
        <f>'VIF 2'!E38</f>
        <v>44.698977339999999</v>
      </c>
      <c r="H38" t="s">
        <v>16</v>
      </c>
      <c r="I38">
        <f t="array" ref="I38:J41">[1]!RegCoeff(C2:E51,A2:A51)</f>
        <v>342.36393737018398</v>
      </c>
      <c r="J38">
        <v>37.818353522727996</v>
      </c>
      <c r="K38">
        <f>I38/J38</f>
        <v>9.0528514723527245</v>
      </c>
      <c r="L38">
        <f>_xlfn.T.DIST.2T(ABS(K38),$I$34)</f>
        <v>8.7333437687862473E-12</v>
      </c>
      <c r="M38">
        <f>I38-_xlfn.T.INV.2T(M$31,$I$34)*J38</f>
        <v>266.23954000590567</v>
      </c>
      <c r="N38">
        <f>I38+_xlfn.T.INV.2T(M$31,$I$34)*J38</f>
        <v>418.48833473446228</v>
      </c>
    </row>
    <row r="39" spans="1:15" x14ac:dyDescent="0.25">
      <c r="A39">
        <f>'VIF 2'!A39</f>
        <v>185.8</v>
      </c>
      <c r="B39">
        <f>'VIF 2'!B39</f>
        <v>464.7</v>
      </c>
      <c r="C39">
        <f>'VIF 2'!C39</f>
        <v>51911</v>
      </c>
      <c r="D39">
        <f>'VIF 2'!D39</f>
        <v>59.3</v>
      </c>
      <c r="E39">
        <f>'VIF 2'!E39</f>
        <v>52.538930260000001</v>
      </c>
      <c r="H39" t="str">
        <f t="array" ref="H39:H41">TRANSPOSE(C1:E1)</f>
        <v>Median Income(X2)</v>
      </c>
      <c r="I39">
        <v>-2.7967805084505202E-4</v>
      </c>
      <c r="J39">
        <v>5.3715717789664882E-4</v>
      </c>
      <c r="K39">
        <f t="shared" ref="K39:K41" si="4">I39/J39</f>
        <v>-0.52066334092414046</v>
      </c>
      <c r="L39">
        <f t="shared" ref="L39:L41" si="5">_xlfn.T.DIST.2T(ABS(K39),$I$34)</f>
        <v>0.60509862665633485</v>
      </c>
      <c r="M39">
        <f t="shared" ref="M39:M41" si="6">I39-_xlfn.T.INV.2T(M$31,$I$34)*J39</f>
        <v>-1.3609193701611976E-3</v>
      </c>
      <c r="N39">
        <f t="shared" ref="N39:N41" si="7">I39+_xlfn.T.INV.2T(M$31,$I$34)*J39</f>
        <v>8.015632684710937E-4</v>
      </c>
      <c r="O39">
        <f>[1]!VIF(C2:E51,1)</f>
        <v>2.2263327412318508</v>
      </c>
    </row>
    <row r="40" spans="1:15" x14ac:dyDescent="0.25">
      <c r="A40">
        <f>'VIF 2'!A40</f>
        <v>151.9</v>
      </c>
      <c r="B40">
        <f>'VIF 2'!B40</f>
        <v>406.9</v>
      </c>
      <c r="C40">
        <f>'VIF 2'!C40</f>
        <v>45624</v>
      </c>
      <c r="D40">
        <f>'VIF 2'!D40</f>
        <v>57.7</v>
      </c>
      <c r="E40">
        <f>'VIF 2'!E40</f>
        <v>55.444444439999998</v>
      </c>
      <c r="H40" t="str">
        <v>Employed16_Over (%)(X3)</v>
      </c>
      <c r="I40">
        <v>-1.117048352098321</v>
      </c>
      <c r="J40">
        <v>0.60991280503018985</v>
      </c>
      <c r="K40">
        <f t="shared" si="4"/>
        <v>-1.831488604412935</v>
      </c>
      <c r="L40">
        <f t="shared" si="5"/>
        <v>7.3508025717441056E-2</v>
      </c>
      <c r="M40">
        <f t="shared" si="6"/>
        <v>-2.3447391530681942</v>
      </c>
      <c r="N40">
        <f t="shared" si="7"/>
        <v>0.1106424488715525</v>
      </c>
      <c r="O40">
        <f>[1]!VIF(C2:E51,2)</f>
        <v>1.9532864815408921</v>
      </c>
    </row>
    <row r="41" spans="1:15" x14ac:dyDescent="0.25">
      <c r="A41">
        <f>'VIF 2'!A41</f>
        <v>159.69999999999999</v>
      </c>
      <c r="B41">
        <f>'VIF 2'!B41</f>
        <v>430.2</v>
      </c>
      <c r="C41">
        <f>'VIF 2'!C41</f>
        <v>53572</v>
      </c>
      <c r="D41">
        <f>'VIF 2'!D41</f>
        <v>63.1</v>
      </c>
      <c r="E41">
        <f>'VIF 2'!E41</f>
        <v>49.231861850000001</v>
      </c>
      <c r="H41" s="6" t="str">
        <v>PctMarried (%)(X4)</v>
      </c>
      <c r="I41" s="6">
        <v>-1.7208718035183981</v>
      </c>
      <c r="J41" s="6">
        <v>0.70504474009679774</v>
      </c>
      <c r="K41" s="6">
        <f t="shared" si="4"/>
        <v>-2.4407980169912826</v>
      </c>
      <c r="L41" s="6">
        <f t="shared" si="5"/>
        <v>1.8563754987162971E-2</v>
      </c>
      <c r="M41" s="6">
        <f t="shared" si="6"/>
        <v>-3.1400532579005356</v>
      </c>
      <c r="N41" s="6">
        <f t="shared" si="7"/>
        <v>-0.30169034913626058</v>
      </c>
      <c r="O41" s="6">
        <f>[1]!VIF(C2:E51,3)</f>
        <v>1.2203187302225262</v>
      </c>
    </row>
    <row r="42" spans="1:15" x14ac:dyDescent="0.25">
      <c r="A42">
        <f>'VIF 2'!A42</f>
        <v>129</v>
      </c>
      <c r="B42">
        <f>'VIF 2'!B42</f>
        <v>398.9</v>
      </c>
      <c r="C42">
        <f>'VIF 2'!C42</f>
        <v>48456</v>
      </c>
      <c r="D42">
        <f>'VIF 2'!D42</f>
        <v>55.7</v>
      </c>
      <c r="E42">
        <f>'VIF 2'!E42</f>
        <v>51.452133379999999</v>
      </c>
    </row>
    <row r="43" spans="1:15" x14ac:dyDescent="0.25">
      <c r="A43">
        <f>'VIF 2'!A43</f>
        <v>153.9</v>
      </c>
      <c r="B43">
        <f>'VIF 2'!B43</f>
        <v>414.8</v>
      </c>
      <c r="C43">
        <f>'VIF 2'!C43</f>
        <v>50106</v>
      </c>
      <c r="D43">
        <f>'VIF 2'!D43</f>
        <v>57.8</v>
      </c>
      <c r="E43">
        <f>'VIF 2'!E43</f>
        <v>49.539812550000001</v>
      </c>
    </row>
    <row r="44" spans="1:15" x14ac:dyDescent="0.25">
      <c r="A44">
        <f>'VIF 2'!A44</f>
        <v>151.9</v>
      </c>
      <c r="B44">
        <f>'VIF 2'!B44</f>
        <v>453.54942210000002</v>
      </c>
      <c r="C44">
        <f>'VIF 2'!C44</f>
        <v>45443</v>
      </c>
      <c r="D44">
        <f>'VIF 2'!D44</f>
        <v>60.7</v>
      </c>
      <c r="E44">
        <f>'VIF 2'!E44</f>
        <v>52.207471439999999</v>
      </c>
    </row>
    <row r="45" spans="1:15" x14ac:dyDescent="0.25">
      <c r="A45">
        <f>'VIF 2'!A45</f>
        <v>199.3</v>
      </c>
      <c r="B45">
        <f>'VIF 2'!B45</f>
        <v>472</v>
      </c>
      <c r="C45">
        <f>'VIF 2'!C45</f>
        <v>60735</v>
      </c>
      <c r="D45">
        <f>'VIF 2'!D45</f>
        <v>59.3</v>
      </c>
      <c r="E45">
        <f>'VIF 2'!E45</f>
        <v>52.220070990000004</v>
      </c>
    </row>
    <row r="46" spans="1:15" x14ac:dyDescent="0.25">
      <c r="A46">
        <f>'VIF 2'!A46</f>
        <v>157.30000000000001</v>
      </c>
      <c r="B46">
        <f>'VIF 2'!B46</f>
        <v>436.7</v>
      </c>
      <c r="C46">
        <f>'VIF 2'!C46</f>
        <v>60304</v>
      </c>
      <c r="D46">
        <f>'VIF 2'!D46</f>
        <v>61.6</v>
      </c>
      <c r="E46">
        <f>'VIF 2'!E46</f>
        <v>47.731303009999998</v>
      </c>
    </row>
    <row r="47" spans="1:15" x14ac:dyDescent="0.25">
      <c r="A47">
        <f>'VIF 2'!A47</f>
        <v>153.80000000000001</v>
      </c>
      <c r="B47">
        <f>'VIF 2'!B47</f>
        <v>463.2</v>
      </c>
      <c r="C47">
        <f>'VIF 2'!C47</f>
        <v>51022</v>
      </c>
      <c r="D47">
        <f>'VIF 2'!D47</f>
        <v>35.700000000000003</v>
      </c>
      <c r="E47">
        <f>'VIF 2'!E47</f>
        <v>53.379953380000003</v>
      </c>
    </row>
    <row r="48" spans="1:15" x14ac:dyDescent="0.25">
      <c r="A48">
        <f>'VIF 2'!A48</f>
        <v>178.9</v>
      </c>
      <c r="B48">
        <f>'VIF 2'!B48</f>
        <v>424</v>
      </c>
      <c r="C48">
        <f>'VIF 2'!C48</f>
        <v>32975</v>
      </c>
      <c r="D48">
        <f>'VIF 2'!D48</f>
        <v>39.200000000000003</v>
      </c>
      <c r="E48">
        <f>'VIF 2'!E48</f>
        <v>50.675970339999999</v>
      </c>
    </row>
    <row r="49" spans="1:5" x14ac:dyDescent="0.25">
      <c r="A49">
        <f>'VIF 2'!A49</f>
        <v>136.4</v>
      </c>
      <c r="B49">
        <f>'VIF 2'!B49</f>
        <v>402.5</v>
      </c>
      <c r="C49">
        <f>'VIF 2'!C49</f>
        <v>52428</v>
      </c>
      <c r="D49">
        <f>'VIF 2'!D49</f>
        <v>60.9</v>
      </c>
      <c r="E49">
        <f>'VIF 2'!E49</f>
        <v>67.551221920000003</v>
      </c>
    </row>
    <row r="50" spans="1:5" x14ac:dyDescent="0.25">
      <c r="A50">
        <f>'VIF 2'!A50</f>
        <v>182.5</v>
      </c>
      <c r="B50">
        <f>'VIF 2'!B50</f>
        <v>453.54942210000002</v>
      </c>
      <c r="C50">
        <f>'VIF 2'!C50</f>
        <v>47351</v>
      </c>
      <c r="D50">
        <f>'VIF 2'!D50</f>
        <v>51.6</v>
      </c>
      <c r="E50">
        <f>'VIF 2'!E50</f>
        <v>45.768025080000001</v>
      </c>
    </row>
    <row r="51" spans="1:5" x14ac:dyDescent="0.25">
      <c r="A51">
        <f>'VIF 2'!A51</f>
        <v>229.9</v>
      </c>
      <c r="B51">
        <f>'VIF 2'!B51</f>
        <v>515.29999999999995</v>
      </c>
      <c r="C51">
        <f>'VIF 2'!C51</f>
        <v>30682</v>
      </c>
      <c r="D51">
        <f>'VIF 2'!D51</f>
        <v>44.9</v>
      </c>
      <c r="E51">
        <f>'VIF 2'!E51</f>
        <v>37.931034480000001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017A-9B99-4901-B32F-2EF8B2496566}">
  <dimension ref="A1:O51"/>
  <sheetViews>
    <sheetView workbookViewId="0">
      <selection activeCell="I38" sqref="I38"/>
    </sheetView>
  </sheetViews>
  <sheetFormatPr defaultRowHeight="15" x14ac:dyDescent="0.25"/>
  <cols>
    <col min="1" max="1" width="25.5703125" bestFit="1" customWidth="1"/>
    <col min="2" max="2" width="16.85546875" bestFit="1" customWidth="1"/>
    <col min="3" max="3" width="18.5703125" bestFit="1" customWidth="1"/>
    <col min="4" max="4" width="18" bestFit="1" customWidth="1"/>
    <col min="5" max="5" width="24.5703125" bestFit="1" customWidth="1"/>
    <col min="8" max="8" width="18.5703125" bestFit="1" customWidth="1"/>
  </cols>
  <sheetData>
    <row r="1" spans="1:15" x14ac:dyDescent="0.25">
      <c r="A1" t="str">
        <f>'VIF 2'!A1</f>
        <v>Death Rate (per 100,000)(Y)</v>
      </c>
      <c r="B1" t="str">
        <f>'VIF 2'!B1</f>
        <v>Incident  Rate(X1)</v>
      </c>
      <c r="C1" t="str">
        <f>'VIF 2'!C1</f>
        <v>Median Income(X2)</v>
      </c>
      <c r="D1" t="str">
        <f>'VIF 2'!E1</f>
        <v>PctMarried (%)(X4)</v>
      </c>
      <c r="E1" t="str">
        <f>'VIF 2'!D1</f>
        <v>Employed16_Over (%)(X3)</v>
      </c>
      <c r="H1" s="16" t="s">
        <v>52</v>
      </c>
    </row>
    <row r="2" spans="1:15" x14ac:dyDescent="0.25">
      <c r="A2">
        <f>'VIF 2'!A2</f>
        <v>230.5</v>
      </c>
      <c r="B2">
        <f>'VIF 2'!B2</f>
        <v>492.7</v>
      </c>
      <c r="C2">
        <f>'VIF 2'!C2</f>
        <v>40269</v>
      </c>
      <c r="D2">
        <f>'VIF 2'!E2</f>
        <v>47.095004199999998</v>
      </c>
      <c r="E2">
        <f>'VIF 2'!D2</f>
        <v>52</v>
      </c>
    </row>
    <row r="3" spans="1:15" ht="15.75" thickBot="1" x14ac:dyDescent="0.3">
      <c r="A3">
        <f>'VIF 2'!A3</f>
        <v>128.19999999999999</v>
      </c>
      <c r="B3">
        <f>'VIF 2'!B3</f>
        <v>419.3</v>
      </c>
      <c r="C3">
        <f>'VIF 2'!C3</f>
        <v>38645</v>
      </c>
      <c r="D3">
        <f>'VIF 2'!E3</f>
        <v>58.816568050000001</v>
      </c>
      <c r="E3">
        <f>'VIF 2'!D3</f>
        <v>60.7</v>
      </c>
      <c r="H3" s="5" t="s">
        <v>22</v>
      </c>
      <c r="I3" s="5"/>
      <c r="K3" s="5"/>
      <c r="L3" s="5"/>
    </row>
    <row r="4" spans="1:15" ht="15.75" thickTop="1" x14ac:dyDescent="0.25">
      <c r="A4">
        <f>'VIF 2'!A4</f>
        <v>190</v>
      </c>
      <c r="B4">
        <f>'VIF 2'!B4</f>
        <v>504.8</v>
      </c>
      <c r="C4">
        <f>'VIF 2'!C4</f>
        <v>41783</v>
      </c>
      <c r="D4">
        <f>'VIF 2'!E4</f>
        <v>39.01594283</v>
      </c>
      <c r="E4">
        <f>'VIF 2'!D4</f>
        <v>50.2</v>
      </c>
      <c r="H4" t="s">
        <v>7</v>
      </c>
      <c r="I4">
        <f>SQRT(I5)</f>
        <v>0.63472362356973711</v>
      </c>
      <c r="K4" t="s">
        <v>23</v>
      </c>
      <c r="L4">
        <f>I8*LN(J13/I8)+2*(I12+1)</f>
        <v>317.33415966540355</v>
      </c>
    </row>
    <row r="5" spans="1:15" x14ac:dyDescent="0.25">
      <c r="A5">
        <f>'VIF 2'!A5</f>
        <v>171.8</v>
      </c>
      <c r="B5">
        <f>'VIF 2'!B5</f>
        <v>425</v>
      </c>
      <c r="C5">
        <f>'VIF 2'!C5</f>
        <v>42056</v>
      </c>
      <c r="D5">
        <f>'VIF 2'!E5</f>
        <v>54.778982489999997</v>
      </c>
      <c r="E5">
        <f>'VIF 2'!D5</f>
        <v>48.6</v>
      </c>
      <c r="H5" t="s">
        <v>8</v>
      </c>
      <c r="I5">
        <f>J12/J14</f>
        <v>0.40287407831749733</v>
      </c>
      <c r="K5" t="s">
        <v>24</v>
      </c>
      <c r="L5">
        <f>L4+2*(I12+2)*(I12+3)/(I8-I12-3)</f>
        <v>318.69779602903992</v>
      </c>
    </row>
    <row r="6" spans="1:15" x14ac:dyDescent="0.25">
      <c r="A6">
        <f>'VIF 2'!A6</f>
        <v>223.4</v>
      </c>
      <c r="B6">
        <f>'VIF 2'!B6</f>
        <v>367.3</v>
      </c>
      <c r="C6">
        <f>'VIF 2'!C6</f>
        <v>38528</v>
      </c>
      <c r="D6">
        <f>'VIF 2'!E6</f>
        <v>49.416546480000001</v>
      </c>
      <c r="E6">
        <f>'VIF 2'!D6</f>
        <v>41.3</v>
      </c>
      <c r="H6" t="s">
        <v>9</v>
      </c>
      <c r="I6">
        <f>1-(1-I5)*(I8-1)/(I8-I12-1)</f>
        <v>0.36393108342516023</v>
      </c>
      <c r="K6" s="6" t="s">
        <v>25</v>
      </c>
      <c r="L6" s="6">
        <f>I8*LN(J13/I8)+(I12+1)*LN(I8)</f>
        <v>324.9822516871161</v>
      </c>
    </row>
    <row r="7" spans="1:15" x14ac:dyDescent="0.25">
      <c r="A7">
        <f>'VIF 2'!A7</f>
        <v>211</v>
      </c>
      <c r="B7">
        <f>'VIF 2'!B7</f>
        <v>535.9</v>
      </c>
      <c r="C7">
        <f>'VIF 2'!C7</f>
        <v>32049</v>
      </c>
      <c r="D7">
        <f>'VIF 2'!E7</f>
        <v>41.294392999999999</v>
      </c>
      <c r="E7">
        <f>'VIF 2'!D7</f>
        <v>50.4</v>
      </c>
      <c r="H7" t="s">
        <v>10</v>
      </c>
      <c r="I7">
        <f>SQRT(K13)</f>
        <v>22.989380711732473</v>
      </c>
    </row>
    <row r="8" spans="1:15" x14ac:dyDescent="0.25">
      <c r="A8">
        <f>'VIF 2'!A8</f>
        <v>173.1</v>
      </c>
      <c r="B8">
        <f>'VIF 2'!B8</f>
        <v>507.6</v>
      </c>
      <c r="C8">
        <f>'VIF 2'!C8</f>
        <v>62429</v>
      </c>
      <c r="D8">
        <f>'VIF 2'!E8</f>
        <v>53.127590159999997</v>
      </c>
      <c r="E8">
        <f>'VIF 2'!D8</f>
        <v>62.9</v>
      </c>
      <c r="H8" s="6" t="s">
        <v>11</v>
      </c>
      <c r="I8" s="6">
        <f>COUNT(A2:A51)</f>
        <v>50</v>
      </c>
    </row>
    <row r="9" spans="1:15" x14ac:dyDescent="0.25">
      <c r="A9">
        <f>'VIF 2'!A9</f>
        <v>180.1</v>
      </c>
      <c r="B9">
        <f>'VIF 2'!B9</f>
        <v>506.6</v>
      </c>
      <c r="C9">
        <f>'VIF 2'!C9</f>
        <v>52578</v>
      </c>
      <c r="D9">
        <f>'VIF 2'!E9</f>
        <v>54.013503380000003</v>
      </c>
      <c r="E9">
        <f>'VIF 2'!D9</f>
        <v>64.099999999999994</v>
      </c>
    </row>
    <row r="10" spans="1:15" ht="15.75" thickBot="1" x14ac:dyDescent="0.3">
      <c r="A10">
        <f>'VIF 2'!A10</f>
        <v>227.6</v>
      </c>
      <c r="B10">
        <f>'VIF 2'!B10</f>
        <v>532.1</v>
      </c>
      <c r="C10">
        <f>'VIF 2'!C10</f>
        <v>47596</v>
      </c>
      <c r="D10">
        <f>'VIF 2'!E10</f>
        <v>43.962264150000003</v>
      </c>
      <c r="E10">
        <f>'VIF 2'!D10</f>
        <v>63.5</v>
      </c>
      <c r="H10" t="s">
        <v>12</v>
      </c>
      <c r="L10" s="7" t="s">
        <v>26</v>
      </c>
      <c r="M10" s="7">
        <v>0.05</v>
      </c>
    </row>
    <row r="11" spans="1:15" ht="15.75" thickTop="1" x14ac:dyDescent="0.25">
      <c r="A11">
        <f>'VIF 2'!A11</f>
        <v>198.5</v>
      </c>
      <c r="B11">
        <f>'VIF 2'!B11</f>
        <v>425.5</v>
      </c>
      <c r="C11">
        <f>'VIF 2'!C11</f>
        <v>36374</v>
      </c>
      <c r="D11">
        <f>'VIF 2'!E11</f>
        <v>48.849441159999998</v>
      </c>
      <c r="E11">
        <f>'VIF 2'!D11</f>
        <v>37.799999999999997</v>
      </c>
      <c r="H11" s="8"/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27</v>
      </c>
      <c r="N11" s="8" t="s">
        <v>28</v>
      </c>
    </row>
    <row r="12" spans="1:15" x14ac:dyDescent="0.25">
      <c r="A12">
        <f>'VIF 2'!A12</f>
        <v>223</v>
      </c>
      <c r="B12">
        <f>'VIF 2'!B12</f>
        <v>493.5</v>
      </c>
      <c r="C12">
        <f>'VIF 2'!C12</f>
        <v>24868</v>
      </c>
      <c r="D12">
        <f>'VIF 2'!E12</f>
        <v>42.081529580000002</v>
      </c>
      <c r="E12">
        <f>'VIF 2'!D12</f>
        <v>35.4</v>
      </c>
      <c r="H12" t="s">
        <v>13</v>
      </c>
      <c r="I12">
        <f>COUNT(B2:D2)</f>
        <v>3</v>
      </c>
      <c r="J12">
        <f>DEVSQ(MMULT([1]!DEsign(B2:D51),I17:I20))</f>
        <v>16402.71642658706</v>
      </c>
      <c r="K12">
        <f>J12/I12</f>
        <v>5467.5721421956869</v>
      </c>
      <c r="L12">
        <f>K12/K13</f>
        <v>10.345225872619556</v>
      </c>
      <c r="M12">
        <f>_xlfn.F.DIST.RT(L12,I12,I13)</f>
        <v>2.5424396245645331E-5</v>
      </c>
      <c r="N12" s="7" t="str">
        <f>IF(M12&lt;M10,"yes","no")</f>
        <v>yes</v>
      </c>
    </row>
    <row r="13" spans="1:15" x14ac:dyDescent="0.25">
      <c r="A13">
        <f>'VIF 2'!A13</f>
        <v>169.2</v>
      </c>
      <c r="B13">
        <f>'VIF 2'!B13</f>
        <v>458.4</v>
      </c>
      <c r="C13">
        <f>'VIF 2'!C13</f>
        <v>58205</v>
      </c>
      <c r="D13">
        <f>'VIF 2'!E13</f>
        <v>50.038277129999997</v>
      </c>
      <c r="E13">
        <f>'VIF 2'!D13</f>
        <v>62.5</v>
      </c>
      <c r="H13" t="s">
        <v>14</v>
      </c>
      <c r="I13">
        <f>I14-I12</f>
        <v>46</v>
      </c>
      <c r="J13">
        <f>J14-J12</f>
        <v>24311.534773412939</v>
      </c>
      <c r="K13">
        <f>J13/I13</f>
        <v>528.51162550897698</v>
      </c>
    </row>
    <row r="14" spans="1:15" x14ac:dyDescent="0.25">
      <c r="A14">
        <f>'VIF 2'!A14</f>
        <v>191.7</v>
      </c>
      <c r="B14">
        <f>'VIF 2'!B14</f>
        <v>478.8</v>
      </c>
      <c r="C14">
        <f>'VIF 2'!C14</f>
        <v>43880</v>
      </c>
      <c r="D14">
        <f>'VIF 2'!E14</f>
        <v>55.570909460000003</v>
      </c>
      <c r="E14">
        <f>'VIF 2'!D14</f>
        <v>54.4</v>
      </c>
      <c r="H14" s="6" t="s">
        <v>15</v>
      </c>
      <c r="I14" s="6">
        <f>I8-1</f>
        <v>49</v>
      </c>
      <c r="J14" s="6">
        <f>DEVSQ(A2:A51)</f>
        <v>40714.251199999999</v>
      </c>
      <c r="K14" s="6"/>
      <c r="L14" s="6"/>
      <c r="M14" s="6"/>
      <c r="N14" s="6"/>
    </row>
    <row r="15" spans="1:15" ht="15.75" thickBot="1" x14ac:dyDescent="0.3">
      <c r="A15">
        <f>'VIF 2'!A15</f>
        <v>156.1</v>
      </c>
      <c r="B15">
        <f>'VIF 2'!B15</f>
        <v>423.9</v>
      </c>
      <c r="C15">
        <f>'VIF 2'!C15</f>
        <v>45464</v>
      </c>
      <c r="D15">
        <f>'VIF 2'!E15</f>
        <v>53.522583609999998</v>
      </c>
      <c r="E15">
        <f>'VIF 2'!D15</f>
        <v>48</v>
      </c>
    </row>
    <row r="16" spans="1:15" ht="15.75" thickTop="1" x14ac:dyDescent="0.25">
      <c r="A16">
        <f>'VIF 2'!A16</f>
        <v>178.7</v>
      </c>
      <c r="B16">
        <f>'VIF 2'!B16</f>
        <v>453.54942210000002</v>
      </c>
      <c r="C16">
        <f>'VIF 2'!C16</f>
        <v>70535</v>
      </c>
      <c r="D16">
        <f>'VIF 2'!E16</f>
        <v>56.062581489999999</v>
      </c>
      <c r="E16">
        <f>'VIF 2'!D16</f>
        <v>64</v>
      </c>
      <c r="H16" s="8"/>
      <c r="I16" s="8" t="s">
        <v>29</v>
      </c>
      <c r="J16" s="8" t="s">
        <v>30</v>
      </c>
      <c r="K16" s="8" t="s">
        <v>31</v>
      </c>
      <c r="L16" s="8" t="s">
        <v>27</v>
      </c>
      <c r="M16" s="8" t="s">
        <v>32</v>
      </c>
      <c r="N16" s="8" t="s">
        <v>33</v>
      </c>
      <c r="O16" s="8" t="s">
        <v>34</v>
      </c>
    </row>
    <row r="17" spans="1:15" x14ac:dyDescent="0.25">
      <c r="A17">
        <f>'VIF 2'!A17</f>
        <v>205.4</v>
      </c>
      <c r="B17">
        <f>'VIF 2'!B17</f>
        <v>422.5</v>
      </c>
      <c r="C17">
        <f>'VIF 2'!C17</f>
        <v>33644</v>
      </c>
      <c r="D17">
        <f>'VIF 2'!E17</f>
        <v>42.204515270000002</v>
      </c>
      <c r="E17">
        <f>'VIF 2'!D17</f>
        <v>47.3</v>
      </c>
      <c r="H17" t="s">
        <v>16</v>
      </c>
      <c r="I17">
        <f t="array" ref="I17:J20">[1]!RegCoeff(B2:D51,A2:A51)</f>
        <v>132.93116721065141</v>
      </c>
      <c r="J17">
        <v>64.326406557754524</v>
      </c>
      <c r="K17">
        <f>I17/J17</f>
        <v>2.0665100745414886</v>
      </c>
      <c r="L17">
        <f>_xlfn.T.DIST.2T(ABS(K17),$I$13)</f>
        <v>4.4436608936047069E-2</v>
      </c>
      <c r="M17">
        <f>I17-_xlfn.T.INV.2T(M$10,$I$13)*J17</f>
        <v>3.4488265562453648</v>
      </c>
      <c r="N17">
        <f>I17+_xlfn.T.INV.2T(M$10,$I$13)*J17</f>
        <v>262.41350786505745</v>
      </c>
    </row>
    <row r="18" spans="1:15" x14ac:dyDescent="0.25">
      <c r="A18">
        <f>'VIF 2'!A18</f>
        <v>177.7</v>
      </c>
      <c r="B18">
        <f>'VIF 2'!B18</f>
        <v>453.54942210000002</v>
      </c>
      <c r="C18">
        <f>'VIF 2'!C18</f>
        <v>48525</v>
      </c>
      <c r="D18">
        <f>'VIF 2'!E18</f>
        <v>55.681518590000003</v>
      </c>
      <c r="E18">
        <f>'VIF 2'!D18</f>
        <v>54.2</v>
      </c>
      <c r="H18" t="str">
        <f t="array" ref="H18:H20">TRANSPOSE(B1:D1)</f>
        <v>Incident  Rate(X1)</v>
      </c>
      <c r="I18">
        <v>0.28867966053418798</v>
      </c>
      <c r="J18">
        <v>9.3171247702584448E-2</v>
      </c>
      <c r="K18">
        <f t="shared" ref="K18:K20" si="0">I18/J18</f>
        <v>3.0983771029416016</v>
      </c>
      <c r="L18">
        <f t="shared" ref="L18:L20" si="1">_xlfn.T.DIST.2T(ABS(K18),$I$13)</f>
        <v>3.313766485294435E-3</v>
      </c>
      <c r="M18">
        <f t="shared" ref="M18:M20" si="2">I18-_xlfn.T.INV.2T(M$10,$I$13)*J18</f>
        <v>0.10113566608782371</v>
      </c>
      <c r="N18">
        <f t="shared" ref="N18:N20" si="3">I18+_xlfn.T.INV.2T(M$10,$I$13)*J18</f>
        <v>0.47622365498055225</v>
      </c>
      <c r="O18">
        <f>[1]!VIF(B2:D51,1)</f>
        <v>1.2250492812234326</v>
      </c>
    </row>
    <row r="19" spans="1:15" x14ac:dyDescent="0.25">
      <c r="A19">
        <f>'VIF 2'!A19</f>
        <v>166.1</v>
      </c>
      <c r="B19">
        <f>'VIF 2'!B19</f>
        <v>398.1</v>
      </c>
      <c r="C19">
        <f>'VIF 2'!C19</f>
        <v>35274</v>
      </c>
      <c r="D19">
        <f>'VIF 2'!E19</f>
        <v>48.478900879999998</v>
      </c>
      <c r="E19">
        <f>'VIF 2'!D19</f>
        <v>51</v>
      </c>
      <c r="H19" t="str">
        <v>Median Income(X2)</v>
      </c>
      <c r="I19">
        <v>-1.0422300995653374E-3</v>
      </c>
      <c r="J19">
        <v>3.7517058707336863E-4</v>
      </c>
      <c r="K19">
        <f t="shared" si="0"/>
        <v>-2.7780165489399575</v>
      </c>
      <c r="L19">
        <f t="shared" si="1"/>
        <v>7.8900774898058197E-3</v>
      </c>
      <c r="M19">
        <f t="shared" si="2"/>
        <v>-1.7974093231293399E-3</v>
      </c>
      <c r="N19">
        <f t="shared" si="3"/>
        <v>-2.870508760013349E-4</v>
      </c>
      <c r="O19">
        <f>[1]!VIF(B2:D51,2)</f>
        <v>1.2234712237824841</v>
      </c>
    </row>
    <row r="20" spans="1:15" x14ac:dyDescent="0.25">
      <c r="A20">
        <f>'VIF 2'!A20</f>
        <v>227.4</v>
      </c>
      <c r="B20">
        <f>'VIF 2'!B20</f>
        <v>465.4</v>
      </c>
      <c r="C20">
        <f>'VIF 2'!C20</f>
        <v>44111</v>
      </c>
      <c r="D20">
        <f>'VIF 2'!E20</f>
        <v>54.942119320000003</v>
      </c>
      <c r="E20">
        <f>'VIF 2'!D20</f>
        <v>48.8</v>
      </c>
      <c r="H20" s="6" t="str">
        <v>PctMarried (%)(X4)</v>
      </c>
      <c r="I20" s="6">
        <v>-0.68869107209308433</v>
      </c>
      <c r="J20" s="6">
        <v>0.72927952786024952</v>
      </c>
      <c r="K20" s="6">
        <f t="shared" si="0"/>
        <v>-0.9443444465166132</v>
      </c>
      <c r="L20" s="6">
        <f t="shared" si="1"/>
        <v>0.34992759151564978</v>
      </c>
      <c r="M20" s="6">
        <f t="shared" si="2"/>
        <v>-2.1566546241050206</v>
      </c>
      <c r="N20" s="6">
        <f t="shared" si="3"/>
        <v>0.77927247991885173</v>
      </c>
      <c r="O20" s="6">
        <f>[1]!VIF(B2:D51,3)</f>
        <v>1.470878686853752</v>
      </c>
    </row>
    <row r="21" spans="1:15" x14ac:dyDescent="0.25">
      <c r="A21">
        <f>'VIF 2'!A21</f>
        <v>222.5</v>
      </c>
      <c r="B21">
        <f>'VIF 2'!B21</f>
        <v>439.1</v>
      </c>
      <c r="C21">
        <f>'VIF 2'!C21</f>
        <v>40122</v>
      </c>
      <c r="D21">
        <f>'VIF 2'!E21</f>
        <v>47.99700086</v>
      </c>
      <c r="E21">
        <f>'VIF 2'!D21</f>
        <v>48.7</v>
      </c>
    </row>
    <row r="22" spans="1:15" x14ac:dyDescent="0.25">
      <c r="A22">
        <f>'VIF 2'!A22</f>
        <v>198.3</v>
      </c>
      <c r="B22">
        <f>'VIF 2'!B22</f>
        <v>463.7</v>
      </c>
      <c r="C22">
        <f>'VIF 2'!C22</f>
        <v>43918</v>
      </c>
      <c r="D22">
        <f>'VIF 2'!E22</f>
        <v>55.694951340000003</v>
      </c>
      <c r="E22">
        <f>'VIF 2'!D22</f>
        <v>50.5</v>
      </c>
    </row>
    <row r="23" spans="1:15" x14ac:dyDescent="0.25">
      <c r="A23">
        <f>'VIF 2'!A23</f>
        <v>206.7</v>
      </c>
      <c r="B23">
        <f>'VIF 2'!B23</f>
        <v>506.6</v>
      </c>
      <c r="C23">
        <f>'VIF 2'!C23</f>
        <v>42121</v>
      </c>
      <c r="D23">
        <f>'VIF 2'!E23</f>
        <v>49.698203769999999</v>
      </c>
      <c r="E23">
        <f>'VIF 2'!D23</f>
        <v>53</v>
      </c>
    </row>
    <row r="24" spans="1:15" x14ac:dyDescent="0.25">
      <c r="A24">
        <f>'VIF 2'!A24</f>
        <v>170.9</v>
      </c>
      <c r="B24">
        <f>'VIF 2'!B24</f>
        <v>488.7</v>
      </c>
      <c r="C24">
        <f>'VIF 2'!C24</f>
        <v>51331</v>
      </c>
      <c r="D24">
        <f>'VIF 2'!E24</f>
        <v>45.506582710000004</v>
      </c>
      <c r="E24">
        <f>'VIF 2'!D24</f>
        <v>62.8</v>
      </c>
    </row>
    <row r="25" spans="1:15" x14ac:dyDescent="0.25">
      <c r="A25">
        <f>'VIF 2'!A25</f>
        <v>169.3</v>
      </c>
      <c r="B25">
        <f>'VIF 2'!B25</f>
        <v>453.6</v>
      </c>
      <c r="C25">
        <f>'VIF 2'!C25</f>
        <v>60809</v>
      </c>
      <c r="D25">
        <f>'VIF 2'!E25</f>
        <v>58.156508189999997</v>
      </c>
      <c r="E25">
        <f>'VIF 2'!D25</f>
        <v>60.7</v>
      </c>
    </row>
    <row r="26" spans="1:15" x14ac:dyDescent="0.25">
      <c r="A26">
        <f>'VIF 2'!A26</f>
        <v>163</v>
      </c>
      <c r="B26">
        <f>'VIF 2'!B26</f>
        <v>453.54942210000002</v>
      </c>
      <c r="C26">
        <f>'VIF 2'!C26</f>
        <v>53552</v>
      </c>
      <c r="D26">
        <f>'VIF 2'!E26</f>
        <v>50.331391850000003</v>
      </c>
      <c r="E26">
        <f>'VIF 2'!D26</f>
        <v>69</v>
      </c>
    </row>
    <row r="27" spans="1:15" x14ac:dyDescent="0.25">
      <c r="A27">
        <f>'VIF 2'!A27</f>
        <v>114.3</v>
      </c>
      <c r="B27">
        <f>'VIF 2'!B27</f>
        <v>453.54942210000002</v>
      </c>
      <c r="C27">
        <f>'VIF 2'!C27</f>
        <v>43083</v>
      </c>
      <c r="D27">
        <f>'VIF 2'!E27</f>
        <v>49.394347240000002</v>
      </c>
      <c r="E27">
        <f>'VIF 2'!D27</f>
        <v>59.7</v>
      </c>
    </row>
    <row r="28" spans="1:15" x14ac:dyDescent="0.25">
      <c r="A28">
        <f>'VIF 2'!A28</f>
        <v>216.7</v>
      </c>
      <c r="B28">
        <f>'VIF 2'!B28</f>
        <v>531.70000000000005</v>
      </c>
      <c r="C28">
        <f>'VIF 2'!C28</f>
        <v>34678</v>
      </c>
      <c r="D28">
        <f>'VIF 2'!E28</f>
        <v>51.636159560000003</v>
      </c>
      <c r="E28">
        <f>'VIF 2'!D28</f>
        <v>47</v>
      </c>
    </row>
    <row r="29" spans="1:15" x14ac:dyDescent="0.25">
      <c r="A29">
        <f>'VIF 2'!A29</f>
        <v>168</v>
      </c>
      <c r="B29">
        <f>'VIF 2'!B29</f>
        <v>433.2</v>
      </c>
      <c r="C29">
        <f>'VIF 2'!C29</f>
        <v>57126</v>
      </c>
      <c r="D29">
        <f>'VIF 2'!E29</f>
        <v>53.986783080000002</v>
      </c>
      <c r="E29">
        <f>'VIF 2'!D29</f>
        <v>60</v>
      </c>
    </row>
    <row r="30" spans="1:15" x14ac:dyDescent="0.25">
      <c r="A30">
        <f>'VIF 2'!A30</f>
        <v>191.2</v>
      </c>
      <c r="B30">
        <f>'VIF 2'!B30</f>
        <v>432.6</v>
      </c>
      <c r="C30">
        <f>'VIF 2'!C30</f>
        <v>38013</v>
      </c>
      <c r="D30">
        <f>'VIF 2'!E30</f>
        <v>57.173257669999998</v>
      </c>
      <c r="E30">
        <f>'VIF 2'!D30</f>
        <v>47.8</v>
      </c>
    </row>
    <row r="31" spans="1:15" x14ac:dyDescent="0.25">
      <c r="A31">
        <f>'VIF 2'!A31</f>
        <v>215.6</v>
      </c>
      <c r="B31">
        <f>'VIF 2'!B31</f>
        <v>455.6</v>
      </c>
      <c r="C31">
        <f>'VIF 2'!C31</f>
        <v>40683</v>
      </c>
      <c r="D31">
        <f>'VIF 2'!E31</f>
        <v>50.493485990000003</v>
      </c>
      <c r="E31">
        <f>'VIF 2'!D31</f>
        <v>50.3</v>
      </c>
    </row>
    <row r="32" spans="1:15" x14ac:dyDescent="0.25">
      <c r="A32">
        <f>'VIF 2'!A32</f>
        <v>188.4</v>
      </c>
      <c r="B32">
        <f>'VIF 2'!B32</f>
        <v>427.7</v>
      </c>
      <c r="C32">
        <f>'VIF 2'!C32</f>
        <v>41316</v>
      </c>
      <c r="D32">
        <f>'VIF 2'!E32</f>
        <v>53.832267770000001</v>
      </c>
      <c r="E32">
        <f>'VIF 2'!D32</f>
        <v>50</v>
      </c>
    </row>
    <row r="33" spans="1:5" x14ac:dyDescent="0.25">
      <c r="A33">
        <f>'VIF 2'!A33</f>
        <v>146.80000000000001</v>
      </c>
      <c r="B33">
        <f>'VIF 2'!B33</f>
        <v>427.6</v>
      </c>
      <c r="C33">
        <f>'VIF 2'!C33</f>
        <v>56797</v>
      </c>
      <c r="D33">
        <f>'VIF 2'!E33</f>
        <v>55.725587789999999</v>
      </c>
      <c r="E33">
        <f>'VIF 2'!D33</f>
        <v>53.9</v>
      </c>
    </row>
    <row r="34" spans="1:5" x14ac:dyDescent="0.25">
      <c r="A34">
        <f>'VIF 2'!A34</f>
        <v>197.7</v>
      </c>
      <c r="B34">
        <f>'VIF 2'!B34</f>
        <v>432.1</v>
      </c>
      <c r="C34">
        <f>'VIF 2'!C34</f>
        <v>38280</v>
      </c>
      <c r="D34">
        <f>'VIF 2'!E34</f>
        <v>54.307481930000002</v>
      </c>
      <c r="E34">
        <f>'VIF 2'!D34</f>
        <v>49.7</v>
      </c>
    </row>
    <row r="35" spans="1:5" x14ac:dyDescent="0.25">
      <c r="A35">
        <f>'VIF 2'!A35</f>
        <v>166.9</v>
      </c>
      <c r="B35">
        <f>'VIF 2'!B35</f>
        <v>428.2</v>
      </c>
      <c r="C35">
        <f>'VIF 2'!C35</f>
        <v>46972</v>
      </c>
      <c r="D35">
        <f>'VIF 2'!E35</f>
        <v>51.663495650000002</v>
      </c>
      <c r="E35">
        <f>'VIF 2'!D35</f>
        <v>62.2</v>
      </c>
    </row>
    <row r="36" spans="1:5" x14ac:dyDescent="0.25">
      <c r="A36">
        <f>'VIF 2'!A36</f>
        <v>200.2</v>
      </c>
      <c r="B36">
        <f>'VIF 2'!B36</f>
        <v>469.7</v>
      </c>
      <c r="C36">
        <f>'VIF 2'!C36</f>
        <v>31558</v>
      </c>
      <c r="D36">
        <f>'VIF 2'!E36</f>
        <v>53.078887629999997</v>
      </c>
      <c r="E36">
        <f>'VIF 2'!D36</f>
        <v>49.8</v>
      </c>
    </row>
    <row r="37" spans="1:5" x14ac:dyDescent="0.25">
      <c r="A37">
        <f>'VIF 2'!A37</f>
        <v>198.9</v>
      </c>
      <c r="B37">
        <f>'VIF 2'!B37</f>
        <v>521.29999999999995</v>
      </c>
      <c r="C37">
        <f>'VIF 2'!C37</f>
        <v>31616</v>
      </c>
      <c r="D37">
        <f>'VIF 2'!E37</f>
        <v>44.694632939999998</v>
      </c>
      <c r="E37">
        <f>'VIF 2'!D37</f>
        <v>48.6</v>
      </c>
    </row>
    <row r="38" spans="1:5" x14ac:dyDescent="0.25">
      <c r="A38">
        <f>'VIF 2'!A38</f>
        <v>173.6</v>
      </c>
      <c r="B38">
        <f>'VIF 2'!B38</f>
        <v>434.6</v>
      </c>
      <c r="C38">
        <f>'VIF 2'!C38</f>
        <v>40386</v>
      </c>
      <c r="D38">
        <f>'VIF 2'!E38</f>
        <v>44.698977339999999</v>
      </c>
      <c r="E38">
        <f>'VIF 2'!D38</f>
        <v>58.9</v>
      </c>
    </row>
    <row r="39" spans="1:5" x14ac:dyDescent="0.25">
      <c r="A39">
        <f>'VIF 2'!A39</f>
        <v>185.8</v>
      </c>
      <c r="B39">
        <f>'VIF 2'!B39</f>
        <v>464.7</v>
      </c>
      <c r="C39">
        <f>'VIF 2'!C39</f>
        <v>51911</v>
      </c>
      <c r="D39">
        <f>'VIF 2'!E39</f>
        <v>52.538930260000001</v>
      </c>
      <c r="E39">
        <f>'VIF 2'!D39</f>
        <v>59.3</v>
      </c>
    </row>
    <row r="40" spans="1:5" x14ac:dyDescent="0.25">
      <c r="A40">
        <f>'VIF 2'!A40</f>
        <v>151.9</v>
      </c>
      <c r="B40">
        <f>'VIF 2'!B40</f>
        <v>406.9</v>
      </c>
      <c r="C40">
        <f>'VIF 2'!C40</f>
        <v>45624</v>
      </c>
      <c r="D40">
        <f>'VIF 2'!E40</f>
        <v>55.444444439999998</v>
      </c>
      <c r="E40">
        <f>'VIF 2'!D40</f>
        <v>57.7</v>
      </c>
    </row>
    <row r="41" spans="1:5" x14ac:dyDescent="0.25">
      <c r="A41">
        <f>'VIF 2'!A41</f>
        <v>159.69999999999999</v>
      </c>
      <c r="B41">
        <f>'VIF 2'!B41</f>
        <v>430.2</v>
      </c>
      <c r="C41">
        <f>'VIF 2'!C41</f>
        <v>53572</v>
      </c>
      <c r="D41">
        <f>'VIF 2'!E41</f>
        <v>49.231861850000001</v>
      </c>
      <c r="E41">
        <f>'VIF 2'!D41</f>
        <v>63.1</v>
      </c>
    </row>
    <row r="42" spans="1:5" x14ac:dyDescent="0.25">
      <c r="A42">
        <f>'VIF 2'!A42</f>
        <v>129</v>
      </c>
      <c r="B42">
        <f>'VIF 2'!B42</f>
        <v>398.9</v>
      </c>
      <c r="C42">
        <f>'VIF 2'!C42</f>
        <v>48456</v>
      </c>
      <c r="D42">
        <f>'VIF 2'!E42</f>
        <v>51.452133379999999</v>
      </c>
      <c r="E42">
        <f>'VIF 2'!D42</f>
        <v>55.7</v>
      </c>
    </row>
    <row r="43" spans="1:5" x14ac:dyDescent="0.25">
      <c r="A43">
        <f>'VIF 2'!A43</f>
        <v>153.9</v>
      </c>
      <c r="B43">
        <f>'VIF 2'!B43</f>
        <v>414.8</v>
      </c>
      <c r="C43">
        <f>'VIF 2'!C43</f>
        <v>50106</v>
      </c>
      <c r="D43">
        <f>'VIF 2'!E43</f>
        <v>49.539812550000001</v>
      </c>
      <c r="E43">
        <f>'VIF 2'!D43</f>
        <v>57.8</v>
      </c>
    </row>
    <row r="44" spans="1:5" x14ac:dyDescent="0.25">
      <c r="A44">
        <f>'VIF 2'!A44</f>
        <v>151.9</v>
      </c>
      <c r="B44">
        <f>'VIF 2'!B44</f>
        <v>453.54942210000002</v>
      </c>
      <c r="C44">
        <f>'VIF 2'!C44</f>
        <v>45443</v>
      </c>
      <c r="D44">
        <f>'VIF 2'!E44</f>
        <v>52.207471439999999</v>
      </c>
      <c r="E44">
        <f>'VIF 2'!D44</f>
        <v>60.7</v>
      </c>
    </row>
    <row r="45" spans="1:5" x14ac:dyDescent="0.25">
      <c r="A45">
        <f>'VIF 2'!A45</f>
        <v>199.3</v>
      </c>
      <c r="B45">
        <f>'VIF 2'!B45</f>
        <v>472</v>
      </c>
      <c r="C45">
        <f>'VIF 2'!C45</f>
        <v>60735</v>
      </c>
      <c r="D45">
        <f>'VIF 2'!E45</f>
        <v>52.220070990000004</v>
      </c>
      <c r="E45">
        <f>'VIF 2'!D45</f>
        <v>59.3</v>
      </c>
    </row>
    <row r="46" spans="1:5" x14ac:dyDescent="0.25">
      <c r="A46">
        <f>'VIF 2'!A46</f>
        <v>157.30000000000001</v>
      </c>
      <c r="B46">
        <f>'VIF 2'!B46</f>
        <v>436.7</v>
      </c>
      <c r="C46">
        <f>'VIF 2'!C46</f>
        <v>60304</v>
      </c>
      <c r="D46">
        <f>'VIF 2'!E46</f>
        <v>47.731303009999998</v>
      </c>
      <c r="E46">
        <f>'VIF 2'!D46</f>
        <v>61.6</v>
      </c>
    </row>
    <row r="47" spans="1:5" x14ac:dyDescent="0.25">
      <c r="A47">
        <f>'VIF 2'!A47</f>
        <v>153.80000000000001</v>
      </c>
      <c r="B47">
        <f>'VIF 2'!B47</f>
        <v>463.2</v>
      </c>
      <c r="C47">
        <f>'VIF 2'!C47</f>
        <v>51022</v>
      </c>
      <c r="D47">
        <f>'VIF 2'!E47</f>
        <v>53.379953380000003</v>
      </c>
      <c r="E47">
        <f>'VIF 2'!D47</f>
        <v>35.700000000000003</v>
      </c>
    </row>
    <row r="48" spans="1:5" x14ac:dyDescent="0.25">
      <c r="A48">
        <f>'VIF 2'!A48</f>
        <v>178.9</v>
      </c>
      <c r="B48">
        <f>'VIF 2'!B48</f>
        <v>424</v>
      </c>
      <c r="C48">
        <f>'VIF 2'!C48</f>
        <v>32975</v>
      </c>
      <c r="D48">
        <f>'VIF 2'!E48</f>
        <v>50.675970339999999</v>
      </c>
      <c r="E48">
        <f>'VIF 2'!D48</f>
        <v>39.200000000000003</v>
      </c>
    </row>
    <row r="49" spans="1:5" x14ac:dyDescent="0.25">
      <c r="A49">
        <f>'VIF 2'!A49</f>
        <v>136.4</v>
      </c>
      <c r="B49">
        <f>'VIF 2'!B49</f>
        <v>402.5</v>
      </c>
      <c r="C49">
        <f>'VIF 2'!C49</f>
        <v>52428</v>
      </c>
      <c r="D49">
        <f>'VIF 2'!E49</f>
        <v>67.551221920000003</v>
      </c>
      <c r="E49">
        <f>'VIF 2'!D49</f>
        <v>60.9</v>
      </c>
    </row>
    <row r="50" spans="1:5" x14ac:dyDescent="0.25">
      <c r="A50">
        <f>'VIF 2'!A50</f>
        <v>182.5</v>
      </c>
      <c r="B50">
        <f>'VIF 2'!B50</f>
        <v>453.54942210000002</v>
      </c>
      <c r="C50">
        <f>'VIF 2'!C50</f>
        <v>47351</v>
      </c>
      <c r="D50">
        <f>'VIF 2'!E50</f>
        <v>45.768025080000001</v>
      </c>
      <c r="E50">
        <f>'VIF 2'!D50</f>
        <v>51.6</v>
      </c>
    </row>
    <row r="51" spans="1:5" x14ac:dyDescent="0.25">
      <c r="A51">
        <f>'VIF 2'!A51</f>
        <v>229.9</v>
      </c>
      <c r="B51">
        <f>'VIF 2'!B51</f>
        <v>515.29999999999995</v>
      </c>
      <c r="C51">
        <f>'VIF 2'!C51</f>
        <v>30682</v>
      </c>
      <c r="D51">
        <f>'VIF 2'!E51</f>
        <v>37.931034480000001</v>
      </c>
      <c r="E51">
        <f>'VIF 2'!D51</f>
        <v>44.9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1782-CDE8-47E0-8FC2-8F3B8A0099BB}">
  <dimension ref="A1:O51"/>
  <sheetViews>
    <sheetView workbookViewId="0">
      <selection activeCell="D1" sqref="D1:D1048576"/>
    </sheetView>
  </sheetViews>
  <sheetFormatPr defaultRowHeight="15" x14ac:dyDescent="0.25"/>
  <cols>
    <col min="1" max="1" width="25.5703125" bestFit="1" customWidth="1"/>
    <col min="2" max="2" width="16.85546875" bestFit="1" customWidth="1"/>
    <col min="3" max="3" width="24.5703125" bestFit="1" customWidth="1"/>
    <col min="4" max="4" width="18" bestFit="1" customWidth="1"/>
    <col min="5" max="5" width="18.5703125" bestFit="1" customWidth="1"/>
  </cols>
  <sheetData>
    <row r="1" spans="1:15" x14ac:dyDescent="0.25">
      <c r="A1" t="str">
        <f>'VIF 2'!A1</f>
        <v>Death Rate (per 100,000)(Y)</v>
      </c>
      <c r="B1" t="str">
        <f>'VIF 2'!B1</f>
        <v>Incident  Rate(X1)</v>
      </c>
      <c r="C1" t="str">
        <f>'VIF 2'!D1</f>
        <v>Employed16_Over (%)(X3)</v>
      </c>
      <c r="D1" t="str">
        <f>'VIF 2'!E1</f>
        <v>PctMarried (%)(X4)</v>
      </c>
      <c r="E1" t="str">
        <f>'VIF 2'!C1</f>
        <v>Median Income(X2)</v>
      </c>
      <c r="H1" s="16" t="s">
        <v>53</v>
      </c>
    </row>
    <row r="2" spans="1:15" x14ac:dyDescent="0.25">
      <c r="A2">
        <f>'VIF 2'!A2</f>
        <v>230.5</v>
      </c>
      <c r="B2">
        <f>'VIF 2'!B2</f>
        <v>492.7</v>
      </c>
      <c r="C2">
        <f>'VIF 2'!D2</f>
        <v>52</v>
      </c>
      <c r="D2">
        <f>'VIF 2'!E2</f>
        <v>47.095004199999998</v>
      </c>
      <c r="E2">
        <f>'VIF 2'!C2</f>
        <v>40269</v>
      </c>
    </row>
    <row r="3" spans="1:15" ht="15.75" thickBot="1" x14ac:dyDescent="0.3">
      <c r="A3">
        <f>'VIF 2'!A3</f>
        <v>128.19999999999999</v>
      </c>
      <c r="B3">
        <f>'VIF 2'!B3</f>
        <v>419.3</v>
      </c>
      <c r="C3">
        <f>'VIF 2'!D3</f>
        <v>60.7</v>
      </c>
      <c r="D3">
        <f>'VIF 2'!E3</f>
        <v>58.816568050000001</v>
      </c>
      <c r="E3">
        <f>'VIF 2'!C3</f>
        <v>38645</v>
      </c>
      <c r="H3" s="5" t="s">
        <v>22</v>
      </c>
      <c r="I3" s="5"/>
      <c r="K3" s="5"/>
      <c r="L3" s="5"/>
    </row>
    <row r="4" spans="1:15" ht="15.75" thickTop="1" x14ac:dyDescent="0.25">
      <c r="A4">
        <f>'VIF 2'!A4</f>
        <v>190</v>
      </c>
      <c r="B4">
        <f>'VIF 2'!B4</f>
        <v>504.8</v>
      </c>
      <c r="C4">
        <f>'VIF 2'!D4</f>
        <v>50.2</v>
      </c>
      <c r="D4">
        <f>'VIF 2'!E4</f>
        <v>39.01594283</v>
      </c>
      <c r="E4">
        <f>'VIF 2'!C4</f>
        <v>41783</v>
      </c>
      <c r="H4" t="s">
        <v>7</v>
      </c>
      <c r="I4">
        <f>SQRT(I5)</f>
        <v>0.68741250865218428</v>
      </c>
      <c r="K4" t="s">
        <v>23</v>
      </c>
      <c r="L4">
        <f>I8*LN(J13/I8)+2*(I12+1)</f>
        <v>311.13179380329467</v>
      </c>
    </row>
    <row r="5" spans="1:15" x14ac:dyDescent="0.25">
      <c r="A5">
        <f>'VIF 2'!A5</f>
        <v>171.8</v>
      </c>
      <c r="B5">
        <f>'VIF 2'!B5</f>
        <v>425</v>
      </c>
      <c r="C5">
        <f>'VIF 2'!D5</f>
        <v>48.6</v>
      </c>
      <c r="D5">
        <f>'VIF 2'!E5</f>
        <v>54.778982489999997</v>
      </c>
      <c r="E5">
        <f>'VIF 2'!C5</f>
        <v>42056</v>
      </c>
      <c r="H5" t="s">
        <v>8</v>
      </c>
      <c r="I5">
        <f>J12/J14</f>
        <v>0.47253595705148932</v>
      </c>
      <c r="K5" t="s">
        <v>24</v>
      </c>
      <c r="L5">
        <f>L4+2*(I12+2)*(I12+3)/(I8-I12-3)</f>
        <v>312.49543016693104</v>
      </c>
    </row>
    <row r="6" spans="1:15" x14ac:dyDescent="0.25">
      <c r="A6">
        <f>'VIF 2'!A6</f>
        <v>223.4</v>
      </c>
      <c r="B6">
        <f>'VIF 2'!B6</f>
        <v>367.3</v>
      </c>
      <c r="C6">
        <f>'VIF 2'!D6</f>
        <v>41.3</v>
      </c>
      <c r="D6">
        <f>'VIF 2'!E6</f>
        <v>49.416546480000001</v>
      </c>
      <c r="E6">
        <f>'VIF 2'!C6</f>
        <v>38528</v>
      </c>
      <c r="H6" t="s">
        <v>9</v>
      </c>
      <c r="I6">
        <f>1-(1-I5)*(I8-1)/(I8-I12-1)</f>
        <v>0.43813612816354297</v>
      </c>
      <c r="K6" s="6" t="s">
        <v>25</v>
      </c>
      <c r="L6" s="6">
        <f>I8*LN(J13/I8)+(I12+1)*LN(I8)</f>
        <v>318.77988582500723</v>
      </c>
    </row>
    <row r="7" spans="1:15" x14ac:dyDescent="0.25">
      <c r="A7">
        <f>'VIF 2'!A7</f>
        <v>211</v>
      </c>
      <c r="B7">
        <f>'VIF 2'!B7</f>
        <v>535.9</v>
      </c>
      <c r="C7">
        <f>'VIF 2'!D7</f>
        <v>50.4</v>
      </c>
      <c r="D7">
        <f>'VIF 2'!E7</f>
        <v>41.294392999999999</v>
      </c>
      <c r="E7">
        <f>'VIF 2'!C7</f>
        <v>32049</v>
      </c>
      <c r="H7" t="s">
        <v>10</v>
      </c>
      <c r="I7">
        <f>SQRT(K13)</f>
        <v>21.60681431540263</v>
      </c>
    </row>
    <row r="8" spans="1:15" x14ac:dyDescent="0.25">
      <c r="A8">
        <f>'VIF 2'!A8</f>
        <v>173.1</v>
      </c>
      <c r="B8">
        <f>'VIF 2'!B8</f>
        <v>507.6</v>
      </c>
      <c r="C8">
        <f>'VIF 2'!D8</f>
        <v>62.9</v>
      </c>
      <c r="D8">
        <f>'VIF 2'!E8</f>
        <v>53.127590159999997</v>
      </c>
      <c r="E8">
        <f>'VIF 2'!C8</f>
        <v>62429</v>
      </c>
      <c r="H8" s="6" t="s">
        <v>11</v>
      </c>
      <c r="I8" s="6">
        <f>COUNT(A2:A51)</f>
        <v>50</v>
      </c>
    </row>
    <row r="9" spans="1:15" x14ac:dyDescent="0.25">
      <c r="A9">
        <f>'VIF 2'!A9</f>
        <v>180.1</v>
      </c>
      <c r="B9">
        <f>'VIF 2'!B9</f>
        <v>506.6</v>
      </c>
      <c r="C9">
        <f>'VIF 2'!D9</f>
        <v>64.099999999999994</v>
      </c>
      <c r="D9">
        <f>'VIF 2'!E9</f>
        <v>54.013503380000003</v>
      </c>
      <c r="E9">
        <f>'VIF 2'!C9</f>
        <v>52578</v>
      </c>
    </row>
    <row r="10" spans="1:15" ht="15.75" thickBot="1" x14ac:dyDescent="0.3">
      <c r="A10">
        <f>'VIF 2'!A10</f>
        <v>227.6</v>
      </c>
      <c r="B10">
        <f>'VIF 2'!B10</f>
        <v>532.1</v>
      </c>
      <c r="C10">
        <f>'VIF 2'!D10</f>
        <v>63.5</v>
      </c>
      <c r="D10">
        <f>'VIF 2'!E10</f>
        <v>43.962264150000003</v>
      </c>
      <c r="E10">
        <f>'VIF 2'!C10</f>
        <v>47596</v>
      </c>
      <c r="H10" t="s">
        <v>12</v>
      </c>
      <c r="L10" s="7" t="s">
        <v>26</v>
      </c>
      <c r="M10" s="7">
        <v>0.05</v>
      </c>
    </row>
    <row r="11" spans="1:15" ht="15.75" thickTop="1" x14ac:dyDescent="0.25">
      <c r="A11">
        <f>'VIF 2'!A11</f>
        <v>198.5</v>
      </c>
      <c r="B11">
        <f>'VIF 2'!B11</f>
        <v>425.5</v>
      </c>
      <c r="C11">
        <f>'VIF 2'!D11</f>
        <v>37.799999999999997</v>
      </c>
      <c r="D11">
        <f>'VIF 2'!E11</f>
        <v>48.849441159999998</v>
      </c>
      <c r="E11">
        <f>'VIF 2'!C11</f>
        <v>36374</v>
      </c>
      <c r="H11" s="8"/>
      <c r="I11" s="8" t="s">
        <v>17</v>
      </c>
      <c r="J11" s="8" t="s">
        <v>18</v>
      </c>
      <c r="K11" s="8" t="s">
        <v>19</v>
      </c>
      <c r="L11" s="8" t="s">
        <v>20</v>
      </c>
      <c r="M11" s="8" t="s">
        <v>27</v>
      </c>
      <c r="N11" s="8" t="s">
        <v>28</v>
      </c>
    </row>
    <row r="12" spans="1:15" x14ac:dyDescent="0.25">
      <c r="A12">
        <f>'VIF 2'!A12</f>
        <v>223</v>
      </c>
      <c r="B12">
        <f>'VIF 2'!B12</f>
        <v>493.5</v>
      </c>
      <c r="C12">
        <f>'VIF 2'!D12</f>
        <v>35.4</v>
      </c>
      <c r="D12">
        <f>'VIF 2'!E12</f>
        <v>42.081529580000002</v>
      </c>
      <c r="E12">
        <f>'VIF 2'!C12</f>
        <v>24868</v>
      </c>
      <c r="H12" t="s">
        <v>13</v>
      </c>
      <c r="I12">
        <f>COUNT(B2:D2)</f>
        <v>3</v>
      </c>
      <c r="J12">
        <f>DEVSQ(MMULT([1]!DEsign(B2:D51),I17:I20))</f>
        <v>19238.947656426746</v>
      </c>
      <c r="K12">
        <f>J12/I12</f>
        <v>6412.982552142249</v>
      </c>
      <c r="L12">
        <f>K12/K13</f>
        <v>13.736578707723318</v>
      </c>
      <c r="M12">
        <f>_xlfn.F.DIST.RT(L12,I12,I13)</f>
        <v>1.5766252398155801E-6</v>
      </c>
      <c r="N12" s="7" t="str">
        <f>IF(M12&lt;M10,"yes","no")</f>
        <v>yes</v>
      </c>
    </row>
    <row r="13" spans="1:15" x14ac:dyDescent="0.25">
      <c r="A13">
        <f>'VIF 2'!A13</f>
        <v>169.2</v>
      </c>
      <c r="B13">
        <f>'VIF 2'!B13</f>
        <v>458.4</v>
      </c>
      <c r="C13">
        <f>'VIF 2'!D13</f>
        <v>62.5</v>
      </c>
      <c r="D13">
        <f>'VIF 2'!E13</f>
        <v>50.038277129999997</v>
      </c>
      <c r="E13">
        <f>'VIF 2'!C13</f>
        <v>58205</v>
      </c>
      <c r="H13" t="s">
        <v>14</v>
      </c>
      <c r="I13">
        <f>I14-I12</f>
        <v>46</v>
      </c>
      <c r="J13">
        <f>J14-J12</f>
        <v>21475.303543573253</v>
      </c>
      <c r="K13">
        <f>J13/I13</f>
        <v>466.85442486028808</v>
      </c>
    </row>
    <row r="14" spans="1:15" x14ac:dyDescent="0.25">
      <c r="A14">
        <f>'VIF 2'!A14</f>
        <v>191.7</v>
      </c>
      <c r="B14">
        <f>'VIF 2'!B14</f>
        <v>478.8</v>
      </c>
      <c r="C14">
        <f>'VIF 2'!D14</f>
        <v>54.4</v>
      </c>
      <c r="D14">
        <f>'VIF 2'!E14</f>
        <v>55.570909460000003</v>
      </c>
      <c r="E14">
        <f>'VIF 2'!C14</f>
        <v>43880</v>
      </c>
      <c r="H14" s="6" t="s">
        <v>15</v>
      </c>
      <c r="I14" s="6">
        <f>I8-1</f>
        <v>49</v>
      </c>
      <c r="J14" s="6">
        <f>DEVSQ(A2:A51)</f>
        <v>40714.251199999999</v>
      </c>
      <c r="K14" s="6"/>
      <c r="L14" s="6"/>
      <c r="M14" s="6"/>
      <c r="N14" s="6"/>
    </row>
    <row r="15" spans="1:15" ht="15.75" thickBot="1" x14ac:dyDescent="0.3">
      <c r="A15">
        <f>'VIF 2'!A15</f>
        <v>156.1</v>
      </c>
      <c r="B15">
        <f>'VIF 2'!B15</f>
        <v>423.9</v>
      </c>
      <c r="C15">
        <f>'VIF 2'!D15</f>
        <v>48</v>
      </c>
      <c r="D15">
        <f>'VIF 2'!E15</f>
        <v>53.522583609999998</v>
      </c>
      <c r="E15">
        <f>'VIF 2'!C15</f>
        <v>45464</v>
      </c>
    </row>
    <row r="16" spans="1:15" ht="15.75" thickTop="1" x14ac:dyDescent="0.25">
      <c r="A16">
        <f>'VIF 2'!A16</f>
        <v>178.7</v>
      </c>
      <c r="B16">
        <f>'VIF 2'!B16</f>
        <v>453.54942210000002</v>
      </c>
      <c r="C16">
        <f>'VIF 2'!D16</f>
        <v>64</v>
      </c>
      <c r="D16">
        <f>'VIF 2'!E16</f>
        <v>56.062581489999999</v>
      </c>
      <c r="E16">
        <f>'VIF 2'!C16</f>
        <v>70535</v>
      </c>
      <c r="H16" s="8"/>
      <c r="I16" s="8" t="s">
        <v>29</v>
      </c>
      <c r="J16" s="8" t="s">
        <v>30</v>
      </c>
      <c r="K16" s="8" t="s">
        <v>31</v>
      </c>
      <c r="L16" s="8" t="s">
        <v>27</v>
      </c>
      <c r="M16" s="8" t="s">
        <v>32</v>
      </c>
      <c r="N16" s="8" t="s">
        <v>33</v>
      </c>
      <c r="O16" s="8" t="s">
        <v>34</v>
      </c>
    </row>
    <row r="17" spans="1:15" x14ac:dyDescent="0.25">
      <c r="A17">
        <f>'VIF 2'!A17</f>
        <v>205.4</v>
      </c>
      <c r="B17">
        <f>'VIF 2'!B17</f>
        <v>422.5</v>
      </c>
      <c r="C17">
        <f>'VIF 2'!D17</f>
        <v>47.3</v>
      </c>
      <c r="D17">
        <f>'VIF 2'!E17</f>
        <v>42.204515270000002</v>
      </c>
      <c r="E17">
        <f>'VIF 2'!C17</f>
        <v>33644</v>
      </c>
      <c r="H17" t="s">
        <v>16</v>
      </c>
      <c r="I17">
        <f t="array" ref="I17:J20">[1]!RegCoeff(B2:D51,A2:A51)</f>
        <v>162.04322417109353</v>
      </c>
      <c r="J17">
        <v>60.727369476712624</v>
      </c>
      <c r="K17">
        <f>I17/J17</f>
        <v>2.6683721947355701</v>
      </c>
      <c r="L17">
        <f>_xlfn.T.DIST.2T(ABS(K17),$I$13)</f>
        <v>1.0491725019608291E-2</v>
      </c>
      <c r="M17">
        <f>I17-_xlfn.T.INV.2T(M$10,$I$13)*J17</f>
        <v>39.805369417464561</v>
      </c>
      <c r="N17">
        <f>I17+_xlfn.T.INV.2T(M$10,$I$13)*J17</f>
        <v>284.28107892472246</v>
      </c>
    </row>
    <row r="18" spans="1:15" x14ac:dyDescent="0.25">
      <c r="A18">
        <f>'VIF 2'!A18</f>
        <v>177.7</v>
      </c>
      <c r="B18">
        <f>'VIF 2'!B18</f>
        <v>453.54942210000002</v>
      </c>
      <c r="C18">
        <f>'VIF 2'!D18</f>
        <v>54.2</v>
      </c>
      <c r="D18">
        <f>'VIF 2'!E18</f>
        <v>55.681518590000003</v>
      </c>
      <c r="E18">
        <f>'VIF 2'!C18</f>
        <v>48525</v>
      </c>
      <c r="H18" t="str">
        <f t="array" ref="H18:H20">TRANSPOSE(B1:D1)</f>
        <v>Incident  Rate(X1)</v>
      </c>
      <c r="I18">
        <v>0.31844098718304198</v>
      </c>
      <c r="J18">
        <v>8.8282890759175392E-2</v>
      </c>
      <c r="K18">
        <f t="shared" ref="K18:K20" si="0">I18/J18</f>
        <v>3.6070521076581974</v>
      </c>
      <c r="L18">
        <f t="shared" ref="L18:L20" si="1">_xlfn.T.DIST.2T(ABS(K18),$I$13)</f>
        <v>7.6003176766291163E-4</v>
      </c>
      <c r="M18">
        <f t="shared" ref="M18:M20" si="2">I18-_xlfn.T.INV.2T(M$10,$I$13)*J18</f>
        <v>0.14073674491401303</v>
      </c>
      <c r="N18">
        <f t="shared" ref="N18:N20" si="3">I18+_xlfn.T.INV.2T(M$10,$I$13)*J18</f>
        <v>0.49614522945207096</v>
      </c>
      <c r="O18">
        <f>[1]!VIF(B2:D51,1)</f>
        <v>1.2451334292932013</v>
      </c>
    </row>
    <row r="19" spans="1:15" x14ac:dyDescent="0.25">
      <c r="A19">
        <f>'VIF 2'!A19</f>
        <v>166.1</v>
      </c>
      <c r="B19">
        <f>'VIF 2'!B19</f>
        <v>398.1</v>
      </c>
      <c r="C19">
        <f>'VIF 2'!D19</f>
        <v>51</v>
      </c>
      <c r="D19">
        <f>'VIF 2'!E19</f>
        <v>48.478900879999998</v>
      </c>
      <c r="E19">
        <f>'VIF 2'!C19</f>
        <v>35274</v>
      </c>
      <c r="H19" t="str">
        <v>Employed16_Over (%)(X3)</v>
      </c>
      <c r="I19">
        <v>-1.5534371861077427</v>
      </c>
      <c r="J19">
        <v>0.40363589878638917</v>
      </c>
      <c r="K19">
        <f t="shared" si="0"/>
        <v>-3.8486100735302724</v>
      </c>
      <c r="L19">
        <f t="shared" si="1"/>
        <v>3.646810151619663E-4</v>
      </c>
      <c r="M19">
        <f t="shared" si="2"/>
        <v>-2.3659141103407539</v>
      </c>
      <c r="N19">
        <f t="shared" si="3"/>
        <v>-0.74096026187473152</v>
      </c>
      <c r="O19">
        <f>[1]!VIF(B2:D51,2)</f>
        <v>1.0910181202154392</v>
      </c>
    </row>
    <row r="20" spans="1:15" x14ac:dyDescent="0.25">
      <c r="A20">
        <f>'VIF 2'!A20</f>
        <v>227.4</v>
      </c>
      <c r="B20">
        <f>'VIF 2'!B20</f>
        <v>465.4</v>
      </c>
      <c r="C20">
        <f>'VIF 2'!D20</f>
        <v>48.8</v>
      </c>
      <c r="D20">
        <f>'VIF 2'!E20</f>
        <v>54.942119320000003</v>
      </c>
      <c r="E20">
        <f>'VIF 2'!C20</f>
        <v>44111</v>
      </c>
      <c r="H20" s="6" t="str">
        <v>PctMarried (%)(X4)</v>
      </c>
      <c r="I20" s="6">
        <v>-0.81202729588757316</v>
      </c>
      <c r="J20" s="6">
        <v>0.65069964879243858</v>
      </c>
      <c r="K20" s="6">
        <f t="shared" si="0"/>
        <v>-1.2479295130933676</v>
      </c>
      <c r="L20" s="6">
        <f t="shared" si="1"/>
        <v>0.21837207914001996</v>
      </c>
      <c r="M20" s="6">
        <f t="shared" si="2"/>
        <v>-2.1218177551602917</v>
      </c>
      <c r="N20" s="6">
        <f t="shared" si="3"/>
        <v>0.49776316338514515</v>
      </c>
      <c r="O20" s="6">
        <f>[1]!VIF(B2:D51,3)</f>
        <v>1.3256321259134463</v>
      </c>
    </row>
    <row r="21" spans="1:15" x14ac:dyDescent="0.25">
      <c r="A21">
        <f>'VIF 2'!A21</f>
        <v>222.5</v>
      </c>
      <c r="B21">
        <f>'VIF 2'!B21</f>
        <v>439.1</v>
      </c>
      <c r="C21">
        <f>'VIF 2'!D21</f>
        <v>48.7</v>
      </c>
      <c r="D21">
        <f>'VIF 2'!E21</f>
        <v>47.99700086</v>
      </c>
      <c r="E21">
        <f>'VIF 2'!C21</f>
        <v>40122</v>
      </c>
    </row>
    <row r="22" spans="1:15" x14ac:dyDescent="0.25">
      <c r="A22">
        <f>'VIF 2'!A22</f>
        <v>198.3</v>
      </c>
      <c r="B22">
        <f>'VIF 2'!B22</f>
        <v>463.7</v>
      </c>
      <c r="C22">
        <f>'VIF 2'!D22</f>
        <v>50.5</v>
      </c>
      <c r="D22">
        <f>'VIF 2'!E22</f>
        <v>55.694951340000003</v>
      </c>
      <c r="E22">
        <f>'VIF 2'!C22</f>
        <v>43918</v>
      </c>
    </row>
    <row r="23" spans="1:15" x14ac:dyDescent="0.25">
      <c r="A23">
        <f>'VIF 2'!A23</f>
        <v>206.7</v>
      </c>
      <c r="B23">
        <f>'VIF 2'!B23</f>
        <v>506.6</v>
      </c>
      <c r="C23">
        <f>'VIF 2'!D23</f>
        <v>53</v>
      </c>
      <c r="D23">
        <f>'VIF 2'!E23</f>
        <v>49.698203769999999</v>
      </c>
      <c r="E23">
        <f>'VIF 2'!C23</f>
        <v>42121</v>
      </c>
    </row>
    <row r="24" spans="1:15" x14ac:dyDescent="0.25">
      <c r="A24">
        <f>'VIF 2'!A24</f>
        <v>170.9</v>
      </c>
      <c r="B24">
        <f>'VIF 2'!B24</f>
        <v>488.7</v>
      </c>
      <c r="C24">
        <f>'VIF 2'!D24</f>
        <v>62.8</v>
      </c>
      <c r="D24">
        <f>'VIF 2'!E24</f>
        <v>45.506582710000004</v>
      </c>
      <c r="E24">
        <f>'VIF 2'!C24</f>
        <v>51331</v>
      </c>
    </row>
    <row r="25" spans="1:15" x14ac:dyDescent="0.25">
      <c r="A25">
        <f>'VIF 2'!A25</f>
        <v>169.3</v>
      </c>
      <c r="B25">
        <f>'VIF 2'!B25</f>
        <v>453.6</v>
      </c>
      <c r="C25">
        <f>'VIF 2'!D25</f>
        <v>60.7</v>
      </c>
      <c r="D25">
        <f>'VIF 2'!E25</f>
        <v>58.156508189999997</v>
      </c>
      <c r="E25">
        <f>'VIF 2'!C25</f>
        <v>60809</v>
      </c>
    </row>
    <row r="26" spans="1:15" x14ac:dyDescent="0.25">
      <c r="A26">
        <f>'VIF 2'!A26</f>
        <v>163</v>
      </c>
      <c r="B26">
        <f>'VIF 2'!B26</f>
        <v>453.54942210000002</v>
      </c>
      <c r="C26">
        <f>'VIF 2'!D26</f>
        <v>69</v>
      </c>
      <c r="D26">
        <f>'VIF 2'!E26</f>
        <v>50.331391850000003</v>
      </c>
      <c r="E26">
        <f>'VIF 2'!C26</f>
        <v>53552</v>
      </c>
    </row>
    <row r="27" spans="1:15" x14ac:dyDescent="0.25">
      <c r="A27">
        <f>'VIF 2'!A27</f>
        <v>114.3</v>
      </c>
      <c r="B27">
        <f>'VIF 2'!B27</f>
        <v>453.54942210000002</v>
      </c>
      <c r="C27">
        <f>'VIF 2'!D27</f>
        <v>59.7</v>
      </c>
      <c r="D27">
        <f>'VIF 2'!E27</f>
        <v>49.394347240000002</v>
      </c>
      <c r="E27">
        <f>'VIF 2'!C27</f>
        <v>43083</v>
      </c>
    </row>
    <row r="28" spans="1:15" x14ac:dyDescent="0.25">
      <c r="A28">
        <f>'VIF 2'!A28</f>
        <v>216.7</v>
      </c>
      <c r="B28">
        <f>'VIF 2'!B28</f>
        <v>531.70000000000005</v>
      </c>
      <c r="C28">
        <f>'VIF 2'!D28</f>
        <v>47</v>
      </c>
      <c r="D28">
        <f>'VIF 2'!E28</f>
        <v>51.636159560000003</v>
      </c>
      <c r="E28">
        <f>'VIF 2'!C28</f>
        <v>34678</v>
      </c>
    </row>
    <row r="29" spans="1:15" x14ac:dyDescent="0.25">
      <c r="A29">
        <f>'VIF 2'!A29</f>
        <v>168</v>
      </c>
      <c r="B29">
        <f>'VIF 2'!B29</f>
        <v>433.2</v>
      </c>
      <c r="C29">
        <f>'VIF 2'!D29</f>
        <v>60</v>
      </c>
      <c r="D29">
        <f>'VIF 2'!E29</f>
        <v>53.986783080000002</v>
      </c>
      <c r="E29">
        <f>'VIF 2'!C29</f>
        <v>57126</v>
      </c>
    </row>
    <row r="30" spans="1:15" x14ac:dyDescent="0.25">
      <c r="A30">
        <f>'VIF 2'!A30</f>
        <v>191.2</v>
      </c>
      <c r="B30">
        <f>'VIF 2'!B30</f>
        <v>432.6</v>
      </c>
      <c r="C30">
        <f>'VIF 2'!D30</f>
        <v>47.8</v>
      </c>
      <c r="D30">
        <f>'VIF 2'!E30</f>
        <v>57.173257669999998</v>
      </c>
      <c r="E30">
        <f>'VIF 2'!C30</f>
        <v>38013</v>
      </c>
    </row>
    <row r="31" spans="1:15" x14ac:dyDescent="0.25">
      <c r="A31">
        <f>'VIF 2'!A31</f>
        <v>215.6</v>
      </c>
      <c r="B31">
        <f>'VIF 2'!B31</f>
        <v>455.6</v>
      </c>
      <c r="C31">
        <f>'VIF 2'!D31</f>
        <v>50.3</v>
      </c>
      <c r="D31">
        <f>'VIF 2'!E31</f>
        <v>50.493485990000003</v>
      </c>
      <c r="E31">
        <f>'VIF 2'!C31</f>
        <v>40683</v>
      </c>
    </row>
    <row r="32" spans="1:15" x14ac:dyDescent="0.25">
      <c r="A32">
        <f>'VIF 2'!A32</f>
        <v>188.4</v>
      </c>
      <c r="B32">
        <f>'VIF 2'!B32</f>
        <v>427.7</v>
      </c>
      <c r="C32">
        <f>'VIF 2'!D32</f>
        <v>50</v>
      </c>
      <c r="D32">
        <f>'VIF 2'!E32</f>
        <v>53.832267770000001</v>
      </c>
      <c r="E32">
        <f>'VIF 2'!C32</f>
        <v>41316</v>
      </c>
    </row>
    <row r="33" spans="1:5" x14ac:dyDescent="0.25">
      <c r="A33">
        <f>'VIF 2'!A33</f>
        <v>146.80000000000001</v>
      </c>
      <c r="B33">
        <f>'VIF 2'!B33</f>
        <v>427.6</v>
      </c>
      <c r="C33">
        <f>'VIF 2'!D33</f>
        <v>53.9</v>
      </c>
      <c r="D33">
        <f>'VIF 2'!E33</f>
        <v>55.725587789999999</v>
      </c>
      <c r="E33">
        <f>'VIF 2'!C33</f>
        <v>56797</v>
      </c>
    </row>
    <row r="34" spans="1:5" x14ac:dyDescent="0.25">
      <c r="A34">
        <f>'VIF 2'!A34</f>
        <v>197.7</v>
      </c>
      <c r="B34">
        <f>'VIF 2'!B34</f>
        <v>432.1</v>
      </c>
      <c r="C34">
        <f>'VIF 2'!D34</f>
        <v>49.7</v>
      </c>
      <c r="D34">
        <f>'VIF 2'!E34</f>
        <v>54.307481930000002</v>
      </c>
      <c r="E34">
        <f>'VIF 2'!C34</f>
        <v>38280</v>
      </c>
    </row>
    <row r="35" spans="1:5" x14ac:dyDescent="0.25">
      <c r="A35">
        <f>'VIF 2'!A35</f>
        <v>166.9</v>
      </c>
      <c r="B35">
        <f>'VIF 2'!B35</f>
        <v>428.2</v>
      </c>
      <c r="C35">
        <f>'VIF 2'!D35</f>
        <v>62.2</v>
      </c>
      <c r="D35">
        <f>'VIF 2'!E35</f>
        <v>51.663495650000002</v>
      </c>
      <c r="E35">
        <f>'VIF 2'!C35</f>
        <v>46972</v>
      </c>
    </row>
    <row r="36" spans="1:5" x14ac:dyDescent="0.25">
      <c r="A36">
        <f>'VIF 2'!A36</f>
        <v>200.2</v>
      </c>
      <c r="B36">
        <f>'VIF 2'!B36</f>
        <v>469.7</v>
      </c>
      <c r="C36">
        <f>'VIF 2'!D36</f>
        <v>49.8</v>
      </c>
      <c r="D36">
        <f>'VIF 2'!E36</f>
        <v>53.078887629999997</v>
      </c>
      <c r="E36">
        <f>'VIF 2'!C36</f>
        <v>31558</v>
      </c>
    </row>
    <row r="37" spans="1:5" x14ac:dyDescent="0.25">
      <c r="A37">
        <f>'VIF 2'!A37</f>
        <v>198.9</v>
      </c>
      <c r="B37">
        <f>'VIF 2'!B37</f>
        <v>521.29999999999995</v>
      </c>
      <c r="C37">
        <f>'VIF 2'!D37</f>
        <v>48.6</v>
      </c>
      <c r="D37">
        <f>'VIF 2'!E37</f>
        <v>44.694632939999998</v>
      </c>
      <c r="E37">
        <f>'VIF 2'!C37</f>
        <v>31616</v>
      </c>
    </row>
    <row r="38" spans="1:5" x14ac:dyDescent="0.25">
      <c r="A38">
        <f>'VIF 2'!A38</f>
        <v>173.6</v>
      </c>
      <c r="B38">
        <f>'VIF 2'!B38</f>
        <v>434.6</v>
      </c>
      <c r="C38">
        <f>'VIF 2'!D38</f>
        <v>58.9</v>
      </c>
      <c r="D38">
        <f>'VIF 2'!E38</f>
        <v>44.698977339999999</v>
      </c>
      <c r="E38">
        <f>'VIF 2'!C38</f>
        <v>40386</v>
      </c>
    </row>
    <row r="39" spans="1:5" x14ac:dyDescent="0.25">
      <c r="A39">
        <f>'VIF 2'!A39</f>
        <v>185.8</v>
      </c>
      <c r="B39">
        <f>'VIF 2'!B39</f>
        <v>464.7</v>
      </c>
      <c r="C39">
        <f>'VIF 2'!D39</f>
        <v>59.3</v>
      </c>
      <c r="D39">
        <f>'VIF 2'!E39</f>
        <v>52.538930260000001</v>
      </c>
      <c r="E39">
        <f>'VIF 2'!C39</f>
        <v>51911</v>
      </c>
    </row>
    <row r="40" spans="1:5" x14ac:dyDescent="0.25">
      <c r="A40">
        <f>'VIF 2'!A40</f>
        <v>151.9</v>
      </c>
      <c r="B40">
        <f>'VIF 2'!B40</f>
        <v>406.9</v>
      </c>
      <c r="C40">
        <f>'VIF 2'!D40</f>
        <v>57.7</v>
      </c>
      <c r="D40">
        <f>'VIF 2'!E40</f>
        <v>55.444444439999998</v>
      </c>
      <c r="E40">
        <f>'VIF 2'!C40</f>
        <v>45624</v>
      </c>
    </row>
    <row r="41" spans="1:5" x14ac:dyDescent="0.25">
      <c r="A41">
        <f>'VIF 2'!A41</f>
        <v>159.69999999999999</v>
      </c>
      <c r="B41">
        <f>'VIF 2'!B41</f>
        <v>430.2</v>
      </c>
      <c r="C41">
        <f>'VIF 2'!D41</f>
        <v>63.1</v>
      </c>
      <c r="D41">
        <f>'VIF 2'!E41</f>
        <v>49.231861850000001</v>
      </c>
      <c r="E41">
        <f>'VIF 2'!C41</f>
        <v>53572</v>
      </c>
    </row>
    <row r="42" spans="1:5" x14ac:dyDescent="0.25">
      <c r="A42">
        <f>'VIF 2'!A42</f>
        <v>129</v>
      </c>
      <c r="B42">
        <f>'VIF 2'!B42</f>
        <v>398.9</v>
      </c>
      <c r="C42">
        <f>'VIF 2'!D42</f>
        <v>55.7</v>
      </c>
      <c r="D42">
        <f>'VIF 2'!E42</f>
        <v>51.452133379999999</v>
      </c>
      <c r="E42">
        <f>'VIF 2'!C42</f>
        <v>48456</v>
      </c>
    </row>
    <row r="43" spans="1:5" x14ac:dyDescent="0.25">
      <c r="A43">
        <f>'VIF 2'!A43</f>
        <v>153.9</v>
      </c>
      <c r="B43">
        <f>'VIF 2'!B43</f>
        <v>414.8</v>
      </c>
      <c r="C43">
        <f>'VIF 2'!D43</f>
        <v>57.8</v>
      </c>
      <c r="D43">
        <f>'VIF 2'!E43</f>
        <v>49.539812550000001</v>
      </c>
      <c r="E43">
        <f>'VIF 2'!C43</f>
        <v>50106</v>
      </c>
    </row>
    <row r="44" spans="1:5" x14ac:dyDescent="0.25">
      <c r="A44">
        <f>'VIF 2'!A44</f>
        <v>151.9</v>
      </c>
      <c r="B44">
        <f>'VIF 2'!B44</f>
        <v>453.54942210000002</v>
      </c>
      <c r="C44">
        <f>'VIF 2'!D44</f>
        <v>60.7</v>
      </c>
      <c r="D44">
        <f>'VIF 2'!E44</f>
        <v>52.207471439999999</v>
      </c>
      <c r="E44">
        <f>'VIF 2'!C44</f>
        <v>45443</v>
      </c>
    </row>
    <row r="45" spans="1:5" x14ac:dyDescent="0.25">
      <c r="A45">
        <f>'VIF 2'!A45</f>
        <v>199.3</v>
      </c>
      <c r="B45">
        <f>'VIF 2'!B45</f>
        <v>472</v>
      </c>
      <c r="C45">
        <f>'VIF 2'!D45</f>
        <v>59.3</v>
      </c>
      <c r="D45">
        <f>'VIF 2'!E45</f>
        <v>52.220070990000004</v>
      </c>
      <c r="E45">
        <f>'VIF 2'!C45</f>
        <v>60735</v>
      </c>
    </row>
    <row r="46" spans="1:5" x14ac:dyDescent="0.25">
      <c r="A46">
        <f>'VIF 2'!A46</f>
        <v>157.30000000000001</v>
      </c>
      <c r="B46">
        <f>'VIF 2'!B46</f>
        <v>436.7</v>
      </c>
      <c r="C46">
        <f>'VIF 2'!D46</f>
        <v>61.6</v>
      </c>
      <c r="D46">
        <f>'VIF 2'!E46</f>
        <v>47.731303009999998</v>
      </c>
      <c r="E46">
        <f>'VIF 2'!C46</f>
        <v>60304</v>
      </c>
    </row>
    <row r="47" spans="1:5" x14ac:dyDescent="0.25">
      <c r="A47">
        <f>'VIF 2'!A47</f>
        <v>153.80000000000001</v>
      </c>
      <c r="B47">
        <f>'VIF 2'!B47</f>
        <v>463.2</v>
      </c>
      <c r="C47">
        <f>'VIF 2'!D47</f>
        <v>35.700000000000003</v>
      </c>
      <c r="D47">
        <f>'VIF 2'!E47</f>
        <v>53.379953380000003</v>
      </c>
      <c r="E47">
        <f>'VIF 2'!C47</f>
        <v>51022</v>
      </c>
    </row>
    <row r="48" spans="1:5" x14ac:dyDescent="0.25">
      <c r="A48">
        <f>'VIF 2'!A48</f>
        <v>178.9</v>
      </c>
      <c r="B48">
        <f>'VIF 2'!B48</f>
        <v>424</v>
      </c>
      <c r="C48">
        <f>'VIF 2'!D48</f>
        <v>39.200000000000003</v>
      </c>
      <c r="D48">
        <f>'VIF 2'!E48</f>
        <v>50.675970339999999</v>
      </c>
      <c r="E48">
        <f>'VIF 2'!C48</f>
        <v>32975</v>
      </c>
    </row>
    <row r="49" spans="1:5" x14ac:dyDescent="0.25">
      <c r="A49">
        <f>'VIF 2'!A49</f>
        <v>136.4</v>
      </c>
      <c r="B49">
        <f>'VIF 2'!B49</f>
        <v>402.5</v>
      </c>
      <c r="C49">
        <f>'VIF 2'!D49</f>
        <v>60.9</v>
      </c>
      <c r="D49">
        <f>'VIF 2'!E49</f>
        <v>67.551221920000003</v>
      </c>
      <c r="E49">
        <f>'VIF 2'!C49</f>
        <v>52428</v>
      </c>
    </row>
    <row r="50" spans="1:5" x14ac:dyDescent="0.25">
      <c r="A50">
        <f>'VIF 2'!A50</f>
        <v>182.5</v>
      </c>
      <c r="B50">
        <f>'VIF 2'!B50</f>
        <v>453.54942210000002</v>
      </c>
      <c r="C50">
        <f>'VIF 2'!D50</f>
        <v>51.6</v>
      </c>
      <c r="D50">
        <f>'VIF 2'!E50</f>
        <v>45.768025080000001</v>
      </c>
      <c r="E50">
        <f>'VIF 2'!C50</f>
        <v>47351</v>
      </c>
    </row>
    <row r="51" spans="1:5" x14ac:dyDescent="0.25">
      <c r="A51">
        <f>'VIF 2'!A51</f>
        <v>229.9</v>
      </c>
      <c r="B51">
        <f>'VIF 2'!B51</f>
        <v>515.29999999999995</v>
      </c>
      <c r="C51">
        <f>'VIF 2'!D51</f>
        <v>44.9</v>
      </c>
      <c r="D51">
        <f>'VIF 2'!E51</f>
        <v>37.931034480000001</v>
      </c>
      <c r="E51">
        <f>'VIF 2'!C51</f>
        <v>30682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9FE2-DB94-487A-A657-49D1B4106E44}">
  <dimension ref="A1:V51"/>
  <sheetViews>
    <sheetView workbookViewId="0">
      <selection activeCell="P34" sqref="P34"/>
    </sheetView>
  </sheetViews>
  <sheetFormatPr defaultRowHeight="15" x14ac:dyDescent="0.25"/>
  <cols>
    <col min="1" max="1" width="13.5703125" bestFit="1" customWidth="1"/>
    <col min="2" max="2" width="8.7109375" bestFit="1" customWidth="1"/>
    <col min="3" max="3" width="17.42578125" bestFit="1" customWidth="1"/>
    <col min="6" max="6" width="25.5703125" bestFit="1" customWidth="1"/>
    <col min="7" max="7" width="16.85546875" bestFit="1" customWidth="1"/>
    <col min="8" max="8" width="24.5703125" bestFit="1" customWidth="1"/>
    <col min="9" max="9" width="18" bestFit="1" customWidth="1"/>
    <col min="12" max="12" width="24.5703125" bestFit="1" customWidth="1"/>
    <col min="17" max="17" width="9.28515625" bestFit="1" customWidth="1"/>
    <col min="18" max="18" width="10" bestFit="1" customWidth="1"/>
  </cols>
  <sheetData>
    <row r="1" spans="1:22" x14ac:dyDescent="0.25">
      <c r="A1" t="s">
        <v>45</v>
      </c>
      <c r="B1" t="s">
        <v>8</v>
      </c>
      <c r="C1" t="s">
        <v>9</v>
      </c>
      <c r="D1" s="16" t="s">
        <v>58</v>
      </c>
      <c r="F1" t="str">
        <f>'Triple Regressions 3'!A1</f>
        <v>Death Rate (per 100,000)(Y)</v>
      </c>
      <c r="G1" t="str">
        <f>'Triple Regressions 3'!B1</f>
        <v>Incident  Rate(X1)</v>
      </c>
      <c r="H1" t="str">
        <f>'Triple Regressions 3'!C1</f>
        <v>Employed16_Over (%)(X3)</v>
      </c>
      <c r="I1" t="str">
        <f>'Triple Regressions 3'!D1</f>
        <v>PctMarried (%)(X4)</v>
      </c>
      <c r="L1" t="s">
        <v>21</v>
      </c>
      <c r="U1" t="s">
        <v>35</v>
      </c>
    </row>
    <row r="2" spans="1:22" x14ac:dyDescent="0.25">
      <c r="A2" t="s">
        <v>41</v>
      </c>
      <c r="B2" s="18">
        <f>'Single Regressions'!$I5</f>
        <v>0.23342099499368554</v>
      </c>
      <c r="C2" s="18">
        <f>'Single Regressions'!$I6</f>
        <v>0.21745059905605402</v>
      </c>
      <c r="D2">
        <f>RANK(C2,$C$2:$C$16,0)</f>
        <v>11</v>
      </c>
      <c r="F2">
        <f>'Triple Regressions 3'!A2</f>
        <v>230.5</v>
      </c>
      <c r="G2">
        <f>'Triple Regressions 3'!B2</f>
        <v>492.7</v>
      </c>
      <c r="H2">
        <f>'Triple Regressions 3'!C2</f>
        <v>52</v>
      </c>
      <c r="I2">
        <f>'Triple Regressions 3'!D2</f>
        <v>47.095004199999998</v>
      </c>
    </row>
    <row r="3" spans="1:22" ht="15.75" thickBot="1" x14ac:dyDescent="0.3">
      <c r="A3" t="s">
        <v>42</v>
      </c>
      <c r="B3" s="18">
        <f>'Single Regressions'!I24</f>
        <v>0.19953070815001744</v>
      </c>
      <c r="C3" s="18">
        <f>'Single Regressions'!I25</f>
        <v>0.18285426456980947</v>
      </c>
      <c r="D3">
        <f>RANK(C3,$C$2:$C$16,0)</f>
        <v>14</v>
      </c>
      <c r="F3">
        <f>'Triple Regressions 3'!A3</f>
        <v>128.19999999999999</v>
      </c>
      <c r="G3">
        <f>'Triple Regressions 3'!B3</f>
        <v>419.3</v>
      </c>
      <c r="H3">
        <f>'Triple Regressions 3'!C3</f>
        <v>60.7</v>
      </c>
      <c r="I3">
        <f>'Triple Regressions 3'!D3</f>
        <v>58.816568050000001</v>
      </c>
      <c r="L3" s="5" t="s">
        <v>22</v>
      </c>
      <c r="M3" s="5"/>
      <c r="O3" s="5"/>
      <c r="P3" s="5"/>
      <c r="U3" s="9" t="s">
        <v>36</v>
      </c>
      <c r="V3" s="9">
        <f>[1]!SHAPIRO([1]!RegE(G2:I51,F2:F51))</f>
        <v>0.96800896695821592</v>
      </c>
    </row>
    <row r="4" spans="1:22" ht="15.75" thickTop="1" x14ac:dyDescent="0.25">
      <c r="A4" t="s">
        <v>43</v>
      </c>
      <c r="B4" s="18">
        <f>'Single Regressions'!Q5</f>
        <v>0.20784119179380237</v>
      </c>
      <c r="C4" s="18">
        <f>'Single Regressions'!Q6</f>
        <v>0.19133788328950663</v>
      </c>
      <c r="D4">
        <f>RANK(C4,$C$2:$C$16,0)</f>
        <v>13</v>
      </c>
      <c r="F4">
        <f>'Triple Regressions 3'!A4</f>
        <v>190</v>
      </c>
      <c r="G4">
        <f>'Triple Regressions 3'!B4</f>
        <v>504.8</v>
      </c>
      <c r="H4">
        <f>'Triple Regressions 3'!C4</f>
        <v>50.2</v>
      </c>
      <c r="I4">
        <f>'Triple Regressions 3'!D4</f>
        <v>39.01594283</v>
      </c>
      <c r="L4" t="s">
        <v>7</v>
      </c>
      <c r="M4">
        <f>SQRT(M5)</f>
        <v>0.68741250865218428</v>
      </c>
      <c r="O4" t="s">
        <v>23</v>
      </c>
      <c r="P4">
        <f>M8*LN(N13/M8)+2*(M12+1)</f>
        <v>311.13179380329467</v>
      </c>
      <c r="U4" t="s">
        <v>27</v>
      </c>
      <c r="V4">
        <f>[1]!SWTEST([1]!RegE(G2:I51,F2:F51))</f>
        <v>0.19184376899967592</v>
      </c>
    </row>
    <row r="5" spans="1:22" x14ac:dyDescent="0.25">
      <c r="A5" s="16" t="s">
        <v>44</v>
      </c>
      <c r="B5" s="18">
        <f>'Single Regressions'!Q24</f>
        <v>0.1956606764137894</v>
      </c>
      <c r="C5" s="18">
        <f>'Single Regressions'!Q25</f>
        <v>0.17890360717241005</v>
      </c>
      <c r="D5">
        <f>RANK(C5,$C$2:$C$16,0)</f>
        <v>15</v>
      </c>
      <c r="F5">
        <f>'Triple Regressions 3'!A5</f>
        <v>171.8</v>
      </c>
      <c r="G5">
        <f>'Triple Regressions 3'!B5</f>
        <v>425</v>
      </c>
      <c r="H5">
        <f>'Triple Regressions 3'!C5</f>
        <v>48.6</v>
      </c>
      <c r="I5">
        <f>'Triple Regressions 3'!D5</f>
        <v>54.778982489999997</v>
      </c>
      <c r="L5" t="s">
        <v>8</v>
      </c>
      <c r="M5">
        <f>N12/N14</f>
        <v>0.47253595705148932</v>
      </c>
      <c r="O5" t="s">
        <v>24</v>
      </c>
      <c r="P5">
        <f>P4+2*(M12+2)*(M12+3)/(M8-M12-3)</f>
        <v>312.49543016693104</v>
      </c>
      <c r="U5" t="s">
        <v>37</v>
      </c>
      <c r="V5">
        <v>0.05</v>
      </c>
    </row>
    <row r="6" spans="1:22" x14ac:dyDescent="0.25">
      <c r="A6" t="s">
        <v>47</v>
      </c>
      <c r="B6" s="18">
        <f>' Double Regression 1'!I5</f>
        <v>0.39129780014038362</v>
      </c>
      <c r="C6" s="18">
        <f>' Double Regression 1'!I6</f>
        <v>0.36539557886976171</v>
      </c>
      <c r="D6">
        <f>RANK(C6,$C$2:$C$16,0)</f>
        <v>5</v>
      </c>
      <c r="F6">
        <f>'Triple Regressions 3'!A6</f>
        <v>223.4</v>
      </c>
      <c r="G6">
        <f>'Triple Regressions 3'!B6</f>
        <v>367.3</v>
      </c>
      <c r="H6">
        <f>'Triple Regressions 3'!C6</f>
        <v>41.3</v>
      </c>
      <c r="I6">
        <f>'Triple Regressions 3'!D6</f>
        <v>49.416546480000001</v>
      </c>
      <c r="L6" t="s">
        <v>9</v>
      </c>
      <c r="M6">
        <f>1-(1-M5)*(M8-1)/(M8-M12-1)</f>
        <v>0.43813612816354297</v>
      </c>
      <c r="O6" s="6" t="s">
        <v>25</v>
      </c>
      <c r="P6" s="6">
        <f>M8*LN(N13/M8)+(M12+1)*LN(M8)</f>
        <v>318.77988582500723</v>
      </c>
      <c r="U6" s="6" t="s">
        <v>38</v>
      </c>
      <c r="V6" s="10" t="str">
        <f>IF(V4&lt;V5,"no","yes")</f>
        <v>yes</v>
      </c>
    </row>
    <row r="7" spans="1:22" x14ac:dyDescent="0.25">
      <c r="A7" t="s">
        <v>48</v>
      </c>
      <c r="B7" s="18">
        <f>' Double Regression 2'!I5</f>
        <v>0.45467868401204414</v>
      </c>
      <c r="C7" s="18">
        <f>' Double Regression 2'!I6</f>
        <v>0.43147352162957786</v>
      </c>
      <c r="D7">
        <f>RANK(C7,$C$2:$C$16,0)</f>
        <v>2</v>
      </c>
      <c r="F7">
        <f>'Triple Regressions 3'!A7</f>
        <v>211</v>
      </c>
      <c r="G7">
        <f>'Triple Regressions 3'!B7</f>
        <v>535.9</v>
      </c>
      <c r="H7">
        <f>'Triple Regressions 3'!C7</f>
        <v>50.4</v>
      </c>
      <c r="I7">
        <f>'Triple Regressions 3'!D7</f>
        <v>41.294392999999999</v>
      </c>
      <c r="L7" t="s">
        <v>10</v>
      </c>
      <c r="M7">
        <f>SQRT(O13)</f>
        <v>21.60681431540263</v>
      </c>
    </row>
    <row r="8" spans="1:22" x14ac:dyDescent="0.25">
      <c r="A8" s="16" t="s">
        <v>50</v>
      </c>
      <c r="B8" s="18">
        <f>' Double Regression 2'!I25</f>
        <v>0.30269483429933075</v>
      </c>
      <c r="C8" s="18">
        <f>' Double Regression 2'!I26</f>
        <v>0.27302227405674906</v>
      </c>
      <c r="D8">
        <f>RANK(C8,$C$2:$C$16,0)</f>
        <v>9</v>
      </c>
      <c r="F8">
        <f>'Triple Regressions 3'!A8</f>
        <v>173.1</v>
      </c>
      <c r="G8">
        <f>'Triple Regressions 3'!B8</f>
        <v>507.6</v>
      </c>
      <c r="H8">
        <f>'Triple Regressions 3'!C8</f>
        <v>62.9</v>
      </c>
      <c r="I8">
        <f>'Triple Regressions 3'!D8</f>
        <v>53.127590159999997</v>
      </c>
      <c r="L8" s="6" t="s">
        <v>11</v>
      </c>
      <c r="M8" s="6">
        <f>COUNT(F2:F51)</f>
        <v>50</v>
      </c>
      <c r="U8" t="s">
        <v>39</v>
      </c>
    </row>
    <row r="9" spans="1:22" x14ac:dyDescent="0.25">
      <c r="A9" t="s">
        <v>49</v>
      </c>
      <c r="B9" s="18">
        <f>' Double Regression 1'!I25</f>
        <v>0.240189686614773</v>
      </c>
      <c r="C9" s="18">
        <f>' Double Regression 1'!I26</f>
        <v>0.20785733285369945</v>
      </c>
      <c r="D9">
        <f>RANK(C9,$C$2:$C$16,0)</f>
        <v>12</v>
      </c>
      <c r="F9">
        <f>'Triple Regressions 3'!A9</f>
        <v>180.1</v>
      </c>
      <c r="G9">
        <f>'Triple Regressions 3'!B9</f>
        <v>506.6</v>
      </c>
      <c r="H9">
        <f>'Triple Regressions 3'!C9</f>
        <v>64.099999999999994</v>
      </c>
      <c r="I9">
        <f>'Triple Regressions 3'!D9</f>
        <v>54.013503380000003</v>
      </c>
    </row>
    <row r="10" spans="1:22" ht="15.75" thickBot="1" x14ac:dyDescent="0.3">
      <c r="A10" s="16" t="s">
        <v>51</v>
      </c>
      <c r="B10" s="18">
        <f>' Double Regression 2'!R5</f>
        <v>0.27825726479825941</v>
      </c>
      <c r="C10" s="18">
        <f>' Double Regression 2'!R6</f>
        <v>0.24754480798116407</v>
      </c>
      <c r="D10">
        <f>RANK(C10,$C$2:$C$16,0)</f>
        <v>10</v>
      </c>
      <c r="F10">
        <f>'Triple Regressions 3'!A10</f>
        <v>227.6</v>
      </c>
      <c r="G10">
        <f>'Triple Regressions 3'!B10</f>
        <v>532.1</v>
      </c>
      <c r="H10">
        <f>'Triple Regressions 3'!C10</f>
        <v>63.5</v>
      </c>
      <c r="I10">
        <f>'Triple Regressions 3'!D10</f>
        <v>43.962264150000003</v>
      </c>
      <c r="L10" t="s">
        <v>12</v>
      </c>
      <c r="P10" s="23" t="s">
        <v>26</v>
      </c>
      <c r="Q10" s="23">
        <v>0.01</v>
      </c>
      <c r="U10" s="9" t="s">
        <v>40</v>
      </c>
      <c r="V10" s="9">
        <f>[1]!DAGOSTINO([1]!RegE(G2:I51,F2:F51))</f>
        <v>4.4356672429829587</v>
      </c>
    </row>
    <row r="11" spans="1:22" ht="15.75" thickTop="1" x14ac:dyDescent="0.25">
      <c r="A11" s="16" t="s">
        <v>55</v>
      </c>
      <c r="B11" s="18">
        <f>' Double Regression 1'!R5</f>
        <v>0.32334590688340253</v>
      </c>
      <c r="C11" s="18">
        <f>' Double Regression 1'!R6</f>
        <v>0.29455211568695161</v>
      </c>
      <c r="D11">
        <f>RANK(C11,$C$2:$C$16,0)</f>
        <v>7</v>
      </c>
      <c r="F11">
        <f>'Triple Regressions 3'!A11</f>
        <v>198.5</v>
      </c>
      <c r="G11">
        <f>'Triple Regressions 3'!B11</f>
        <v>425.5</v>
      </c>
      <c r="H11">
        <f>'Triple Regressions 3'!C11</f>
        <v>37.799999999999997</v>
      </c>
      <c r="I11">
        <f>'Triple Regressions 3'!D11</f>
        <v>48.849441159999998</v>
      </c>
      <c r="L11" s="8"/>
      <c r="M11" s="8" t="s">
        <v>17</v>
      </c>
      <c r="N11" s="8" t="s">
        <v>18</v>
      </c>
      <c r="O11" s="8" t="s">
        <v>19</v>
      </c>
      <c r="P11" s="24" t="s">
        <v>20</v>
      </c>
      <c r="Q11" s="8" t="s">
        <v>27</v>
      </c>
      <c r="R11" s="8" t="s">
        <v>28</v>
      </c>
      <c r="U11" t="s">
        <v>27</v>
      </c>
      <c r="V11">
        <f>[1]!DPTEST([1]!RegE(G2:I51,F2:F51))</f>
        <v>0.10884465231019713</v>
      </c>
    </row>
    <row r="12" spans="1:22" x14ac:dyDescent="0.25">
      <c r="A12" t="s">
        <v>46</v>
      </c>
      <c r="B12" s="18">
        <f>'Triple Regressions'!I5</f>
        <v>0.46332982763095137</v>
      </c>
      <c r="C12" s="18">
        <f>'Triple Regressions'!I6</f>
        <v>0.42832959899818734</v>
      </c>
      <c r="D12">
        <f>RANK(C12,$C$2:$C$16,0)</f>
        <v>4</v>
      </c>
      <c r="F12">
        <f>'Triple Regressions 3'!A12</f>
        <v>223</v>
      </c>
      <c r="G12">
        <f>'Triple Regressions 3'!B12</f>
        <v>493.5</v>
      </c>
      <c r="H12">
        <f>'Triple Regressions 3'!C12</f>
        <v>35.4</v>
      </c>
      <c r="I12">
        <f>'Triple Regressions 3'!D12</f>
        <v>42.081529580000002</v>
      </c>
      <c r="L12" t="s">
        <v>13</v>
      </c>
      <c r="M12">
        <f>COUNT(G2:I2)</f>
        <v>3</v>
      </c>
      <c r="N12">
        <f>DEVSQ(MMULT([1]!DEsign(G2:I51),M17:M20))</f>
        <v>19238.947656426746</v>
      </c>
      <c r="O12">
        <f>N12/M12</f>
        <v>6412.982552142249</v>
      </c>
      <c r="P12" s="21">
        <f>O12/O13</f>
        <v>13.736578707723318</v>
      </c>
      <c r="Q12">
        <f>_xlfn.F.DIST.RT(P12,M12,M13)</f>
        <v>1.5766252398155801E-6</v>
      </c>
      <c r="R12" s="7" t="str">
        <f>IF(Q12&lt;Q10,"yes","no")</f>
        <v>yes</v>
      </c>
      <c r="U12" t="s">
        <v>37</v>
      </c>
      <c r="V12">
        <v>0.05</v>
      </c>
    </row>
    <row r="13" spans="1:22" x14ac:dyDescent="0.25">
      <c r="A13" s="16" t="s">
        <v>52</v>
      </c>
      <c r="B13" s="18">
        <f>'Triple Regressions 2'!I5</f>
        <v>0.40287407831749733</v>
      </c>
      <c r="C13" s="18">
        <f>'Triple Regressions 2'!I6</f>
        <v>0.36393108342516023</v>
      </c>
      <c r="D13">
        <f>RANK(C13,$C$2:$C$16,0)</f>
        <v>6</v>
      </c>
      <c r="F13">
        <f>'Triple Regressions 3'!A13</f>
        <v>169.2</v>
      </c>
      <c r="G13">
        <f>'Triple Regressions 3'!B13</f>
        <v>458.4</v>
      </c>
      <c r="H13">
        <f>'Triple Regressions 3'!C13</f>
        <v>62.5</v>
      </c>
      <c r="I13">
        <f>'Triple Regressions 3'!D13</f>
        <v>50.038277129999997</v>
      </c>
      <c r="L13" t="s">
        <v>14</v>
      </c>
      <c r="M13">
        <f>M14-M12</f>
        <v>46</v>
      </c>
      <c r="N13">
        <f>N14-N12</f>
        <v>21475.303543573253</v>
      </c>
      <c r="O13">
        <f>N13/M13</f>
        <v>466.85442486028808</v>
      </c>
      <c r="U13" s="6" t="s">
        <v>38</v>
      </c>
      <c r="V13" s="10" t="str">
        <f>IF(V11&lt;V12,"no","yes")</f>
        <v>yes</v>
      </c>
    </row>
    <row r="14" spans="1:22" x14ac:dyDescent="0.25">
      <c r="A14" s="19" t="s">
        <v>53</v>
      </c>
      <c r="B14" s="20">
        <f>'Triple Regressions 3'!I5</f>
        <v>0.47253595705148932</v>
      </c>
      <c r="C14" s="20">
        <f>'Triple Regressions 3'!I6</f>
        <v>0.43813612816354297</v>
      </c>
      <c r="D14" s="21">
        <f>RANK(C14,$C$2:$C$16,0)</f>
        <v>1</v>
      </c>
      <c r="F14">
        <f>'Triple Regressions 3'!A14</f>
        <v>191.7</v>
      </c>
      <c r="G14">
        <f>'Triple Regressions 3'!B14</f>
        <v>478.8</v>
      </c>
      <c r="H14">
        <f>'Triple Regressions 3'!C14</f>
        <v>54.4</v>
      </c>
      <c r="I14">
        <f>'Triple Regressions 3'!D14</f>
        <v>55.570909460000003</v>
      </c>
      <c r="L14" s="6" t="s">
        <v>15</v>
      </c>
      <c r="M14" s="6">
        <f>M8-1</f>
        <v>49</v>
      </c>
      <c r="N14" s="6">
        <f>DEVSQ(F2:F51)</f>
        <v>40714.251199999999</v>
      </c>
      <c r="O14" s="6"/>
      <c r="P14" s="6"/>
      <c r="Q14" s="6"/>
      <c r="R14" s="6"/>
    </row>
    <row r="15" spans="1:22" ht="15.75" thickBot="1" x14ac:dyDescent="0.3">
      <c r="A15" s="16" t="s">
        <v>54</v>
      </c>
      <c r="B15" s="18">
        <f>'Triple Regressions'!I26</f>
        <v>0.32731024767846928</v>
      </c>
      <c r="C15" s="18">
        <f>'Triple Regressions'!I27</f>
        <v>0.28343917687489129</v>
      </c>
      <c r="D15">
        <f>RANK(C15,$C$2:$C$16,0)</f>
        <v>8</v>
      </c>
      <c r="F15">
        <f>'Triple Regressions 3'!A15</f>
        <v>156.1</v>
      </c>
      <c r="G15">
        <f>'Triple Regressions 3'!B15</f>
        <v>423.9</v>
      </c>
      <c r="H15">
        <f>'Triple Regressions 3'!C15</f>
        <v>48</v>
      </c>
      <c r="I15">
        <f>'Triple Regressions 3'!D15</f>
        <v>53.522583609999998</v>
      </c>
    </row>
    <row r="16" spans="1:22" ht="15.75" thickTop="1" x14ac:dyDescent="0.25">
      <c r="A16" s="16" t="s">
        <v>57</v>
      </c>
      <c r="B16" s="18">
        <f>'VIF 2'!K5</f>
        <v>0.47542262660717433</v>
      </c>
      <c r="C16" s="18">
        <f>'VIF 2'!K6</f>
        <v>0.42879352675003435</v>
      </c>
      <c r="D16">
        <f>RANK(C16,$C$2:$C$16,0)</f>
        <v>3</v>
      </c>
      <c r="F16">
        <f>'Triple Regressions 3'!A16</f>
        <v>178.7</v>
      </c>
      <c r="G16">
        <f>'Triple Regressions 3'!B16</f>
        <v>453.54942210000002</v>
      </c>
      <c r="H16">
        <f>'Triple Regressions 3'!C16</f>
        <v>64</v>
      </c>
      <c r="I16">
        <f>'Triple Regressions 3'!D16</f>
        <v>56.062581489999999</v>
      </c>
      <c r="M16" s="8" t="s">
        <v>29</v>
      </c>
      <c r="N16" s="8" t="s">
        <v>30</v>
      </c>
      <c r="O16" s="24" t="s">
        <v>31</v>
      </c>
      <c r="P16" s="24" t="s">
        <v>27</v>
      </c>
      <c r="Q16" s="24" t="s">
        <v>32</v>
      </c>
      <c r="R16" s="24" t="s">
        <v>33</v>
      </c>
      <c r="S16" s="8" t="s">
        <v>34</v>
      </c>
    </row>
    <row r="17" spans="6:19" x14ac:dyDescent="0.25">
      <c r="F17">
        <f>'Triple Regressions 3'!A17</f>
        <v>205.4</v>
      </c>
      <c r="G17">
        <f>'Triple Regressions 3'!B17</f>
        <v>422.5</v>
      </c>
      <c r="H17">
        <f>'Triple Regressions 3'!C17</f>
        <v>47.3</v>
      </c>
      <c r="I17">
        <f>'Triple Regressions 3'!D17</f>
        <v>42.204515270000002</v>
      </c>
      <c r="L17" t="s">
        <v>16</v>
      </c>
      <c r="M17">
        <f t="array" ref="M17:N20">[1]!RegCoeff(G2:I51,F2:F51)</f>
        <v>162.04322417109353</v>
      </c>
      <c r="N17">
        <v>60.727369476712624</v>
      </c>
      <c r="O17" s="20">
        <f>M17/N17</f>
        <v>2.6683721947355701</v>
      </c>
      <c r="P17" s="20">
        <f>_xlfn.T.DIST.2T(ABS(O17),$M$13)</f>
        <v>1.0491725019608291E-2</v>
      </c>
      <c r="Q17" s="25">
        <f>M17-_xlfn.T.INV.2T(Q$10,$M$13)*N17</f>
        <v>-1.1320369612114689</v>
      </c>
      <c r="R17" s="25">
        <f>M17+_xlfn.T.INV.2T(Q$10,$M$13)*N17</f>
        <v>325.21848530339855</v>
      </c>
    </row>
    <row r="18" spans="6:19" x14ac:dyDescent="0.25">
      <c r="F18">
        <f>'Triple Regressions 3'!A18</f>
        <v>177.7</v>
      </c>
      <c r="G18">
        <f>'Triple Regressions 3'!B18</f>
        <v>453.54942210000002</v>
      </c>
      <c r="H18">
        <f>'Triple Regressions 3'!C18</f>
        <v>54.2</v>
      </c>
      <c r="I18">
        <f>'Triple Regressions 3'!D18</f>
        <v>55.681518590000003</v>
      </c>
      <c r="L18" t="str">
        <f t="array" ref="L18:L20">TRANSPOSE(G1:I1)</f>
        <v>Incident  Rate(X1)</v>
      </c>
      <c r="M18">
        <v>0.31844098718304198</v>
      </c>
      <c r="N18">
        <v>8.8282890759175392E-2</v>
      </c>
      <c r="O18" s="20">
        <f t="shared" ref="O18:O20" si="0">M18/N18</f>
        <v>3.6070521076581974</v>
      </c>
      <c r="P18" s="20">
        <f t="shared" ref="P18:P20" si="1">_xlfn.T.DIST.2T(ABS(O18),$M$13)</f>
        <v>7.6003176766291163E-4</v>
      </c>
      <c r="Q18" s="25">
        <f t="shared" ref="Q18:Q20" si="2">M18-_xlfn.T.INV.2T(Q$10,$M$13)*N18</f>
        <v>8.1223668578991964E-2</v>
      </c>
      <c r="R18" s="25">
        <f t="shared" ref="R18:R20" si="3">M18+_xlfn.T.INV.2T(Q$10,$M$13)*N18</f>
        <v>0.55565830578709197</v>
      </c>
      <c r="S18">
        <f>[1]!VIF(G2:I51,1)</f>
        <v>1.2451334292932013</v>
      </c>
    </row>
    <row r="19" spans="6:19" x14ac:dyDescent="0.25">
      <c r="F19">
        <f>'Triple Regressions 3'!A19</f>
        <v>166.1</v>
      </c>
      <c r="G19">
        <f>'Triple Regressions 3'!B19</f>
        <v>398.1</v>
      </c>
      <c r="H19">
        <f>'Triple Regressions 3'!C19</f>
        <v>51</v>
      </c>
      <c r="I19">
        <f>'Triple Regressions 3'!D19</f>
        <v>48.478900879999998</v>
      </c>
      <c r="L19" t="str">
        <v>Employed16_Over (%)(X3)</v>
      </c>
      <c r="M19">
        <v>-1.5534371861077427</v>
      </c>
      <c r="N19">
        <v>0.40363589878638917</v>
      </c>
      <c r="O19" s="25">
        <f t="shared" si="0"/>
        <v>-3.8486100735302724</v>
      </c>
      <c r="P19" s="20">
        <f t="shared" si="1"/>
        <v>3.646810151619663E-4</v>
      </c>
      <c r="Q19" s="25">
        <f t="shared" si="2"/>
        <v>-2.6380122921000844</v>
      </c>
      <c r="R19" s="25">
        <f t="shared" si="3"/>
        <v>-0.46886208011540109</v>
      </c>
      <c r="S19">
        <f>[1]!VIF(G2:I51,2)</f>
        <v>1.0910181202154392</v>
      </c>
    </row>
    <row r="20" spans="6:19" x14ac:dyDescent="0.25">
      <c r="F20">
        <f>'Triple Regressions 3'!A20</f>
        <v>227.4</v>
      </c>
      <c r="G20">
        <f>'Triple Regressions 3'!B20</f>
        <v>465.4</v>
      </c>
      <c r="H20">
        <f>'Triple Regressions 3'!C20</f>
        <v>48.8</v>
      </c>
      <c r="I20">
        <f>'Triple Regressions 3'!D20</f>
        <v>54.942119320000003</v>
      </c>
      <c r="L20" s="6" t="str">
        <v>PctMarried (%)(X4)</v>
      </c>
      <c r="M20" s="6">
        <v>-0.81202729588757316</v>
      </c>
      <c r="N20" s="6">
        <v>0.65069964879243858</v>
      </c>
      <c r="O20" s="26">
        <f t="shared" si="0"/>
        <v>-1.2479295130933676</v>
      </c>
      <c r="P20" s="27">
        <f t="shared" si="1"/>
        <v>0.21837207914001996</v>
      </c>
      <c r="Q20" s="26">
        <f t="shared" si="2"/>
        <v>-2.5604660315901278</v>
      </c>
      <c r="R20" s="26">
        <f t="shared" si="3"/>
        <v>0.93641143981498143</v>
      </c>
      <c r="S20" s="6">
        <f>[1]!VIF(G2:I51,3)</f>
        <v>1.3256321259134463</v>
      </c>
    </row>
    <row r="21" spans="6:19" x14ac:dyDescent="0.25">
      <c r="F21">
        <f>'Triple Regressions 3'!A21</f>
        <v>222.5</v>
      </c>
      <c r="G21">
        <f>'Triple Regressions 3'!B21</f>
        <v>439.1</v>
      </c>
      <c r="H21">
        <f>'Triple Regressions 3'!C21</f>
        <v>48.7</v>
      </c>
      <c r="I21">
        <f>'Triple Regressions 3'!D21</f>
        <v>47.99700086</v>
      </c>
    </row>
    <row r="22" spans="6:19" x14ac:dyDescent="0.25">
      <c r="F22">
        <f>'Triple Regressions 3'!A22</f>
        <v>198.3</v>
      </c>
      <c r="G22">
        <f>'Triple Regressions 3'!B22</f>
        <v>463.7</v>
      </c>
      <c r="H22">
        <f>'Triple Regressions 3'!C22</f>
        <v>50.5</v>
      </c>
      <c r="I22">
        <f>'Triple Regressions 3'!D22</f>
        <v>55.694951340000003</v>
      </c>
      <c r="L22" s="16" t="s">
        <v>65</v>
      </c>
      <c r="M22">
        <f>M23+M24*M25+M26*M27+M28*M29</f>
        <v>163.3792090140058</v>
      </c>
      <c r="N22" s="22" t="s">
        <v>72</v>
      </c>
      <c r="O22" s="16" t="s">
        <v>65</v>
      </c>
      <c r="P22">
        <f>P23+P24*P25+P26*P27+P28*P29</f>
        <v>48.321585458053221</v>
      </c>
    </row>
    <row r="23" spans="6:19" x14ac:dyDescent="0.25">
      <c r="F23">
        <f>'Triple Regressions 3'!A23</f>
        <v>206.7</v>
      </c>
      <c r="G23">
        <f>'Triple Regressions 3'!B23</f>
        <v>506.6</v>
      </c>
      <c r="H23">
        <f>'Triple Regressions 3'!C23</f>
        <v>53</v>
      </c>
      <c r="I23">
        <f>'Triple Regressions 3'!D23</f>
        <v>49.698203769999999</v>
      </c>
      <c r="L23" s="16" t="s">
        <v>66</v>
      </c>
      <c r="M23">
        <f>$M$17</f>
        <v>162.04322417109353</v>
      </c>
      <c r="O23" s="16" t="s">
        <v>66</v>
      </c>
      <c r="P23">
        <f>$M$17</f>
        <v>162.04322417109353</v>
      </c>
    </row>
    <row r="24" spans="6:19" x14ac:dyDescent="0.25">
      <c r="F24">
        <f>'Triple Regressions 3'!A24</f>
        <v>170.9</v>
      </c>
      <c r="G24">
        <f>'Triple Regressions 3'!B24</f>
        <v>488.7</v>
      </c>
      <c r="H24">
        <f>'Triple Regressions 3'!C24</f>
        <v>62.8</v>
      </c>
      <c r="I24">
        <f>'Triple Regressions 3'!D24</f>
        <v>45.506582710000004</v>
      </c>
      <c r="L24" s="16" t="s">
        <v>67</v>
      </c>
      <c r="M24">
        <f>$M$18</f>
        <v>0.31844098718304198</v>
      </c>
      <c r="O24" s="16" t="s">
        <v>67</v>
      </c>
      <c r="P24">
        <f>$M$18</f>
        <v>0.31844098718304198</v>
      </c>
    </row>
    <row r="25" spans="6:19" x14ac:dyDescent="0.25">
      <c r="F25">
        <f>'Triple Regressions 3'!A25</f>
        <v>169.3</v>
      </c>
      <c r="G25">
        <f>'Triple Regressions 3'!B25</f>
        <v>453.6</v>
      </c>
      <c r="H25">
        <f>'Triple Regressions 3'!C25</f>
        <v>60.7</v>
      </c>
      <c r="I25">
        <f>'Triple Regressions 3'!D25</f>
        <v>58.156508189999997</v>
      </c>
      <c r="L25" s="16" t="s">
        <v>68</v>
      </c>
      <c r="M25">
        <v>400</v>
      </c>
      <c r="O25" s="16" t="s">
        <v>68</v>
      </c>
      <c r="P25">
        <v>200</v>
      </c>
    </row>
    <row r="26" spans="6:19" x14ac:dyDescent="0.25">
      <c r="F26">
        <f>'Triple Regressions 3'!A26</f>
        <v>163</v>
      </c>
      <c r="G26">
        <f>'Triple Regressions 3'!B26</f>
        <v>453.54942210000002</v>
      </c>
      <c r="H26">
        <f>'Triple Regressions 3'!C26</f>
        <v>69</v>
      </c>
      <c r="I26">
        <f>'Triple Regressions 3'!D26</f>
        <v>50.331391850000003</v>
      </c>
      <c r="L26" s="16" t="s">
        <v>69</v>
      </c>
      <c r="M26">
        <f>$M$19</f>
        <v>-1.5534371861077427</v>
      </c>
      <c r="O26" s="16" t="s">
        <v>69</v>
      </c>
      <c r="P26">
        <f>$M$19</f>
        <v>-1.5534371861077427</v>
      </c>
    </row>
    <row r="27" spans="6:19" x14ac:dyDescent="0.25">
      <c r="F27">
        <f>'Triple Regressions 3'!A27</f>
        <v>114.3</v>
      </c>
      <c r="G27">
        <f>'Triple Regressions 3'!B27</f>
        <v>453.54942210000002</v>
      </c>
      <c r="H27">
        <f>'Triple Regressions 3'!C27</f>
        <v>59.7</v>
      </c>
      <c r="I27">
        <f>'Triple Regressions 3'!D27</f>
        <v>49.394347240000002</v>
      </c>
      <c r="L27" s="16" t="s">
        <v>71</v>
      </c>
      <c r="M27">
        <v>55</v>
      </c>
      <c r="O27" s="16" t="s">
        <v>71</v>
      </c>
      <c r="P27">
        <v>75</v>
      </c>
    </row>
    <row r="28" spans="6:19" x14ac:dyDescent="0.25">
      <c r="F28">
        <f>'Triple Regressions 3'!A28</f>
        <v>216.7</v>
      </c>
      <c r="G28">
        <f>'Triple Regressions 3'!B28</f>
        <v>531.70000000000005</v>
      </c>
      <c r="H28">
        <f>'Triple Regressions 3'!C28</f>
        <v>47</v>
      </c>
      <c r="I28">
        <f>'Triple Regressions 3'!D28</f>
        <v>51.636159560000003</v>
      </c>
      <c r="L28" s="16" t="s">
        <v>70</v>
      </c>
      <c r="M28">
        <f>$M$20</f>
        <v>-0.81202729588757316</v>
      </c>
      <c r="O28" s="16" t="s">
        <v>70</v>
      </c>
      <c r="P28">
        <f>$M$20</f>
        <v>-0.81202729588757316</v>
      </c>
    </row>
    <row r="29" spans="6:19" x14ac:dyDescent="0.25">
      <c r="F29">
        <f>'Triple Regressions 3'!A29</f>
        <v>168</v>
      </c>
      <c r="G29">
        <f>'Triple Regressions 3'!B29</f>
        <v>433.2</v>
      </c>
      <c r="H29">
        <f>'Triple Regressions 3'!C29</f>
        <v>60</v>
      </c>
      <c r="I29">
        <f>'Triple Regressions 3'!D29</f>
        <v>53.986783080000002</v>
      </c>
      <c r="L29" s="16" t="s">
        <v>73</v>
      </c>
      <c r="M29">
        <v>50</v>
      </c>
      <c r="O29" s="16" t="s">
        <v>73</v>
      </c>
      <c r="P29">
        <v>75</v>
      </c>
    </row>
    <row r="30" spans="6:19" x14ac:dyDescent="0.25">
      <c r="F30">
        <f>'Triple Regressions 3'!A30</f>
        <v>191.2</v>
      </c>
      <c r="G30">
        <f>'Triple Regressions 3'!B30</f>
        <v>432.6</v>
      </c>
      <c r="H30">
        <f>'Triple Regressions 3'!C30</f>
        <v>47.8</v>
      </c>
      <c r="I30">
        <f>'Triple Regressions 3'!D30</f>
        <v>57.173257669999998</v>
      </c>
    </row>
    <row r="31" spans="6:19" x14ac:dyDescent="0.25">
      <c r="F31">
        <f>'Triple Regressions 3'!A31</f>
        <v>215.6</v>
      </c>
      <c r="G31">
        <f>'Triple Regressions 3'!B31</f>
        <v>455.6</v>
      </c>
      <c r="H31">
        <f>'Triple Regressions 3'!C31</f>
        <v>50.3</v>
      </c>
      <c r="I31">
        <f>'Triple Regressions 3'!D31</f>
        <v>50.493485990000003</v>
      </c>
    </row>
    <row r="32" spans="6:19" x14ac:dyDescent="0.25">
      <c r="F32">
        <f>'Triple Regressions 3'!A32</f>
        <v>188.4</v>
      </c>
      <c r="G32">
        <f>'Triple Regressions 3'!B32</f>
        <v>427.7</v>
      </c>
      <c r="H32">
        <f>'Triple Regressions 3'!C32</f>
        <v>50</v>
      </c>
      <c r="I32">
        <f>'Triple Regressions 3'!D32</f>
        <v>53.832267770000001</v>
      </c>
    </row>
    <row r="33" spans="6:9" x14ac:dyDescent="0.25">
      <c r="F33">
        <f>'Triple Regressions 3'!A33</f>
        <v>146.80000000000001</v>
      </c>
      <c r="G33">
        <f>'Triple Regressions 3'!B33</f>
        <v>427.6</v>
      </c>
      <c r="H33">
        <f>'Triple Regressions 3'!C33</f>
        <v>53.9</v>
      </c>
      <c r="I33">
        <f>'Triple Regressions 3'!D33</f>
        <v>55.725587789999999</v>
      </c>
    </row>
    <row r="34" spans="6:9" x14ac:dyDescent="0.25">
      <c r="F34">
        <f>'Triple Regressions 3'!A34</f>
        <v>197.7</v>
      </c>
      <c r="G34">
        <f>'Triple Regressions 3'!B34</f>
        <v>432.1</v>
      </c>
      <c r="H34">
        <f>'Triple Regressions 3'!C34</f>
        <v>49.7</v>
      </c>
      <c r="I34">
        <f>'Triple Regressions 3'!D34</f>
        <v>54.307481930000002</v>
      </c>
    </row>
    <row r="35" spans="6:9" x14ac:dyDescent="0.25">
      <c r="F35">
        <f>'Triple Regressions 3'!A35</f>
        <v>166.9</v>
      </c>
      <c r="G35">
        <f>'Triple Regressions 3'!B35</f>
        <v>428.2</v>
      </c>
      <c r="H35">
        <f>'Triple Regressions 3'!C35</f>
        <v>62.2</v>
      </c>
      <c r="I35">
        <f>'Triple Regressions 3'!D35</f>
        <v>51.663495650000002</v>
      </c>
    </row>
    <row r="36" spans="6:9" x14ac:dyDescent="0.25">
      <c r="F36">
        <f>'Triple Regressions 3'!A36</f>
        <v>200.2</v>
      </c>
      <c r="G36">
        <f>'Triple Regressions 3'!B36</f>
        <v>469.7</v>
      </c>
      <c r="H36">
        <f>'Triple Regressions 3'!C36</f>
        <v>49.8</v>
      </c>
      <c r="I36">
        <f>'Triple Regressions 3'!D36</f>
        <v>53.078887629999997</v>
      </c>
    </row>
    <row r="37" spans="6:9" x14ac:dyDescent="0.25">
      <c r="F37">
        <f>'Triple Regressions 3'!A37</f>
        <v>198.9</v>
      </c>
      <c r="G37">
        <f>'Triple Regressions 3'!B37</f>
        <v>521.29999999999995</v>
      </c>
      <c r="H37">
        <f>'Triple Regressions 3'!C37</f>
        <v>48.6</v>
      </c>
      <c r="I37">
        <f>'Triple Regressions 3'!D37</f>
        <v>44.694632939999998</v>
      </c>
    </row>
    <row r="38" spans="6:9" x14ac:dyDescent="0.25">
      <c r="F38">
        <f>'Triple Regressions 3'!A38</f>
        <v>173.6</v>
      </c>
      <c r="G38">
        <f>'Triple Regressions 3'!B38</f>
        <v>434.6</v>
      </c>
      <c r="H38">
        <f>'Triple Regressions 3'!C38</f>
        <v>58.9</v>
      </c>
      <c r="I38">
        <f>'Triple Regressions 3'!D38</f>
        <v>44.698977339999999</v>
      </c>
    </row>
    <row r="39" spans="6:9" x14ac:dyDescent="0.25">
      <c r="F39">
        <f>'Triple Regressions 3'!A39</f>
        <v>185.8</v>
      </c>
      <c r="G39">
        <f>'Triple Regressions 3'!B39</f>
        <v>464.7</v>
      </c>
      <c r="H39">
        <f>'Triple Regressions 3'!C39</f>
        <v>59.3</v>
      </c>
      <c r="I39">
        <f>'Triple Regressions 3'!D39</f>
        <v>52.538930260000001</v>
      </c>
    </row>
    <row r="40" spans="6:9" x14ac:dyDescent="0.25">
      <c r="F40">
        <f>'Triple Regressions 3'!A40</f>
        <v>151.9</v>
      </c>
      <c r="G40">
        <f>'Triple Regressions 3'!B40</f>
        <v>406.9</v>
      </c>
      <c r="H40">
        <f>'Triple Regressions 3'!C40</f>
        <v>57.7</v>
      </c>
      <c r="I40">
        <f>'Triple Regressions 3'!D40</f>
        <v>55.444444439999998</v>
      </c>
    </row>
    <row r="41" spans="6:9" x14ac:dyDescent="0.25">
      <c r="F41">
        <f>'Triple Regressions 3'!A41</f>
        <v>159.69999999999999</v>
      </c>
      <c r="G41">
        <f>'Triple Regressions 3'!B41</f>
        <v>430.2</v>
      </c>
      <c r="H41">
        <f>'Triple Regressions 3'!C41</f>
        <v>63.1</v>
      </c>
      <c r="I41">
        <f>'Triple Regressions 3'!D41</f>
        <v>49.231861850000001</v>
      </c>
    </row>
    <row r="42" spans="6:9" x14ac:dyDescent="0.25">
      <c r="F42">
        <f>'Triple Regressions 3'!A42</f>
        <v>129</v>
      </c>
      <c r="G42">
        <f>'Triple Regressions 3'!B42</f>
        <v>398.9</v>
      </c>
      <c r="H42">
        <f>'Triple Regressions 3'!C42</f>
        <v>55.7</v>
      </c>
      <c r="I42">
        <f>'Triple Regressions 3'!D42</f>
        <v>51.452133379999999</v>
      </c>
    </row>
    <row r="43" spans="6:9" x14ac:dyDescent="0.25">
      <c r="F43">
        <f>'Triple Regressions 3'!A43</f>
        <v>153.9</v>
      </c>
      <c r="G43">
        <f>'Triple Regressions 3'!B43</f>
        <v>414.8</v>
      </c>
      <c r="H43">
        <f>'Triple Regressions 3'!C43</f>
        <v>57.8</v>
      </c>
      <c r="I43">
        <f>'Triple Regressions 3'!D43</f>
        <v>49.539812550000001</v>
      </c>
    </row>
    <row r="44" spans="6:9" x14ac:dyDescent="0.25">
      <c r="F44">
        <f>'Triple Regressions 3'!A44</f>
        <v>151.9</v>
      </c>
      <c r="G44">
        <f>'Triple Regressions 3'!B44</f>
        <v>453.54942210000002</v>
      </c>
      <c r="H44">
        <f>'Triple Regressions 3'!C44</f>
        <v>60.7</v>
      </c>
      <c r="I44">
        <f>'Triple Regressions 3'!D44</f>
        <v>52.207471439999999</v>
      </c>
    </row>
    <row r="45" spans="6:9" x14ac:dyDescent="0.25">
      <c r="F45">
        <f>'Triple Regressions 3'!A45</f>
        <v>199.3</v>
      </c>
      <c r="G45">
        <f>'Triple Regressions 3'!B45</f>
        <v>472</v>
      </c>
      <c r="H45">
        <f>'Triple Regressions 3'!C45</f>
        <v>59.3</v>
      </c>
      <c r="I45">
        <f>'Triple Regressions 3'!D45</f>
        <v>52.220070990000004</v>
      </c>
    </row>
    <row r="46" spans="6:9" x14ac:dyDescent="0.25">
      <c r="F46">
        <f>'Triple Regressions 3'!A46</f>
        <v>157.30000000000001</v>
      </c>
      <c r="G46">
        <f>'Triple Regressions 3'!B46</f>
        <v>436.7</v>
      </c>
      <c r="H46">
        <f>'Triple Regressions 3'!C46</f>
        <v>61.6</v>
      </c>
      <c r="I46">
        <f>'Triple Regressions 3'!D46</f>
        <v>47.731303009999998</v>
      </c>
    </row>
    <row r="47" spans="6:9" x14ac:dyDescent="0.25">
      <c r="F47">
        <f>'Triple Regressions 3'!A47</f>
        <v>153.80000000000001</v>
      </c>
      <c r="G47">
        <f>'Triple Regressions 3'!B47</f>
        <v>463.2</v>
      </c>
      <c r="H47">
        <f>'Triple Regressions 3'!C47</f>
        <v>35.700000000000003</v>
      </c>
      <c r="I47">
        <f>'Triple Regressions 3'!D47</f>
        <v>53.379953380000003</v>
      </c>
    </row>
    <row r="48" spans="6:9" x14ac:dyDescent="0.25">
      <c r="F48">
        <f>'Triple Regressions 3'!A48</f>
        <v>178.9</v>
      </c>
      <c r="G48">
        <f>'Triple Regressions 3'!B48</f>
        <v>424</v>
      </c>
      <c r="H48">
        <f>'Triple Regressions 3'!C48</f>
        <v>39.200000000000003</v>
      </c>
      <c r="I48">
        <f>'Triple Regressions 3'!D48</f>
        <v>50.675970339999999</v>
      </c>
    </row>
    <row r="49" spans="6:9" x14ac:dyDescent="0.25">
      <c r="F49">
        <f>'Triple Regressions 3'!A49</f>
        <v>136.4</v>
      </c>
      <c r="G49">
        <f>'Triple Regressions 3'!B49</f>
        <v>402.5</v>
      </c>
      <c r="H49">
        <f>'Triple Regressions 3'!C49</f>
        <v>60.9</v>
      </c>
      <c r="I49">
        <f>'Triple Regressions 3'!D49</f>
        <v>67.551221920000003</v>
      </c>
    </row>
    <row r="50" spans="6:9" x14ac:dyDescent="0.25">
      <c r="F50">
        <f>'Triple Regressions 3'!A50</f>
        <v>182.5</v>
      </c>
      <c r="G50">
        <f>'Triple Regressions 3'!B50</f>
        <v>453.54942210000002</v>
      </c>
      <c r="H50">
        <f>'Triple Regressions 3'!C50</f>
        <v>51.6</v>
      </c>
      <c r="I50">
        <f>'Triple Regressions 3'!D50</f>
        <v>45.768025080000001</v>
      </c>
    </row>
    <row r="51" spans="6:9" x14ac:dyDescent="0.25">
      <c r="F51">
        <f>'Triple Regressions 3'!A51</f>
        <v>229.9</v>
      </c>
      <c r="G51">
        <f>'Triple Regressions 3'!B51</f>
        <v>515.29999999999995</v>
      </c>
      <c r="H51">
        <f>'Triple Regressions 3'!C51</f>
        <v>44.9</v>
      </c>
      <c r="I51">
        <f>'Triple Regressions 3'!D51</f>
        <v>37.931034480000001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 Data</vt:lpstr>
      <vt:lpstr>Simple Random 50 Data</vt:lpstr>
      <vt:lpstr>VIF</vt:lpstr>
      <vt:lpstr>VIF 2</vt:lpstr>
      <vt:lpstr>Heat Map</vt:lpstr>
      <vt:lpstr>Single Regressions</vt:lpstr>
      <vt:lpstr> Double Regression 1</vt:lpstr>
      <vt:lpstr> Double Regression 2</vt:lpstr>
      <vt:lpstr>Triple Regressions</vt:lpstr>
      <vt:lpstr>Triple Regressions 2</vt:lpstr>
      <vt:lpstr>Triple Regressions 3</vt:lpstr>
      <vt:lpstr>Final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 Aderounmu</dc:creator>
  <cp:lastModifiedBy>Noah Weimer</cp:lastModifiedBy>
  <dcterms:created xsi:type="dcterms:W3CDTF">2023-12-09T23:07:36Z</dcterms:created>
  <dcterms:modified xsi:type="dcterms:W3CDTF">2024-04-15T05:20:02Z</dcterms:modified>
</cp:coreProperties>
</file>