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Noah-Lobbe-files\Projects\008 - DUMBO (OAC 2023 - Useless Mouse Droid)\Design\Mechanical Drawings\"/>
    </mc:Choice>
  </mc:AlternateContent>
  <xr:revisionPtr revIDLastSave="0" documentId="13_ncr:1_{E361FF2C-12D4-4035-8F8E-95116131D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G23" i="1"/>
  <c r="D11" i="1"/>
  <c r="D8" i="1"/>
  <c r="D10" i="1"/>
  <c r="C9" i="1"/>
  <c r="C10" i="1" s="1"/>
  <c r="C8" i="1"/>
  <c r="C7" i="1"/>
  <c r="D7" i="1" s="1"/>
  <c r="B60" i="1"/>
  <c r="L49" i="1"/>
  <c r="B46" i="1"/>
  <c r="B45" i="1"/>
  <c r="B44" i="1"/>
  <c r="B55" i="1"/>
  <c r="L32" i="1"/>
  <c r="L31" i="1"/>
  <c r="L30" i="1"/>
  <c r="G24" i="1"/>
  <c r="B16" i="1"/>
  <c r="B18" i="1"/>
  <c r="B8" i="1" s="1"/>
  <c r="B50" i="1" l="1"/>
  <c r="B52" i="1" s="1"/>
  <c r="B58" i="1" s="1"/>
  <c r="L34" i="1"/>
  <c r="L36" i="1" s="1"/>
  <c r="B40" i="1" s="1"/>
  <c r="K24" i="1"/>
  <c r="L24" i="1" s="1"/>
  <c r="L33" i="1"/>
  <c r="H24" i="1"/>
  <c r="K23" i="1"/>
  <c r="H23" i="1"/>
  <c r="D12" i="1" l="1"/>
  <c r="L38" i="1"/>
  <c r="B37" i="1" s="1"/>
  <c r="B9" i="1"/>
  <c r="D9" i="1" s="1"/>
  <c r="L37" i="1"/>
  <c r="L35" i="1"/>
  <c r="L23" i="1"/>
  <c r="D13" i="1" l="1"/>
  <c r="B30" i="1"/>
  <c r="B39" i="1"/>
  <c r="B34" i="1"/>
  <c r="B36" i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8" i="1" l="1"/>
  <c r="D49" i="1" l="1"/>
  <c r="D50" i="1" l="1"/>
  <c r="D51" i="1" l="1"/>
  <c r="D52" i="1" l="1"/>
  <c r="D53" i="1" l="1"/>
  <c r="D54" i="1" l="1"/>
  <c r="D55" i="1" l="1"/>
  <c r="C57" i="1" l="1"/>
  <c r="D56" i="1"/>
  <c r="C58" i="1" l="1"/>
  <c r="D57" i="1"/>
  <c r="C59" i="1" l="1"/>
  <c r="D58" i="1"/>
  <c r="C60" i="1" l="1"/>
  <c r="D60" i="1" s="1"/>
  <c r="D59" i="1"/>
</calcChain>
</file>

<file path=xl/sharedStrings.xml><?xml version="1.0" encoding="utf-8"?>
<sst xmlns="http://schemas.openxmlformats.org/spreadsheetml/2006/main" count="72" uniqueCount="62">
  <si>
    <t>Mouse Droid Dimensions</t>
  </si>
  <si>
    <t>Dimension</t>
  </si>
  <si>
    <t>Value</t>
  </si>
  <si>
    <t>Value (mm)</t>
  </si>
  <si>
    <t>Bottom Shell</t>
  </si>
  <si>
    <t>Top Shell</t>
  </si>
  <si>
    <t>Scale</t>
  </si>
  <si>
    <t>Scaled Value (mm)</t>
  </si>
  <si>
    <t>Overhang depth</t>
  </si>
  <si>
    <t>Overall Length</t>
  </si>
  <si>
    <t>Pre-overhang length</t>
  </si>
  <si>
    <t>bottom length</t>
  </si>
  <si>
    <t>Overall Width</t>
  </si>
  <si>
    <t>Pre-overhang width</t>
  </si>
  <si>
    <t>bottom Width</t>
  </si>
  <si>
    <t>Overhang height</t>
  </si>
  <si>
    <t>Wheel arch spacing</t>
  </si>
  <si>
    <t>Rear arch radius</t>
  </si>
  <si>
    <t>Front arch radius</t>
  </si>
  <si>
    <t>Arch centre-centre</t>
  </si>
  <si>
    <t>Overall height</t>
  </si>
  <si>
    <t>bottom-overhang height</t>
  </si>
  <si>
    <t>Edge of bottom to rear arch</t>
  </si>
  <si>
    <t>Radians</t>
  </si>
  <si>
    <t>Scaled</t>
  </si>
  <si>
    <t>Degrees</t>
  </si>
  <si>
    <t>Horizontal component</t>
  </si>
  <si>
    <t>Edge of bottom to front arch</t>
  </si>
  <si>
    <t>Rear slope angle (from horizontal, measured from bottom)</t>
  </si>
  <si>
    <t>Front slope angle (from horizontal, measured from bottom)</t>
  </si>
  <si>
    <t>L</t>
  </si>
  <si>
    <t>r_1</t>
  </si>
  <si>
    <t>r_2</t>
  </si>
  <si>
    <t>a (angle in radians)</t>
  </si>
  <si>
    <t>c (angle in radians)</t>
  </si>
  <si>
    <t>r_1 sina</t>
  </si>
  <si>
    <t>r_1cosa</t>
  </si>
  <si>
    <t>r_2sinc</t>
  </si>
  <si>
    <t>r_2cosc</t>
  </si>
  <si>
    <t>Distance from arch centres to bottom</t>
  </si>
  <si>
    <t>Length of rear arch chord</t>
  </si>
  <si>
    <t>Length of front arch chord</t>
  </si>
  <si>
    <t>height from rear arch top to overhang</t>
  </si>
  <si>
    <t>height from front arch top to overhang</t>
  </si>
  <si>
    <t>Overall width</t>
  </si>
  <si>
    <t>overall height</t>
  </si>
  <si>
    <t>lip height</t>
  </si>
  <si>
    <t>top width</t>
  </si>
  <si>
    <t>post lip width</t>
  </si>
  <si>
    <t>height exlcluding lip</t>
  </si>
  <si>
    <t>top length</t>
  </si>
  <si>
    <t>back slope horizontal length</t>
  </si>
  <si>
    <t>front slope horizontal length</t>
  </si>
  <si>
    <t>angle of sides from horizontal folded down (in radians)</t>
  </si>
  <si>
    <t>one side slope width</t>
  </si>
  <si>
    <t>lip depth (sides)</t>
  </si>
  <si>
    <t>lip depth (back)</t>
  </si>
  <si>
    <t>lip depth (front)</t>
  </si>
  <si>
    <t>RC Car</t>
  </si>
  <si>
    <t>width</t>
  </si>
  <si>
    <t>length</t>
  </si>
  <si>
    <t>wheelbase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</si>
</sst>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6" xfId="0" applyFont="1" applyBorder="1"/>
    <xf numFmtId="0" fontId="1" fillId="0" borderId="4" xfId="0" applyFont="1" applyBorder="1"/>
    <xf numFmtId="164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2" fontId="0" fillId="0" borderId="0" xfId="0" applyNumberFormat="1" applyAlignment="1">
      <alignment vertical="center"/>
    </xf>
    <xf numFmtId="2" fontId="0" fillId="0" borderId="2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0"/>
  <sheetViews>
    <sheetView tabSelected="1" topLeftCell="A36" workbookViewId="0">
      <selection activeCell="G13" sqref="G13"/>
    </sheetView>
  </sheetViews>
  <sheetFormatPr defaultRowHeight="15" x14ac:dyDescent="0.25"/>
  <cols>
    <col min="1" max="1" width="26.7109375" customWidth="1"/>
    <col min="2" max="3" width="11.85546875" customWidth="1"/>
    <col min="4" max="4" width="18.85546875" customWidth="1"/>
    <col min="13" max="13" width="22.5703125" customWidth="1"/>
  </cols>
  <sheetData>
    <row r="2" spans="1:8" x14ac:dyDescent="0.25">
      <c r="A2" s="1" t="s">
        <v>0</v>
      </c>
      <c r="G2" t="s">
        <v>58</v>
      </c>
    </row>
    <row r="3" spans="1:8" x14ac:dyDescent="0.25">
      <c r="G3" t="s">
        <v>59</v>
      </c>
      <c r="H3">
        <v>260</v>
      </c>
    </row>
    <row r="4" spans="1:8" x14ac:dyDescent="0.25">
      <c r="G4" t="s">
        <v>60</v>
      </c>
      <c r="H4">
        <v>325</v>
      </c>
    </row>
    <row r="5" spans="1:8" x14ac:dyDescent="0.25">
      <c r="A5" s="4" t="s">
        <v>1</v>
      </c>
      <c r="B5" s="5" t="s">
        <v>3</v>
      </c>
      <c r="C5" s="4" t="s">
        <v>6</v>
      </c>
      <c r="D5" s="4" t="s">
        <v>7</v>
      </c>
      <c r="G5" s="24" t="s">
        <v>61</v>
      </c>
      <c r="H5">
        <v>225</v>
      </c>
    </row>
    <row r="6" spans="1:8" x14ac:dyDescent="0.25">
      <c r="A6" s="27" t="s">
        <v>4</v>
      </c>
      <c r="B6" s="28"/>
      <c r="C6" s="22"/>
    </row>
    <row r="7" spans="1:8" x14ac:dyDescent="0.25">
      <c r="A7" s="3" t="s">
        <v>9</v>
      </c>
      <c r="B7" s="19">
        <v>561.20000000000005</v>
      </c>
      <c r="C7" s="23">
        <f>$H$3/B12</f>
        <v>0.90340514246004167</v>
      </c>
      <c r="D7" s="18">
        <f>C7 * B7</f>
        <v>506.99096594857542</v>
      </c>
    </row>
    <row r="8" spans="1:8" x14ac:dyDescent="0.25">
      <c r="A8" s="3" t="s">
        <v>10</v>
      </c>
      <c r="B8" s="18">
        <f>B7 - (2 * B18)</f>
        <v>535.40000000000009</v>
      </c>
      <c r="C8" s="23">
        <f>C7</f>
        <v>0.90340514246004167</v>
      </c>
      <c r="D8" s="18">
        <f t="shared" ref="D8:D60" si="0">C8 * B8</f>
        <v>483.68311327310641</v>
      </c>
    </row>
    <row r="9" spans="1:8" x14ac:dyDescent="0.25">
      <c r="A9" s="3" t="s">
        <v>11</v>
      </c>
      <c r="B9" s="18">
        <f>B8 - (K23 + K24)</f>
        <v>451.13559127671851</v>
      </c>
      <c r="C9" s="23">
        <f t="shared" ref="C9:C60" si="1">C8</f>
        <v>0.90340514246004167</v>
      </c>
      <c r="D9" s="18">
        <f t="shared" si="0"/>
        <v>407.55821310613902</v>
      </c>
    </row>
    <row r="10" spans="1:8" x14ac:dyDescent="0.25">
      <c r="A10" s="3"/>
      <c r="B10" s="18"/>
      <c r="C10" s="23">
        <f t="shared" si="1"/>
        <v>0.90340514246004167</v>
      </c>
      <c r="D10" s="18">
        <f t="shared" si="0"/>
        <v>0</v>
      </c>
    </row>
    <row r="11" spans="1:8" x14ac:dyDescent="0.25">
      <c r="A11" s="3" t="s">
        <v>12</v>
      </c>
      <c r="B11" s="18">
        <v>313.60000000000002</v>
      </c>
      <c r="C11" s="23">
        <f t="shared" si="1"/>
        <v>0.90340514246004167</v>
      </c>
      <c r="D11" s="18">
        <f t="shared" si="0"/>
        <v>283.30785267546906</v>
      </c>
    </row>
    <row r="12" spans="1:8" x14ac:dyDescent="0.25">
      <c r="A12" s="3" t="s">
        <v>13</v>
      </c>
      <c r="B12" s="18">
        <v>287.8</v>
      </c>
      <c r="C12" s="23">
        <f t="shared" si="1"/>
        <v>0.90340514246004167</v>
      </c>
      <c r="D12" s="18">
        <f t="shared" si="0"/>
        <v>260</v>
      </c>
    </row>
    <row r="13" spans="1:8" x14ac:dyDescent="0.25">
      <c r="A13" s="3" t="s">
        <v>14</v>
      </c>
      <c r="B13" s="19">
        <v>219.8</v>
      </c>
      <c r="C13" s="23">
        <f t="shared" si="1"/>
        <v>0.90340514246004167</v>
      </c>
      <c r="D13" s="18">
        <f t="shared" si="0"/>
        <v>198.56845031271718</v>
      </c>
    </row>
    <row r="14" spans="1:8" x14ac:dyDescent="0.25">
      <c r="A14" s="3"/>
      <c r="B14" s="19"/>
      <c r="C14" s="23">
        <f t="shared" si="1"/>
        <v>0.90340514246004167</v>
      </c>
      <c r="D14" s="18">
        <f t="shared" si="0"/>
        <v>0</v>
      </c>
    </row>
    <row r="15" spans="1:8" x14ac:dyDescent="0.25">
      <c r="A15" s="3" t="s">
        <v>20</v>
      </c>
      <c r="B15" s="19">
        <v>77.400000000000006</v>
      </c>
      <c r="C15" s="23">
        <f t="shared" si="1"/>
        <v>0.90340514246004167</v>
      </c>
      <c r="D15" s="18">
        <f t="shared" si="0"/>
        <v>69.923558026407235</v>
      </c>
    </row>
    <row r="16" spans="1:8" x14ac:dyDescent="0.25">
      <c r="A16" s="3" t="s">
        <v>21</v>
      </c>
      <c r="B16" s="19">
        <f>B15 - B19</f>
        <v>57.2</v>
      </c>
      <c r="C16" s="23">
        <f t="shared" si="1"/>
        <v>0.90340514246004167</v>
      </c>
      <c r="D16" s="18">
        <f t="shared" si="0"/>
        <v>51.674774148714384</v>
      </c>
    </row>
    <row r="17" spans="1:13" x14ac:dyDescent="0.25">
      <c r="A17" s="3"/>
      <c r="B17" s="19"/>
      <c r="C17" s="23">
        <f t="shared" si="1"/>
        <v>0.90340514246004167</v>
      </c>
      <c r="D17" s="18">
        <f t="shared" si="0"/>
        <v>0</v>
      </c>
    </row>
    <row r="18" spans="1:13" x14ac:dyDescent="0.25">
      <c r="A18" s="3" t="s">
        <v>8</v>
      </c>
      <c r="B18" s="19">
        <f>(B11-B12)/2</f>
        <v>12.900000000000006</v>
      </c>
      <c r="C18" s="23">
        <f t="shared" si="1"/>
        <v>0.90340514246004167</v>
      </c>
      <c r="D18" s="18">
        <f t="shared" si="0"/>
        <v>11.653926337734543</v>
      </c>
    </row>
    <row r="19" spans="1:13" x14ac:dyDescent="0.25">
      <c r="A19" s="3" t="s">
        <v>15</v>
      </c>
      <c r="B19" s="19">
        <v>20.2</v>
      </c>
      <c r="C19" s="23">
        <f t="shared" si="1"/>
        <v>0.90340514246004167</v>
      </c>
      <c r="D19" s="18">
        <f t="shared" si="0"/>
        <v>18.248783877692841</v>
      </c>
    </row>
    <row r="20" spans="1:13" x14ac:dyDescent="0.25">
      <c r="A20" s="3"/>
      <c r="B20" s="19"/>
      <c r="C20" s="23">
        <f t="shared" si="1"/>
        <v>0.90340514246004167</v>
      </c>
      <c r="D20" s="18">
        <f t="shared" si="0"/>
        <v>0</v>
      </c>
    </row>
    <row r="21" spans="1:13" ht="45" x14ac:dyDescent="0.25">
      <c r="A21" s="6" t="s">
        <v>28</v>
      </c>
      <c r="B21" s="21">
        <v>56.51</v>
      </c>
      <c r="C21" s="23">
        <f t="shared" si="1"/>
        <v>0.90340514246004167</v>
      </c>
      <c r="D21" s="18">
        <f t="shared" si="0"/>
        <v>51.051424600416951</v>
      </c>
    </row>
    <row r="22" spans="1:13" ht="45" x14ac:dyDescent="0.25">
      <c r="A22" s="9" t="s">
        <v>29</v>
      </c>
      <c r="B22" s="21">
        <v>50.94</v>
      </c>
      <c r="C22" s="23">
        <f t="shared" si="1"/>
        <v>0.90340514246004167</v>
      </c>
      <c r="D22" s="18">
        <f t="shared" si="0"/>
        <v>46.019457956914522</v>
      </c>
      <c r="G22" s="15" t="s">
        <v>2</v>
      </c>
      <c r="H22" s="16" t="s">
        <v>24</v>
      </c>
      <c r="I22" s="10"/>
      <c r="K22" s="15" t="s">
        <v>2</v>
      </c>
      <c r="L22" s="16" t="s">
        <v>24</v>
      </c>
      <c r="M22" s="10"/>
    </row>
    <row r="23" spans="1:13" x14ac:dyDescent="0.25">
      <c r="A23" s="3"/>
      <c r="B23" s="19"/>
      <c r="C23" s="23">
        <f t="shared" si="1"/>
        <v>0.90340514246004167</v>
      </c>
      <c r="D23" s="18">
        <f t="shared" si="0"/>
        <v>0</v>
      </c>
      <c r="E23" s="8" t="s">
        <v>25</v>
      </c>
      <c r="G23" s="11">
        <f>B21*(PI()/180)</f>
        <v>0.98628556030199555</v>
      </c>
      <c r="H23" s="8">
        <f>$E$3*G23</f>
        <v>0</v>
      </c>
      <c r="I23" s="7" t="s">
        <v>23</v>
      </c>
      <c r="K23" s="11">
        <f>B16 / TAN(G23)</f>
        <v>37.845498873744255</v>
      </c>
      <c r="L23" s="8">
        <f>$E$3*K23</f>
        <v>0</v>
      </c>
      <c r="M23" s="7" t="s">
        <v>26</v>
      </c>
    </row>
    <row r="24" spans="1:13" x14ac:dyDescent="0.25">
      <c r="A24" s="3"/>
      <c r="B24" s="19"/>
      <c r="C24" s="23">
        <f t="shared" si="1"/>
        <v>0.90340514246004167</v>
      </c>
      <c r="D24" s="18">
        <f t="shared" si="0"/>
        <v>0</v>
      </c>
      <c r="E24" s="8" t="s">
        <v>25</v>
      </c>
      <c r="G24" s="12">
        <f>B22*(PI()/180)</f>
        <v>0.88907072096591144</v>
      </c>
      <c r="H24" s="13">
        <f>$E$3*G24</f>
        <v>0</v>
      </c>
      <c r="I24" s="14" t="s">
        <v>23</v>
      </c>
      <c r="K24" s="12">
        <f>B16 / TAN(G24)</f>
        <v>46.418909849537314</v>
      </c>
      <c r="L24" s="13">
        <f>$E$3*K24</f>
        <v>0</v>
      </c>
      <c r="M24" s="14" t="s">
        <v>26</v>
      </c>
    </row>
    <row r="25" spans="1:13" x14ac:dyDescent="0.25">
      <c r="A25" s="3"/>
      <c r="B25" s="19"/>
      <c r="C25" s="23">
        <f t="shared" si="1"/>
        <v>0.90340514246004167</v>
      </c>
      <c r="D25" s="18">
        <f t="shared" si="0"/>
        <v>0</v>
      </c>
    </row>
    <row r="26" spans="1:13" x14ac:dyDescent="0.25">
      <c r="C26" s="23">
        <f t="shared" si="1"/>
        <v>0.90340514246004167</v>
      </c>
      <c r="D26" s="18">
        <f t="shared" si="0"/>
        <v>0</v>
      </c>
    </row>
    <row r="27" spans="1:13" x14ac:dyDescent="0.25">
      <c r="A27" s="3" t="s">
        <v>19</v>
      </c>
      <c r="B27" s="18">
        <v>306.7</v>
      </c>
      <c r="C27" s="23">
        <f t="shared" si="1"/>
        <v>0.90340514246004167</v>
      </c>
      <c r="D27" s="18">
        <f t="shared" si="0"/>
        <v>277.07435719249474</v>
      </c>
    </row>
    <row r="28" spans="1:13" x14ac:dyDescent="0.25">
      <c r="A28" s="3" t="s">
        <v>17</v>
      </c>
      <c r="B28" s="19">
        <v>57.2</v>
      </c>
      <c r="C28" s="23">
        <f t="shared" si="1"/>
        <v>0.90340514246004167</v>
      </c>
      <c r="D28" s="18">
        <f t="shared" si="0"/>
        <v>51.674774148714384</v>
      </c>
    </row>
    <row r="29" spans="1:13" x14ac:dyDescent="0.25">
      <c r="A29" s="3" t="s">
        <v>18</v>
      </c>
      <c r="B29" s="19">
        <v>32.6</v>
      </c>
      <c r="C29" s="23">
        <f t="shared" si="1"/>
        <v>0.90340514246004167</v>
      </c>
      <c r="D29" s="18">
        <f t="shared" si="0"/>
        <v>29.451007644197361</v>
      </c>
      <c r="L29" s="1" t="s">
        <v>2</v>
      </c>
      <c r="M29" s="1" t="s">
        <v>1</v>
      </c>
    </row>
    <row r="30" spans="1:13" ht="30" x14ac:dyDescent="0.25">
      <c r="A30" s="6" t="s">
        <v>39</v>
      </c>
      <c r="B30" s="20">
        <f>L35</f>
        <v>11.56217070202843</v>
      </c>
      <c r="C30" s="23">
        <f t="shared" si="1"/>
        <v>0.90340514246004167</v>
      </c>
      <c r="D30" s="18">
        <f t="shared" si="0"/>
        <v>10.445324470213313</v>
      </c>
      <c r="L30" s="18">
        <f>B27 - B32</f>
        <v>86.5</v>
      </c>
      <c r="M30" t="s">
        <v>30</v>
      </c>
    </row>
    <row r="31" spans="1:13" x14ac:dyDescent="0.25">
      <c r="C31" s="23">
        <f t="shared" si="1"/>
        <v>0.90340514246004167</v>
      </c>
      <c r="D31" s="18">
        <f t="shared" si="0"/>
        <v>0</v>
      </c>
      <c r="L31" s="18">
        <f>B28</f>
        <v>57.2</v>
      </c>
      <c r="M31" t="s">
        <v>31</v>
      </c>
    </row>
    <row r="32" spans="1:13" x14ac:dyDescent="0.25">
      <c r="A32" s="3" t="s">
        <v>16</v>
      </c>
      <c r="B32" s="19">
        <v>220.2</v>
      </c>
      <c r="C32" s="23">
        <f t="shared" si="1"/>
        <v>0.90340514246004167</v>
      </c>
      <c r="D32" s="18">
        <f t="shared" si="0"/>
        <v>198.92981236970115</v>
      </c>
      <c r="L32" s="18">
        <f>B29</f>
        <v>32.6</v>
      </c>
      <c r="M32" t="s">
        <v>32</v>
      </c>
    </row>
    <row r="33" spans="1:13" x14ac:dyDescent="0.25">
      <c r="A33" s="3" t="s">
        <v>22</v>
      </c>
      <c r="B33" s="19">
        <v>12.9</v>
      </c>
      <c r="C33" s="23">
        <f t="shared" si="1"/>
        <v>0.90340514246004167</v>
      </c>
      <c r="D33" s="18">
        <f t="shared" si="0"/>
        <v>11.653926337734537</v>
      </c>
      <c r="L33" s="17">
        <f>ACOS( (L30^2 + L31^2 - L32^2) / (2 * L31 * L30) )</f>
        <v>0.20353830196878198</v>
      </c>
      <c r="M33" t="s">
        <v>33</v>
      </c>
    </row>
    <row r="34" spans="1:13" x14ac:dyDescent="0.25">
      <c r="A34" s="3" t="s">
        <v>27</v>
      </c>
      <c r="B34" s="19">
        <f>B9 - (B33 + L37 + B27 + L38)</f>
        <v>45.035591276718549</v>
      </c>
      <c r="C34" s="23">
        <f t="shared" si="1"/>
        <v>0.90340514246004167</v>
      </c>
      <c r="D34" s="18">
        <f t="shared" si="0"/>
        <v>40.685384753116132</v>
      </c>
      <c r="L34" s="17">
        <f>ACOS( (L30^2 + L32^2 - L31^2) / (2 * L30 * L32) )</f>
        <v>0.36255876015054533</v>
      </c>
      <c r="M34" t="s">
        <v>34</v>
      </c>
    </row>
    <row r="35" spans="1:13" x14ac:dyDescent="0.25">
      <c r="A35" s="3"/>
      <c r="B35" s="18"/>
      <c r="C35" s="23">
        <f t="shared" si="1"/>
        <v>0.90340514246004167</v>
      </c>
      <c r="D35" s="18">
        <f t="shared" si="0"/>
        <v>0</v>
      </c>
      <c r="L35" s="20">
        <f>L31 * SIN(L33)</f>
        <v>11.56217070202843</v>
      </c>
      <c r="M35" s="8" t="s">
        <v>35</v>
      </c>
    </row>
    <row r="36" spans="1:13" x14ac:dyDescent="0.25">
      <c r="A36" s="3" t="s">
        <v>40</v>
      </c>
      <c r="B36" s="18">
        <f>2 * L37</f>
        <v>112.03849710982659</v>
      </c>
      <c r="C36" s="23">
        <f t="shared" si="1"/>
        <v>0.90340514246004167</v>
      </c>
      <c r="D36" s="18">
        <f t="shared" si="0"/>
        <v>101.21615444251186</v>
      </c>
      <c r="L36" s="20">
        <f>L32 * SIN(L34)</f>
        <v>11.562170702028437</v>
      </c>
      <c r="M36" s="8" t="s">
        <v>37</v>
      </c>
    </row>
    <row r="37" spans="1:13" x14ac:dyDescent="0.25">
      <c r="A37" s="3" t="s">
        <v>41</v>
      </c>
      <c r="B37" s="18">
        <f>2 * L38</f>
        <v>60.961502890173414</v>
      </c>
      <c r="C37" s="23">
        <f t="shared" si="1"/>
        <v>0.90340514246004167</v>
      </c>
      <c r="D37" s="18">
        <f t="shared" si="0"/>
        <v>55.072935203075353</v>
      </c>
      <c r="L37" s="20">
        <f>L31 * COS(L33)</f>
        <v>56.019248554913297</v>
      </c>
      <c r="M37" s="8" t="s">
        <v>36</v>
      </c>
    </row>
    <row r="38" spans="1:13" x14ac:dyDescent="0.25">
      <c r="C38" s="23">
        <f t="shared" si="1"/>
        <v>0.90340514246004167</v>
      </c>
      <c r="D38" s="18">
        <f t="shared" si="0"/>
        <v>0</v>
      </c>
      <c r="L38" s="20">
        <f>L32 * COS(L34)</f>
        <v>30.480751445086707</v>
      </c>
      <c r="M38" s="8" t="s">
        <v>38</v>
      </c>
    </row>
    <row r="39" spans="1:13" ht="30" x14ac:dyDescent="0.25">
      <c r="A39" s="6" t="s">
        <v>42</v>
      </c>
      <c r="B39" s="20">
        <f>B16 - (B28 - L35)</f>
        <v>11.562170702028432</v>
      </c>
      <c r="C39" s="23">
        <f t="shared" si="1"/>
        <v>0.90340514246004167</v>
      </c>
      <c r="D39" s="18">
        <f t="shared" si="0"/>
        <v>10.445324470213315</v>
      </c>
    </row>
    <row r="40" spans="1:13" ht="30" x14ac:dyDescent="0.25">
      <c r="A40" s="6" t="s">
        <v>43</v>
      </c>
      <c r="B40" s="20">
        <f>B16 - (B29 - L36)</f>
        <v>36.16217070202844</v>
      </c>
      <c r="C40" s="23">
        <f t="shared" si="1"/>
        <v>0.90340514246004167</v>
      </c>
      <c r="D40" s="18">
        <f t="shared" si="0"/>
        <v>32.669090974730345</v>
      </c>
    </row>
    <row r="41" spans="1:13" x14ac:dyDescent="0.25">
      <c r="A41" s="3"/>
      <c r="B41" s="19"/>
      <c r="C41" s="23">
        <f t="shared" si="1"/>
        <v>0.90340514246004167</v>
      </c>
      <c r="D41" s="18">
        <f t="shared" si="0"/>
        <v>0</v>
      </c>
    </row>
    <row r="42" spans="1:13" x14ac:dyDescent="0.25">
      <c r="A42" s="25" t="s">
        <v>5</v>
      </c>
      <c r="B42" s="26"/>
      <c r="C42" s="23">
        <f t="shared" si="1"/>
        <v>0.90340514246004167</v>
      </c>
      <c r="D42" s="18">
        <f t="shared" si="0"/>
        <v>0</v>
      </c>
    </row>
    <row r="43" spans="1:13" x14ac:dyDescent="0.25">
      <c r="A43" t="s">
        <v>9</v>
      </c>
      <c r="B43" s="2">
        <v>559.5</v>
      </c>
      <c r="C43" s="23">
        <f t="shared" si="1"/>
        <v>0.90340514246004167</v>
      </c>
      <c r="D43" s="18">
        <f t="shared" si="0"/>
        <v>505.45517720639333</v>
      </c>
    </row>
    <row r="44" spans="1:13" x14ac:dyDescent="0.25">
      <c r="A44" t="s">
        <v>50</v>
      </c>
      <c r="B44" s="2">
        <f>415.9-91.7</f>
        <v>324.2</v>
      </c>
      <c r="C44" s="23">
        <f t="shared" si="1"/>
        <v>0.90340514246004167</v>
      </c>
      <c r="D44" s="18">
        <f t="shared" si="0"/>
        <v>292.88394718554548</v>
      </c>
    </row>
    <row r="45" spans="1:13" x14ac:dyDescent="0.25">
      <c r="A45" t="s">
        <v>51</v>
      </c>
      <c r="B45" s="2">
        <f>91.7-24.9</f>
        <v>66.800000000000011</v>
      </c>
      <c r="C45" s="23">
        <f t="shared" si="1"/>
        <v>0.90340514246004167</v>
      </c>
      <c r="D45" s="18">
        <f t="shared" si="0"/>
        <v>60.347463516330791</v>
      </c>
    </row>
    <row r="46" spans="1:13" x14ac:dyDescent="0.25">
      <c r="A46" t="s">
        <v>52</v>
      </c>
      <c r="B46" s="2">
        <f>534.2-415.9</f>
        <v>118.30000000000007</v>
      </c>
      <c r="C46" s="23">
        <f t="shared" si="1"/>
        <v>0.90340514246004167</v>
      </c>
      <c r="D46" s="18">
        <f t="shared" si="0"/>
        <v>106.872828353023</v>
      </c>
    </row>
    <row r="47" spans="1:13" x14ac:dyDescent="0.25">
      <c r="B47" s="2"/>
      <c r="C47" s="23">
        <f t="shared" si="1"/>
        <v>0.90340514246004167</v>
      </c>
      <c r="D47" s="18">
        <f t="shared" si="0"/>
        <v>0</v>
      </c>
    </row>
    <row r="48" spans="1:13" x14ac:dyDescent="0.25">
      <c r="A48" t="s">
        <v>44</v>
      </c>
      <c r="B48" s="2">
        <v>311.60000000000002</v>
      </c>
      <c r="C48" s="23">
        <f t="shared" si="1"/>
        <v>0.90340514246004167</v>
      </c>
      <c r="D48" s="18">
        <f t="shared" si="0"/>
        <v>281.501042390549</v>
      </c>
      <c r="L48" s="1" t="s">
        <v>2</v>
      </c>
      <c r="M48" s="1" t="s">
        <v>1</v>
      </c>
    </row>
    <row r="49" spans="1:13" x14ac:dyDescent="0.25">
      <c r="A49" t="s">
        <v>47</v>
      </c>
      <c r="B49" s="2">
        <v>161.80000000000001</v>
      </c>
      <c r="C49" s="23">
        <f t="shared" si="1"/>
        <v>0.90340514246004167</v>
      </c>
      <c r="D49" s="18">
        <f t="shared" si="0"/>
        <v>146.17095205003474</v>
      </c>
      <c r="L49">
        <f>75 * (PI()/180)</f>
        <v>1.3089969389957472</v>
      </c>
      <c r="M49" t="s">
        <v>53</v>
      </c>
    </row>
    <row r="50" spans="1:13" x14ac:dyDescent="0.25">
      <c r="A50" t="s">
        <v>54</v>
      </c>
      <c r="B50" s="19">
        <f>B55 / TAN(L49)</f>
        <v>48.498803830033204</v>
      </c>
      <c r="C50" s="23">
        <f t="shared" si="1"/>
        <v>0.90340514246004167</v>
      </c>
      <c r="D50" s="18">
        <f t="shared" si="0"/>
        <v>43.814068783212761</v>
      </c>
    </row>
    <row r="51" spans="1:13" x14ac:dyDescent="0.25">
      <c r="B51" s="2"/>
      <c r="C51" s="23">
        <f t="shared" si="1"/>
        <v>0.90340514246004167</v>
      </c>
      <c r="D51" s="18">
        <f t="shared" si="0"/>
        <v>0</v>
      </c>
    </row>
    <row r="52" spans="1:13" x14ac:dyDescent="0.25">
      <c r="A52" t="s">
        <v>48</v>
      </c>
      <c r="B52" s="19">
        <f>2 * B50 +B49</f>
        <v>258.79760766006643</v>
      </c>
      <c r="C52" s="23">
        <f t="shared" si="1"/>
        <v>0.90340514246004167</v>
      </c>
      <c r="D52" s="18">
        <f t="shared" si="0"/>
        <v>233.79908961646029</v>
      </c>
    </row>
    <row r="53" spans="1:13" x14ac:dyDescent="0.25">
      <c r="B53" s="2"/>
      <c r="C53" s="23">
        <f t="shared" si="1"/>
        <v>0.90340514246004167</v>
      </c>
      <c r="D53" s="18">
        <f t="shared" si="0"/>
        <v>0</v>
      </c>
    </row>
    <row r="54" spans="1:13" x14ac:dyDescent="0.25">
      <c r="A54" t="s">
        <v>45</v>
      </c>
      <c r="B54" s="2">
        <v>200.7</v>
      </c>
      <c r="C54" s="23">
        <f t="shared" si="1"/>
        <v>0.90340514246004167</v>
      </c>
      <c r="D54" s="18">
        <f t="shared" si="0"/>
        <v>181.31341209173036</v>
      </c>
    </row>
    <row r="55" spans="1:13" x14ac:dyDescent="0.25">
      <c r="A55" t="s">
        <v>49</v>
      </c>
      <c r="B55" s="2">
        <f>B54-B57</f>
        <v>181</v>
      </c>
      <c r="C55" s="23">
        <f t="shared" si="1"/>
        <v>0.90340514246004167</v>
      </c>
      <c r="D55" s="18">
        <f t="shared" si="0"/>
        <v>163.51633078526754</v>
      </c>
    </row>
    <row r="56" spans="1:13" x14ac:dyDescent="0.25">
      <c r="B56" s="2"/>
      <c r="C56" s="23">
        <f t="shared" si="1"/>
        <v>0.90340514246004167</v>
      </c>
      <c r="D56" s="18">
        <f t="shared" si="0"/>
        <v>0</v>
      </c>
    </row>
    <row r="57" spans="1:13" x14ac:dyDescent="0.25">
      <c r="A57" t="s">
        <v>46</v>
      </c>
      <c r="B57" s="2">
        <v>19.7</v>
      </c>
      <c r="C57" s="23">
        <f t="shared" si="1"/>
        <v>0.90340514246004167</v>
      </c>
      <c r="D57" s="18">
        <f t="shared" si="0"/>
        <v>17.797081306462822</v>
      </c>
    </row>
    <row r="58" spans="1:13" x14ac:dyDescent="0.25">
      <c r="A58" t="s">
        <v>55</v>
      </c>
      <c r="B58" s="19">
        <f>(B48-B52)/2</f>
        <v>26.401196169966795</v>
      </c>
      <c r="C58" s="23">
        <f t="shared" si="1"/>
        <v>0.90340514246004167</v>
      </c>
      <c r="D58" s="18">
        <f t="shared" si="0"/>
        <v>23.850976387044359</v>
      </c>
    </row>
    <row r="59" spans="1:13" x14ac:dyDescent="0.25">
      <c r="A59" t="s">
        <v>56</v>
      </c>
      <c r="B59" s="2">
        <v>24.9</v>
      </c>
      <c r="C59" s="23">
        <f t="shared" si="1"/>
        <v>0.90340514246004167</v>
      </c>
      <c r="D59" s="18">
        <f t="shared" si="0"/>
        <v>22.494788047255035</v>
      </c>
    </row>
    <row r="60" spans="1:13" x14ac:dyDescent="0.25">
      <c r="A60" t="s">
        <v>57</v>
      </c>
      <c r="B60">
        <f>B43-534.2</f>
        <v>25.299999999999955</v>
      </c>
      <c r="C60" s="23">
        <f t="shared" si="1"/>
        <v>0.90340514246004167</v>
      </c>
      <c r="D60" s="18">
        <f t="shared" si="0"/>
        <v>22.856150104239013</v>
      </c>
    </row>
  </sheetData>
  <mergeCells count="2">
    <mergeCell ref="A6:B6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Lobbe, Noah (School SA)</cp:lastModifiedBy>
  <dcterms:created xsi:type="dcterms:W3CDTF">2015-06-05T18:17:20Z</dcterms:created>
  <dcterms:modified xsi:type="dcterms:W3CDTF">2023-09-05T06:21:20Z</dcterms:modified>
</cp:coreProperties>
</file>