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<sst xmlns="http://schemas.openxmlformats.org/spreadsheetml/2006/main" count="21" uniqueCount="21">
  <si>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Total</t>
  </si>
  <si>
    <t>Benefits</t>
  </si>
  <si>
    <t>Total Benefits</t>
  </si>
  <si>
    <t>Dev Costs</t>
  </si>
  <si>
    <t>Business Analyst (2)</t>
  </si>
  <si>
    <t>Project Manager</t>
  </si>
  <si>
    <t>Dev Employee (2)</t>
  </si>
  <si>
    <t>DBA</t>
  </si>
  <si>
    <t>Total Dev Costs</t>
  </si>
  <si>
    <t>Annual Costs</t>
  </si>
  <si>
    <t>Paper</t>
  </si>
  <si>
    <t>Ink</t>
  </si>
  <si>
    <t>Printer Maintenance</t>
  </si>
  <si>
    <t>Database System</t>
  </si>
  <si>
    <t>Content Management System</t>
  </si>
  <si>
    <t>Payment System</t>
  </si>
  <si>
    <t>Domain</t>
  </si>
  <si>
    <t>Cloud</t>
  </si>
  <si>
    <t>Total Annual Costs</t>
  </si>
  <si>
    <t>Total Costs</t>
  </si>
  <si>
    <t>ROI: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</si>
</sst>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u/>
      <color theme="1"/>
      <name val="Arial"/>
    </font>
    <font>
      <color theme="1"/>
      <name val="Arial"/>
    </font>
    <font>
      <b/>
      <u/>
      <color theme="1"/>
      <name val="Arial"/>
    </font>
    <font>
      <u/>
      <color theme="1"/>
      <name val="Arial"/>
    </font>
    <font>
      <u/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3" numFmtId="0" xfId="0" applyAlignment="1" applyFont="1">
      <alignment readingOrder="0"/>
    </xf>
    <xf borderId="0" fillId="0" fontId="4" numFmtId="164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1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1" xfId="0" applyFont="1" applyNumberFormat="1"/>
    <xf borderId="1" fillId="0" fontId="6" numFmtId="164" xfId="0" applyBorder="1" applyFont="1" applyNumberFormat="1"/>
    <xf borderId="0" fillId="0" fontId="2" numFmtId="0" xfId="0" applyAlignment="1" applyFont="1">
      <alignment horizontal="right" readingOrder="0"/>
    </xf>
    <xf borderId="0" fillId="0" fontId="2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</cols>
  <sheetData>
    <row r="2">
      <c r="B2" s="1">
        <v>0.0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 t="s">
        <v>0</v>
      </c>
    </row>
    <row r="3">
      <c r="A3" s="2" t="s">
        <v>1</v>
      </c>
      <c r="B3" s="3">
        <v>0.0</v>
      </c>
      <c r="C3" s="3">
        <v>50000.0</v>
      </c>
      <c r="D3" s="4">
        <f t="shared" ref="D3:G3" si="1">C3*1.017</f>
        <v>50850</v>
      </c>
      <c r="E3" s="4">
        <f t="shared" si="1"/>
        <v>51714.45</v>
      </c>
      <c r="F3" s="4">
        <f t="shared" si="1"/>
        <v>52593.59565</v>
      </c>
      <c r="G3" s="4">
        <f t="shared" si="1"/>
        <v>53487.68678</v>
      </c>
      <c r="H3" s="3">
        <f>SUM(B3:G3)</f>
        <v>258645.7324</v>
      </c>
    </row>
    <row r="4">
      <c r="A4" s="5" t="s">
        <v>2</v>
      </c>
      <c r="B4" s="4">
        <f t="shared" ref="B4:H4" si="2">sum(B3)</f>
        <v>0</v>
      </c>
      <c r="C4" s="4">
        <f t="shared" si="2"/>
        <v>50000</v>
      </c>
      <c r="D4" s="4">
        <f t="shared" si="2"/>
        <v>50850</v>
      </c>
      <c r="E4" s="4">
        <f t="shared" si="2"/>
        <v>51714.45</v>
      </c>
      <c r="F4" s="4">
        <f t="shared" si="2"/>
        <v>52593.59565</v>
      </c>
      <c r="G4" s="4">
        <f t="shared" si="2"/>
        <v>53487.68678</v>
      </c>
      <c r="H4" s="6">
        <f t="shared" si="2"/>
        <v>258645.7324</v>
      </c>
    </row>
    <row r="5">
      <c r="B5" s="4"/>
      <c r="C5" s="4"/>
      <c r="D5" s="4"/>
      <c r="E5" s="4"/>
      <c r="F5" s="4"/>
      <c r="G5" s="4"/>
    </row>
    <row r="6">
      <c r="B6" s="4"/>
      <c r="C6" s="4"/>
      <c r="D6" s="4"/>
      <c r="E6" s="4"/>
      <c r="F6" s="4"/>
      <c r="G6" s="4"/>
    </row>
    <row r="7">
      <c r="A7" s="7" t="s">
        <v>3</v>
      </c>
      <c r="B7" s="4"/>
      <c r="C7" s="4"/>
      <c r="D7" s="4"/>
      <c r="E7" s="4"/>
      <c r="F7" s="4"/>
      <c r="G7" s="4"/>
    </row>
    <row r="8">
      <c r="A8" s="2" t="s">
        <v>4</v>
      </c>
      <c r="B8" s="4">
        <f>40.2 *8 *52 *2</f>
        <v>33446.4</v>
      </c>
      <c r="C8" s="3">
        <v>0.0</v>
      </c>
      <c r="D8" s="4">
        <f t="shared" ref="D8:H8" si="3">C8*1.017</f>
        <v>0</v>
      </c>
      <c r="E8" s="4">
        <f t="shared" si="3"/>
        <v>0</v>
      </c>
      <c r="F8" s="4">
        <f t="shared" si="3"/>
        <v>0</v>
      </c>
      <c r="G8" s="4">
        <f t="shared" si="3"/>
        <v>0</v>
      </c>
      <c r="H8" s="4">
        <f t="shared" si="3"/>
        <v>0</v>
      </c>
    </row>
    <row r="9">
      <c r="A9" s="2" t="s">
        <v>5</v>
      </c>
      <c r="B9" s="3">
        <f>68.53 * 52*8</f>
        <v>28508.48</v>
      </c>
      <c r="C9" s="3">
        <v>0.0</v>
      </c>
      <c r="D9" s="4">
        <f t="shared" ref="D9:H9" si="4">C9*1.017</f>
        <v>0</v>
      </c>
      <c r="E9" s="4">
        <f t="shared" si="4"/>
        <v>0</v>
      </c>
      <c r="F9" s="4">
        <f t="shared" si="4"/>
        <v>0</v>
      </c>
      <c r="G9" s="4">
        <f t="shared" si="4"/>
        <v>0</v>
      </c>
      <c r="H9" s="4">
        <f t="shared" si="4"/>
        <v>0</v>
      </c>
    </row>
    <row r="10">
      <c r="A10" s="2" t="s">
        <v>6</v>
      </c>
      <c r="B10" s="4">
        <f>50.77 * 8 *52*2</f>
        <v>42240.64</v>
      </c>
      <c r="C10" s="3">
        <v>0.0</v>
      </c>
      <c r="D10" s="4">
        <f t="shared" ref="D10:H10" si="5">C10*1.017</f>
        <v>0</v>
      </c>
      <c r="E10" s="4">
        <f t="shared" si="5"/>
        <v>0</v>
      </c>
      <c r="F10" s="4">
        <f t="shared" si="5"/>
        <v>0</v>
      </c>
      <c r="G10" s="4">
        <f t="shared" si="5"/>
        <v>0</v>
      </c>
      <c r="H10" s="4">
        <f t="shared" si="5"/>
        <v>0</v>
      </c>
    </row>
    <row r="11">
      <c r="A11" s="2" t="s">
        <v>7</v>
      </c>
      <c r="B11" s="4">
        <f>43.31 *52*8</f>
        <v>18016.96</v>
      </c>
      <c r="C11" s="3">
        <v>0.0</v>
      </c>
      <c r="D11" s="4">
        <f t="shared" ref="D11:G11" si="6">C11*1.017</f>
        <v>0</v>
      </c>
      <c r="E11" s="4">
        <f t="shared" si="6"/>
        <v>0</v>
      </c>
      <c r="F11" s="4">
        <f t="shared" si="6"/>
        <v>0</v>
      </c>
      <c r="G11" s="4">
        <f t="shared" si="6"/>
        <v>0</v>
      </c>
      <c r="H11" s="3">
        <v>0.0</v>
      </c>
    </row>
    <row r="12">
      <c r="A12" s="8" t="s">
        <v>8</v>
      </c>
      <c r="B12" s="4">
        <f t="shared" ref="B12:G12" si="7">sum(B8:B11)</f>
        <v>122212.48</v>
      </c>
      <c r="C12" s="4">
        <f t="shared" si="7"/>
        <v>0</v>
      </c>
      <c r="D12" s="4">
        <f t="shared" si="7"/>
        <v>0</v>
      </c>
      <c r="E12" s="4">
        <f t="shared" si="7"/>
        <v>0</v>
      </c>
      <c r="F12" s="4">
        <f t="shared" si="7"/>
        <v>0</v>
      </c>
      <c r="G12" s="4">
        <f t="shared" si="7"/>
        <v>0</v>
      </c>
      <c r="H12" s="6">
        <f>sum(B12:G12)</f>
        <v>122212.48</v>
      </c>
    </row>
    <row r="13">
      <c r="B13" s="4"/>
      <c r="C13" s="4"/>
      <c r="D13" s="4"/>
      <c r="E13" s="4"/>
      <c r="F13" s="4"/>
      <c r="G13" s="4"/>
    </row>
    <row r="14">
      <c r="A14" s="7" t="s">
        <v>9</v>
      </c>
      <c r="B14" s="4"/>
      <c r="C14" s="4"/>
      <c r="D14" s="4"/>
      <c r="E14" s="4"/>
      <c r="F14" s="4"/>
      <c r="G14" s="4"/>
    </row>
    <row r="15">
      <c r="A15" s="2" t="s">
        <v>10</v>
      </c>
      <c r="B15" s="4">
        <f t="shared" ref="B15:B22" si="9">0</f>
        <v>0</v>
      </c>
      <c r="C15" s="3">
        <f>365/(5000/30)*49.99</f>
        <v>109.4781</v>
      </c>
      <c r="D15" s="3">
        <f t="shared" ref="D15:G15" si="8">C15*1.017</f>
        <v>111.3392277</v>
      </c>
      <c r="E15" s="3">
        <f t="shared" si="8"/>
        <v>113.2319946</v>
      </c>
      <c r="F15" s="3">
        <f t="shared" si="8"/>
        <v>115.1569385</v>
      </c>
      <c r="G15" s="3">
        <f t="shared" si="8"/>
        <v>117.1146064</v>
      </c>
      <c r="H15" s="3">
        <f t="shared" ref="H15:H22" si="11">SUM($B15:$G15)</f>
        <v>566.3208672</v>
      </c>
    </row>
    <row r="16">
      <c r="A16" s="2" t="s">
        <v>11</v>
      </c>
      <c r="B16" s="4">
        <f t="shared" si="9"/>
        <v>0</v>
      </c>
      <c r="C16" s="3">
        <f>C15/(120+100)*29.99</f>
        <v>14.92385554</v>
      </c>
      <c r="D16" s="3">
        <f t="shared" ref="D16:G16" si="10">C16*1.017</f>
        <v>15.17756109</v>
      </c>
      <c r="E16" s="3">
        <f t="shared" si="10"/>
        <v>15.43557962</v>
      </c>
      <c r="F16" s="3">
        <f t="shared" si="10"/>
        <v>15.69798448</v>
      </c>
      <c r="G16" s="3">
        <f t="shared" si="10"/>
        <v>15.96485021</v>
      </c>
      <c r="H16" s="3">
        <f t="shared" si="11"/>
        <v>77.19983094</v>
      </c>
    </row>
    <row r="17">
      <c r="A17" s="2" t="s">
        <v>12</v>
      </c>
      <c r="B17" s="4">
        <f t="shared" si="9"/>
        <v>0</v>
      </c>
      <c r="C17" s="9">
        <v>625.0</v>
      </c>
      <c r="D17" s="3">
        <v>0.0</v>
      </c>
      <c r="E17" s="3">
        <f>C17*1.017</f>
        <v>635.625</v>
      </c>
      <c r="F17" s="3">
        <v>0.0</v>
      </c>
      <c r="G17" s="3">
        <f>E17*1.017</f>
        <v>646.430625</v>
      </c>
      <c r="H17" s="3">
        <f t="shared" si="11"/>
        <v>1907.055625</v>
      </c>
    </row>
    <row r="18">
      <c r="A18" s="2" t="s">
        <v>13</v>
      </c>
      <c r="B18" s="4">
        <f t="shared" si="9"/>
        <v>0</v>
      </c>
      <c r="C18" s="3">
        <v>3500.0</v>
      </c>
      <c r="D18" s="3">
        <f t="shared" ref="D18:G18" si="12">C18*1.017</f>
        <v>3559.5</v>
      </c>
      <c r="E18" s="3">
        <f t="shared" si="12"/>
        <v>3620.0115</v>
      </c>
      <c r="F18" s="3">
        <f t="shared" si="12"/>
        <v>3681.551696</v>
      </c>
      <c r="G18" s="3">
        <f t="shared" si="12"/>
        <v>3744.138074</v>
      </c>
      <c r="H18" s="3">
        <f t="shared" si="11"/>
        <v>18105.20127</v>
      </c>
    </row>
    <row r="19">
      <c r="A19" s="2" t="s">
        <v>14</v>
      </c>
      <c r="B19" s="4">
        <f t="shared" si="9"/>
        <v>0</v>
      </c>
      <c r="C19" s="3">
        <f>200*12</f>
        <v>2400</v>
      </c>
      <c r="D19" s="3">
        <f t="shared" ref="D19:G19" si="13">C19*1.017</f>
        <v>2440.8</v>
      </c>
      <c r="E19" s="3">
        <f t="shared" si="13"/>
        <v>2482.2936</v>
      </c>
      <c r="F19" s="3">
        <f t="shared" si="13"/>
        <v>2524.492591</v>
      </c>
      <c r="G19" s="3">
        <f t="shared" si="13"/>
        <v>2567.408965</v>
      </c>
      <c r="H19" s="3">
        <f t="shared" si="11"/>
        <v>12414.99516</v>
      </c>
    </row>
    <row r="20">
      <c r="A20" s="2" t="s">
        <v>15</v>
      </c>
      <c r="B20" s="4">
        <f t="shared" si="9"/>
        <v>0</v>
      </c>
      <c r="C20" s="3">
        <f>100*0.029+100*0.3</f>
        <v>32.9</v>
      </c>
      <c r="D20" s="3">
        <f t="shared" ref="D20:G20" si="14">C20*1.017</f>
        <v>33.4593</v>
      </c>
      <c r="E20" s="3">
        <f t="shared" si="14"/>
        <v>34.0281081</v>
      </c>
      <c r="F20" s="3">
        <f t="shared" si="14"/>
        <v>34.60658594</v>
      </c>
      <c r="G20" s="3">
        <f t="shared" si="14"/>
        <v>35.1948979</v>
      </c>
      <c r="H20" s="3">
        <f t="shared" si="11"/>
        <v>170.1888919</v>
      </c>
    </row>
    <row r="21">
      <c r="A21" s="2" t="s">
        <v>16</v>
      </c>
      <c r="B21" s="4">
        <f t="shared" si="9"/>
        <v>0</v>
      </c>
      <c r="C21" s="3">
        <v>11.0</v>
      </c>
      <c r="D21" s="3">
        <f t="shared" ref="D21:G21" si="15">C21*1.017</f>
        <v>11.187</v>
      </c>
      <c r="E21" s="3">
        <f t="shared" si="15"/>
        <v>11.377179</v>
      </c>
      <c r="F21" s="3">
        <f t="shared" si="15"/>
        <v>11.57059104</v>
      </c>
      <c r="G21" s="3">
        <f t="shared" si="15"/>
        <v>11.76729109</v>
      </c>
      <c r="H21" s="3">
        <f t="shared" si="11"/>
        <v>56.90206113</v>
      </c>
    </row>
    <row r="22">
      <c r="A22" s="2" t="s">
        <v>17</v>
      </c>
      <c r="B22" s="4">
        <f t="shared" si="9"/>
        <v>0</v>
      </c>
      <c r="C22" s="3">
        <f>197.25*12</f>
        <v>2367</v>
      </c>
      <c r="D22" s="3">
        <f t="shared" ref="D22:G22" si="16">C22*1.017</f>
        <v>2407.239</v>
      </c>
      <c r="E22" s="3">
        <f t="shared" si="16"/>
        <v>2448.162063</v>
      </c>
      <c r="F22" s="3">
        <f t="shared" si="16"/>
        <v>2489.780818</v>
      </c>
      <c r="G22" s="3">
        <f t="shared" si="16"/>
        <v>2532.107092</v>
      </c>
      <c r="H22" s="3">
        <f t="shared" si="11"/>
        <v>12244.28897</v>
      </c>
    </row>
    <row r="23">
      <c r="A23" s="10" t="s">
        <v>18</v>
      </c>
      <c r="B23" s="4">
        <f t="shared" ref="B23:H23" si="17">SUM(B$15:B$22)</f>
        <v>0</v>
      </c>
      <c r="C23" s="4">
        <f t="shared" si="17"/>
        <v>9060.301956</v>
      </c>
      <c r="D23" s="4">
        <f t="shared" si="17"/>
        <v>8578.702089</v>
      </c>
      <c r="E23" s="4">
        <f t="shared" si="17"/>
        <v>9360.165024</v>
      </c>
      <c r="F23" s="4">
        <f t="shared" si="17"/>
        <v>8872.857205</v>
      </c>
      <c r="G23" s="4">
        <f t="shared" si="17"/>
        <v>9670.126402</v>
      </c>
      <c r="H23" s="6">
        <f t="shared" si="17"/>
        <v>45542.15268</v>
      </c>
    </row>
    <row r="24">
      <c r="B24" s="4"/>
      <c r="C24" s="4"/>
      <c r="D24" s="4"/>
      <c r="E24" s="4"/>
      <c r="F24" s="4"/>
      <c r="G24" s="4"/>
    </row>
    <row r="25">
      <c r="A25" s="5" t="s">
        <v>19</v>
      </c>
      <c r="B25" s="11">
        <f t="shared" ref="B25:H25" si="18">B12+B23</f>
        <v>122212.48</v>
      </c>
      <c r="C25" s="11">
        <f t="shared" si="18"/>
        <v>9060.301956</v>
      </c>
      <c r="D25" s="11">
        <f t="shared" si="18"/>
        <v>8578.702089</v>
      </c>
      <c r="E25" s="11">
        <f t="shared" si="18"/>
        <v>9360.165024</v>
      </c>
      <c r="F25" s="11">
        <f t="shared" si="18"/>
        <v>8872.857205</v>
      </c>
      <c r="G25" s="11">
        <f t="shared" si="18"/>
        <v>9670.126402</v>
      </c>
      <c r="H25" s="12">
        <f t="shared" si="18"/>
        <v>167754.6327</v>
      </c>
    </row>
    <row r="28">
      <c r="A28" s="13" t="s">
        <v>20</v>
      </c>
    </row>
    <row r="29">
      <c r="A29" s="14">
        <f>(H4-H25)/H25</f>
        <v>0.5418097748</v>
      </c>
    </row>
  </sheetData>
  <drawing r:id="rId1"/>
</worksheet>
</file>