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gobab\OneDrive\Documents\Summer 2018\CIS 300\"/>
    </mc:Choice>
  </mc:AlternateContent>
  <xr:revisionPtr revIDLastSave="5" documentId="8_{1FFBD610-812F-46FF-88D2-D9ECC09F203D}" xr6:coauthVersionLast="33" xr6:coauthVersionMax="33" xr10:uidLastSave="{00D599C6-23B5-4478-8ED5-0BED608D4A98}"/>
  <bookViews>
    <workbookView xWindow="0" yWindow="0" windowWidth="14380" windowHeight="4100" xr2:uid="{00000000-000D-0000-FFFF-FFFF00000000}"/>
  </bookViews>
  <sheets>
    <sheet name="Scenario Summary" sheetId="6" r:id="rId1"/>
    <sheet name="Skeleton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6" l="1"/>
  <c r="G47" i="6"/>
  <c r="H47" i="6"/>
  <c r="E47" i="6"/>
  <c r="B58" i="3" l="1"/>
  <c r="B57" i="3"/>
  <c r="B56" i="3"/>
  <c r="B55" i="3"/>
  <c r="B54" i="3"/>
  <c r="B53" i="3"/>
  <c r="C44" i="3"/>
  <c r="C53" i="3" s="1"/>
  <c r="C45" i="3"/>
  <c r="C54" i="3" s="1"/>
  <c r="C46" i="3"/>
  <c r="C55" i="3" s="1"/>
  <c r="C47" i="3"/>
  <c r="C56" i="3" s="1"/>
  <c r="C48" i="3"/>
  <c r="C57" i="3" s="1"/>
  <c r="C49" i="3"/>
  <c r="C58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B52" i="3"/>
  <c r="C62" i="3"/>
  <c r="D62" i="3" s="1"/>
  <c r="E62" i="3" s="1"/>
  <c r="F62" i="3" s="1"/>
  <c r="G62" i="3" s="1"/>
  <c r="H62" i="3" s="1"/>
  <c r="I62" i="3" s="1"/>
  <c r="J62" i="3" s="1"/>
  <c r="K62" i="3" s="1"/>
  <c r="L62" i="3" s="1"/>
  <c r="C52" i="3" l="1"/>
  <c r="D49" i="3"/>
  <c r="E49" i="3" s="1"/>
  <c r="F49" i="3" s="1"/>
  <c r="G49" i="3" s="1"/>
  <c r="H49" i="3" s="1"/>
  <c r="I49" i="3" s="1"/>
  <c r="J49" i="3" s="1"/>
  <c r="K49" i="3" s="1"/>
  <c r="L49" i="3" s="1"/>
  <c r="L58" i="3" s="1"/>
  <c r="D47" i="3"/>
  <c r="E47" i="3" s="1"/>
  <c r="F47" i="3" s="1"/>
  <c r="G47" i="3" s="1"/>
  <c r="H47" i="3" s="1"/>
  <c r="I47" i="3" s="1"/>
  <c r="J47" i="3" s="1"/>
  <c r="K47" i="3" s="1"/>
  <c r="L47" i="3" s="1"/>
  <c r="L56" i="3" s="1"/>
  <c r="D46" i="3"/>
  <c r="E46" i="3" s="1"/>
  <c r="F46" i="3" s="1"/>
  <c r="G46" i="3" s="1"/>
  <c r="H46" i="3" s="1"/>
  <c r="I46" i="3" s="1"/>
  <c r="J46" i="3" s="1"/>
  <c r="K46" i="3" s="1"/>
  <c r="L46" i="3" s="1"/>
  <c r="L55" i="3" s="1"/>
  <c r="D44" i="3"/>
  <c r="D48" i="3"/>
  <c r="D45" i="3"/>
  <c r="E58" i="3"/>
  <c r="D52" i="3"/>
  <c r="E52" i="3"/>
  <c r="C59" i="3"/>
  <c r="B49" i="3"/>
  <c r="B48" i="3"/>
  <c r="B47" i="3"/>
  <c r="B46" i="3"/>
  <c r="B45" i="3"/>
  <c r="B44" i="3"/>
  <c r="B43" i="3"/>
  <c r="D63" i="3"/>
  <c r="E63" i="3"/>
  <c r="F63" i="3"/>
  <c r="G63" i="3"/>
  <c r="H63" i="3"/>
  <c r="I63" i="3"/>
  <c r="J63" i="3"/>
  <c r="K63" i="3"/>
  <c r="L63" i="3"/>
  <c r="C63" i="3"/>
  <c r="C64" i="3" s="1"/>
  <c r="B64" i="3"/>
  <c r="F58" i="3" l="1"/>
  <c r="G58" i="3"/>
  <c r="F56" i="3"/>
  <c r="D58" i="3"/>
  <c r="G55" i="3"/>
  <c r="F55" i="3"/>
  <c r="H58" i="3"/>
  <c r="G56" i="3"/>
  <c r="J56" i="3"/>
  <c r="D56" i="3"/>
  <c r="E56" i="3"/>
  <c r="H55" i="3"/>
  <c r="E55" i="3"/>
  <c r="H56" i="3"/>
  <c r="K55" i="3"/>
  <c r="I55" i="3"/>
  <c r="J55" i="3"/>
  <c r="I56" i="3"/>
  <c r="D55" i="3"/>
  <c r="K56" i="3"/>
  <c r="K58" i="3"/>
  <c r="I58" i="3"/>
  <c r="J58" i="3"/>
  <c r="D54" i="3"/>
  <c r="E45" i="3"/>
  <c r="E44" i="3"/>
  <c r="D53" i="3"/>
  <c r="E48" i="3"/>
  <c r="D57" i="3"/>
  <c r="F52" i="3"/>
  <c r="C66" i="3"/>
  <c r="C67" i="3" s="1"/>
  <c r="C68" i="3" s="1"/>
  <c r="B59" i="3"/>
  <c r="B66" i="3" s="1"/>
  <c r="B67" i="3" s="1"/>
  <c r="B68" i="3" s="1"/>
  <c r="B37" i="3" s="1"/>
  <c r="F45" i="3" l="1"/>
  <c r="E54" i="3"/>
  <c r="F48" i="3"/>
  <c r="E57" i="3"/>
  <c r="D59" i="3"/>
  <c r="F44" i="3"/>
  <c r="E53" i="3"/>
  <c r="G52" i="3"/>
  <c r="D64" i="3"/>
  <c r="C70" i="3"/>
  <c r="C38" i="3" s="1"/>
  <c r="C71" i="3"/>
  <c r="C39" i="3" s="1"/>
  <c r="C37" i="3"/>
  <c r="E59" i="3" l="1"/>
  <c r="G44" i="3"/>
  <c r="F53" i="3"/>
  <c r="G48" i="3"/>
  <c r="F57" i="3"/>
  <c r="D66" i="3"/>
  <c r="D67" i="3" s="1"/>
  <c r="D68" i="3" s="1"/>
  <c r="D70" i="3" s="1"/>
  <c r="D38" i="3" s="1"/>
  <c r="G45" i="3"/>
  <c r="F54" i="3"/>
  <c r="H52" i="3"/>
  <c r="E64" i="3"/>
  <c r="D37" i="3" l="1"/>
  <c r="E66" i="3"/>
  <c r="E67" i="3" s="1"/>
  <c r="E68" i="3" s="1"/>
  <c r="D71" i="3"/>
  <c r="D39" i="3" s="1"/>
  <c r="F59" i="3"/>
  <c r="H45" i="3"/>
  <c r="G54" i="3"/>
  <c r="H48" i="3"/>
  <c r="G57" i="3"/>
  <c r="H44" i="3"/>
  <c r="G53" i="3"/>
  <c r="I52" i="3"/>
  <c r="F64" i="3"/>
  <c r="F66" i="3" l="1"/>
  <c r="F67" i="3" s="1"/>
  <c r="F68" i="3" s="1"/>
  <c r="G59" i="3"/>
  <c r="I45" i="3"/>
  <c r="H54" i="3"/>
  <c r="I48" i="3"/>
  <c r="H57" i="3"/>
  <c r="I44" i="3"/>
  <c r="H53" i="3"/>
  <c r="J52" i="3"/>
  <c r="G64" i="3"/>
  <c r="G66" i="3" s="1"/>
  <c r="G67" i="3" s="1"/>
  <c r="G68" i="3" s="1"/>
  <c r="E70" i="3"/>
  <c r="E38" i="3" s="1"/>
  <c r="E37" i="3"/>
  <c r="E71" i="3"/>
  <c r="E39" i="3" s="1"/>
  <c r="H59" i="3" l="1"/>
  <c r="J48" i="3"/>
  <c r="I57" i="3"/>
  <c r="J44" i="3"/>
  <c r="I53" i="3"/>
  <c r="J45" i="3"/>
  <c r="I54" i="3"/>
  <c r="L52" i="3"/>
  <c r="K52" i="3"/>
  <c r="G70" i="3"/>
  <c r="G38" i="3" s="1"/>
  <c r="G37" i="3"/>
  <c r="G71" i="3"/>
  <c r="G39" i="3" s="1"/>
  <c r="H64" i="3"/>
  <c r="H66" i="3" s="1"/>
  <c r="F71" i="3"/>
  <c r="F39" i="3" s="1"/>
  <c r="F37" i="3"/>
  <c r="F70" i="3"/>
  <c r="F38" i="3" s="1"/>
  <c r="I59" i="3" l="1"/>
  <c r="K44" i="3"/>
  <c r="J53" i="3"/>
  <c r="K45" i="3"/>
  <c r="J54" i="3"/>
  <c r="K48" i="3"/>
  <c r="J57" i="3"/>
  <c r="H67" i="3"/>
  <c r="H68" i="3" s="1"/>
  <c r="I64" i="3"/>
  <c r="I66" i="3" s="1"/>
  <c r="L48" i="3" l="1"/>
  <c r="L57" i="3" s="1"/>
  <c r="K57" i="3"/>
  <c r="J59" i="3"/>
  <c r="L45" i="3"/>
  <c r="L54" i="3" s="1"/>
  <c r="K54" i="3"/>
  <c r="L44" i="3"/>
  <c r="L53" i="3" s="1"/>
  <c r="K53" i="3"/>
  <c r="H70" i="3"/>
  <c r="H38" i="3" s="1"/>
  <c r="H71" i="3"/>
  <c r="H39" i="3" s="1"/>
  <c r="H37" i="3"/>
  <c r="I67" i="3"/>
  <c r="I68" i="3" s="1"/>
  <c r="J64" i="3"/>
  <c r="J66" i="3" l="1"/>
  <c r="J67" i="3" s="1"/>
  <c r="J68" i="3" s="1"/>
  <c r="K59" i="3"/>
  <c r="L59" i="3"/>
  <c r="I70" i="3"/>
  <c r="I38" i="3" s="1"/>
  <c r="I37" i="3"/>
  <c r="I71" i="3"/>
  <c r="I39" i="3" s="1"/>
  <c r="L64" i="3"/>
  <c r="K64" i="3"/>
  <c r="K66" i="3" l="1"/>
  <c r="K67" i="3" s="1"/>
  <c r="K68" i="3" s="1"/>
  <c r="K37" i="3" s="1"/>
  <c r="L66" i="3"/>
  <c r="L67" i="3" s="1"/>
  <c r="L68" i="3" s="1"/>
  <c r="L37" i="3" s="1"/>
  <c r="J71" i="3"/>
  <c r="J39" i="3" s="1"/>
  <c r="J70" i="3"/>
  <c r="J38" i="3" s="1"/>
  <c r="J37" i="3"/>
  <c r="K71" i="3" l="1"/>
  <c r="K39" i="3" s="1"/>
  <c r="L71" i="3"/>
  <c r="L39" i="3" s="1"/>
  <c r="K70" i="3"/>
  <c r="K38" i="3" s="1"/>
  <c r="L70" i="3"/>
  <c r="L38" i="3" s="1"/>
  <c r="M37" i="3"/>
</calcChain>
</file>

<file path=xl/sharedStrings.xml><?xml version="1.0" encoding="utf-8"?>
<sst xmlns="http://schemas.openxmlformats.org/spreadsheetml/2006/main" count="244" uniqueCount="126">
  <si>
    <t>INPUTS</t>
  </si>
  <si>
    <t>SUMMARY OF KEY RESULTS</t>
  </si>
  <si>
    <t xml:space="preserve">CONSTANTS </t>
  </si>
  <si>
    <t>Prices</t>
  </si>
  <si>
    <t>Gutter Cleaning per Linear Foot</t>
  </si>
  <si>
    <t>Rough Yard Work per Square Foot</t>
  </si>
  <si>
    <t>Power Washing per Square Foot</t>
  </si>
  <si>
    <t>Lawn Mowing and Edging per Square Foot</t>
  </si>
  <si>
    <t>Driveway Seal Coating per Square Foot</t>
  </si>
  <si>
    <t>Fall Leaf Clearing per Square Foot</t>
  </si>
  <si>
    <t>Snow Removal per Square Foot</t>
  </si>
  <si>
    <t>Customer Base</t>
  </si>
  <si>
    <t>Average Power Washing Surface (Sq Ft)</t>
  </si>
  <si>
    <t>Average Gutter Length (Linear Ft)</t>
  </si>
  <si>
    <t>Average Snow Removal Surface (Sq Ft)</t>
  </si>
  <si>
    <t>Average Lawn Surface (Sq Ft)</t>
  </si>
  <si>
    <t>Expected Business</t>
  </si>
  <si>
    <t>Rough Yard Work</t>
  </si>
  <si>
    <t>Gutter Cleaning</t>
  </si>
  <si>
    <t>Power Washing</t>
  </si>
  <si>
    <t>Lawn Mowing and Edging</t>
  </si>
  <si>
    <t>Driveway Seal Coating</t>
  </si>
  <si>
    <t>Fall Leaf Clearing</t>
  </si>
  <si>
    <t>Snow Removal</t>
  </si>
  <si>
    <t>Tax Rate</t>
  </si>
  <si>
    <t xml:space="preserve">Customers </t>
  </si>
  <si>
    <t>Average Driveway Seal Coating Surface (Sq Ft)</t>
  </si>
  <si>
    <t>Average Fall Leaf Clearing Surface (Sq Ft)</t>
  </si>
  <si>
    <t>Expected Revenue</t>
  </si>
  <si>
    <t>PHILLY LANDSCAPING</t>
  </si>
  <si>
    <t>CALCULATIONS</t>
  </si>
  <si>
    <t>Total</t>
  </si>
  <si>
    <t>Costs</t>
  </si>
  <si>
    <t>Loan Repayment</t>
  </si>
  <si>
    <t>Tax Expense</t>
  </si>
  <si>
    <t>Total Revenue</t>
  </si>
  <si>
    <t>Total Expense</t>
  </si>
  <si>
    <t>Annual Payments For Loan</t>
  </si>
  <si>
    <t>Expenses</t>
  </si>
  <si>
    <t>Labor and Materials</t>
  </si>
  <si>
    <t>Average Cost of Labor and Materials</t>
  </si>
  <si>
    <t>Annual Income Required For Retirement</t>
  </si>
  <si>
    <t>Annual Income</t>
  </si>
  <si>
    <t>Net Income</t>
  </si>
  <si>
    <t>Income Before Taxes</t>
  </si>
  <si>
    <t>Customer Base Change %</t>
  </si>
  <si>
    <t>Year</t>
  </si>
  <si>
    <t>NA</t>
  </si>
  <si>
    <t>Income Over Expected Annuity Earnings?</t>
  </si>
  <si>
    <t>Enough Income to Hire Manager?</t>
  </si>
  <si>
    <t>Economic and Environmental Factors</t>
  </si>
  <si>
    <t>Do Nothing</t>
  </si>
  <si>
    <t>Created by Noah Smith on 5/30/2018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</si>
  <si>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</si>
  <si>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</si>
  <si>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</si>
  <si>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</si>
  <si>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</si>
  <si>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</si>
  <si>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</si>
  <si>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$C$31</t>
  </si>
  <si>
    <t>$D$31</t>
  </si>
  <si>
    <t>$E$31</t>
  </si>
  <si>
    <t>$F$31</t>
  </si>
  <si>
    <t>$G$31</t>
  </si>
  <si>
    <t>$H$31</t>
  </si>
  <si>
    <t>$I$31</t>
  </si>
  <si>
    <t>$J$31</t>
  </si>
  <si>
    <t>$K$31</t>
  </si>
  <si>
    <t>$L$31</t>
  </si>
  <si>
    <t>$C$32</t>
  </si>
  <si>
    <t>$D$32</t>
  </si>
  <si>
    <t>$E$32</t>
  </si>
  <si>
    <t>$F$32</t>
  </si>
  <si>
    <t>$G$32</t>
  </si>
  <si>
    <t>$H$32</t>
  </si>
  <si>
    <t>$I$32</t>
  </si>
  <si>
    <t>$J$32</t>
  </si>
  <si>
    <t>$K$32</t>
  </si>
  <si>
    <t>$L$32</t>
  </si>
  <si>
    <t>$C$33</t>
  </si>
  <si>
    <t>$D$33</t>
  </si>
  <si>
    <t>$E$33</t>
  </si>
  <si>
    <t>$F$33</t>
  </si>
  <si>
    <t>$G$33</t>
  </si>
  <si>
    <t>$H$33</t>
  </si>
  <si>
    <t>$I$33</t>
  </si>
  <si>
    <t>$J$33</t>
  </si>
  <si>
    <t>$K$33</t>
  </si>
  <si>
    <t>$L$33</t>
  </si>
  <si>
    <t>Created by Noah Smith on 5/30/2018
Modified by Noah Smith on 5/30/2018</t>
  </si>
  <si>
    <t>Loan - Low ROI</t>
  </si>
  <si>
    <t>Loan - High ROI</t>
  </si>
  <si>
    <t>Buyout</t>
  </si>
  <si>
    <t>$C$37</t>
  </si>
  <si>
    <t>$D$37</t>
  </si>
  <si>
    <t>$E$37</t>
  </si>
  <si>
    <t>$F$37</t>
  </si>
  <si>
    <t>$G$37</t>
  </si>
  <si>
    <t>$H$37</t>
  </si>
  <si>
    <t>$I$37</t>
  </si>
  <si>
    <t>$J$37</t>
  </si>
  <si>
    <t>$K$37</t>
  </si>
  <si>
    <t>$L$37</t>
  </si>
  <si>
    <t>$C$38</t>
  </si>
  <si>
    <t>$D$38</t>
  </si>
  <si>
    <t>$E$38</t>
  </si>
  <si>
    <t>$F$38</t>
  </si>
  <si>
    <t>$G$38</t>
  </si>
  <si>
    <t>$H$38</t>
  </si>
  <si>
    <t>$I$38</t>
  </si>
  <si>
    <t>$J$38</t>
  </si>
  <si>
    <t>$K$38</t>
  </si>
  <si>
    <t>$L$38</t>
  </si>
  <si>
    <t>$C$39</t>
  </si>
  <si>
    <t>$D$39</t>
  </si>
  <si>
    <t>$E$39</t>
  </si>
  <si>
    <t>$F$39</t>
  </si>
  <si>
    <t>$G$39</t>
  </si>
  <si>
    <t>$H$39</t>
  </si>
  <si>
    <t>$I$39</t>
  </si>
  <si>
    <t>$J$39</t>
  </si>
  <si>
    <t>$K$39</t>
  </si>
  <si>
    <t>$L$39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</si>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</sst>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44" fontId="0" fillId="0" borderId="0" xfId="2" applyFont="1"/>
    <xf numFmtId="164" fontId="0" fillId="0" borderId="0" xfId="2" applyNumberFormat="1" applyFont="1"/>
    <xf numFmtId="0" fontId="5" fillId="0" borderId="0" xfId="0" applyFont="1"/>
    <xf numFmtId="0" fontId="0" fillId="0" borderId="0" xfId="0" applyFill="1" applyBorder="1"/>
    <xf numFmtId="44" fontId="0" fillId="0" borderId="0" xfId="0" applyNumberFormat="1"/>
    <xf numFmtId="0" fontId="5" fillId="0" borderId="2" xfId="0" applyFont="1" applyBorder="1" applyAlignment="1">
      <alignment wrapText="1"/>
    </xf>
    <xf numFmtId="0" fontId="0" fillId="0" borderId="1" xfId="0" applyNumberFormat="1" applyBorder="1"/>
    <xf numFmtId="0" fontId="0" fillId="0" borderId="0" xfId="0" applyFont="1"/>
    <xf numFmtId="9" fontId="0" fillId="0" borderId="0" xfId="3" applyFont="1"/>
    <xf numFmtId="9" fontId="0" fillId="0" borderId="0" xfId="0" applyNumberFormat="1"/>
    <xf numFmtId="166" fontId="0" fillId="0" borderId="0" xfId="2" applyNumberFormat="1" applyFont="1"/>
    <xf numFmtId="0" fontId="0" fillId="0" borderId="3" xfId="0" applyBorder="1"/>
    <xf numFmtId="0" fontId="2" fillId="0" borderId="3" xfId="0" applyFont="1" applyBorder="1"/>
    <xf numFmtId="164" fontId="0" fillId="0" borderId="0" xfId="2" applyNumberFormat="1" applyFont="1" applyBorder="1"/>
    <xf numFmtId="164" fontId="2" fillId="0" borderId="3" xfId="2" applyNumberFormat="1" applyFont="1" applyBorder="1"/>
    <xf numFmtId="0" fontId="5" fillId="0" borderId="4" xfId="0" applyFont="1" applyBorder="1" applyAlignment="1">
      <alignment wrapText="1"/>
    </xf>
    <xf numFmtId="0" fontId="0" fillId="0" borderId="5" xfId="0" applyNumberFormat="1" applyBorder="1"/>
    <xf numFmtId="16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9" xfId="0" applyFill="1" applyBorder="1" applyAlignment="1"/>
    <xf numFmtId="0" fontId="6" fillId="2" borderId="8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0" xfId="0" applyFill="1" applyBorder="1" applyAlignment="1"/>
    <xf numFmtId="0" fontId="7" fillId="3" borderId="0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top" wrapText="1"/>
    </xf>
    <xf numFmtId="164" fontId="0" fillId="0" borderId="0" xfId="0" applyNumberFormat="1" applyFill="1" applyBorder="1" applyAlignment="1"/>
    <xf numFmtId="9" fontId="0" fillId="4" borderId="0" xfId="0" applyNumberFormat="1" applyFill="1" applyBorder="1" applyAlignment="1"/>
    <xf numFmtId="164" fontId="0" fillId="4" borderId="0" xfId="0" applyNumberFormat="1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36C8-C18C-40B9-996C-2964D16841A0}">
  <sheetPr>
    <outlinePr summaryBelow="0"/>
  </sheetPr>
  <dimension ref="B1:H70"/>
  <sheetViews>
    <sheetView showGridLines="0" tabSelected="1" topLeftCell="B35" workbookViewId="0">
      <selection activeCell="E47" sqref="E47:H47"/>
    </sheetView>
  </sheetViews>
  <sheetFormatPr defaultRowHeight="14.5" outlineLevelRow="1" outlineLevelCol="1" x14ac:dyDescent="0.35"/>
  <cols>
    <col min="3" max="3" width="6.08984375" bestFit="1" customWidth="1"/>
    <col min="4" max="8" width="12.54296875" bestFit="1" customWidth="1" outlineLevel="1"/>
  </cols>
  <sheetData>
    <row r="1" spans="2:8" ht="15" thickBot="1" x14ac:dyDescent="0.4"/>
    <row r="2" spans="2:8" ht="15.5" x14ac:dyDescent="0.35">
      <c r="B2" s="36" t="s">
        <v>53</v>
      </c>
      <c r="C2" s="36"/>
      <c r="D2" s="41"/>
      <c r="E2" s="41"/>
      <c r="F2" s="41"/>
      <c r="G2" s="41"/>
      <c r="H2" s="41"/>
    </row>
    <row r="3" spans="2:8" ht="15.5" collapsed="1" x14ac:dyDescent="0.35">
      <c r="B3" s="35"/>
      <c r="C3" s="35"/>
      <c r="D3" s="42" t="s">
        <v>55</v>
      </c>
      <c r="E3" s="42" t="s">
        <v>51</v>
      </c>
      <c r="F3" s="42" t="s">
        <v>91</v>
      </c>
      <c r="G3" s="42" t="s">
        <v>92</v>
      </c>
      <c r="H3" s="42" t="s">
        <v>93</v>
      </c>
    </row>
    <row r="4" spans="2:8" ht="42" hidden="1" outlineLevel="1" x14ac:dyDescent="0.35">
      <c r="B4" s="38"/>
      <c r="C4" s="38"/>
      <c r="D4" s="32"/>
      <c r="E4" s="43" t="s">
        <v>90</v>
      </c>
      <c r="F4" s="43" t="s">
        <v>52</v>
      </c>
      <c r="G4" s="43" t="s">
        <v>52</v>
      </c>
      <c r="H4" s="43" t="s">
        <v>52</v>
      </c>
    </row>
    <row r="5" spans="2:8" x14ac:dyDescent="0.35">
      <c r="B5" s="39" t="s">
        <v>54</v>
      </c>
      <c r="C5" s="39"/>
      <c r="D5" s="37"/>
      <c r="E5" s="37"/>
      <c r="F5" s="37"/>
      <c r="G5" s="37"/>
      <c r="H5" s="37"/>
    </row>
    <row r="6" spans="2:8" outlineLevel="1" x14ac:dyDescent="0.35">
      <c r="B6" s="38"/>
      <c r="C6" s="38" t="s">
        <v>60</v>
      </c>
      <c r="D6" s="33">
        <v>0.06</v>
      </c>
      <c r="E6" s="45">
        <v>-0.05</v>
      </c>
      <c r="F6" s="45">
        <v>0.06</v>
      </c>
      <c r="G6" s="45">
        <v>0.13</v>
      </c>
      <c r="H6" s="45">
        <v>-1</v>
      </c>
    </row>
    <row r="7" spans="2:8" outlineLevel="1" x14ac:dyDescent="0.35">
      <c r="B7" s="38"/>
      <c r="C7" s="38" t="s">
        <v>61</v>
      </c>
      <c r="D7" s="33">
        <v>0.05</v>
      </c>
      <c r="E7" s="45">
        <v>-0.05</v>
      </c>
      <c r="F7" s="45">
        <v>0.06</v>
      </c>
      <c r="G7" s="45">
        <v>0.13</v>
      </c>
      <c r="H7" s="45">
        <v>0</v>
      </c>
    </row>
    <row r="8" spans="2:8" outlineLevel="1" x14ac:dyDescent="0.35">
      <c r="B8" s="38"/>
      <c r="C8" s="38" t="s">
        <v>62</v>
      </c>
      <c r="D8" s="33">
        <v>0.04</v>
      </c>
      <c r="E8" s="45">
        <v>-0.05</v>
      </c>
      <c r="F8" s="45">
        <v>0.06</v>
      </c>
      <c r="G8" s="45">
        <v>0.13</v>
      </c>
      <c r="H8" s="45">
        <v>0</v>
      </c>
    </row>
    <row r="9" spans="2:8" outlineLevel="1" x14ac:dyDescent="0.35">
      <c r="B9" s="38"/>
      <c r="C9" s="38" t="s">
        <v>63</v>
      </c>
      <c r="D9" s="33">
        <v>0.03</v>
      </c>
      <c r="E9" s="45">
        <v>-0.05</v>
      </c>
      <c r="F9" s="45">
        <v>0.06</v>
      </c>
      <c r="G9" s="45">
        <v>0.13</v>
      </c>
      <c r="H9" s="45">
        <v>0</v>
      </c>
    </row>
    <row r="10" spans="2:8" outlineLevel="1" x14ac:dyDescent="0.35">
      <c r="B10" s="38"/>
      <c r="C10" s="38" t="s">
        <v>64</v>
      </c>
      <c r="D10" s="33">
        <v>0</v>
      </c>
      <c r="E10" s="45">
        <v>-0.05</v>
      </c>
      <c r="F10" s="45">
        <v>0.06</v>
      </c>
      <c r="G10" s="45">
        <v>0.13</v>
      </c>
      <c r="H10" s="45">
        <v>0</v>
      </c>
    </row>
    <row r="11" spans="2:8" outlineLevel="1" x14ac:dyDescent="0.35">
      <c r="B11" s="38"/>
      <c r="C11" s="38" t="s">
        <v>65</v>
      </c>
      <c r="D11" s="33">
        <v>-0.02</v>
      </c>
      <c r="E11" s="45">
        <v>-0.05</v>
      </c>
      <c r="F11" s="45">
        <v>0.06</v>
      </c>
      <c r="G11" s="45">
        <v>0.13</v>
      </c>
      <c r="H11" s="45">
        <v>0</v>
      </c>
    </row>
    <row r="12" spans="2:8" outlineLevel="1" x14ac:dyDescent="0.35">
      <c r="B12" s="38"/>
      <c r="C12" s="38" t="s">
        <v>66</v>
      </c>
      <c r="D12" s="33">
        <v>0</v>
      </c>
      <c r="E12" s="45">
        <v>-0.05</v>
      </c>
      <c r="F12" s="45">
        <v>0.06</v>
      </c>
      <c r="G12" s="45">
        <v>0.13</v>
      </c>
      <c r="H12" s="45">
        <v>0</v>
      </c>
    </row>
    <row r="13" spans="2:8" outlineLevel="1" x14ac:dyDescent="0.35">
      <c r="B13" s="38"/>
      <c r="C13" s="38" t="s">
        <v>67</v>
      </c>
      <c r="D13" s="33">
        <v>0.03</v>
      </c>
      <c r="E13" s="45">
        <v>-0.05</v>
      </c>
      <c r="F13" s="45">
        <v>0.06</v>
      </c>
      <c r="G13" s="45">
        <v>0.13</v>
      </c>
      <c r="H13" s="45">
        <v>0</v>
      </c>
    </row>
    <row r="14" spans="2:8" outlineLevel="1" x14ac:dyDescent="0.35">
      <c r="B14" s="38"/>
      <c r="C14" s="38" t="s">
        <v>68</v>
      </c>
      <c r="D14" s="33">
        <v>0.06</v>
      </c>
      <c r="E14" s="45">
        <v>-0.05</v>
      </c>
      <c r="F14" s="45">
        <v>0.06</v>
      </c>
      <c r="G14" s="45">
        <v>0.13</v>
      </c>
      <c r="H14" s="45">
        <v>0</v>
      </c>
    </row>
    <row r="15" spans="2:8" outlineLevel="1" x14ac:dyDescent="0.35">
      <c r="B15" s="38"/>
      <c r="C15" s="38" t="s">
        <v>69</v>
      </c>
      <c r="D15" s="33">
        <v>0.06</v>
      </c>
      <c r="E15" s="45">
        <v>-0.05</v>
      </c>
      <c r="F15" s="45">
        <v>0.06</v>
      </c>
      <c r="G15" s="45">
        <v>0.13</v>
      </c>
      <c r="H15" s="45">
        <v>0</v>
      </c>
    </row>
    <row r="16" spans="2:8" outlineLevel="1" x14ac:dyDescent="0.35">
      <c r="B16" s="38"/>
      <c r="C16" s="38" t="s">
        <v>70</v>
      </c>
      <c r="D16" s="44">
        <v>120000</v>
      </c>
      <c r="E16" s="46">
        <v>0</v>
      </c>
      <c r="F16" s="46">
        <v>120000</v>
      </c>
      <c r="G16" s="46">
        <v>120000</v>
      </c>
      <c r="H16" s="46">
        <v>0</v>
      </c>
    </row>
    <row r="17" spans="2:8" outlineLevel="1" x14ac:dyDescent="0.35">
      <c r="B17" s="38"/>
      <c r="C17" s="38" t="s">
        <v>71</v>
      </c>
      <c r="D17" s="44">
        <v>120000</v>
      </c>
      <c r="E17" s="46">
        <v>0</v>
      </c>
      <c r="F17" s="46">
        <v>120000</v>
      </c>
      <c r="G17" s="46">
        <v>120000</v>
      </c>
      <c r="H17" s="46">
        <v>0</v>
      </c>
    </row>
    <row r="18" spans="2:8" outlineLevel="1" x14ac:dyDescent="0.35">
      <c r="B18" s="38"/>
      <c r="C18" s="38" t="s">
        <v>72</v>
      </c>
      <c r="D18" s="44">
        <v>120000</v>
      </c>
      <c r="E18" s="46">
        <v>0</v>
      </c>
      <c r="F18" s="46">
        <v>120000</v>
      </c>
      <c r="G18" s="46">
        <v>120000</v>
      </c>
      <c r="H18" s="46">
        <v>0</v>
      </c>
    </row>
    <row r="19" spans="2:8" outlineLevel="1" x14ac:dyDescent="0.35">
      <c r="B19" s="38"/>
      <c r="C19" s="38" t="s">
        <v>73</v>
      </c>
      <c r="D19" s="44">
        <v>120000</v>
      </c>
      <c r="E19" s="46">
        <v>0</v>
      </c>
      <c r="F19" s="46">
        <v>120000</v>
      </c>
      <c r="G19" s="46">
        <v>120000</v>
      </c>
      <c r="H19" s="46">
        <v>0</v>
      </c>
    </row>
    <row r="20" spans="2:8" outlineLevel="1" x14ac:dyDescent="0.35">
      <c r="B20" s="38"/>
      <c r="C20" s="38" t="s">
        <v>74</v>
      </c>
      <c r="D20" s="44">
        <v>120000</v>
      </c>
      <c r="E20" s="46">
        <v>0</v>
      </c>
      <c r="F20" s="46">
        <v>120000</v>
      </c>
      <c r="G20" s="46">
        <v>120000</v>
      </c>
      <c r="H20" s="46">
        <v>0</v>
      </c>
    </row>
    <row r="21" spans="2:8" outlineLevel="1" x14ac:dyDescent="0.35">
      <c r="B21" s="38"/>
      <c r="C21" s="38" t="s">
        <v>75</v>
      </c>
      <c r="D21" s="44">
        <v>120000</v>
      </c>
      <c r="E21" s="46">
        <v>0</v>
      </c>
      <c r="F21" s="46">
        <v>120000</v>
      </c>
      <c r="G21" s="46">
        <v>120000</v>
      </c>
      <c r="H21" s="46">
        <v>0</v>
      </c>
    </row>
    <row r="22" spans="2:8" outlineLevel="1" x14ac:dyDescent="0.35">
      <c r="B22" s="38"/>
      <c r="C22" s="38" t="s">
        <v>76</v>
      </c>
      <c r="D22" s="44">
        <v>120000</v>
      </c>
      <c r="E22" s="46">
        <v>0</v>
      </c>
      <c r="F22" s="46">
        <v>120000</v>
      </c>
      <c r="G22" s="46">
        <v>120000</v>
      </c>
      <c r="H22" s="46">
        <v>0</v>
      </c>
    </row>
    <row r="23" spans="2:8" outlineLevel="1" x14ac:dyDescent="0.35">
      <c r="B23" s="38"/>
      <c r="C23" s="38" t="s">
        <v>77</v>
      </c>
      <c r="D23" s="44">
        <v>120000</v>
      </c>
      <c r="E23" s="46">
        <v>0</v>
      </c>
      <c r="F23" s="46">
        <v>120000</v>
      </c>
      <c r="G23" s="46">
        <v>120000</v>
      </c>
      <c r="H23" s="46">
        <v>0</v>
      </c>
    </row>
    <row r="24" spans="2:8" outlineLevel="1" x14ac:dyDescent="0.35">
      <c r="B24" s="38"/>
      <c r="C24" s="38" t="s">
        <v>78</v>
      </c>
      <c r="D24" s="44">
        <v>120000</v>
      </c>
      <c r="E24" s="46">
        <v>0</v>
      </c>
      <c r="F24" s="46">
        <v>120000</v>
      </c>
      <c r="G24" s="46">
        <v>120000</v>
      </c>
      <c r="H24" s="46">
        <v>0</v>
      </c>
    </row>
    <row r="25" spans="2:8" outlineLevel="1" x14ac:dyDescent="0.35">
      <c r="B25" s="38"/>
      <c r="C25" s="38" t="s">
        <v>79</v>
      </c>
      <c r="D25" s="44">
        <v>120000</v>
      </c>
      <c r="E25" s="46">
        <v>0</v>
      </c>
      <c r="F25" s="46">
        <v>120000</v>
      </c>
      <c r="G25" s="46">
        <v>120000</v>
      </c>
      <c r="H25" s="46">
        <v>0</v>
      </c>
    </row>
    <row r="26" spans="2:8" outlineLevel="1" x14ac:dyDescent="0.35">
      <c r="B26" s="38"/>
      <c r="C26" s="38" t="s">
        <v>80</v>
      </c>
      <c r="D26" s="44">
        <v>100000</v>
      </c>
      <c r="E26" s="46">
        <v>65000</v>
      </c>
      <c r="F26" s="46">
        <v>100000</v>
      </c>
      <c r="G26" s="46">
        <v>100000</v>
      </c>
      <c r="H26" s="46">
        <v>100000</v>
      </c>
    </row>
    <row r="27" spans="2:8" outlineLevel="1" x14ac:dyDescent="0.35">
      <c r="B27" s="38"/>
      <c r="C27" s="38" t="s">
        <v>81</v>
      </c>
      <c r="D27" s="44">
        <v>100000</v>
      </c>
      <c r="E27" s="46">
        <v>65000</v>
      </c>
      <c r="F27" s="46">
        <v>100000</v>
      </c>
      <c r="G27" s="46">
        <v>100000</v>
      </c>
      <c r="H27" s="46">
        <v>100000</v>
      </c>
    </row>
    <row r="28" spans="2:8" outlineLevel="1" x14ac:dyDescent="0.35">
      <c r="B28" s="38"/>
      <c r="C28" s="38" t="s">
        <v>82</v>
      </c>
      <c r="D28" s="44">
        <v>100000</v>
      </c>
      <c r="E28" s="46">
        <v>65000</v>
      </c>
      <c r="F28" s="46">
        <v>100000</v>
      </c>
      <c r="G28" s="46">
        <v>100000</v>
      </c>
      <c r="H28" s="46">
        <v>100000</v>
      </c>
    </row>
    <row r="29" spans="2:8" outlineLevel="1" x14ac:dyDescent="0.35">
      <c r="B29" s="38"/>
      <c r="C29" s="38" t="s">
        <v>83</v>
      </c>
      <c r="D29" s="44">
        <v>100000</v>
      </c>
      <c r="E29" s="46">
        <v>65000</v>
      </c>
      <c r="F29" s="46">
        <v>100000</v>
      </c>
      <c r="G29" s="46">
        <v>100000</v>
      </c>
      <c r="H29" s="46">
        <v>100000</v>
      </c>
    </row>
    <row r="30" spans="2:8" outlineLevel="1" x14ac:dyDescent="0.35">
      <c r="B30" s="38"/>
      <c r="C30" s="38" t="s">
        <v>84</v>
      </c>
      <c r="D30" s="44">
        <v>100000</v>
      </c>
      <c r="E30" s="46">
        <v>65000</v>
      </c>
      <c r="F30" s="46">
        <v>100000</v>
      </c>
      <c r="G30" s="46">
        <v>100000</v>
      </c>
      <c r="H30" s="46">
        <v>100000</v>
      </c>
    </row>
    <row r="31" spans="2:8" outlineLevel="1" x14ac:dyDescent="0.35">
      <c r="B31" s="38"/>
      <c r="C31" s="38" t="s">
        <v>85</v>
      </c>
      <c r="D31" s="44">
        <v>100000</v>
      </c>
      <c r="E31" s="46">
        <v>65000</v>
      </c>
      <c r="F31" s="46">
        <v>100000</v>
      </c>
      <c r="G31" s="46">
        <v>100000</v>
      </c>
      <c r="H31" s="46">
        <v>100000</v>
      </c>
    </row>
    <row r="32" spans="2:8" outlineLevel="1" x14ac:dyDescent="0.35">
      <c r="B32" s="38"/>
      <c r="C32" s="38" t="s">
        <v>86</v>
      </c>
      <c r="D32" s="44">
        <v>100000</v>
      </c>
      <c r="E32" s="46">
        <v>65000</v>
      </c>
      <c r="F32" s="46">
        <v>100000</v>
      </c>
      <c r="G32" s="46">
        <v>100000</v>
      </c>
      <c r="H32" s="46">
        <v>100000</v>
      </c>
    </row>
    <row r="33" spans="2:8" outlineLevel="1" x14ac:dyDescent="0.35">
      <c r="B33" s="38"/>
      <c r="C33" s="38" t="s">
        <v>87</v>
      </c>
      <c r="D33" s="44">
        <v>100000</v>
      </c>
      <c r="E33" s="46">
        <v>65000</v>
      </c>
      <c r="F33" s="46">
        <v>100000</v>
      </c>
      <c r="G33" s="46">
        <v>100000</v>
      </c>
      <c r="H33" s="46">
        <v>100000</v>
      </c>
    </row>
    <row r="34" spans="2:8" outlineLevel="1" x14ac:dyDescent="0.35">
      <c r="B34" s="38"/>
      <c r="C34" s="38" t="s">
        <v>88</v>
      </c>
      <c r="D34" s="44">
        <v>100000</v>
      </c>
      <c r="E34" s="46">
        <v>65000</v>
      </c>
      <c r="F34" s="46">
        <v>100000</v>
      </c>
      <c r="G34" s="46">
        <v>100000</v>
      </c>
      <c r="H34" s="46">
        <v>100000</v>
      </c>
    </row>
    <row r="35" spans="2:8" outlineLevel="1" x14ac:dyDescent="0.35">
      <c r="B35" s="38"/>
      <c r="C35" s="38" t="s">
        <v>89</v>
      </c>
      <c r="D35" s="44">
        <v>100000</v>
      </c>
      <c r="E35" s="46">
        <v>65000</v>
      </c>
      <c r="F35" s="46">
        <v>100000</v>
      </c>
      <c r="G35" s="46">
        <v>100000</v>
      </c>
      <c r="H35" s="46">
        <v>100000</v>
      </c>
    </row>
    <row r="36" spans="2:8" x14ac:dyDescent="0.35">
      <c r="B36" s="39" t="s">
        <v>56</v>
      </c>
      <c r="C36" s="39"/>
      <c r="D36" s="37"/>
      <c r="E36" s="37"/>
      <c r="F36" s="37"/>
      <c r="G36" s="37"/>
      <c r="H36" s="37"/>
    </row>
    <row r="37" spans="2:8" outlineLevel="1" x14ac:dyDescent="0.35">
      <c r="B37" s="38"/>
      <c r="C37" s="38" t="s">
        <v>94</v>
      </c>
      <c r="D37" s="44">
        <v>-7801.96875</v>
      </c>
      <c r="E37" s="44">
        <v>73668.046875</v>
      </c>
      <c r="F37" s="44">
        <v>-7801.96875</v>
      </c>
      <c r="G37" s="44">
        <v>-2373.796875</v>
      </c>
      <c r="H37" s="44">
        <v>0</v>
      </c>
    </row>
    <row r="38" spans="2:8" outlineLevel="1" x14ac:dyDescent="0.35">
      <c r="B38" s="38"/>
      <c r="C38" s="38" t="s">
        <v>95</v>
      </c>
      <c r="D38" s="44">
        <v>-3692.0671875000698</v>
      </c>
      <c r="E38" s="44">
        <v>69984.64453125</v>
      </c>
      <c r="F38" s="44">
        <v>-2870.08687500007</v>
      </c>
      <c r="G38" s="44">
        <v>9017.6095312500001</v>
      </c>
      <c r="H38" s="44">
        <v>0</v>
      </c>
    </row>
    <row r="39" spans="2:8" outlineLevel="1" x14ac:dyDescent="0.35">
      <c r="B39" s="38"/>
      <c r="C39" s="38" t="s">
        <v>96</v>
      </c>
      <c r="D39" s="44">
        <v>-239.749875000038</v>
      </c>
      <c r="E39" s="44">
        <v>66485.412304687503</v>
      </c>
      <c r="F39" s="44">
        <v>2357.7079125000701</v>
      </c>
      <c r="G39" s="44">
        <v>21889.898770312499</v>
      </c>
      <c r="H39" s="44">
        <v>0</v>
      </c>
    </row>
    <row r="40" spans="2:8" outlineLevel="1" x14ac:dyDescent="0.35">
      <c r="B40" s="38"/>
      <c r="C40" s="38" t="s">
        <v>97</v>
      </c>
      <c r="D40" s="44">
        <v>2453.0576287500198</v>
      </c>
      <c r="E40" s="44">
        <v>63161.141689453099</v>
      </c>
      <c r="F40" s="44">
        <v>7899.1703872500502</v>
      </c>
      <c r="G40" s="44">
        <v>36435.585610453098</v>
      </c>
      <c r="H40" s="44">
        <v>0</v>
      </c>
    </row>
    <row r="41" spans="2:8" outlineLevel="1" x14ac:dyDescent="0.35">
      <c r="B41" s="38"/>
      <c r="C41" s="38" t="s">
        <v>98</v>
      </c>
      <c r="D41" s="44">
        <v>2453.0576287500198</v>
      </c>
      <c r="E41" s="44">
        <v>60003.084604980497</v>
      </c>
      <c r="F41" s="44">
        <v>13773.120610485001</v>
      </c>
      <c r="G41" s="44">
        <v>52872.211739811799</v>
      </c>
      <c r="H41" s="44">
        <v>0</v>
      </c>
    </row>
    <row r="42" spans="2:8" outlineLevel="1" x14ac:dyDescent="0.35">
      <c r="B42" s="38"/>
      <c r="C42" s="38" t="s">
        <v>99</v>
      </c>
      <c r="D42" s="44">
        <v>603.99647617503001</v>
      </c>
      <c r="E42" s="44">
        <v>57002.930374731499</v>
      </c>
      <c r="F42" s="44">
        <v>19999.507847114299</v>
      </c>
      <c r="G42" s="44">
        <v>71445.599265987694</v>
      </c>
      <c r="H42" s="44">
        <v>0</v>
      </c>
    </row>
    <row r="43" spans="2:8" outlineLevel="1" x14ac:dyDescent="0.35">
      <c r="B43" s="38"/>
      <c r="C43" s="38" t="s">
        <v>100</v>
      </c>
      <c r="D43" s="44">
        <v>603.99647617503001</v>
      </c>
      <c r="E43" s="44">
        <v>54152.783855994901</v>
      </c>
      <c r="F43" s="44">
        <v>26599.478317941001</v>
      </c>
      <c r="G43" s="44">
        <v>92433.527170565896</v>
      </c>
      <c r="H43" s="44">
        <v>0</v>
      </c>
    </row>
    <row r="44" spans="2:8" outlineLevel="1" x14ac:dyDescent="0.35">
      <c r="B44" s="38"/>
      <c r="C44" s="38" t="s">
        <v>101</v>
      </c>
      <c r="D44" s="44">
        <v>3322.11637046022</v>
      </c>
      <c r="E44" s="44">
        <v>51445.144663195097</v>
      </c>
      <c r="F44" s="44">
        <v>33595.447017017497</v>
      </c>
      <c r="G44" s="44">
        <v>116149.88570273999</v>
      </c>
      <c r="H44" s="44">
        <v>0</v>
      </c>
    </row>
    <row r="45" spans="2:8" outlineLevel="1" x14ac:dyDescent="0.35">
      <c r="B45" s="38"/>
      <c r="C45" s="38" t="s">
        <v>102</v>
      </c>
      <c r="D45" s="44">
        <v>8921.4433526879002</v>
      </c>
      <c r="E45" s="44">
        <v>48872.8874300354</v>
      </c>
      <c r="F45" s="44">
        <v>41011.1738380385</v>
      </c>
      <c r="G45" s="44">
        <v>142949.37084409501</v>
      </c>
      <c r="H45" s="44">
        <v>0</v>
      </c>
    </row>
    <row r="46" spans="2:8" outlineLevel="1" x14ac:dyDescent="0.35">
      <c r="B46" s="38"/>
      <c r="C46" s="38" t="s">
        <v>103</v>
      </c>
      <c r="D46" s="44">
        <v>14856.729953849101</v>
      </c>
      <c r="E46" s="44">
        <v>46429.243058533597</v>
      </c>
      <c r="F46" s="44">
        <v>48871.8442683209</v>
      </c>
      <c r="G46" s="44">
        <v>173232.78905382799</v>
      </c>
      <c r="H46" s="44">
        <v>0</v>
      </c>
    </row>
    <row r="47" spans="2:8" s="1" customFormat="1" outlineLevel="1" x14ac:dyDescent="0.35">
      <c r="B47" s="38"/>
      <c r="C47" s="38"/>
      <c r="D47" s="44"/>
      <c r="E47" s="44">
        <f>SUM(E37:E46)</f>
        <v>591205.31938786164</v>
      </c>
      <c r="F47" s="44">
        <f t="shared" ref="F47:H47" si="0">SUM(F37:F46)</f>
        <v>183435.39457366726</v>
      </c>
      <c r="G47" s="44">
        <f t="shared" si="0"/>
        <v>714052.68081404397</v>
      </c>
      <c r="H47" s="44">
        <f t="shared" si="0"/>
        <v>0</v>
      </c>
    </row>
    <row r="48" spans="2:8" outlineLevel="1" x14ac:dyDescent="0.35">
      <c r="B48" s="38"/>
      <c r="C48" s="38" t="s">
        <v>104</v>
      </c>
      <c r="D48" s="32" t="s">
        <v>124</v>
      </c>
      <c r="E48" s="32" t="s">
        <v>124</v>
      </c>
      <c r="F48" s="32" t="s">
        <v>124</v>
      </c>
      <c r="G48" s="32" t="s">
        <v>124</v>
      </c>
      <c r="H48" s="32" t="s">
        <v>124</v>
      </c>
    </row>
    <row r="49" spans="2:8" outlineLevel="1" x14ac:dyDescent="0.35">
      <c r="B49" s="38"/>
      <c r="C49" s="38" t="s">
        <v>105</v>
      </c>
      <c r="D49" s="32" t="s">
        <v>124</v>
      </c>
      <c r="E49" s="32" t="s">
        <v>124</v>
      </c>
      <c r="F49" s="32" t="s">
        <v>124</v>
      </c>
      <c r="G49" s="32" t="s">
        <v>124</v>
      </c>
      <c r="H49" s="32" t="s">
        <v>124</v>
      </c>
    </row>
    <row r="50" spans="2:8" outlineLevel="1" x14ac:dyDescent="0.35">
      <c r="B50" s="38"/>
      <c r="C50" s="38" t="s">
        <v>106</v>
      </c>
      <c r="D50" s="32" t="s">
        <v>124</v>
      </c>
      <c r="E50" s="32" t="s">
        <v>124</v>
      </c>
      <c r="F50" s="32" t="s">
        <v>124</v>
      </c>
      <c r="G50" s="32" t="s">
        <v>124</v>
      </c>
      <c r="H50" s="32" t="s">
        <v>124</v>
      </c>
    </row>
    <row r="51" spans="2:8" outlineLevel="1" x14ac:dyDescent="0.35">
      <c r="B51" s="38"/>
      <c r="C51" s="38" t="s">
        <v>107</v>
      </c>
      <c r="D51" s="32" t="s">
        <v>124</v>
      </c>
      <c r="E51" s="32" t="s">
        <v>124</v>
      </c>
      <c r="F51" s="32" t="s">
        <v>124</v>
      </c>
      <c r="G51" s="32" t="s">
        <v>124</v>
      </c>
      <c r="H51" s="32" t="s">
        <v>124</v>
      </c>
    </row>
    <row r="52" spans="2:8" outlineLevel="1" x14ac:dyDescent="0.35">
      <c r="B52" s="38"/>
      <c r="C52" s="38" t="s">
        <v>108</v>
      </c>
      <c r="D52" s="32" t="s">
        <v>124</v>
      </c>
      <c r="E52" s="32" t="s">
        <v>124</v>
      </c>
      <c r="F52" s="32" t="s">
        <v>124</v>
      </c>
      <c r="G52" s="32" t="s">
        <v>124</v>
      </c>
      <c r="H52" s="32" t="s">
        <v>124</v>
      </c>
    </row>
    <row r="53" spans="2:8" outlineLevel="1" x14ac:dyDescent="0.35">
      <c r="B53" s="38"/>
      <c r="C53" s="38" t="s">
        <v>109</v>
      </c>
      <c r="D53" s="32" t="s">
        <v>124</v>
      </c>
      <c r="E53" s="32" t="s">
        <v>124</v>
      </c>
      <c r="F53" s="32" t="s">
        <v>124</v>
      </c>
      <c r="G53" s="32" t="s">
        <v>124</v>
      </c>
      <c r="H53" s="32" t="s">
        <v>124</v>
      </c>
    </row>
    <row r="54" spans="2:8" outlineLevel="1" x14ac:dyDescent="0.35">
      <c r="B54" s="38"/>
      <c r="C54" s="38" t="s">
        <v>110</v>
      </c>
      <c r="D54" s="32" t="s">
        <v>124</v>
      </c>
      <c r="E54" s="32" t="s">
        <v>124</v>
      </c>
      <c r="F54" s="32" t="s">
        <v>124</v>
      </c>
      <c r="G54" s="32" t="s">
        <v>124</v>
      </c>
      <c r="H54" s="32" t="s">
        <v>124</v>
      </c>
    </row>
    <row r="55" spans="2:8" outlineLevel="1" x14ac:dyDescent="0.35">
      <c r="B55" s="38"/>
      <c r="C55" s="38" t="s">
        <v>111</v>
      </c>
      <c r="D55" s="32" t="s">
        <v>124</v>
      </c>
      <c r="E55" s="32" t="s">
        <v>124</v>
      </c>
      <c r="F55" s="32" t="s">
        <v>124</v>
      </c>
      <c r="G55" s="32" t="s">
        <v>124</v>
      </c>
      <c r="H55" s="32" t="s">
        <v>124</v>
      </c>
    </row>
    <row r="56" spans="2:8" outlineLevel="1" x14ac:dyDescent="0.35">
      <c r="B56" s="38"/>
      <c r="C56" s="38" t="s">
        <v>112</v>
      </c>
      <c r="D56" s="32" t="s">
        <v>124</v>
      </c>
      <c r="E56" s="32" t="s">
        <v>124</v>
      </c>
      <c r="F56" s="32" t="s">
        <v>124</v>
      </c>
      <c r="G56" s="32" t="s">
        <v>124</v>
      </c>
      <c r="H56" s="32" t="s">
        <v>124</v>
      </c>
    </row>
    <row r="57" spans="2:8" outlineLevel="1" x14ac:dyDescent="0.35">
      <c r="B57" s="38"/>
      <c r="C57" s="38" t="s">
        <v>113</v>
      </c>
      <c r="D57" s="32" t="s">
        <v>124</v>
      </c>
      <c r="E57" s="32" t="s">
        <v>124</v>
      </c>
      <c r="F57" s="32" t="s">
        <v>124</v>
      </c>
      <c r="G57" s="32" t="s">
        <v>125</v>
      </c>
      <c r="H57" s="32" t="s">
        <v>124</v>
      </c>
    </row>
    <row r="58" spans="2:8" outlineLevel="1" x14ac:dyDescent="0.35">
      <c r="B58" s="38"/>
      <c r="C58" s="38" t="s">
        <v>114</v>
      </c>
      <c r="D58" s="32" t="s">
        <v>124</v>
      </c>
      <c r="E58" s="32" t="s">
        <v>124</v>
      </c>
      <c r="F58" s="32" t="s">
        <v>124</v>
      </c>
      <c r="G58" s="32" t="s">
        <v>124</v>
      </c>
      <c r="H58" s="32" t="s">
        <v>124</v>
      </c>
    </row>
    <row r="59" spans="2:8" outlineLevel="1" x14ac:dyDescent="0.35">
      <c r="B59" s="38"/>
      <c r="C59" s="38" t="s">
        <v>115</v>
      </c>
      <c r="D59" s="32" t="s">
        <v>124</v>
      </c>
      <c r="E59" s="32" t="s">
        <v>124</v>
      </c>
      <c r="F59" s="32" t="s">
        <v>124</v>
      </c>
      <c r="G59" s="32" t="s">
        <v>124</v>
      </c>
      <c r="H59" s="32" t="s">
        <v>124</v>
      </c>
    </row>
    <row r="60" spans="2:8" outlineLevel="1" x14ac:dyDescent="0.35">
      <c r="B60" s="38"/>
      <c r="C60" s="38" t="s">
        <v>116</v>
      </c>
      <c r="D60" s="32" t="s">
        <v>124</v>
      </c>
      <c r="E60" s="32" t="s">
        <v>124</v>
      </c>
      <c r="F60" s="32" t="s">
        <v>124</v>
      </c>
      <c r="G60" s="32" t="s">
        <v>124</v>
      </c>
      <c r="H60" s="32" t="s">
        <v>124</v>
      </c>
    </row>
    <row r="61" spans="2:8" outlineLevel="1" x14ac:dyDescent="0.35">
      <c r="B61" s="38"/>
      <c r="C61" s="38" t="s">
        <v>117</v>
      </c>
      <c r="D61" s="32" t="s">
        <v>124</v>
      </c>
      <c r="E61" s="32" t="s">
        <v>124</v>
      </c>
      <c r="F61" s="32" t="s">
        <v>124</v>
      </c>
      <c r="G61" s="32" t="s">
        <v>124</v>
      </c>
      <c r="H61" s="32" t="s">
        <v>124</v>
      </c>
    </row>
    <row r="62" spans="2:8" outlineLevel="1" x14ac:dyDescent="0.35">
      <c r="B62" s="38"/>
      <c r="C62" s="38" t="s">
        <v>118</v>
      </c>
      <c r="D62" s="32" t="s">
        <v>124</v>
      </c>
      <c r="E62" s="32" t="s">
        <v>124</v>
      </c>
      <c r="F62" s="32" t="s">
        <v>124</v>
      </c>
      <c r="G62" s="32" t="s">
        <v>124</v>
      </c>
      <c r="H62" s="32" t="s">
        <v>124</v>
      </c>
    </row>
    <row r="63" spans="2:8" outlineLevel="1" x14ac:dyDescent="0.35">
      <c r="B63" s="38"/>
      <c r="C63" s="38" t="s">
        <v>119</v>
      </c>
      <c r="D63" s="32" t="s">
        <v>124</v>
      </c>
      <c r="E63" s="32" t="s">
        <v>124</v>
      </c>
      <c r="F63" s="32" t="s">
        <v>124</v>
      </c>
      <c r="G63" s="32" t="s">
        <v>124</v>
      </c>
      <c r="H63" s="32" t="s">
        <v>124</v>
      </c>
    </row>
    <row r="64" spans="2:8" outlineLevel="1" x14ac:dyDescent="0.35">
      <c r="B64" s="38"/>
      <c r="C64" s="38" t="s">
        <v>120</v>
      </c>
      <c r="D64" s="32" t="s">
        <v>124</v>
      </c>
      <c r="E64" s="32" t="s">
        <v>124</v>
      </c>
      <c r="F64" s="32" t="s">
        <v>124</v>
      </c>
      <c r="G64" s="32" t="s">
        <v>124</v>
      </c>
      <c r="H64" s="32" t="s">
        <v>124</v>
      </c>
    </row>
    <row r="65" spans="2:8" outlineLevel="1" x14ac:dyDescent="0.35">
      <c r="B65" s="38"/>
      <c r="C65" s="38" t="s">
        <v>121</v>
      </c>
      <c r="D65" s="32" t="s">
        <v>124</v>
      </c>
      <c r="E65" s="32" t="s">
        <v>124</v>
      </c>
      <c r="F65" s="32" t="s">
        <v>124</v>
      </c>
      <c r="G65" s="32" t="s">
        <v>125</v>
      </c>
      <c r="H65" s="32" t="s">
        <v>124</v>
      </c>
    </row>
    <row r="66" spans="2:8" outlineLevel="1" x14ac:dyDescent="0.35">
      <c r="B66" s="38"/>
      <c r="C66" s="38" t="s">
        <v>122</v>
      </c>
      <c r="D66" s="32" t="s">
        <v>124</v>
      </c>
      <c r="E66" s="32" t="s">
        <v>124</v>
      </c>
      <c r="F66" s="32" t="s">
        <v>124</v>
      </c>
      <c r="G66" s="32" t="s">
        <v>125</v>
      </c>
      <c r="H66" s="32" t="s">
        <v>124</v>
      </c>
    </row>
    <row r="67" spans="2:8" ht="15" outlineLevel="1" thickBot="1" x14ac:dyDescent="0.4">
      <c r="B67" s="40"/>
      <c r="C67" s="40" t="s">
        <v>123</v>
      </c>
      <c r="D67" s="34" t="s">
        <v>124</v>
      </c>
      <c r="E67" s="34" t="s">
        <v>124</v>
      </c>
      <c r="F67" s="34" t="s">
        <v>124</v>
      </c>
      <c r="G67" s="34" t="s">
        <v>125</v>
      </c>
      <c r="H67" s="34" t="s">
        <v>124</v>
      </c>
    </row>
    <row r="68" spans="2:8" x14ac:dyDescent="0.35">
      <c r="B68" t="s">
        <v>57</v>
      </c>
    </row>
    <row r="69" spans="2:8" x14ac:dyDescent="0.35">
      <c r="B69" t="s">
        <v>58</v>
      </c>
    </row>
    <row r="70" spans="2:8" x14ac:dyDescent="0.35">
      <c r="B7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opLeftCell="A28" zoomScale="90" zoomScaleNormal="90" workbookViewId="0">
      <selection activeCell="C5" sqref="C5"/>
    </sheetView>
  </sheetViews>
  <sheetFormatPr defaultColWidth="8.7265625" defaultRowHeight="14.5" x14ac:dyDescent="0.35"/>
  <cols>
    <col min="1" max="1" width="42.54296875" style="1" bestFit="1" customWidth="1"/>
    <col min="2" max="2" width="17.453125" style="1" bestFit="1" customWidth="1"/>
    <col min="3" max="3" width="15" style="1" customWidth="1"/>
    <col min="4" max="12" width="19.26953125" style="1" customWidth="1"/>
    <col min="13" max="13" width="10.54296875" style="1" customWidth="1"/>
    <col min="14" max="16384" width="8.7265625" style="1"/>
  </cols>
  <sheetData>
    <row r="1" spans="1:4" ht="21" x14ac:dyDescent="0.5">
      <c r="A1" s="3" t="s">
        <v>29</v>
      </c>
    </row>
    <row r="3" spans="1:4" ht="18.5" x14ac:dyDescent="0.45">
      <c r="A3" s="2" t="s">
        <v>2</v>
      </c>
      <c r="B3" s="2">
        <v>2017</v>
      </c>
    </row>
    <row r="4" spans="1:4" x14ac:dyDescent="0.35">
      <c r="A4" s="7" t="s">
        <v>3</v>
      </c>
      <c r="B4" s="5"/>
    </row>
    <row r="5" spans="1:4" x14ac:dyDescent="0.35">
      <c r="A5" s="1" t="s">
        <v>5</v>
      </c>
      <c r="B5" s="15">
        <v>2.5000000000000001E-3</v>
      </c>
      <c r="C5" s="9"/>
    </row>
    <row r="6" spans="1:4" x14ac:dyDescent="0.35">
      <c r="A6" s="1" t="s">
        <v>4</v>
      </c>
      <c r="B6" s="15">
        <v>7.4999999999999997E-2</v>
      </c>
      <c r="C6" s="9"/>
    </row>
    <row r="7" spans="1:4" x14ac:dyDescent="0.35">
      <c r="A7" s="1" t="s">
        <v>6</v>
      </c>
      <c r="B7" s="15">
        <v>0.05</v>
      </c>
      <c r="C7" s="9"/>
      <c r="D7" s="14"/>
    </row>
    <row r="8" spans="1:4" x14ac:dyDescent="0.35">
      <c r="A8" s="1" t="s">
        <v>7</v>
      </c>
      <c r="B8" s="15">
        <v>1E-3</v>
      </c>
      <c r="C8" s="9"/>
    </row>
    <row r="9" spans="1:4" x14ac:dyDescent="0.35">
      <c r="A9" s="1" t="s">
        <v>8</v>
      </c>
      <c r="B9" s="15">
        <v>0.1</v>
      </c>
      <c r="C9" s="9"/>
    </row>
    <row r="10" spans="1:4" x14ac:dyDescent="0.35">
      <c r="A10" s="1" t="s">
        <v>9</v>
      </c>
      <c r="B10" s="15">
        <v>3.0000000000000001E-3</v>
      </c>
      <c r="C10" s="9"/>
    </row>
    <row r="11" spans="1:4" x14ac:dyDescent="0.35">
      <c r="A11" s="1" t="s">
        <v>10</v>
      </c>
      <c r="B11" s="15">
        <v>2.5000000000000001E-2</v>
      </c>
      <c r="C11" s="9"/>
    </row>
    <row r="12" spans="1:4" x14ac:dyDescent="0.35">
      <c r="B12" s="15"/>
      <c r="C12" s="9"/>
    </row>
    <row r="13" spans="1:4" x14ac:dyDescent="0.35">
      <c r="A13" s="7" t="s">
        <v>32</v>
      </c>
      <c r="B13" s="15"/>
      <c r="C13" s="9"/>
    </row>
    <row r="14" spans="1:4" x14ac:dyDescent="0.35">
      <c r="A14" s="1" t="s">
        <v>40</v>
      </c>
      <c r="B14" s="5">
        <v>0.3</v>
      </c>
    </row>
    <row r="15" spans="1:4" x14ac:dyDescent="0.35">
      <c r="B15" s="5"/>
    </row>
    <row r="16" spans="1:4" x14ac:dyDescent="0.35">
      <c r="A16" s="7" t="s">
        <v>11</v>
      </c>
      <c r="B16" s="6"/>
    </row>
    <row r="17" spans="1:12" x14ac:dyDescent="0.35">
      <c r="A17" s="12" t="s">
        <v>25</v>
      </c>
      <c r="B17" s="4">
        <v>850</v>
      </c>
    </row>
    <row r="18" spans="1:12" x14ac:dyDescent="0.35">
      <c r="A18" s="1" t="s">
        <v>15</v>
      </c>
      <c r="B18" s="4">
        <v>43560</v>
      </c>
    </row>
    <row r="19" spans="1:12" x14ac:dyDescent="0.35">
      <c r="A19" s="1" t="s">
        <v>12</v>
      </c>
      <c r="B19" s="4">
        <v>5000</v>
      </c>
    </row>
    <row r="20" spans="1:12" x14ac:dyDescent="0.35">
      <c r="A20" s="1" t="s">
        <v>13</v>
      </c>
      <c r="B20" s="4">
        <v>150</v>
      </c>
    </row>
    <row r="21" spans="1:12" x14ac:dyDescent="0.35">
      <c r="A21" s="1" t="s">
        <v>14</v>
      </c>
      <c r="B21" s="4">
        <v>2500</v>
      </c>
    </row>
    <row r="22" spans="1:12" x14ac:dyDescent="0.35">
      <c r="A22" s="1" t="s">
        <v>26</v>
      </c>
      <c r="B22" s="4">
        <v>2500</v>
      </c>
    </row>
    <row r="23" spans="1:12" x14ac:dyDescent="0.35">
      <c r="A23" s="1" t="s">
        <v>27</v>
      </c>
      <c r="B23" s="4">
        <v>43560</v>
      </c>
    </row>
    <row r="24" spans="1:12" x14ac:dyDescent="0.35">
      <c r="B24" s="4"/>
    </row>
    <row r="25" spans="1:12" x14ac:dyDescent="0.35">
      <c r="A25" s="7" t="s">
        <v>50</v>
      </c>
      <c r="B25" s="4"/>
    </row>
    <row r="26" spans="1:12" x14ac:dyDescent="0.35">
      <c r="A26" s="12" t="s">
        <v>24</v>
      </c>
      <c r="B26" s="13">
        <v>0.25</v>
      </c>
    </row>
    <row r="27" spans="1:12" x14ac:dyDescent="0.35">
      <c r="A27" s="12"/>
      <c r="B27" s="13"/>
    </row>
    <row r="28" spans="1:12" x14ac:dyDescent="0.35">
      <c r="A28" s="12"/>
      <c r="B28" s="4"/>
    </row>
    <row r="29" spans="1:12" ht="19" thickBot="1" x14ac:dyDescent="0.5">
      <c r="A29" s="2" t="s">
        <v>0</v>
      </c>
      <c r="B29" s="4"/>
    </row>
    <row r="30" spans="1:12" x14ac:dyDescent="0.35">
      <c r="A30" s="11" t="s">
        <v>46</v>
      </c>
      <c r="B30" s="11">
        <v>2017</v>
      </c>
      <c r="C30" s="11">
        <v>2018</v>
      </c>
      <c r="D30" s="11">
        <v>2019</v>
      </c>
      <c r="E30" s="11">
        <v>2020</v>
      </c>
      <c r="F30" s="11">
        <v>2021</v>
      </c>
      <c r="G30" s="11">
        <v>2022</v>
      </c>
      <c r="H30" s="11">
        <v>2023</v>
      </c>
      <c r="I30" s="11">
        <v>2024</v>
      </c>
      <c r="J30" s="11">
        <v>2025</v>
      </c>
      <c r="K30" s="11">
        <v>2026</v>
      </c>
      <c r="L30" s="11">
        <v>2027</v>
      </c>
    </row>
    <row r="31" spans="1:12" x14ac:dyDescent="0.35">
      <c r="A31" s="1" t="s">
        <v>45</v>
      </c>
      <c r="B31" s="27" t="s">
        <v>47</v>
      </c>
      <c r="C31" s="13">
        <v>0.06</v>
      </c>
      <c r="D31" s="13">
        <v>0.05</v>
      </c>
      <c r="E31" s="13">
        <v>0.04</v>
      </c>
      <c r="F31" s="13">
        <v>0.03</v>
      </c>
      <c r="G31" s="13">
        <v>0</v>
      </c>
      <c r="H31" s="13">
        <v>-0.02</v>
      </c>
      <c r="I31" s="13">
        <v>0</v>
      </c>
      <c r="J31" s="13">
        <v>0.03</v>
      </c>
      <c r="K31" s="13">
        <v>0.06</v>
      </c>
      <c r="L31" s="13">
        <v>0.06</v>
      </c>
    </row>
    <row r="32" spans="1:12" x14ac:dyDescent="0.35">
      <c r="A32" s="1" t="s">
        <v>37</v>
      </c>
      <c r="B32" s="27" t="s">
        <v>47</v>
      </c>
      <c r="C32" s="6">
        <v>120000</v>
      </c>
      <c r="D32" s="6">
        <v>120000</v>
      </c>
      <c r="E32" s="6">
        <v>120000</v>
      </c>
      <c r="F32" s="6">
        <v>120000</v>
      </c>
      <c r="G32" s="6">
        <v>120000</v>
      </c>
      <c r="H32" s="6">
        <v>120000</v>
      </c>
      <c r="I32" s="6">
        <v>120000</v>
      </c>
      <c r="J32" s="6">
        <v>120000</v>
      </c>
      <c r="K32" s="6">
        <v>120000</v>
      </c>
      <c r="L32" s="6">
        <v>120000</v>
      </c>
    </row>
    <row r="33" spans="1:13" x14ac:dyDescent="0.35">
      <c r="A33" s="1" t="s">
        <v>41</v>
      </c>
      <c r="B33" s="27" t="s">
        <v>47</v>
      </c>
      <c r="C33" s="6">
        <v>100000</v>
      </c>
      <c r="D33" s="6">
        <v>100000</v>
      </c>
      <c r="E33" s="6">
        <v>100000</v>
      </c>
      <c r="F33" s="6">
        <v>100000</v>
      </c>
      <c r="G33" s="6">
        <v>100000</v>
      </c>
      <c r="H33" s="6">
        <v>100000</v>
      </c>
      <c r="I33" s="6">
        <v>100000</v>
      </c>
      <c r="J33" s="6">
        <v>100000</v>
      </c>
      <c r="K33" s="6">
        <v>100000</v>
      </c>
      <c r="L33" s="6">
        <v>100000</v>
      </c>
    </row>
    <row r="35" spans="1:13" ht="19" thickBot="1" x14ac:dyDescent="0.5">
      <c r="A35" s="2" t="s">
        <v>1</v>
      </c>
    </row>
    <row r="36" spans="1:13" x14ac:dyDescent="0.35">
      <c r="A36" s="11" t="s">
        <v>46</v>
      </c>
      <c r="B36" s="11">
        <v>2017</v>
      </c>
      <c r="C36" s="11">
        <v>2018</v>
      </c>
      <c r="D36" s="11">
        <v>2019</v>
      </c>
      <c r="E36" s="11">
        <v>2020</v>
      </c>
      <c r="F36" s="11">
        <v>2021</v>
      </c>
      <c r="G36" s="11">
        <v>2022</v>
      </c>
      <c r="H36" s="11">
        <v>2023</v>
      </c>
      <c r="I36" s="11">
        <v>2024</v>
      </c>
      <c r="J36" s="11">
        <v>2025</v>
      </c>
      <c r="K36" s="11">
        <v>2026</v>
      </c>
      <c r="L36" s="11">
        <v>2027</v>
      </c>
      <c r="M36" s="11" t="s">
        <v>31</v>
      </c>
    </row>
    <row r="37" spans="1:13" x14ac:dyDescent="0.35">
      <c r="A37" s="1" t="s">
        <v>42</v>
      </c>
      <c r="B37" s="22">
        <f>B68</f>
        <v>77545.3125</v>
      </c>
      <c r="C37" s="22">
        <f>C68</f>
        <v>-7801.96875</v>
      </c>
      <c r="D37" s="22">
        <f t="shared" ref="D37:L37" si="0">D68</f>
        <v>-3692.0671875000698</v>
      </c>
      <c r="E37" s="22">
        <f t="shared" si="0"/>
        <v>-239.74987500003772</v>
      </c>
      <c r="F37" s="22">
        <f t="shared" si="0"/>
        <v>2453.0576287500153</v>
      </c>
      <c r="G37" s="22">
        <f t="shared" si="0"/>
        <v>2453.0576287500153</v>
      </c>
      <c r="H37" s="22">
        <f t="shared" si="0"/>
        <v>603.99647617503069</v>
      </c>
      <c r="I37" s="22">
        <f t="shared" si="0"/>
        <v>603.99647617503069</v>
      </c>
      <c r="J37" s="22">
        <f t="shared" si="0"/>
        <v>3322.1163704602222</v>
      </c>
      <c r="K37" s="22">
        <f t="shared" si="0"/>
        <v>8921.4433526879002</v>
      </c>
      <c r="L37" s="22">
        <f t="shared" si="0"/>
        <v>14856.729953849106</v>
      </c>
      <c r="M37" s="22">
        <f>SUM(B37:L37)</f>
        <v>99025.924574347213</v>
      </c>
    </row>
    <row r="38" spans="1:13" x14ac:dyDescent="0.35">
      <c r="A38" s="1" t="s">
        <v>49</v>
      </c>
      <c r="B38" s="27" t="s">
        <v>47</v>
      </c>
      <c r="C38" s="23" t="str">
        <f>C70</f>
        <v>No</v>
      </c>
      <c r="D38" s="23" t="str">
        <f t="shared" ref="D38:L38" si="1">D70</f>
        <v>No</v>
      </c>
      <c r="E38" s="23" t="str">
        <f t="shared" si="1"/>
        <v>No</v>
      </c>
      <c r="F38" s="23" t="str">
        <f t="shared" si="1"/>
        <v>No</v>
      </c>
      <c r="G38" s="23" t="str">
        <f t="shared" si="1"/>
        <v>No</v>
      </c>
      <c r="H38" s="23" t="str">
        <f t="shared" si="1"/>
        <v>No</v>
      </c>
      <c r="I38" s="23" t="str">
        <f t="shared" si="1"/>
        <v>No</v>
      </c>
      <c r="J38" s="23" t="str">
        <f t="shared" si="1"/>
        <v>No</v>
      </c>
      <c r="K38" s="23" t="str">
        <f t="shared" si="1"/>
        <v>No</v>
      </c>
      <c r="L38" s="23" t="str">
        <f t="shared" si="1"/>
        <v>No</v>
      </c>
      <c r="M38" s="23"/>
    </row>
    <row r="39" spans="1:13" x14ac:dyDescent="0.35">
      <c r="A39" s="29" t="s">
        <v>48</v>
      </c>
      <c r="B39" s="30" t="s">
        <v>47</v>
      </c>
      <c r="C39" s="23" t="str">
        <f>C71</f>
        <v>No</v>
      </c>
      <c r="D39" s="23" t="str">
        <f t="shared" ref="D39:L39" si="2">D71</f>
        <v>No</v>
      </c>
      <c r="E39" s="23" t="str">
        <f t="shared" si="2"/>
        <v>No</v>
      </c>
      <c r="F39" s="23" t="str">
        <f t="shared" si="2"/>
        <v>No</v>
      </c>
      <c r="G39" s="23" t="str">
        <f t="shared" si="2"/>
        <v>No</v>
      </c>
      <c r="H39" s="23" t="str">
        <f t="shared" si="2"/>
        <v>No</v>
      </c>
      <c r="I39" s="23" t="str">
        <f t="shared" si="2"/>
        <v>No</v>
      </c>
      <c r="J39" s="23" t="str">
        <f t="shared" si="2"/>
        <v>No</v>
      </c>
      <c r="K39" s="23" t="str">
        <f t="shared" si="2"/>
        <v>No</v>
      </c>
      <c r="L39" s="23" t="str">
        <f t="shared" si="2"/>
        <v>No</v>
      </c>
    </row>
    <row r="41" spans="1:13" ht="19" thickBot="1" x14ac:dyDescent="0.5">
      <c r="A41" s="2" t="s">
        <v>30</v>
      </c>
      <c r="B41" s="4"/>
    </row>
    <row r="42" spans="1:13" x14ac:dyDescent="0.35">
      <c r="A42" s="10" t="s">
        <v>16</v>
      </c>
      <c r="B42" s="11">
        <v>2017</v>
      </c>
      <c r="C42" s="11">
        <v>2018</v>
      </c>
      <c r="D42" s="11">
        <v>2019</v>
      </c>
      <c r="E42" s="11">
        <v>2020</v>
      </c>
      <c r="F42" s="11">
        <v>2021</v>
      </c>
      <c r="G42" s="11">
        <v>2022</v>
      </c>
      <c r="H42" s="11">
        <v>2023</v>
      </c>
      <c r="I42" s="11">
        <v>2024</v>
      </c>
      <c r="J42" s="11">
        <v>2025</v>
      </c>
      <c r="K42" s="11">
        <v>2026</v>
      </c>
      <c r="L42" s="11">
        <v>2027</v>
      </c>
      <c r="M42" s="11"/>
    </row>
    <row r="43" spans="1:13" x14ac:dyDescent="0.35">
      <c r="A43" s="1" t="s">
        <v>17</v>
      </c>
      <c r="B43" s="18">
        <f>$B$18*($B$17*0.25)</f>
        <v>9256500</v>
      </c>
      <c r="C43" s="18">
        <f>B43*(1+C$31)</f>
        <v>9811890</v>
      </c>
      <c r="D43" s="18">
        <f t="shared" ref="D43:L43" si="3">C43*(1+D$31)</f>
        <v>10302484.5</v>
      </c>
      <c r="E43" s="18">
        <f t="shared" si="3"/>
        <v>10714583.880000001</v>
      </c>
      <c r="F43" s="18">
        <f t="shared" si="3"/>
        <v>11036021.396400001</v>
      </c>
      <c r="G43" s="18">
        <f t="shared" si="3"/>
        <v>11036021.396400001</v>
      </c>
      <c r="H43" s="18">
        <f t="shared" si="3"/>
        <v>10815300.968472</v>
      </c>
      <c r="I43" s="18">
        <f t="shared" si="3"/>
        <v>10815300.968472</v>
      </c>
      <c r="J43" s="18">
        <f t="shared" si="3"/>
        <v>11139759.997526161</v>
      </c>
      <c r="K43" s="18">
        <f t="shared" si="3"/>
        <v>11808145.597377732</v>
      </c>
      <c r="L43" s="18">
        <f t="shared" si="3"/>
        <v>12516634.333220396</v>
      </c>
    </row>
    <row r="44" spans="1:13" x14ac:dyDescent="0.35">
      <c r="A44" s="1" t="s">
        <v>20</v>
      </c>
      <c r="B44" s="18">
        <f>$B$18*($B$17*0.25)</f>
        <v>9256500</v>
      </c>
      <c r="C44" s="18">
        <f t="shared" ref="C44:L49" si="4">B44*(1+C$31)</f>
        <v>9811890</v>
      </c>
      <c r="D44" s="18">
        <f t="shared" si="4"/>
        <v>10302484.5</v>
      </c>
      <c r="E44" s="18">
        <f t="shared" si="4"/>
        <v>10714583.880000001</v>
      </c>
      <c r="F44" s="18">
        <f t="shared" si="4"/>
        <v>11036021.396400001</v>
      </c>
      <c r="G44" s="18">
        <f t="shared" si="4"/>
        <v>11036021.396400001</v>
      </c>
      <c r="H44" s="18">
        <f t="shared" si="4"/>
        <v>10815300.968472</v>
      </c>
      <c r="I44" s="18">
        <f t="shared" si="4"/>
        <v>10815300.968472</v>
      </c>
      <c r="J44" s="18">
        <f t="shared" si="4"/>
        <v>11139759.997526161</v>
      </c>
      <c r="K44" s="18">
        <f t="shared" si="4"/>
        <v>11808145.597377732</v>
      </c>
      <c r="L44" s="18">
        <f t="shared" si="4"/>
        <v>12516634.333220396</v>
      </c>
    </row>
    <row r="45" spans="1:13" x14ac:dyDescent="0.35">
      <c r="A45" s="1" t="s">
        <v>19</v>
      </c>
      <c r="B45" s="18">
        <f>$B$19*$B$17</f>
        <v>4250000</v>
      </c>
      <c r="C45" s="18">
        <f t="shared" si="4"/>
        <v>4505000</v>
      </c>
      <c r="D45" s="18">
        <f t="shared" si="4"/>
        <v>4730250</v>
      </c>
      <c r="E45" s="18">
        <f t="shared" si="4"/>
        <v>4919460</v>
      </c>
      <c r="F45" s="18">
        <f t="shared" si="4"/>
        <v>5067043.8</v>
      </c>
      <c r="G45" s="18">
        <f t="shared" si="4"/>
        <v>5067043.8</v>
      </c>
      <c r="H45" s="18">
        <f t="shared" si="4"/>
        <v>4965702.9239999996</v>
      </c>
      <c r="I45" s="18">
        <f t="shared" si="4"/>
        <v>4965702.9239999996</v>
      </c>
      <c r="J45" s="18">
        <f t="shared" si="4"/>
        <v>5114674.0117199998</v>
      </c>
      <c r="K45" s="18">
        <f t="shared" si="4"/>
        <v>5421554.4524232</v>
      </c>
      <c r="L45" s="18">
        <f t="shared" si="4"/>
        <v>5746847.7195685925</v>
      </c>
    </row>
    <row r="46" spans="1:13" x14ac:dyDescent="0.35">
      <c r="A46" s="1" t="s">
        <v>18</v>
      </c>
      <c r="B46" s="18">
        <f>$B$20*$B$17</f>
        <v>127500</v>
      </c>
      <c r="C46" s="18">
        <f t="shared" si="4"/>
        <v>135150</v>
      </c>
      <c r="D46" s="18">
        <f t="shared" si="4"/>
        <v>141907.5</v>
      </c>
      <c r="E46" s="18">
        <f t="shared" si="4"/>
        <v>147583.80000000002</v>
      </c>
      <c r="F46" s="18">
        <f t="shared" si="4"/>
        <v>152011.31400000001</v>
      </c>
      <c r="G46" s="18">
        <f t="shared" si="4"/>
        <v>152011.31400000001</v>
      </c>
      <c r="H46" s="18">
        <f t="shared" si="4"/>
        <v>148971.08772000001</v>
      </c>
      <c r="I46" s="18">
        <f t="shared" si="4"/>
        <v>148971.08772000001</v>
      </c>
      <c r="J46" s="18">
        <f t="shared" si="4"/>
        <v>153440.2203516</v>
      </c>
      <c r="K46" s="18">
        <f t="shared" si="4"/>
        <v>162646.63357269601</v>
      </c>
      <c r="L46" s="18">
        <f t="shared" si="4"/>
        <v>172405.43158705777</v>
      </c>
    </row>
    <row r="47" spans="1:13" x14ac:dyDescent="0.35">
      <c r="A47" s="1" t="s">
        <v>23</v>
      </c>
      <c r="B47" s="6">
        <f>$B$21*$B$17</f>
        <v>2125000</v>
      </c>
      <c r="C47" s="18">
        <f t="shared" si="4"/>
        <v>2252500</v>
      </c>
      <c r="D47" s="18">
        <f t="shared" si="4"/>
        <v>2365125</v>
      </c>
      <c r="E47" s="18">
        <f t="shared" si="4"/>
        <v>2459730</v>
      </c>
      <c r="F47" s="18">
        <f t="shared" si="4"/>
        <v>2533521.9</v>
      </c>
      <c r="G47" s="18">
        <f t="shared" si="4"/>
        <v>2533521.9</v>
      </c>
      <c r="H47" s="18">
        <f t="shared" si="4"/>
        <v>2482851.4619999998</v>
      </c>
      <c r="I47" s="18">
        <f t="shared" si="4"/>
        <v>2482851.4619999998</v>
      </c>
      <c r="J47" s="18">
        <f t="shared" si="4"/>
        <v>2557337.0058599999</v>
      </c>
      <c r="K47" s="18">
        <f t="shared" si="4"/>
        <v>2710777.2262116</v>
      </c>
      <c r="L47" s="18">
        <f t="shared" si="4"/>
        <v>2873423.8597842962</v>
      </c>
    </row>
    <row r="48" spans="1:13" x14ac:dyDescent="0.35">
      <c r="A48" s="1" t="s">
        <v>21</v>
      </c>
      <c r="B48" s="18">
        <f>$B$22*$B$17</f>
        <v>2125000</v>
      </c>
      <c r="C48" s="18">
        <f t="shared" si="4"/>
        <v>2252500</v>
      </c>
      <c r="D48" s="18">
        <f t="shared" si="4"/>
        <v>2365125</v>
      </c>
      <c r="E48" s="18">
        <f t="shared" si="4"/>
        <v>2459730</v>
      </c>
      <c r="F48" s="18">
        <f t="shared" si="4"/>
        <v>2533521.9</v>
      </c>
      <c r="G48" s="18">
        <f t="shared" si="4"/>
        <v>2533521.9</v>
      </c>
      <c r="H48" s="18">
        <f t="shared" si="4"/>
        <v>2482851.4619999998</v>
      </c>
      <c r="I48" s="18">
        <f t="shared" si="4"/>
        <v>2482851.4619999998</v>
      </c>
      <c r="J48" s="18">
        <f t="shared" si="4"/>
        <v>2557337.0058599999</v>
      </c>
      <c r="K48" s="18">
        <f t="shared" si="4"/>
        <v>2710777.2262116</v>
      </c>
      <c r="L48" s="18">
        <f t="shared" si="4"/>
        <v>2873423.8597842962</v>
      </c>
    </row>
    <row r="49" spans="1:13" x14ac:dyDescent="0.35">
      <c r="A49" s="1" t="s">
        <v>22</v>
      </c>
      <c r="B49" s="18">
        <f>$B$18*($B$17*0.75)</f>
        <v>27769500</v>
      </c>
      <c r="C49" s="18">
        <f t="shared" si="4"/>
        <v>29435670</v>
      </c>
      <c r="D49" s="18">
        <f t="shared" si="4"/>
        <v>30907453.5</v>
      </c>
      <c r="E49" s="18">
        <f t="shared" si="4"/>
        <v>32143751.640000001</v>
      </c>
      <c r="F49" s="18">
        <f t="shared" si="4"/>
        <v>33108064.189200003</v>
      </c>
      <c r="G49" s="18">
        <f t="shared" si="4"/>
        <v>33108064.189200003</v>
      </c>
      <c r="H49" s="18">
        <f t="shared" si="4"/>
        <v>32445902.905416001</v>
      </c>
      <c r="I49" s="18">
        <f t="shared" si="4"/>
        <v>32445902.905416001</v>
      </c>
      <c r="J49" s="18">
        <f t="shared" si="4"/>
        <v>33419279.99257848</v>
      </c>
      <c r="K49" s="18">
        <f t="shared" si="4"/>
        <v>35424436.79213319</v>
      </c>
      <c r="L49" s="18">
        <f t="shared" si="4"/>
        <v>37549902.999661185</v>
      </c>
    </row>
    <row r="50" spans="1:13" ht="15" thickBot="1" x14ac:dyDescent="0.4">
      <c r="B50" s="4"/>
    </row>
    <row r="51" spans="1:13" x14ac:dyDescent="0.35">
      <c r="A51" s="10" t="s">
        <v>28</v>
      </c>
      <c r="B51" s="11">
        <v>2017</v>
      </c>
      <c r="C51" s="11">
        <v>2018</v>
      </c>
      <c r="D51" s="11">
        <v>2019</v>
      </c>
      <c r="E51" s="11">
        <v>2020</v>
      </c>
      <c r="F51" s="11">
        <v>2021</v>
      </c>
      <c r="G51" s="11">
        <v>2022</v>
      </c>
      <c r="H51" s="11">
        <v>2023</v>
      </c>
      <c r="I51" s="11">
        <v>2024</v>
      </c>
      <c r="J51" s="11">
        <v>2025</v>
      </c>
      <c r="K51" s="11">
        <v>2026</v>
      </c>
      <c r="L51" s="11">
        <v>2027</v>
      </c>
      <c r="M51" s="11"/>
    </row>
    <row r="52" spans="1:13" x14ac:dyDescent="0.35">
      <c r="A52" s="1" t="s">
        <v>17</v>
      </c>
      <c r="B52" s="18">
        <f>$B$5*B43</f>
        <v>23141.25</v>
      </c>
      <c r="C52" s="18">
        <f t="shared" ref="C52:L52" si="5">$B$5*C43</f>
        <v>24529.725000000002</v>
      </c>
      <c r="D52" s="18">
        <f t="shared" si="5"/>
        <v>25756.21125</v>
      </c>
      <c r="E52" s="18">
        <f t="shared" si="5"/>
        <v>26786.459700000003</v>
      </c>
      <c r="F52" s="18">
        <f t="shared" si="5"/>
        <v>27590.053491000002</v>
      </c>
      <c r="G52" s="18">
        <f t="shared" si="5"/>
        <v>27590.053491000002</v>
      </c>
      <c r="H52" s="18">
        <f t="shared" si="5"/>
        <v>27038.252421180001</v>
      </c>
      <c r="I52" s="18">
        <f t="shared" si="5"/>
        <v>27038.252421180001</v>
      </c>
      <c r="J52" s="18">
        <f t="shared" si="5"/>
        <v>27849.399993815405</v>
      </c>
      <c r="K52" s="18">
        <f t="shared" si="5"/>
        <v>29520.363993444331</v>
      </c>
      <c r="L52" s="18">
        <f t="shared" si="5"/>
        <v>31291.585833050991</v>
      </c>
    </row>
    <row r="53" spans="1:13" x14ac:dyDescent="0.35">
      <c r="A53" s="1" t="s">
        <v>20</v>
      </c>
      <c r="B53" s="6">
        <f>B44*$B$8</f>
        <v>9256.5</v>
      </c>
      <c r="C53" s="6">
        <f t="shared" ref="C53:L53" si="6">C44*$B$8</f>
        <v>9811.89</v>
      </c>
      <c r="D53" s="6">
        <f t="shared" si="6"/>
        <v>10302.4845</v>
      </c>
      <c r="E53" s="6">
        <f t="shared" si="6"/>
        <v>10714.58388</v>
      </c>
      <c r="F53" s="6">
        <f t="shared" si="6"/>
        <v>11036.021396400001</v>
      </c>
      <c r="G53" s="6">
        <f t="shared" si="6"/>
        <v>11036.021396400001</v>
      </c>
      <c r="H53" s="6">
        <f t="shared" si="6"/>
        <v>10815.300968472</v>
      </c>
      <c r="I53" s="6">
        <f t="shared" si="6"/>
        <v>10815.300968472</v>
      </c>
      <c r="J53" s="6">
        <f t="shared" si="6"/>
        <v>11139.759997526162</v>
      </c>
      <c r="K53" s="6">
        <f t="shared" si="6"/>
        <v>11808.145597377732</v>
      </c>
      <c r="L53" s="6">
        <f t="shared" si="6"/>
        <v>12516.634333220396</v>
      </c>
    </row>
    <row r="54" spans="1:13" x14ac:dyDescent="0.35">
      <c r="A54" s="1" t="s">
        <v>19</v>
      </c>
      <c r="B54" s="6">
        <f>B45*$B$7</f>
        <v>212500</v>
      </c>
      <c r="C54" s="6">
        <f t="shared" ref="C54:L54" si="7">C45*$B$7</f>
        <v>225250</v>
      </c>
      <c r="D54" s="6">
        <f t="shared" si="7"/>
        <v>236512.5</v>
      </c>
      <c r="E54" s="6">
        <f t="shared" si="7"/>
        <v>245973</v>
      </c>
      <c r="F54" s="6">
        <f t="shared" si="7"/>
        <v>253352.19</v>
      </c>
      <c r="G54" s="6">
        <f t="shared" si="7"/>
        <v>253352.19</v>
      </c>
      <c r="H54" s="6">
        <f t="shared" si="7"/>
        <v>248285.14619999999</v>
      </c>
      <c r="I54" s="6">
        <f t="shared" si="7"/>
        <v>248285.14619999999</v>
      </c>
      <c r="J54" s="6">
        <f t="shared" si="7"/>
        <v>255733.70058599999</v>
      </c>
      <c r="K54" s="6">
        <f t="shared" si="7"/>
        <v>271077.72262116004</v>
      </c>
      <c r="L54" s="6">
        <f t="shared" si="7"/>
        <v>287342.38597842964</v>
      </c>
    </row>
    <row r="55" spans="1:13" x14ac:dyDescent="0.35">
      <c r="A55" s="1" t="s">
        <v>18</v>
      </c>
      <c r="B55" s="6">
        <f>B46*$B$6</f>
        <v>9562.5</v>
      </c>
      <c r="C55" s="6">
        <f t="shared" ref="C55:L55" si="8">C46*$B$6</f>
        <v>10136.25</v>
      </c>
      <c r="D55" s="6">
        <f t="shared" si="8"/>
        <v>10643.0625</v>
      </c>
      <c r="E55" s="6">
        <f t="shared" si="8"/>
        <v>11068.785000000002</v>
      </c>
      <c r="F55" s="6">
        <f t="shared" si="8"/>
        <v>11400.848550000001</v>
      </c>
      <c r="G55" s="6">
        <f t="shared" si="8"/>
        <v>11400.848550000001</v>
      </c>
      <c r="H55" s="6">
        <f t="shared" si="8"/>
        <v>11172.831579</v>
      </c>
      <c r="I55" s="6">
        <f t="shared" si="8"/>
        <v>11172.831579</v>
      </c>
      <c r="J55" s="6">
        <f t="shared" si="8"/>
        <v>11508.01652637</v>
      </c>
      <c r="K55" s="6">
        <f t="shared" si="8"/>
        <v>12198.497517952201</v>
      </c>
      <c r="L55" s="6">
        <f t="shared" si="8"/>
        <v>12930.407369029332</v>
      </c>
    </row>
    <row r="56" spans="1:13" x14ac:dyDescent="0.35">
      <c r="A56" s="1" t="s">
        <v>23</v>
      </c>
      <c r="B56" s="6">
        <f>B47*$B$11</f>
        <v>53125</v>
      </c>
      <c r="C56" s="6">
        <f t="shared" ref="C56:L56" si="9">C47*$B$11</f>
        <v>56312.5</v>
      </c>
      <c r="D56" s="6">
        <f t="shared" si="9"/>
        <v>59128.125</v>
      </c>
      <c r="E56" s="6">
        <f t="shared" si="9"/>
        <v>61493.25</v>
      </c>
      <c r="F56" s="6">
        <f t="shared" si="9"/>
        <v>63338.047500000001</v>
      </c>
      <c r="G56" s="6">
        <f t="shared" si="9"/>
        <v>63338.047500000001</v>
      </c>
      <c r="H56" s="6">
        <f t="shared" si="9"/>
        <v>62071.286549999997</v>
      </c>
      <c r="I56" s="6">
        <f t="shared" si="9"/>
        <v>62071.286549999997</v>
      </c>
      <c r="J56" s="6">
        <f t="shared" si="9"/>
        <v>63933.425146499998</v>
      </c>
      <c r="K56" s="6">
        <f t="shared" si="9"/>
        <v>67769.430655290009</v>
      </c>
      <c r="L56" s="6">
        <f t="shared" si="9"/>
        <v>71835.596494607409</v>
      </c>
    </row>
    <row r="57" spans="1:13" x14ac:dyDescent="0.35">
      <c r="A57" s="1" t="s">
        <v>21</v>
      </c>
      <c r="B57" s="6">
        <f>B48*$B$9</f>
        <v>212500</v>
      </c>
      <c r="C57" s="6">
        <f t="shared" ref="C57:L57" si="10">C48*$B$9</f>
        <v>225250</v>
      </c>
      <c r="D57" s="6">
        <f t="shared" si="10"/>
        <v>236512.5</v>
      </c>
      <c r="E57" s="6">
        <f t="shared" si="10"/>
        <v>245973</v>
      </c>
      <c r="F57" s="6">
        <f t="shared" si="10"/>
        <v>253352.19</v>
      </c>
      <c r="G57" s="6">
        <f t="shared" si="10"/>
        <v>253352.19</v>
      </c>
      <c r="H57" s="6">
        <f t="shared" si="10"/>
        <v>248285.14619999999</v>
      </c>
      <c r="I57" s="6">
        <f t="shared" si="10"/>
        <v>248285.14619999999</v>
      </c>
      <c r="J57" s="6">
        <f t="shared" si="10"/>
        <v>255733.70058599999</v>
      </c>
      <c r="K57" s="6">
        <f t="shared" si="10"/>
        <v>271077.72262116004</v>
      </c>
      <c r="L57" s="6">
        <f t="shared" si="10"/>
        <v>287342.38597842964</v>
      </c>
    </row>
    <row r="58" spans="1:13" x14ac:dyDescent="0.35">
      <c r="A58" s="1" t="s">
        <v>22</v>
      </c>
      <c r="B58" s="6">
        <f>B49*$B$10</f>
        <v>83308.5</v>
      </c>
      <c r="C58" s="6">
        <f t="shared" ref="C58:L58" si="11">C49*$B$10</f>
        <v>88307.01</v>
      </c>
      <c r="D58" s="6">
        <f t="shared" si="11"/>
        <v>92722.360499999995</v>
      </c>
      <c r="E58" s="6">
        <f t="shared" si="11"/>
        <v>96431.254920000007</v>
      </c>
      <c r="F58" s="6">
        <f t="shared" si="11"/>
        <v>99324.19256760001</v>
      </c>
      <c r="G58" s="6">
        <f t="shared" si="11"/>
        <v>99324.19256760001</v>
      </c>
      <c r="H58" s="6">
        <f t="shared" si="11"/>
        <v>97337.708716248002</v>
      </c>
      <c r="I58" s="6">
        <f t="shared" si="11"/>
        <v>97337.708716248002</v>
      </c>
      <c r="J58" s="6">
        <f t="shared" si="11"/>
        <v>100257.83997773545</v>
      </c>
      <c r="K58" s="6">
        <f t="shared" si="11"/>
        <v>106273.31037639958</v>
      </c>
      <c r="L58" s="6">
        <f t="shared" si="11"/>
        <v>112649.70899898355</v>
      </c>
    </row>
    <row r="59" spans="1:13" x14ac:dyDescent="0.35">
      <c r="A59" s="17" t="s">
        <v>35</v>
      </c>
      <c r="B59" s="19">
        <f>SUM(B52:B58)</f>
        <v>603393.75</v>
      </c>
      <c r="C59" s="19">
        <f t="shared" ref="C59:L59" si="12">SUM(C52:C58)</f>
        <v>639597.375</v>
      </c>
      <c r="D59" s="19">
        <f t="shared" si="12"/>
        <v>671577.24374999991</v>
      </c>
      <c r="E59" s="19">
        <f t="shared" si="12"/>
        <v>698440.33349999995</v>
      </c>
      <c r="F59" s="19">
        <f t="shared" si="12"/>
        <v>719393.54350500007</v>
      </c>
      <c r="G59" s="19">
        <f t="shared" si="12"/>
        <v>719393.54350500007</v>
      </c>
      <c r="H59" s="19">
        <f t="shared" si="12"/>
        <v>705005.67263490008</v>
      </c>
      <c r="I59" s="19">
        <f t="shared" si="12"/>
        <v>705005.67263490008</v>
      </c>
      <c r="J59" s="19">
        <f t="shared" si="12"/>
        <v>726155.84281394701</v>
      </c>
      <c r="K59" s="19">
        <f t="shared" si="12"/>
        <v>769725.19338278391</v>
      </c>
      <c r="L59" s="19">
        <f t="shared" si="12"/>
        <v>815908.70498575084</v>
      </c>
    </row>
    <row r="60" spans="1:13" ht="15" thickBot="1" x14ac:dyDescent="0.4"/>
    <row r="61" spans="1:13" x14ac:dyDescent="0.35">
      <c r="A61" s="20" t="s">
        <v>38</v>
      </c>
      <c r="B61" s="21">
        <v>2017</v>
      </c>
      <c r="C61" s="21">
        <v>2018</v>
      </c>
      <c r="D61" s="21">
        <v>2019</v>
      </c>
      <c r="E61" s="21">
        <v>2020</v>
      </c>
      <c r="F61" s="21">
        <v>2021</v>
      </c>
      <c r="G61" s="21">
        <v>2022</v>
      </c>
      <c r="H61" s="21">
        <v>2023</v>
      </c>
      <c r="I61" s="21">
        <v>2024</v>
      </c>
      <c r="J61" s="21">
        <v>2025</v>
      </c>
      <c r="K61" s="21">
        <v>2026</v>
      </c>
      <c r="L61" s="21">
        <v>2027</v>
      </c>
      <c r="M61" s="11" t="s">
        <v>31</v>
      </c>
    </row>
    <row r="62" spans="1:13" x14ac:dyDescent="0.35">
      <c r="A62" s="1" t="s">
        <v>39</v>
      </c>
      <c r="B62" s="6">
        <v>500000</v>
      </c>
      <c r="C62" s="6">
        <f>B62*(C31+1)</f>
        <v>530000</v>
      </c>
      <c r="D62" s="6">
        <f>C62*(D31+1)</f>
        <v>556500</v>
      </c>
      <c r="E62" s="6">
        <f t="shared" ref="E62:L62" si="13">D62*(E31+1)</f>
        <v>578760</v>
      </c>
      <c r="F62" s="6">
        <f t="shared" si="13"/>
        <v>596122.80000000005</v>
      </c>
      <c r="G62" s="6">
        <f t="shared" si="13"/>
        <v>596122.80000000005</v>
      </c>
      <c r="H62" s="6">
        <f t="shared" si="13"/>
        <v>584200.34400000004</v>
      </c>
      <c r="I62" s="6">
        <f t="shared" si="13"/>
        <v>584200.34400000004</v>
      </c>
      <c r="J62" s="6">
        <f t="shared" si="13"/>
        <v>601726.35432000004</v>
      </c>
      <c r="K62" s="6">
        <f t="shared" si="13"/>
        <v>637829.93557920004</v>
      </c>
      <c r="L62" s="6">
        <f t="shared" si="13"/>
        <v>676099.73171395203</v>
      </c>
    </row>
    <row r="63" spans="1:13" x14ac:dyDescent="0.35">
      <c r="A63" s="1" t="s">
        <v>33</v>
      </c>
      <c r="B63" s="6" t="s">
        <v>47</v>
      </c>
      <c r="C63" s="6">
        <f>C32</f>
        <v>120000</v>
      </c>
      <c r="D63" s="6">
        <f t="shared" ref="D63:L63" si="14">D32</f>
        <v>120000</v>
      </c>
      <c r="E63" s="6">
        <f t="shared" si="14"/>
        <v>120000</v>
      </c>
      <c r="F63" s="6">
        <f t="shared" si="14"/>
        <v>120000</v>
      </c>
      <c r="G63" s="6">
        <f t="shared" si="14"/>
        <v>120000</v>
      </c>
      <c r="H63" s="6">
        <f t="shared" si="14"/>
        <v>120000</v>
      </c>
      <c r="I63" s="6">
        <f t="shared" si="14"/>
        <v>120000</v>
      </c>
      <c r="J63" s="6">
        <f t="shared" si="14"/>
        <v>120000</v>
      </c>
      <c r="K63" s="6">
        <f t="shared" si="14"/>
        <v>120000</v>
      </c>
      <c r="L63" s="6">
        <f t="shared" si="14"/>
        <v>120000</v>
      </c>
    </row>
    <row r="64" spans="1:13" x14ac:dyDescent="0.35">
      <c r="A64" s="8" t="s">
        <v>36</v>
      </c>
      <c r="B64" s="6">
        <f>SUM(B62:B63)</f>
        <v>500000</v>
      </c>
      <c r="C64" s="6">
        <f t="shared" ref="C64:L64" si="15">SUM(C62:C63)</f>
        <v>650000</v>
      </c>
      <c r="D64" s="6">
        <f t="shared" si="15"/>
        <v>676500</v>
      </c>
      <c r="E64" s="6">
        <f t="shared" si="15"/>
        <v>698760</v>
      </c>
      <c r="F64" s="6">
        <f t="shared" si="15"/>
        <v>716122.8</v>
      </c>
      <c r="G64" s="6">
        <f t="shared" si="15"/>
        <v>716122.8</v>
      </c>
      <c r="H64" s="6">
        <f t="shared" si="15"/>
        <v>704200.34400000004</v>
      </c>
      <c r="I64" s="6">
        <f t="shared" si="15"/>
        <v>704200.34400000004</v>
      </c>
      <c r="J64" s="6">
        <f t="shared" si="15"/>
        <v>721726.35432000004</v>
      </c>
      <c r="K64" s="6">
        <f t="shared" si="15"/>
        <v>757829.93557920004</v>
      </c>
      <c r="L64" s="6">
        <f t="shared" si="15"/>
        <v>796099.73171395203</v>
      </c>
    </row>
    <row r="66" spans="1:12" x14ac:dyDescent="0.35">
      <c r="A66" s="8" t="s">
        <v>44</v>
      </c>
      <c r="B66" s="6">
        <f>B59-B64</f>
        <v>103393.75</v>
      </c>
      <c r="C66" s="6">
        <f t="shared" ref="C66:L66" si="16">C59-C64</f>
        <v>-10402.625</v>
      </c>
      <c r="D66" s="6">
        <f t="shared" si="16"/>
        <v>-4922.7562500000931</v>
      </c>
      <c r="E66" s="6">
        <f t="shared" si="16"/>
        <v>-319.66650000005029</v>
      </c>
      <c r="F66" s="6">
        <f t="shared" si="16"/>
        <v>3270.7435050000204</v>
      </c>
      <c r="G66" s="6">
        <f t="shared" si="16"/>
        <v>3270.7435050000204</v>
      </c>
      <c r="H66" s="6">
        <f t="shared" si="16"/>
        <v>805.32863490004092</v>
      </c>
      <c r="I66" s="6">
        <f t="shared" si="16"/>
        <v>805.32863490004092</v>
      </c>
      <c r="J66" s="6">
        <f t="shared" si="16"/>
        <v>4429.488493946963</v>
      </c>
      <c r="K66" s="6">
        <f t="shared" si="16"/>
        <v>11895.257803583867</v>
      </c>
      <c r="L66" s="6">
        <f t="shared" si="16"/>
        <v>19808.973271798808</v>
      </c>
    </row>
    <row r="67" spans="1:12" x14ac:dyDescent="0.35">
      <c r="A67" s="1" t="s">
        <v>34</v>
      </c>
      <c r="B67" s="6">
        <f>B66*$B$26</f>
        <v>25848.4375</v>
      </c>
      <c r="C67" s="6">
        <f t="shared" ref="C67:L67" si="17">C66*$B$26</f>
        <v>-2600.65625</v>
      </c>
      <c r="D67" s="6">
        <f t="shared" si="17"/>
        <v>-1230.6890625000233</v>
      </c>
      <c r="E67" s="6">
        <f t="shared" si="17"/>
        <v>-79.916625000012573</v>
      </c>
      <c r="F67" s="6">
        <f t="shared" si="17"/>
        <v>817.68587625000509</v>
      </c>
      <c r="G67" s="6">
        <f t="shared" si="17"/>
        <v>817.68587625000509</v>
      </c>
      <c r="H67" s="6">
        <f t="shared" si="17"/>
        <v>201.33215872501023</v>
      </c>
      <c r="I67" s="6">
        <f t="shared" si="17"/>
        <v>201.33215872501023</v>
      </c>
      <c r="J67" s="6">
        <f t="shared" si="17"/>
        <v>1107.3721234867407</v>
      </c>
      <c r="K67" s="6">
        <f t="shared" si="17"/>
        <v>2973.8144508959667</v>
      </c>
      <c r="L67" s="6">
        <f t="shared" si="17"/>
        <v>4952.243317949702</v>
      </c>
    </row>
    <row r="68" spans="1:12" x14ac:dyDescent="0.35">
      <c r="A68" s="1" t="s">
        <v>43</v>
      </c>
      <c r="B68" s="6">
        <f>B66-B67</f>
        <v>77545.3125</v>
      </c>
      <c r="C68" s="6">
        <f t="shared" ref="C68:L68" si="18">C66-C67</f>
        <v>-7801.96875</v>
      </c>
      <c r="D68" s="6">
        <f t="shared" si="18"/>
        <v>-3692.0671875000698</v>
      </c>
      <c r="E68" s="6">
        <f t="shared" si="18"/>
        <v>-239.74987500003772</v>
      </c>
      <c r="F68" s="6">
        <f t="shared" si="18"/>
        <v>2453.0576287500153</v>
      </c>
      <c r="G68" s="6">
        <f t="shared" si="18"/>
        <v>2453.0576287500153</v>
      </c>
      <c r="H68" s="6">
        <f t="shared" si="18"/>
        <v>603.99647617503069</v>
      </c>
      <c r="I68" s="6">
        <f t="shared" si="18"/>
        <v>603.99647617503069</v>
      </c>
      <c r="J68" s="6">
        <f t="shared" si="18"/>
        <v>3322.1163704602222</v>
      </c>
      <c r="K68" s="6">
        <f t="shared" si="18"/>
        <v>8921.4433526879002</v>
      </c>
      <c r="L68" s="6">
        <f t="shared" si="18"/>
        <v>14856.729953849106</v>
      </c>
    </row>
    <row r="70" spans="1:12" x14ac:dyDescent="0.35">
      <c r="A70" s="24" t="s">
        <v>49</v>
      </c>
      <c r="B70" s="31" t="s">
        <v>47</v>
      </c>
      <c r="C70" s="16" t="str">
        <f>IF(C68-C33&gt;50000,"Yes","No")</f>
        <v>No</v>
      </c>
      <c r="D70" s="16" t="str">
        <f t="shared" ref="D70:L70" si="19">IF(D68-D33&gt;50000,"Yes","No")</f>
        <v>No</v>
      </c>
      <c r="E70" s="16" t="str">
        <f t="shared" si="19"/>
        <v>No</v>
      </c>
      <c r="F70" s="16" t="str">
        <f t="shared" si="19"/>
        <v>No</v>
      </c>
      <c r="G70" s="16" t="str">
        <f t="shared" si="19"/>
        <v>No</v>
      </c>
      <c r="H70" s="16" t="str">
        <f t="shared" si="19"/>
        <v>No</v>
      </c>
      <c r="I70" s="16" t="str">
        <f t="shared" si="19"/>
        <v>No</v>
      </c>
      <c r="J70" s="16" t="str">
        <f t="shared" si="19"/>
        <v>No</v>
      </c>
      <c r="K70" s="16" t="str">
        <f t="shared" si="19"/>
        <v>No</v>
      </c>
      <c r="L70" s="16" t="str">
        <f t="shared" si="19"/>
        <v>No</v>
      </c>
    </row>
    <row r="71" spans="1:12" x14ac:dyDescent="0.35">
      <c r="A71" s="25" t="s">
        <v>48</v>
      </c>
      <c r="B71" s="28" t="s">
        <v>47</v>
      </c>
      <c r="C71" s="26" t="str">
        <f>IF(C68&gt;100000,"Yes","No")</f>
        <v>No</v>
      </c>
      <c r="D71" s="26" t="str">
        <f t="shared" ref="D71:L71" si="20">IF(D68&gt;100000,"Yes","No")</f>
        <v>No</v>
      </c>
      <c r="E71" s="26" t="str">
        <f t="shared" si="20"/>
        <v>No</v>
      </c>
      <c r="F71" s="26" t="str">
        <f t="shared" si="20"/>
        <v>No</v>
      </c>
      <c r="G71" s="26" t="str">
        <f t="shared" si="20"/>
        <v>No</v>
      </c>
      <c r="H71" s="26" t="str">
        <f t="shared" si="20"/>
        <v>No</v>
      </c>
      <c r="I71" s="26" t="str">
        <f t="shared" si="20"/>
        <v>No</v>
      </c>
      <c r="J71" s="26" t="str">
        <f t="shared" si="20"/>
        <v>No</v>
      </c>
      <c r="K71" s="26" t="str">
        <f t="shared" si="20"/>
        <v>No</v>
      </c>
      <c r="L71" s="26" t="str">
        <f t="shared" si="20"/>
        <v>No</v>
      </c>
    </row>
  </sheetData>
  <scenarios current="0" sqref="C37:L39">
    <scenario name="Do Nothing" locked="1" count="30" user="Noah Smith" comment="Created by Noah Smith on 5/30/2018_x000a_Modified by Noah Smith on 5/30/2018">
      <inputCells r="C31" val="-0.05" numFmtId="9"/>
      <inputCells r="D31" val="-0.05" numFmtId="9"/>
      <inputCells r="E31" val="-0.05" numFmtId="9"/>
      <inputCells r="F31" val="-0.05" numFmtId="9"/>
      <inputCells r="G31" val="-0.05" numFmtId="9"/>
      <inputCells r="H31" val="-0.05" numFmtId="9"/>
      <inputCells r="I31" val="-0.05" numFmtId="9"/>
      <inputCells r="J31" val="-0.05" numFmtId="9"/>
      <inputCells r="K31" val="-0.05" numFmtId="9"/>
      <inputCells r="L31" val="-0.05" numFmtId="9"/>
      <inputCells r="C32" val="0" numFmtId="164"/>
      <inputCells r="D32" val="0" numFmtId="164"/>
      <inputCells r="E32" val="0" numFmtId="164"/>
      <inputCells r="F32" val="0" numFmtId="164"/>
      <inputCells r="G32" val="0" numFmtId="164"/>
      <inputCells r="H32" val="0" numFmtId="164"/>
      <inputCells r="I32" val="0" numFmtId="164"/>
      <inputCells r="J32" val="0" numFmtId="164"/>
      <inputCells r="K32" val="0" numFmtId="164"/>
      <inputCells r="L32" val="0" numFmtId="164"/>
      <inputCells r="C33" val="65000" numFmtId="164"/>
      <inputCells r="D33" val="65000" numFmtId="164"/>
      <inputCells r="E33" val="65000" numFmtId="164"/>
      <inputCells r="F33" val="65000" numFmtId="164"/>
      <inputCells r="G33" val="65000" numFmtId="164"/>
      <inputCells r="H33" val="65000" numFmtId="164"/>
      <inputCells r="I33" val="65000" numFmtId="164"/>
      <inputCells r="J33" val="65000" numFmtId="164"/>
      <inputCells r="K33" val="65000" numFmtId="164"/>
      <inputCells r="L33" val="65000" numFmtId="164"/>
    </scenario>
    <scenario name="Loan - Low ROI" locked="1" count="30" user="Noah Smith" comment="Created by Noah Smith on 5/30/2018">
      <inputCells r="C31" val="0.06" numFmtId="9"/>
      <inputCells r="D31" val="0.06" numFmtId="9"/>
      <inputCells r="E31" val="0.06" numFmtId="9"/>
      <inputCells r="F31" val="0.06" numFmtId="9"/>
      <inputCells r="G31" val="0.06" numFmtId="9"/>
      <inputCells r="H31" val="0.06" numFmtId="9"/>
      <inputCells r="I31" val="0.06" numFmtId="9"/>
      <inputCells r="J31" val="0.06" numFmtId="9"/>
      <inputCells r="K31" val="0.06" numFmtId="9"/>
      <inputCells r="L31" val="0.06" numFmtId="9"/>
      <inputCells r="C32" val="120000" numFmtId="164"/>
      <inputCells r="D32" val="120000" numFmtId="164"/>
      <inputCells r="E32" val="120000" numFmtId="164"/>
      <inputCells r="F32" val="120000" numFmtId="164"/>
      <inputCells r="G32" val="120000" numFmtId="164"/>
      <inputCells r="H32" val="120000" numFmtId="164"/>
      <inputCells r="I32" val="120000" numFmtId="164"/>
      <inputCells r="J32" val="120000" numFmtId="164"/>
      <inputCells r="K32" val="120000" numFmtId="164"/>
      <inputCells r="L32" val="120000" numFmtId="164"/>
      <inputCells r="C33" val="100000" numFmtId="164"/>
      <inputCells r="D33" val="100000" numFmtId="164"/>
      <inputCells r="E33" val="100000" numFmtId="164"/>
      <inputCells r="F33" val="100000" numFmtId="164"/>
      <inputCells r="G33" val="100000" numFmtId="164"/>
      <inputCells r="H33" val="100000" numFmtId="164"/>
      <inputCells r="I33" val="100000" numFmtId="164"/>
      <inputCells r="J33" val="100000" numFmtId="164"/>
      <inputCells r="K33" val="100000" numFmtId="164"/>
      <inputCells r="L33" val="100000" numFmtId="164"/>
    </scenario>
    <scenario name="Loan - High ROI" locked="1" count="30" user="Noah Smith" comment="Created by Noah Smith on 5/30/2018">
      <inputCells r="C31" val="0.13" numFmtId="9"/>
      <inputCells r="D31" val="0.13" numFmtId="9"/>
      <inputCells r="E31" val="0.13" numFmtId="9"/>
      <inputCells r="F31" val="0.13" numFmtId="9"/>
      <inputCells r="G31" val="0.13" numFmtId="9"/>
      <inputCells r="H31" val="0.13" numFmtId="9"/>
      <inputCells r="I31" val="0.13" numFmtId="9"/>
      <inputCells r="J31" val="0.13" numFmtId="9"/>
      <inputCells r="K31" val="0.13" numFmtId="9"/>
      <inputCells r="L31" val="0.13" numFmtId="9"/>
      <inputCells r="C32" val="120000" numFmtId="164"/>
      <inputCells r="D32" val="120000" numFmtId="164"/>
      <inputCells r="E32" val="120000" numFmtId="164"/>
      <inputCells r="F32" val="120000" numFmtId="164"/>
      <inputCells r="G32" val="120000" numFmtId="164"/>
      <inputCells r="H32" val="120000" numFmtId="164"/>
      <inputCells r="I32" val="120000" numFmtId="164"/>
      <inputCells r="J32" val="120000" numFmtId="164"/>
      <inputCells r="K32" val="120000" numFmtId="164"/>
      <inputCells r="L32" val="120000" numFmtId="164"/>
      <inputCells r="C33" val="100000" numFmtId="164"/>
      <inputCells r="D33" val="100000" numFmtId="164"/>
      <inputCells r="E33" val="100000" numFmtId="164"/>
      <inputCells r="F33" val="100000" numFmtId="164"/>
      <inputCells r="G33" val="100000" numFmtId="164"/>
      <inputCells r="H33" val="100000" numFmtId="164"/>
      <inputCells r="I33" val="100000" numFmtId="164"/>
      <inputCells r="J33" val="100000" numFmtId="164"/>
      <inputCells r="K33" val="100000" numFmtId="164"/>
      <inputCells r="L33" val="100000" numFmtId="164"/>
    </scenario>
    <scenario name="Buyout" locked="1" count="30" user="Noah Smith" comment="Created by Noah Smith on 5/30/2018">
      <inputCells r="C31" val="-1" numFmtId="9"/>
      <inputCells r="D31" val="0" numFmtId="9"/>
      <inputCells r="E31" val="0" numFmtId="9"/>
      <inputCells r="F31" val="0" numFmtId="9"/>
      <inputCells r="G31" val="0" numFmtId="9"/>
      <inputCells r="H31" val="0" numFmtId="9"/>
      <inputCells r="I31" val="0" numFmtId="9"/>
      <inputCells r="J31" val="0" numFmtId="9"/>
      <inputCells r="K31" val="0" numFmtId="9"/>
      <inputCells r="L31" val="0" numFmtId="9"/>
      <inputCells r="C32" val="0" numFmtId="164"/>
      <inputCells r="D32" val="0" numFmtId="164"/>
      <inputCells r="E32" val="0" numFmtId="164"/>
      <inputCells r="F32" val="0" numFmtId="164"/>
      <inputCells r="G32" val="0" numFmtId="164"/>
      <inputCells r="H32" val="0" numFmtId="164"/>
      <inputCells r="I32" val="0" numFmtId="164"/>
      <inputCells r="J32" val="0" numFmtId="164"/>
      <inputCells r="K32" val="0" numFmtId="164"/>
      <inputCells r="L32" val="0" numFmtId="164"/>
      <inputCells r="C33" val="100000" numFmtId="164"/>
      <inputCells r="D33" val="100000" numFmtId="164"/>
      <inputCells r="E33" val="100000" numFmtId="164"/>
      <inputCells r="F33" val="100000" numFmtId="164"/>
      <inputCells r="G33" val="100000" numFmtId="164"/>
      <inputCells r="H33" val="100000" numFmtId="164"/>
      <inputCells r="I33" val="100000" numFmtId="164"/>
      <inputCells r="J33" val="100000" numFmtId="164"/>
      <inputCells r="K33" val="100000" numFmtId="164"/>
      <inputCells r="L33" val="100000" numFmtId="164"/>
    </scenario>
  </scenario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Skeleton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M</dc:creator>
  <cp:lastModifiedBy>Noah Smith</cp:lastModifiedBy>
  <dcterms:created xsi:type="dcterms:W3CDTF">2014-08-12T02:32:54Z</dcterms:created>
  <dcterms:modified xsi:type="dcterms:W3CDTF">2018-06-03T20:47:51Z</dcterms:modified>
</cp:coreProperties>
</file>