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https://d.docs.live.net/9fe2dc5eb47c7518/Documents/Summer 2018/CIS 300/"/>
    </mc:Choice>
  </mc:AlternateContent>
  <xr:revisionPtr revIDLastSave="121" documentId="8_{42BCF241-390A-4C08-BC19-4F74063F89AE}" xr6:coauthVersionLast="32" xr6:coauthVersionMax="32" xr10:uidLastSave="{CFDA42AE-821A-495D-BE21-6E0C6BB152D6}"/>
  <bookViews>
    <workbookView xWindow="0" yWindow="0" windowWidth="14380" windowHeight="4100" xr2:uid="{00000000-000D-0000-FFFF-FFFF00000000}"/>
  </bookViews>
  <sheets>
    <sheet name="Skeleton" sheetId="3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3" l="1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I59" i="3" s="1"/>
  <c r="I66" i="3" s="1"/>
  <c r="J58" i="3"/>
  <c r="K58" i="3"/>
  <c r="L58" i="3"/>
  <c r="C59" i="3"/>
  <c r="C66" i="3" s="1"/>
  <c r="D59" i="3"/>
  <c r="E59" i="3"/>
  <c r="F59" i="3"/>
  <c r="G59" i="3"/>
  <c r="G66" i="3" s="1"/>
  <c r="H59" i="3"/>
  <c r="J59" i="3"/>
  <c r="K59" i="3"/>
  <c r="K66" i="3" s="1"/>
  <c r="L59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B58" i="3"/>
  <c r="B57" i="3"/>
  <c r="B56" i="3"/>
  <c r="B55" i="3"/>
  <c r="B54" i="3"/>
  <c r="B53" i="3"/>
  <c r="B52" i="3"/>
  <c r="B49" i="3"/>
  <c r="B48" i="3"/>
  <c r="B47" i="3"/>
  <c r="B46" i="3"/>
  <c r="B45" i="3"/>
  <c r="B44" i="3"/>
  <c r="B43" i="3"/>
  <c r="D66" i="3"/>
  <c r="E66" i="3"/>
  <c r="E67" i="3" s="1"/>
  <c r="F66" i="3"/>
  <c r="F67" i="3" s="1"/>
  <c r="H66" i="3"/>
  <c r="J66" i="3"/>
  <c r="J67" i="3" s="1"/>
  <c r="L66" i="3"/>
  <c r="C64" i="3"/>
  <c r="D64" i="3"/>
  <c r="E64" i="3"/>
  <c r="F64" i="3"/>
  <c r="G64" i="3"/>
  <c r="H64" i="3"/>
  <c r="I64" i="3"/>
  <c r="J64" i="3"/>
  <c r="K64" i="3"/>
  <c r="L64" i="3"/>
  <c r="D63" i="3"/>
  <c r="E63" i="3"/>
  <c r="F63" i="3"/>
  <c r="G63" i="3"/>
  <c r="H63" i="3"/>
  <c r="I63" i="3"/>
  <c r="J63" i="3"/>
  <c r="K63" i="3"/>
  <c r="L63" i="3"/>
  <c r="C63" i="3"/>
  <c r="D62" i="3"/>
  <c r="E62" i="3" s="1"/>
  <c r="F62" i="3" s="1"/>
  <c r="G62" i="3" s="1"/>
  <c r="H62" i="3" s="1"/>
  <c r="I62" i="3" s="1"/>
  <c r="J62" i="3" s="1"/>
  <c r="K62" i="3" s="1"/>
  <c r="L62" i="3" s="1"/>
  <c r="C62" i="3"/>
  <c r="B64" i="3"/>
  <c r="H68" i="3" l="1"/>
  <c r="G67" i="3"/>
  <c r="G68" i="3" s="1"/>
  <c r="C67" i="3"/>
  <c r="C68" i="3" s="1"/>
  <c r="I67" i="3"/>
  <c r="I68" i="3"/>
  <c r="K67" i="3"/>
  <c r="K68" i="3" s="1"/>
  <c r="L67" i="3"/>
  <c r="L68" i="3" s="1"/>
  <c r="H67" i="3"/>
  <c r="D67" i="3"/>
  <c r="D68" i="3" s="1"/>
  <c r="J68" i="3"/>
  <c r="F68" i="3"/>
  <c r="E68" i="3"/>
  <c r="B59" i="3"/>
  <c r="B66" i="3" s="1"/>
  <c r="B67" i="3" s="1"/>
  <c r="B68" i="3" s="1"/>
  <c r="B37" i="3" s="1"/>
  <c r="D37" i="3" l="1"/>
  <c r="D70" i="3"/>
  <c r="D38" i="3" s="1"/>
  <c r="D71" i="3"/>
  <c r="D39" i="3" s="1"/>
  <c r="L70" i="3"/>
  <c r="L38" i="3" s="1"/>
  <c r="L71" i="3"/>
  <c r="L39" i="3" s="1"/>
  <c r="L37" i="3"/>
  <c r="C70" i="3"/>
  <c r="C38" i="3" s="1"/>
  <c r="C71" i="3"/>
  <c r="C39" i="3" s="1"/>
  <c r="C37" i="3"/>
  <c r="K70" i="3"/>
  <c r="K38" i="3" s="1"/>
  <c r="K71" i="3"/>
  <c r="K39" i="3" s="1"/>
  <c r="K37" i="3"/>
  <c r="G70" i="3"/>
  <c r="G38" i="3" s="1"/>
  <c r="G71" i="3"/>
  <c r="G39" i="3" s="1"/>
  <c r="G37" i="3"/>
  <c r="F37" i="3"/>
  <c r="F71" i="3"/>
  <c r="F39" i="3" s="1"/>
  <c r="F70" i="3"/>
  <c r="F38" i="3" s="1"/>
  <c r="I37" i="3"/>
  <c r="I71" i="3"/>
  <c r="I39" i="3" s="1"/>
  <c r="I70" i="3"/>
  <c r="I38" i="3" s="1"/>
  <c r="J37" i="3"/>
  <c r="J71" i="3"/>
  <c r="J39" i="3" s="1"/>
  <c r="J70" i="3"/>
  <c r="J38" i="3" s="1"/>
  <c r="H70" i="3"/>
  <c r="H38" i="3" s="1"/>
  <c r="H37" i="3"/>
  <c r="H71" i="3"/>
  <c r="H39" i="3" s="1"/>
  <c r="E37" i="3"/>
  <c r="E70" i="3"/>
  <c r="E38" i="3" s="1"/>
  <c r="E71" i="3"/>
  <c r="E39" i="3" s="1"/>
</calcChain>
</file>

<file path=xl/sharedStrings.xml><?xml version="1.0" encoding="utf-8"?>
<sst xmlns="http://schemas.openxmlformats.org/spreadsheetml/2006/main" count="69" uniqueCount="51">
  <si>
    <t>INPUTS</t>
  </si>
  <si>
    <t>SUMMARY OF KEY RESULTS</t>
  </si>
  <si>
    <t xml:space="preserve">CONSTANTS </t>
  </si>
  <si>
    <t>Prices</t>
  </si>
  <si>
    <t>Gutter Cleaning per Linear Foot</t>
  </si>
  <si>
    <t>Rough Yard Work per Square Foot</t>
  </si>
  <si>
    <t>Power Washing per Square Foot</t>
  </si>
  <si>
    <t>Lawn Mowing and Edging per Square Foot</t>
  </si>
  <si>
    <t>Driveway Seal Coating per Square Foot</t>
  </si>
  <si>
    <t>Fall Leaf Clearing per Square Foot</t>
  </si>
  <si>
    <t>Snow Removal per Square Foot</t>
  </si>
  <si>
    <t>Customer Base</t>
  </si>
  <si>
    <t>Average Power Washing Surface (Sq Ft)</t>
  </si>
  <si>
    <t>Average Gutter Length (Linear Ft)</t>
  </si>
  <si>
    <t>Average Snow Removal Surface (Sq Ft)</t>
  </si>
  <si>
    <t>Average Lawn Surface (Sq Ft)</t>
  </si>
  <si>
    <t>Expected Business</t>
  </si>
  <si>
    <t>Rough Yard Work</t>
  </si>
  <si>
    <t>Gutter Cleaning</t>
  </si>
  <si>
    <t>Power Washing</t>
  </si>
  <si>
    <t>Lawn Mowing and Edging</t>
  </si>
  <si>
    <t>Driveway Seal Coating</t>
  </si>
  <si>
    <t>Fall Leaf Clearing</t>
  </si>
  <si>
    <t>Snow Removal</t>
  </si>
  <si>
    <t>Tax Rate</t>
  </si>
  <si>
    <t xml:space="preserve">Customers </t>
  </si>
  <si>
    <t>Average Driveway Seal Coating Surface (Sq Ft)</t>
  </si>
  <si>
    <t>Average Fall Leaf Clearing Surface (Sq Ft)</t>
  </si>
  <si>
    <t>Expected Revenue</t>
  </si>
  <si>
    <t>PHILLY LANDSCAPING</t>
  </si>
  <si>
    <t>CALCULATIONS</t>
  </si>
  <si>
    <t>Total</t>
  </si>
  <si>
    <t>Costs</t>
  </si>
  <si>
    <t>Loan Repayment</t>
  </si>
  <si>
    <t>Tax Expense</t>
  </si>
  <si>
    <t>Total Revenue</t>
  </si>
  <si>
    <t>Total Expense</t>
  </si>
  <si>
    <t>Annual Payments For Loan</t>
  </si>
  <si>
    <t>Expenses</t>
  </si>
  <si>
    <t>Labor and Materials</t>
  </si>
  <si>
    <t>Average Cost of Labor and Materials</t>
  </si>
  <si>
    <t>Annual Income Required For Retirement</t>
  </si>
  <si>
    <t>Annual Income</t>
  </si>
  <si>
    <t>Net Income</t>
  </si>
  <si>
    <t>Income Before Taxes</t>
  </si>
  <si>
    <t>Customer Base Change %</t>
  </si>
  <si>
    <t>Year</t>
  </si>
  <si>
    <t>NA</t>
  </si>
  <si>
    <t>Income Over Expected Annuity Earnings?</t>
  </si>
  <si>
    <t>Enough Income to Hire Manager?</t>
  </si>
  <si>
    <t>Economic and Environmental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</si>
</sst>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3" fillId="0" borderId="0" xfId="0" applyFont="1"/>
    <xf numFmtId="0" fontId="4" fillId="0" borderId="0" xfId="0" applyFont="1"/>
    <xf numFmtId="165" fontId="0" fillId="0" borderId="0" xfId="1" applyNumberFormat="1" applyFont="1"/>
    <xf numFmtId="44" fontId="0" fillId="0" borderId="0" xfId="2" applyFont="1"/>
    <xf numFmtId="164" fontId="0" fillId="0" borderId="0" xfId="2" applyNumberFormat="1" applyFont="1"/>
    <xf numFmtId="0" fontId="5" fillId="0" borderId="0" xfId="0" applyFont="1"/>
    <xf numFmtId="0" fontId="0" fillId="0" borderId="0" xfId="0" applyFill="1" applyBorder="1"/>
    <xf numFmtId="44" fontId="0" fillId="0" borderId="0" xfId="0" applyNumberFormat="1"/>
    <xf numFmtId="0" fontId="5" fillId="0" borderId="2" xfId="0" applyFont="1" applyBorder="1" applyAlignment="1">
      <alignment wrapText="1"/>
    </xf>
    <xf numFmtId="0" fontId="0" fillId="0" borderId="1" xfId="0" applyNumberFormat="1" applyBorder="1"/>
    <xf numFmtId="0" fontId="0" fillId="0" borderId="0" xfId="0" applyFont="1"/>
    <xf numFmtId="9" fontId="0" fillId="0" borderId="0" xfId="3" applyFont="1"/>
    <xf numFmtId="9" fontId="0" fillId="0" borderId="0" xfId="0" applyNumberFormat="1"/>
    <xf numFmtId="166" fontId="0" fillId="0" borderId="0" xfId="2" applyNumberFormat="1" applyFont="1"/>
    <xf numFmtId="0" fontId="0" fillId="0" borderId="3" xfId="0" applyBorder="1"/>
    <xf numFmtId="0" fontId="2" fillId="0" borderId="3" xfId="0" applyFont="1" applyBorder="1"/>
    <xf numFmtId="164" fontId="0" fillId="0" borderId="0" xfId="2" applyNumberFormat="1" applyFont="1" applyBorder="1"/>
    <xf numFmtId="164" fontId="2" fillId="0" borderId="3" xfId="2" applyNumberFormat="1" applyFont="1" applyBorder="1"/>
    <xf numFmtId="0" fontId="5" fillId="0" borderId="4" xfId="0" applyFont="1" applyBorder="1" applyAlignment="1">
      <alignment wrapText="1"/>
    </xf>
    <xf numFmtId="0" fontId="0" fillId="0" borderId="5" xfId="0" applyNumberFormat="1" applyBorder="1"/>
    <xf numFmtId="164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abSelected="1" topLeftCell="J49" zoomScale="90" zoomScaleNormal="90" workbookViewId="0">
      <selection activeCell="M38" sqref="M38"/>
    </sheetView>
  </sheetViews>
  <sheetFormatPr defaultColWidth="8.7265625" defaultRowHeight="14.5" x14ac:dyDescent="0.35"/>
  <cols>
    <col min="1" max="1" width="42.54296875" style="1" bestFit="1" customWidth="1"/>
    <col min="2" max="2" width="17.453125" style="1" bestFit="1" customWidth="1"/>
    <col min="3" max="3" width="15" style="1" customWidth="1"/>
    <col min="4" max="12" width="19.26953125" style="1" customWidth="1"/>
    <col min="13" max="13" width="10.54296875" style="1" customWidth="1"/>
    <col min="14" max="16384" width="8.7265625" style="1"/>
  </cols>
  <sheetData>
    <row r="1" spans="1:4" ht="21" x14ac:dyDescent="0.5">
      <c r="A1" s="3" t="s">
        <v>29</v>
      </c>
    </row>
    <row r="3" spans="1:4" ht="18.5" x14ac:dyDescent="0.45">
      <c r="A3" s="2" t="s">
        <v>2</v>
      </c>
      <c r="B3" s="2">
        <v>2017</v>
      </c>
    </row>
    <row r="4" spans="1:4" x14ac:dyDescent="0.35">
      <c r="A4" s="7" t="s">
        <v>3</v>
      </c>
      <c r="B4" s="5"/>
    </row>
    <row r="5" spans="1:4" x14ac:dyDescent="0.35">
      <c r="A5" s="1" t="s">
        <v>5</v>
      </c>
      <c r="B5" s="15">
        <v>2.5000000000000001E-3</v>
      </c>
      <c r="C5" s="9"/>
    </row>
    <row r="6" spans="1:4" x14ac:dyDescent="0.35">
      <c r="A6" s="1" t="s">
        <v>4</v>
      </c>
      <c r="B6" s="15">
        <v>7.4999999999999997E-2</v>
      </c>
      <c r="C6" s="9"/>
    </row>
    <row r="7" spans="1:4" x14ac:dyDescent="0.35">
      <c r="A7" s="1" t="s">
        <v>6</v>
      </c>
      <c r="B7" s="15">
        <v>0.05</v>
      </c>
      <c r="C7" s="9"/>
      <c r="D7" s="14"/>
    </row>
    <row r="8" spans="1:4" x14ac:dyDescent="0.35">
      <c r="A8" s="1" t="s">
        <v>7</v>
      </c>
      <c r="B8" s="15">
        <v>1E-3</v>
      </c>
      <c r="C8" s="9"/>
    </row>
    <row r="9" spans="1:4" x14ac:dyDescent="0.35">
      <c r="A9" s="1" t="s">
        <v>8</v>
      </c>
      <c r="B9" s="15">
        <v>0.1</v>
      </c>
      <c r="C9" s="9"/>
    </row>
    <row r="10" spans="1:4" x14ac:dyDescent="0.35">
      <c r="A10" s="1" t="s">
        <v>9</v>
      </c>
      <c r="B10" s="15">
        <v>3.0000000000000001E-3</v>
      </c>
      <c r="C10" s="9"/>
    </row>
    <row r="11" spans="1:4" x14ac:dyDescent="0.35">
      <c r="A11" s="1" t="s">
        <v>10</v>
      </c>
      <c r="B11" s="15">
        <v>2.5000000000000001E-2</v>
      </c>
      <c r="C11" s="9"/>
    </row>
    <row r="12" spans="1:4" x14ac:dyDescent="0.35">
      <c r="B12" s="15"/>
      <c r="C12" s="9"/>
    </row>
    <row r="13" spans="1:4" x14ac:dyDescent="0.35">
      <c r="A13" s="7" t="s">
        <v>32</v>
      </c>
      <c r="B13" s="15"/>
      <c r="C13" s="9"/>
    </row>
    <row r="14" spans="1:4" x14ac:dyDescent="0.35">
      <c r="A14" s="1" t="s">
        <v>40</v>
      </c>
      <c r="B14" s="5">
        <v>0.3</v>
      </c>
    </row>
    <row r="15" spans="1:4" x14ac:dyDescent="0.35">
      <c r="B15" s="5"/>
    </row>
    <row r="16" spans="1:4" x14ac:dyDescent="0.35">
      <c r="A16" s="7" t="s">
        <v>11</v>
      </c>
      <c r="B16" s="6"/>
    </row>
    <row r="17" spans="1:12" x14ac:dyDescent="0.35">
      <c r="A17" s="12" t="s">
        <v>25</v>
      </c>
      <c r="B17" s="4">
        <v>850</v>
      </c>
    </row>
    <row r="18" spans="1:12" x14ac:dyDescent="0.35">
      <c r="A18" s="1" t="s">
        <v>15</v>
      </c>
      <c r="B18" s="4">
        <v>43560</v>
      </c>
    </row>
    <row r="19" spans="1:12" x14ac:dyDescent="0.35">
      <c r="A19" s="1" t="s">
        <v>12</v>
      </c>
      <c r="B19" s="4">
        <v>5000</v>
      </c>
    </row>
    <row r="20" spans="1:12" x14ac:dyDescent="0.35">
      <c r="A20" s="1" t="s">
        <v>13</v>
      </c>
      <c r="B20" s="4">
        <v>150</v>
      </c>
    </row>
    <row r="21" spans="1:12" x14ac:dyDescent="0.35">
      <c r="A21" s="1" t="s">
        <v>14</v>
      </c>
      <c r="B21" s="4">
        <v>2500</v>
      </c>
    </row>
    <row r="22" spans="1:12" x14ac:dyDescent="0.35">
      <c r="A22" s="1" t="s">
        <v>26</v>
      </c>
      <c r="B22" s="4">
        <v>2500</v>
      </c>
    </row>
    <row r="23" spans="1:12" x14ac:dyDescent="0.35">
      <c r="A23" s="1" t="s">
        <v>27</v>
      </c>
      <c r="B23" s="4">
        <v>43560</v>
      </c>
    </row>
    <row r="24" spans="1:12" x14ac:dyDescent="0.35">
      <c r="B24" s="4"/>
    </row>
    <row r="25" spans="1:12" x14ac:dyDescent="0.35">
      <c r="A25" s="7" t="s">
        <v>50</v>
      </c>
      <c r="B25" s="4"/>
    </row>
    <row r="26" spans="1:12" x14ac:dyDescent="0.35">
      <c r="A26" s="12" t="s">
        <v>24</v>
      </c>
      <c r="B26" s="13">
        <v>0.25</v>
      </c>
    </row>
    <row r="27" spans="1:12" x14ac:dyDescent="0.35">
      <c r="A27" s="12"/>
      <c r="B27" s="13"/>
    </row>
    <row r="28" spans="1:12" x14ac:dyDescent="0.35">
      <c r="A28" s="12"/>
      <c r="B28" s="4"/>
    </row>
    <row r="29" spans="1:12" ht="19" thickBot="1" x14ac:dyDescent="0.5">
      <c r="A29" s="2" t="s">
        <v>0</v>
      </c>
      <c r="B29" s="4"/>
    </row>
    <row r="30" spans="1:12" x14ac:dyDescent="0.35">
      <c r="A30" s="11" t="s">
        <v>46</v>
      </c>
      <c r="B30" s="11">
        <v>2017</v>
      </c>
      <c r="C30" s="11">
        <v>2018</v>
      </c>
      <c r="D30" s="11">
        <v>2019</v>
      </c>
      <c r="E30" s="11">
        <v>2020</v>
      </c>
      <c r="F30" s="11">
        <v>2021</v>
      </c>
      <c r="G30" s="11">
        <v>2022</v>
      </c>
      <c r="H30" s="11">
        <v>2023</v>
      </c>
      <c r="I30" s="11">
        <v>2024</v>
      </c>
      <c r="J30" s="11">
        <v>2025</v>
      </c>
      <c r="K30" s="11">
        <v>2026</v>
      </c>
      <c r="L30" s="11">
        <v>2027</v>
      </c>
    </row>
    <row r="31" spans="1:12" x14ac:dyDescent="0.35">
      <c r="A31" s="1" t="s">
        <v>45</v>
      </c>
      <c r="B31" s="27" t="s">
        <v>47</v>
      </c>
    </row>
    <row r="32" spans="1:12" x14ac:dyDescent="0.35">
      <c r="A32" s="1" t="s">
        <v>37</v>
      </c>
      <c r="B32" s="27" t="s">
        <v>47</v>
      </c>
    </row>
    <row r="33" spans="1:13" x14ac:dyDescent="0.35">
      <c r="A33" s="1" t="s">
        <v>41</v>
      </c>
      <c r="B33" s="27" t="s">
        <v>47</v>
      </c>
    </row>
    <row r="35" spans="1:13" ht="19" thickBot="1" x14ac:dyDescent="0.5">
      <c r="A35" s="2" t="s">
        <v>1</v>
      </c>
    </row>
    <row r="36" spans="1:13" x14ac:dyDescent="0.35">
      <c r="A36" s="11" t="s">
        <v>46</v>
      </c>
      <c r="B36" s="11">
        <v>2017</v>
      </c>
      <c r="C36" s="11">
        <v>2018</v>
      </c>
      <c r="D36" s="11">
        <v>2019</v>
      </c>
      <c r="E36" s="11">
        <v>2020</v>
      </c>
      <c r="F36" s="11">
        <v>2021</v>
      </c>
      <c r="G36" s="11">
        <v>2022</v>
      </c>
      <c r="H36" s="11">
        <v>2023</v>
      </c>
      <c r="I36" s="11">
        <v>2024</v>
      </c>
      <c r="J36" s="11">
        <v>2025</v>
      </c>
      <c r="K36" s="11">
        <v>2026</v>
      </c>
      <c r="L36" s="11">
        <v>2027</v>
      </c>
      <c r="M36" s="11" t="s">
        <v>31</v>
      </c>
    </row>
    <row r="37" spans="1:13" x14ac:dyDescent="0.35">
      <c r="A37" s="1" t="s">
        <v>42</v>
      </c>
      <c r="B37" s="22">
        <f>B68</f>
        <v>77545.3125</v>
      </c>
      <c r="C37" s="22">
        <f>C68</f>
        <v>77545.3125</v>
      </c>
      <c r="D37" s="22">
        <f t="shared" ref="D37:M37" si="0">D68</f>
        <v>77545.3125</v>
      </c>
      <c r="E37" s="22">
        <f t="shared" si="0"/>
        <v>77545.3125</v>
      </c>
      <c r="F37" s="22">
        <f t="shared" si="0"/>
        <v>77545.3125</v>
      </c>
      <c r="G37" s="22">
        <f t="shared" si="0"/>
        <v>77545.3125</v>
      </c>
      <c r="H37" s="22">
        <f t="shared" si="0"/>
        <v>77545.3125</v>
      </c>
      <c r="I37" s="22">
        <f t="shared" si="0"/>
        <v>77545.3125</v>
      </c>
      <c r="J37" s="22">
        <f t="shared" si="0"/>
        <v>77545.3125</v>
      </c>
      <c r="K37" s="22">
        <f t="shared" si="0"/>
        <v>77545.3125</v>
      </c>
      <c r="L37" s="22">
        <f t="shared" si="0"/>
        <v>77545.3125</v>
      </c>
      <c r="M37" s="22">
        <f>SUM(B37:L37)</f>
        <v>852998.4375</v>
      </c>
    </row>
    <row r="38" spans="1:13" x14ac:dyDescent="0.35">
      <c r="A38" s="1" t="s">
        <v>49</v>
      </c>
      <c r="B38" s="27" t="s">
        <v>47</v>
      </c>
      <c r="C38" s="23" t="str">
        <f>C70</f>
        <v>Yes</v>
      </c>
      <c r="D38" s="23" t="str">
        <f t="shared" ref="D38:L38" si="1">D70</f>
        <v>Yes</v>
      </c>
      <c r="E38" s="23" t="str">
        <f t="shared" si="1"/>
        <v>Yes</v>
      </c>
      <c r="F38" s="23" t="str">
        <f t="shared" si="1"/>
        <v>Yes</v>
      </c>
      <c r="G38" s="23" t="str">
        <f t="shared" si="1"/>
        <v>Yes</v>
      </c>
      <c r="H38" s="23" t="str">
        <f t="shared" si="1"/>
        <v>Yes</v>
      </c>
      <c r="I38" s="23" t="str">
        <f t="shared" si="1"/>
        <v>Yes</v>
      </c>
      <c r="J38" s="23" t="str">
        <f t="shared" si="1"/>
        <v>Yes</v>
      </c>
      <c r="K38" s="23" t="str">
        <f t="shared" si="1"/>
        <v>Yes</v>
      </c>
      <c r="L38" s="23" t="str">
        <f t="shared" si="1"/>
        <v>Yes</v>
      </c>
      <c r="M38" s="23"/>
    </row>
    <row r="39" spans="1:13" x14ac:dyDescent="0.35">
      <c r="A39" s="29" t="s">
        <v>48</v>
      </c>
      <c r="B39" s="30" t="s">
        <v>47</v>
      </c>
      <c r="C39" s="23" t="str">
        <f>C71</f>
        <v>No</v>
      </c>
      <c r="D39" s="23" t="str">
        <f t="shared" ref="D39:L39" si="2">D71</f>
        <v>No</v>
      </c>
      <c r="E39" s="23" t="str">
        <f t="shared" si="2"/>
        <v>No</v>
      </c>
      <c r="F39" s="23" t="str">
        <f t="shared" si="2"/>
        <v>No</v>
      </c>
      <c r="G39" s="23" t="str">
        <f t="shared" si="2"/>
        <v>No</v>
      </c>
      <c r="H39" s="23" t="str">
        <f t="shared" si="2"/>
        <v>No</v>
      </c>
      <c r="I39" s="23" t="str">
        <f t="shared" si="2"/>
        <v>No</v>
      </c>
      <c r="J39" s="23" t="str">
        <f t="shared" si="2"/>
        <v>No</v>
      </c>
      <c r="K39" s="23" t="str">
        <f t="shared" si="2"/>
        <v>No</v>
      </c>
      <c r="L39" s="23" t="str">
        <f t="shared" si="2"/>
        <v>No</v>
      </c>
    </row>
    <row r="41" spans="1:13" ht="19" thickBot="1" x14ac:dyDescent="0.5">
      <c r="A41" s="2" t="s">
        <v>30</v>
      </c>
      <c r="B41" s="4"/>
    </row>
    <row r="42" spans="1:13" x14ac:dyDescent="0.35">
      <c r="A42" s="10" t="s">
        <v>16</v>
      </c>
      <c r="B42" s="11">
        <v>2017</v>
      </c>
      <c r="C42" s="11">
        <v>2018</v>
      </c>
      <c r="D42" s="11">
        <v>2019</v>
      </c>
      <c r="E42" s="11">
        <v>2020</v>
      </c>
      <c r="F42" s="11">
        <v>2021</v>
      </c>
      <c r="G42" s="11">
        <v>2022</v>
      </c>
      <c r="H42" s="11">
        <v>2023</v>
      </c>
      <c r="I42" s="11">
        <v>2024</v>
      </c>
      <c r="J42" s="11">
        <v>2025</v>
      </c>
      <c r="K42" s="11">
        <v>2026</v>
      </c>
      <c r="L42" s="11">
        <v>2027</v>
      </c>
      <c r="M42" s="11"/>
    </row>
    <row r="43" spans="1:13" x14ac:dyDescent="0.35">
      <c r="A43" s="1" t="s">
        <v>17</v>
      </c>
      <c r="B43" s="18">
        <f>$B$18*($B$17*0.25)</f>
        <v>9256500</v>
      </c>
      <c r="C43" s="18">
        <f t="shared" ref="C43:L44" si="3">$B$18*($B$17*0.25)</f>
        <v>9256500</v>
      </c>
      <c r="D43" s="18">
        <f t="shared" si="3"/>
        <v>9256500</v>
      </c>
      <c r="E43" s="18">
        <f t="shared" si="3"/>
        <v>9256500</v>
      </c>
      <c r="F43" s="18">
        <f t="shared" si="3"/>
        <v>9256500</v>
      </c>
      <c r="G43" s="18">
        <f t="shared" si="3"/>
        <v>9256500</v>
      </c>
      <c r="H43" s="18">
        <f t="shared" si="3"/>
        <v>9256500</v>
      </c>
      <c r="I43" s="18">
        <f t="shared" si="3"/>
        <v>9256500</v>
      </c>
      <c r="J43" s="18">
        <f t="shared" si="3"/>
        <v>9256500</v>
      </c>
      <c r="K43" s="18">
        <f t="shared" si="3"/>
        <v>9256500</v>
      </c>
      <c r="L43" s="18">
        <f t="shared" si="3"/>
        <v>9256500</v>
      </c>
    </row>
    <row r="44" spans="1:13" x14ac:dyDescent="0.35">
      <c r="A44" s="1" t="s">
        <v>20</v>
      </c>
      <c r="B44" s="18">
        <f>$B$18*($B$17*0.25)</f>
        <v>9256500</v>
      </c>
      <c r="C44" s="18">
        <f t="shared" si="3"/>
        <v>9256500</v>
      </c>
      <c r="D44" s="18">
        <f t="shared" si="3"/>
        <v>9256500</v>
      </c>
      <c r="E44" s="18">
        <f t="shared" si="3"/>
        <v>9256500</v>
      </c>
      <c r="F44" s="18">
        <f t="shared" si="3"/>
        <v>9256500</v>
      </c>
      <c r="G44" s="18">
        <f t="shared" si="3"/>
        <v>9256500</v>
      </c>
      <c r="H44" s="18">
        <f t="shared" si="3"/>
        <v>9256500</v>
      </c>
      <c r="I44" s="18">
        <f t="shared" si="3"/>
        <v>9256500</v>
      </c>
      <c r="J44" s="18">
        <f t="shared" si="3"/>
        <v>9256500</v>
      </c>
      <c r="K44" s="18">
        <f t="shared" si="3"/>
        <v>9256500</v>
      </c>
      <c r="L44" s="18">
        <f t="shared" si="3"/>
        <v>9256500</v>
      </c>
    </row>
    <row r="45" spans="1:13" x14ac:dyDescent="0.35">
      <c r="A45" s="1" t="s">
        <v>19</v>
      </c>
      <c r="B45" s="18">
        <f>$B$19*$B$17</f>
        <v>4250000</v>
      </c>
      <c r="C45" s="18">
        <f t="shared" ref="C45:L45" si="4">$B$19*$B$17</f>
        <v>4250000</v>
      </c>
      <c r="D45" s="18">
        <f t="shared" si="4"/>
        <v>4250000</v>
      </c>
      <c r="E45" s="18">
        <f t="shared" si="4"/>
        <v>4250000</v>
      </c>
      <c r="F45" s="18">
        <f t="shared" si="4"/>
        <v>4250000</v>
      </c>
      <c r="G45" s="18">
        <f t="shared" si="4"/>
        <v>4250000</v>
      </c>
      <c r="H45" s="18">
        <f t="shared" si="4"/>
        <v>4250000</v>
      </c>
      <c r="I45" s="18">
        <f t="shared" si="4"/>
        <v>4250000</v>
      </c>
      <c r="J45" s="18">
        <f t="shared" si="4"/>
        <v>4250000</v>
      </c>
      <c r="K45" s="18">
        <f t="shared" si="4"/>
        <v>4250000</v>
      </c>
      <c r="L45" s="18">
        <f t="shared" si="4"/>
        <v>4250000</v>
      </c>
    </row>
    <row r="46" spans="1:13" x14ac:dyDescent="0.35">
      <c r="A46" s="1" t="s">
        <v>18</v>
      </c>
      <c r="B46" s="18">
        <f>$B$20*$B$17</f>
        <v>127500</v>
      </c>
      <c r="C46" s="18">
        <f t="shared" ref="C46:L46" si="5">$B$20*$B$17</f>
        <v>127500</v>
      </c>
      <c r="D46" s="18">
        <f t="shared" si="5"/>
        <v>127500</v>
      </c>
      <c r="E46" s="18">
        <f t="shared" si="5"/>
        <v>127500</v>
      </c>
      <c r="F46" s="18">
        <f t="shared" si="5"/>
        <v>127500</v>
      </c>
      <c r="G46" s="18">
        <f t="shared" si="5"/>
        <v>127500</v>
      </c>
      <c r="H46" s="18">
        <f t="shared" si="5"/>
        <v>127500</v>
      </c>
      <c r="I46" s="18">
        <f t="shared" si="5"/>
        <v>127500</v>
      </c>
      <c r="J46" s="18">
        <f t="shared" si="5"/>
        <v>127500</v>
      </c>
      <c r="K46" s="18">
        <f t="shared" si="5"/>
        <v>127500</v>
      </c>
      <c r="L46" s="18">
        <f t="shared" si="5"/>
        <v>127500</v>
      </c>
    </row>
    <row r="47" spans="1:13" x14ac:dyDescent="0.35">
      <c r="A47" s="1" t="s">
        <v>23</v>
      </c>
      <c r="B47" s="6">
        <f>$B$21*$B$17</f>
        <v>2125000</v>
      </c>
      <c r="C47" s="6">
        <f t="shared" ref="C47:L47" si="6">$B$21*$B$17</f>
        <v>2125000</v>
      </c>
      <c r="D47" s="6">
        <f t="shared" si="6"/>
        <v>2125000</v>
      </c>
      <c r="E47" s="6">
        <f t="shared" si="6"/>
        <v>2125000</v>
      </c>
      <c r="F47" s="6">
        <f t="shared" si="6"/>
        <v>2125000</v>
      </c>
      <c r="G47" s="6">
        <f t="shared" si="6"/>
        <v>2125000</v>
      </c>
      <c r="H47" s="6">
        <f t="shared" si="6"/>
        <v>2125000</v>
      </c>
      <c r="I47" s="6">
        <f t="shared" si="6"/>
        <v>2125000</v>
      </c>
      <c r="J47" s="6">
        <f t="shared" si="6"/>
        <v>2125000</v>
      </c>
      <c r="K47" s="6">
        <f t="shared" si="6"/>
        <v>2125000</v>
      </c>
      <c r="L47" s="6">
        <f t="shared" si="6"/>
        <v>2125000</v>
      </c>
    </row>
    <row r="48" spans="1:13" x14ac:dyDescent="0.35">
      <c r="A48" s="1" t="s">
        <v>21</v>
      </c>
      <c r="B48" s="18">
        <f>$B$22*$B$17</f>
        <v>2125000</v>
      </c>
      <c r="C48" s="18">
        <f t="shared" ref="C48:L48" si="7">$B$22*$B$17</f>
        <v>2125000</v>
      </c>
      <c r="D48" s="18">
        <f t="shared" si="7"/>
        <v>2125000</v>
      </c>
      <c r="E48" s="18">
        <f t="shared" si="7"/>
        <v>2125000</v>
      </c>
      <c r="F48" s="18">
        <f t="shared" si="7"/>
        <v>2125000</v>
      </c>
      <c r="G48" s="18">
        <f t="shared" si="7"/>
        <v>2125000</v>
      </c>
      <c r="H48" s="18">
        <f t="shared" si="7"/>
        <v>2125000</v>
      </c>
      <c r="I48" s="18">
        <f t="shared" si="7"/>
        <v>2125000</v>
      </c>
      <c r="J48" s="18">
        <f t="shared" si="7"/>
        <v>2125000</v>
      </c>
      <c r="K48" s="18">
        <f t="shared" si="7"/>
        <v>2125000</v>
      </c>
      <c r="L48" s="18">
        <f t="shared" si="7"/>
        <v>2125000</v>
      </c>
    </row>
    <row r="49" spans="1:13" x14ac:dyDescent="0.35">
      <c r="A49" s="1" t="s">
        <v>22</v>
      </c>
      <c r="B49" s="18">
        <f>$B$18*($B$17*0.75)</f>
        <v>27769500</v>
      </c>
      <c r="C49" s="18">
        <f t="shared" ref="C49:L49" si="8">$B$18*($B$17*0.75)</f>
        <v>27769500</v>
      </c>
      <c r="D49" s="18">
        <f t="shared" si="8"/>
        <v>27769500</v>
      </c>
      <c r="E49" s="18">
        <f t="shared" si="8"/>
        <v>27769500</v>
      </c>
      <c r="F49" s="18">
        <f t="shared" si="8"/>
        <v>27769500</v>
      </c>
      <c r="G49" s="18">
        <f t="shared" si="8"/>
        <v>27769500</v>
      </c>
      <c r="H49" s="18">
        <f t="shared" si="8"/>
        <v>27769500</v>
      </c>
      <c r="I49" s="18">
        <f t="shared" si="8"/>
        <v>27769500</v>
      </c>
      <c r="J49" s="18">
        <f t="shared" si="8"/>
        <v>27769500</v>
      </c>
      <c r="K49" s="18">
        <f t="shared" si="8"/>
        <v>27769500</v>
      </c>
      <c r="L49" s="18">
        <f t="shared" si="8"/>
        <v>27769500</v>
      </c>
    </row>
    <row r="50" spans="1:13" ht="15" thickBot="1" x14ac:dyDescent="0.4">
      <c r="B50" s="4"/>
    </row>
    <row r="51" spans="1:13" x14ac:dyDescent="0.35">
      <c r="A51" s="10" t="s">
        <v>28</v>
      </c>
      <c r="B51" s="11">
        <v>2017</v>
      </c>
      <c r="C51" s="11">
        <v>2018</v>
      </c>
      <c r="D51" s="11">
        <v>2019</v>
      </c>
      <c r="E51" s="11">
        <v>2020</v>
      </c>
      <c r="F51" s="11">
        <v>2021</v>
      </c>
      <c r="G51" s="11">
        <v>2022</v>
      </c>
      <c r="H51" s="11">
        <v>2023</v>
      </c>
      <c r="I51" s="11">
        <v>2024</v>
      </c>
      <c r="J51" s="11">
        <v>2025</v>
      </c>
      <c r="K51" s="11">
        <v>2026</v>
      </c>
      <c r="L51" s="11">
        <v>2027</v>
      </c>
      <c r="M51" s="11"/>
    </row>
    <row r="52" spans="1:13" x14ac:dyDescent="0.35">
      <c r="A52" s="1" t="s">
        <v>17</v>
      </c>
      <c r="B52" s="18">
        <f>$B$5*$B$43</f>
        <v>23141.25</v>
      </c>
      <c r="C52" s="18">
        <f t="shared" ref="C52:L52" si="9">$B$5*$B$43</f>
        <v>23141.25</v>
      </c>
      <c r="D52" s="18">
        <f t="shared" si="9"/>
        <v>23141.25</v>
      </c>
      <c r="E52" s="18">
        <f t="shared" si="9"/>
        <v>23141.25</v>
      </c>
      <c r="F52" s="18">
        <f t="shared" si="9"/>
        <v>23141.25</v>
      </c>
      <c r="G52" s="18">
        <f t="shared" si="9"/>
        <v>23141.25</v>
      </c>
      <c r="H52" s="18">
        <f t="shared" si="9"/>
        <v>23141.25</v>
      </c>
      <c r="I52" s="18">
        <f t="shared" si="9"/>
        <v>23141.25</v>
      </c>
      <c r="J52" s="18">
        <f t="shared" si="9"/>
        <v>23141.25</v>
      </c>
      <c r="K52" s="18">
        <f t="shared" si="9"/>
        <v>23141.25</v>
      </c>
      <c r="L52" s="18">
        <f t="shared" si="9"/>
        <v>23141.25</v>
      </c>
    </row>
    <row r="53" spans="1:13" x14ac:dyDescent="0.35">
      <c r="A53" s="1" t="s">
        <v>20</v>
      </c>
      <c r="B53" s="6">
        <f>$B$44*$B$8</f>
        <v>9256.5</v>
      </c>
      <c r="C53" s="6">
        <f t="shared" ref="C53:L53" si="10">$B$44*$B$8</f>
        <v>9256.5</v>
      </c>
      <c r="D53" s="6">
        <f t="shared" si="10"/>
        <v>9256.5</v>
      </c>
      <c r="E53" s="6">
        <f t="shared" si="10"/>
        <v>9256.5</v>
      </c>
      <c r="F53" s="6">
        <f t="shared" si="10"/>
        <v>9256.5</v>
      </c>
      <c r="G53" s="6">
        <f t="shared" si="10"/>
        <v>9256.5</v>
      </c>
      <c r="H53" s="6">
        <f t="shared" si="10"/>
        <v>9256.5</v>
      </c>
      <c r="I53" s="6">
        <f t="shared" si="10"/>
        <v>9256.5</v>
      </c>
      <c r="J53" s="6">
        <f t="shared" si="10"/>
        <v>9256.5</v>
      </c>
      <c r="K53" s="6">
        <f t="shared" si="10"/>
        <v>9256.5</v>
      </c>
      <c r="L53" s="6">
        <f t="shared" si="10"/>
        <v>9256.5</v>
      </c>
    </row>
    <row r="54" spans="1:13" x14ac:dyDescent="0.35">
      <c r="A54" s="1" t="s">
        <v>19</v>
      </c>
      <c r="B54" s="6">
        <f>$B$45*$B$7</f>
        <v>212500</v>
      </c>
      <c r="C54" s="6">
        <f t="shared" ref="C54:L54" si="11">$B$45*$B$7</f>
        <v>212500</v>
      </c>
      <c r="D54" s="6">
        <f t="shared" si="11"/>
        <v>212500</v>
      </c>
      <c r="E54" s="6">
        <f t="shared" si="11"/>
        <v>212500</v>
      </c>
      <c r="F54" s="6">
        <f t="shared" si="11"/>
        <v>212500</v>
      </c>
      <c r="G54" s="6">
        <f t="shared" si="11"/>
        <v>212500</v>
      </c>
      <c r="H54" s="6">
        <f t="shared" si="11"/>
        <v>212500</v>
      </c>
      <c r="I54" s="6">
        <f t="shared" si="11"/>
        <v>212500</v>
      </c>
      <c r="J54" s="6">
        <f t="shared" si="11"/>
        <v>212500</v>
      </c>
      <c r="K54" s="6">
        <f t="shared" si="11"/>
        <v>212500</v>
      </c>
      <c r="L54" s="6">
        <f t="shared" si="11"/>
        <v>212500</v>
      </c>
    </row>
    <row r="55" spans="1:13" x14ac:dyDescent="0.35">
      <c r="A55" s="1" t="s">
        <v>18</v>
      </c>
      <c r="B55" s="6">
        <f>$B$46*$B$6</f>
        <v>9562.5</v>
      </c>
      <c r="C55" s="6">
        <f t="shared" ref="C55:L55" si="12">$B$46*$B$6</f>
        <v>9562.5</v>
      </c>
      <c r="D55" s="6">
        <f t="shared" si="12"/>
        <v>9562.5</v>
      </c>
      <c r="E55" s="6">
        <f t="shared" si="12"/>
        <v>9562.5</v>
      </c>
      <c r="F55" s="6">
        <f t="shared" si="12"/>
        <v>9562.5</v>
      </c>
      <c r="G55" s="6">
        <f t="shared" si="12"/>
        <v>9562.5</v>
      </c>
      <c r="H55" s="6">
        <f t="shared" si="12"/>
        <v>9562.5</v>
      </c>
      <c r="I55" s="6">
        <f t="shared" si="12"/>
        <v>9562.5</v>
      </c>
      <c r="J55" s="6">
        <f t="shared" si="12"/>
        <v>9562.5</v>
      </c>
      <c r="K55" s="6">
        <f t="shared" si="12"/>
        <v>9562.5</v>
      </c>
      <c r="L55" s="6">
        <f t="shared" si="12"/>
        <v>9562.5</v>
      </c>
    </row>
    <row r="56" spans="1:13" x14ac:dyDescent="0.35">
      <c r="A56" s="1" t="s">
        <v>23</v>
      </c>
      <c r="B56" s="6">
        <f>$B$47*$B$11</f>
        <v>53125</v>
      </c>
      <c r="C56" s="6">
        <f t="shared" ref="C56:L56" si="13">$B$47*$B$11</f>
        <v>53125</v>
      </c>
      <c r="D56" s="6">
        <f t="shared" si="13"/>
        <v>53125</v>
      </c>
      <c r="E56" s="6">
        <f t="shared" si="13"/>
        <v>53125</v>
      </c>
      <c r="F56" s="6">
        <f t="shared" si="13"/>
        <v>53125</v>
      </c>
      <c r="G56" s="6">
        <f t="shared" si="13"/>
        <v>53125</v>
      </c>
      <c r="H56" s="6">
        <f t="shared" si="13"/>
        <v>53125</v>
      </c>
      <c r="I56" s="6">
        <f t="shared" si="13"/>
        <v>53125</v>
      </c>
      <c r="J56" s="6">
        <f t="shared" si="13"/>
        <v>53125</v>
      </c>
      <c r="K56" s="6">
        <f t="shared" si="13"/>
        <v>53125</v>
      </c>
      <c r="L56" s="6">
        <f t="shared" si="13"/>
        <v>53125</v>
      </c>
    </row>
    <row r="57" spans="1:13" x14ac:dyDescent="0.35">
      <c r="A57" s="1" t="s">
        <v>21</v>
      </c>
      <c r="B57" s="6">
        <f>$B$48*$B$9</f>
        <v>212500</v>
      </c>
      <c r="C57" s="6">
        <f t="shared" ref="C57:L57" si="14">$B$48*$B$9</f>
        <v>212500</v>
      </c>
      <c r="D57" s="6">
        <f t="shared" si="14"/>
        <v>212500</v>
      </c>
      <c r="E57" s="6">
        <f t="shared" si="14"/>
        <v>212500</v>
      </c>
      <c r="F57" s="6">
        <f t="shared" si="14"/>
        <v>212500</v>
      </c>
      <c r="G57" s="6">
        <f t="shared" si="14"/>
        <v>212500</v>
      </c>
      <c r="H57" s="6">
        <f t="shared" si="14"/>
        <v>212500</v>
      </c>
      <c r="I57" s="6">
        <f t="shared" si="14"/>
        <v>212500</v>
      </c>
      <c r="J57" s="6">
        <f t="shared" si="14"/>
        <v>212500</v>
      </c>
      <c r="K57" s="6">
        <f t="shared" si="14"/>
        <v>212500</v>
      </c>
      <c r="L57" s="6">
        <f t="shared" si="14"/>
        <v>212500</v>
      </c>
    </row>
    <row r="58" spans="1:13" x14ac:dyDescent="0.35">
      <c r="A58" s="1" t="s">
        <v>22</v>
      </c>
      <c r="B58" s="6">
        <f>$B$49*$B$10</f>
        <v>83308.5</v>
      </c>
      <c r="C58" s="6">
        <f t="shared" ref="C58:L58" si="15">$B$49*$B$10</f>
        <v>83308.5</v>
      </c>
      <c r="D58" s="6">
        <f t="shared" si="15"/>
        <v>83308.5</v>
      </c>
      <c r="E58" s="6">
        <f t="shared" si="15"/>
        <v>83308.5</v>
      </c>
      <c r="F58" s="6">
        <f t="shared" si="15"/>
        <v>83308.5</v>
      </c>
      <c r="G58" s="6">
        <f t="shared" si="15"/>
        <v>83308.5</v>
      </c>
      <c r="H58" s="6">
        <f t="shared" si="15"/>
        <v>83308.5</v>
      </c>
      <c r="I58" s="6">
        <f t="shared" si="15"/>
        <v>83308.5</v>
      </c>
      <c r="J58" s="6">
        <f t="shared" si="15"/>
        <v>83308.5</v>
      </c>
      <c r="K58" s="6">
        <f t="shared" si="15"/>
        <v>83308.5</v>
      </c>
      <c r="L58" s="6">
        <f t="shared" si="15"/>
        <v>83308.5</v>
      </c>
    </row>
    <row r="59" spans="1:13" x14ac:dyDescent="0.35">
      <c r="A59" s="17" t="s">
        <v>35</v>
      </c>
      <c r="B59" s="19">
        <f>SUM(B52:B58)</f>
        <v>603393.75</v>
      </c>
      <c r="C59" s="19">
        <f t="shared" ref="C59:L59" si="16">SUM(C52:C58)</f>
        <v>603393.75</v>
      </c>
      <c r="D59" s="19">
        <f t="shared" si="16"/>
        <v>603393.75</v>
      </c>
      <c r="E59" s="19">
        <f t="shared" si="16"/>
        <v>603393.75</v>
      </c>
      <c r="F59" s="19">
        <f t="shared" si="16"/>
        <v>603393.75</v>
      </c>
      <c r="G59" s="19">
        <f t="shared" si="16"/>
        <v>603393.75</v>
      </c>
      <c r="H59" s="19">
        <f t="shared" si="16"/>
        <v>603393.75</v>
      </c>
      <c r="I59" s="19">
        <f t="shared" si="16"/>
        <v>603393.75</v>
      </c>
      <c r="J59" s="19">
        <f t="shared" si="16"/>
        <v>603393.75</v>
      </c>
      <c r="K59" s="19">
        <f t="shared" si="16"/>
        <v>603393.75</v>
      </c>
      <c r="L59" s="19">
        <f t="shared" si="16"/>
        <v>603393.75</v>
      </c>
    </row>
    <row r="60" spans="1:13" ht="15" thickBot="1" x14ac:dyDescent="0.4"/>
    <row r="61" spans="1:13" x14ac:dyDescent="0.35">
      <c r="A61" s="20" t="s">
        <v>38</v>
      </c>
      <c r="B61" s="21">
        <v>2017</v>
      </c>
      <c r="C61" s="21">
        <v>2018</v>
      </c>
      <c r="D61" s="21">
        <v>2019</v>
      </c>
      <c r="E61" s="21">
        <v>2020</v>
      </c>
      <c r="F61" s="21">
        <v>2021</v>
      </c>
      <c r="G61" s="21">
        <v>2022</v>
      </c>
      <c r="H61" s="21">
        <v>2023</v>
      </c>
      <c r="I61" s="21">
        <v>2024</v>
      </c>
      <c r="J61" s="21">
        <v>2025</v>
      </c>
      <c r="K61" s="21">
        <v>2026</v>
      </c>
      <c r="L61" s="21">
        <v>2027</v>
      </c>
      <c r="M61" s="11" t="s">
        <v>31</v>
      </c>
    </row>
    <row r="62" spans="1:13" x14ac:dyDescent="0.35">
      <c r="A62" s="1" t="s">
        <v>39</v>
      </c>
      <c r="B62" s="6">
        <v>500000</v>
      </c>
      <c r="C62" s="6">
        <f>B62+C31</f>
        <v>500000</v>
      </c>
      <c r="D62" s="6">
        <f t="shared" ref="D62:L62" si="17">C62+D31</f>
        <v>500000</v>
      </c>
      <c r="E62" s="6">
        <f t="shared" si="17"/>
        <v>500000</v>
      </c>
      <c r="F62" s="6">
        <f t="shared" si="17"/>
        <v>500000</v>
      </c>
      <c r="G62" s="6">
        <f t="shared" si="17"/>
        <v>500000</v>
      </c>
      <c r="H62" s="6">
        <f t="shared" si="17"/>
        <v>500000</v>
      </c>
      <c r="I62" s="6">
        <f t="shared" si="17"/>
        <v>500000</v>
      </c>
      <c r="J62" s="6">
        <f t="shared" si="17"/>
        <v>500000</v>
      </c>
      <c r="K62" s="6">
        <f t="shared" si="17"/>
        <v>500000</v>
      </c>
      <c r="L62" s="6">
        <f t="shared" si="17"/>
        <v>500000</v>
      </c>
    </row>
    <row r="63" spans="1:13" x14ac:dyDescent="0.35">
      <c r="A63" s="1" t="s">
        <v>33</v>
      </c>
      <c r="B63" s="6" t="s">
        <v>47</v>
      </c>
      <c r="C63" s="6">
        <f>C32</f>
        <v>0</v>
      </c>
      <c r="D63" s="6">
        <f t="shared" ref="D63:L63" si="18">D32</f>
        <v>0</v>
      </c>
      <c r="E63" s="6">
        <f t="shared" si="18"/>
        <v>0</v>
      </c>
      <c r="F63" s="6">
        <f t="shared" si="18"/>
        <v>0</v>
      </c>
      <c r="G63" s="6">
        <f t="shared" si="18"/>
        <v>0</v>
      </c>
      <c r="H63" s="6">
        <f t="shared" si="18"/>
        <v>0</v>
      </c>
      <c r="I63" s="6">
        <f t="shared" si="18"/>
        <v>0</v>
      </c>
      <c r="J63" s="6">
        <f t="shared" si="18"/>
        <v>0</v>
      </c>
      <c r="K63" s="6">
        <f t="shared" si="18"/>
        <v>0</v>
      </c>
      <c r="L63" s="6">
        <f t="shared" si="18"/>
        <v>0</v>
      </c>
    </row>
    <row r="64" spans="1:13" x14ac:dyDescent="0.35">
      <c r="A64" s="8" t="s">
        <v>36</v>
      </c>
      <c r="B64" s="6">
        <f>SUM(B62:B63)</f>
        <v>500000</v>
      </c>
      <c r="C64" s="6">
        <f t="shared" ref="C64:L64" si="19">SUM(C62:C63)</f>
        <v>500000</v>
      </c>
      <c r="D64" s="6">
        <f t="shared" si="19"/>
        <v>500000</v>
      </c>
      <c r="E64" s="6">
        <f t="shared" si="19"/>
        <v>500000</v>
      </c>
      <c r="F64" s="6">
        <f t="shared" si="19"/>
        <v>500000</v>
      </c>
      <c r="G64" s="6">
        <f t="shared" si="19"/>
        <v>500000</v>
      </c>
      <c r="H64" s="6">
        <f t="shared" si="19"/>
        <v>500000</v>
      </c>
      <c r="I64" s="6">
        <f t="shared" si="19"/>
        <v>500000</v>
      </c>
      <c r="J64" s="6">
        <f t="shared" si="19"/>
        <v>500000</v>
      </c>
      <c r="K64" s="6">
        <f t="shared" si="19"/>
        <v>500000</v>
      </c>
      <c r="L64" s="6">
        <f t="shared" si="19"/>
        <v>500000</v>
      </c>
    </row>
    <row r="66" spans="1:12" x14ac:dyDescent="0.35">
      <c r="A66" s="8" t="s">
        <v>44</v>
      </c>
      <c r="B66" s="6">
        <f>B59-B64</f>
        <v>103393.75</v>
      </c>
      <c r="C66" s="6">
        <f t="shared" ref="C66:L66" si="20">C59-C64</f>
        <v>103393.75</v>
      </c>
      <c r="D66" s="6">
        <f t="shared" si="20"/>
        <v>103393.75</v>
      </c>
      <c r="E66" s="6">
        <f t="shared" si="20"/>
        <v>103393.75</v>
      </c>
      <c r="F66" s="6">
        <f t="shared" si="20"/>
        <v>103393.75</v>
      </c>
      <c r="G66" s="6">
        <f t="shared" si="20"/>
        <v>103393.75</v>
      </c>
      <c r="H66" s="6">
        <f t="shared" si="20"/>
        <v>103393.75</v>
      </c>
      <c r="I66" s="6">
        <f t="shared" si="20"/>
        <v>103393.75</v>
      </c>
      <c r="J66" s="6">
        <f t="shared" si="20"/>
        <v>103393.75</v>
      </c>
      <c r="K66" s="6">
        <f t="shared" si="20"/>
        <v>103393.75</v>
      </c>
      <c r="L66" s="6">
        <f t="shared" si="20"/>
        <v>103393.75</v>
      </c>
    </row>
    <row r="67" spans="1:12" x14ac:dyDescent="0.35">
      <c r="A67" s="1" t="s">
        <v>34</v>
      </c>
      <c r="B67" s="6">
        <f>B66*$B$26</f>
        <v>25848.4375</v>
      </c>
      <c r="C67" s="6">
        <f t="shared" ref="C67:L67" si="21">C66*$B$26</f>
        <v>25848.4375</v>
      </c>
      <c r="D67" s="6">
        <f t="shared" si="21"/>
        <v>25848.4375</v>
      </c>
      <c r="E67" s="6">
        <f t="shared" si="21"/>
        <v>25848.4375</v>
      </c>
      <c r="F67" s="6">
        <f t="shared" si="21"/>
        <v>25848.4375</v>
      </c>
      <c r="G67" s="6">
        <f t="shared" si="21"/>
        <v>25848.4375</v>
      </c>
      <c r="H67" s="6">
        <f t="shared" si="21"/>
        <v>25848.4375</v>
      </c>
      <c r="I67" s="6">
        <f t="shared" si="21"/>
        <v>25848.4375</v>
      </c>
      <c r="J67" s="6">
        <f t="shared" si="21"/>
        <v>25848.4375</v>
      </c>
      <c r="K67" s="6">
        <f t="shared" si="21"/>
        <v>25848.4375</v>
      </c>
      <c r="L67" s="6">
        <f t="shared" si="21"/>
        <v>25848.4375</v>
      </c>
    </row>
    <row r="68" spans="1:12" x14ac:dyDescent="0.35">
      <c r="A68" s="1" t="s">
        <v>43</v>
      </c>
      <c r="B68" s="6">
        <f>B66-B67</f>
        <v>77545.3125</v>
      </c>
      <c r="C68" s="6">
        <f t="shared" ref="C68:L68" si="22">C66-C67</f>
        <v>77545.3125</v>
      </c>
      <c r="D68" s="6">
        <f t="shared" si="22"/>
        <v>77545.3125</v>
      </c>
      <c r="E68" s="6">
        <f t="shared" si="22"/>
        <v>77545.3125</v>
      </c>
      <c r="F68" s="6">
        <f t="shared" si="22"/>
        <v>77545.3125</v>
      </c>
      <c r="G68" s="6">
        <f t="shared" si="22"/>
        <v>77545.3125</v>
      </c>
      <c r="H68" s="6">
        <f t="shared" si="22"/>
        <v>77545.3125</v>
      </c>
      <c r="I68" s="6">
        <f t="shared" si="22"/>
        <v>77545.3125</v>
      </c>
      <c r="J68" s="6">
        <f t="shared" si="22"/>
        <v>77545.3125</v>
      </c>
      <c r="K68" s="6">
        <f t="shared" si="22"/>
        <v>77545.3125</v>
      </c>
      <c r="L68" s="6">
        <f t="shared" si="22"/>
        <v>77545.3125</v>
      </c>
    </row>
    <row r="70" spans="1:12" x14ac:dyDescent="0.35">
      <c r="A70" s="24" t="s">
        <v>49</v>
      </c>
      <c r="B70" s="31" t="s">
        <v>47</v>
      </c>
      <c r="C70" s="16" t="str">
        <f>IF(C68-C33&gt;50000,"Yes","No")</f>
        <v>Yes</v>
      </c>
      <c r="D70" s="16" t="str">
        <f t="shared" ref="D70:L70" si="23">IF(D68-D33&gt;50000,"Yes","No")</f>
        <v>Yes</v>
      </c>
      <c r="E70" s="16" t="str">
        <f t="shared" si="23"/>
        <v>Yes</v>
      </c>
      <c r="F70" s="16" t="str">
        <f t="shared" si="23"/>
        <v>Yes</v>
      </c>
      <c r="G70" s="16" t="str">
        <f t="shared" si="23"/>
        <v>Yes</v>
      </c>
      <c r="H70" s="16" t="str">
        <f t="shared" si="23"/>
        <v>Yes</v>
      </c>
      <c r="I70" s="16" t="str">
        <f t="shared" si="23"/>
        <v>Yes</v>
      </c>
      <c r="J70" s="16" t="str">
        <f t="shared" si="23"/>
        <v>Yes</v>
      </c>
      <c r="K70" s="16" t="str">
        <f t="shared" si="23"/>
        <v>Yes</v>
      </c>
      <c r="L70" s="16" t="str">
        <f t="shared" si="23"/>
        <v>Yes</v>
      </c>
    </row>
    <row r="71" spans="1:12" x14ac:dyDescent="0.35">
      <c r="A71" s="25" t="s">
        <v>48</v>
      </c>
      <c r="B71" s="28" t="s">
        <v>47</v>
      </c>
      <c r="C71" s="26" t="str">
        <f>IF(C68&gt;100000,"Yes","No")</f>
        <v>No</v>
      </c>
      <c r="D71" s="26" t="str">
        <f t="shared" ref="D71:L71" si="24">IF(D68&gt;100000,"Yes","No")</f>
        <v>No</v>
      </c>
      <c r="E71" s="26" t="str">
        <f t="shared" si="24"/>
        <v>No</v>
      </c>
      <c r="F71" s="26" t="str">
        <f t="shared" si="24"/>
        <v>No</v>
      </c>
      <c r="G71" s="26" t="str">
        <f t="shared" si="24"/>
        <v>No</v>
      </c>
      <c r="H71" s="26" t="str">
        <f t="shared" si="24"/>
        <v>No</v>
      </c>
      <c r="I71" s="26" t="str">
        <f t="shared" si="24"/>
        <v>No</v>
      </c>
      <c r="J71" s="26" t="str">
        <f t="shared" si="24"/>
        <v>No</v>
      </c>
      <c r="K71" s="26" t="str">
        <f t="shared" si="24"/>
        <v>No</v>
      </c>
      <c r="L71" s="26" t="str">
        <f t="shared" si="24"/>
        <v>No</v>
      </c>
    </row>
  </sheetData>
  <scenarios current="2" show="2" sqref="B25:B33">
    <scenario name="No Disc - No Credit - No Del" locked="1" count="5" user="Emilio M" comment="Created by Emilio M on 8/12/2014">
      <inputCells r="B74" val="0"/>
      <inputCells r="B75" val="N"/>
      <inputCells r="C76" val="0"/>
      <inputCells r="D76" val="0"/>
      <inputCells r="E76" val="0"/>
    </scenario>
    <scenario name="Disc - Credit - No Del" locked="1" count="5" user="Emilio M" comment="Created by Emilio M on 8/12/2014">
      <inputCells r="B74" val="45000"/>
      <inputCells r="B75" val="Y"/>
      <inputCells r="C76" val="0"/>
      <inputCells r="D76" val="0"/>
      <inputCells r="E76" val="0"/>
    </scenario>
    <scenario name="Disc - Cred - Del" locked="1" count="5" user="Emilio M" comment="Created by Emilio M on 8/12/2014">
      <inputCells r="B74" val="45000"/>
      <inputCells r="B75" val="Y"/>
      <inputCells r="C76" val="15000"/>
      <inputCells r="D76" val="10000"/>
      <inputCells r="E76" val="10000"/>
    </scenario>
  </scenario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Skeleton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M</dc:creator>
  <cp:lastModifiedBy>Noah Smith</cp:lastModifiedBy>
  <dcterms:created xsi:type="dcterms:W3CDTF">2014-08-12T02:32:54Z</dcterms:created>
  <dcterms:modified xsi:type="dcterms:W3CDTF">2018-05-30T15:28:32Z</dcterms:modified>
</cp:coreProperties>
</file>