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j1899-my.sharepoint.com/personal/nlopez_ej1899_com/Documents/Documents/Excel Worksheets/Projects/"/>
    </mc:Choice>
  </mc:AlternateContent>
  <xr:revisionPtr revIDLastSave="1853" documentId="8_{AE011F0B-8A01-412C-BFFC-CA042E6A1F1C}" xr6:coauthVersionLast="47" xr6:coauthVersionMax="47" xr10:uidLastSave="{3F7B98A6-CFA1-41DE-8C07-39DC54A69E68}"/>
  <bookViews>
    <workbookView xWindow="-120" yWindow="-120" windowWidth="29040" windowHeight="15720" tabRatio="877" activeTab="10" xr2:uid="{02461FE6-29A8-4597-B10A-B320EE8CDA13}"/>
  </bookViews>
  <sheets>
    <sheet name="2023 NFL Data" sheetId="2" r:id="rId1"/>
    <sheet name="2024 NFL Data" sheetId="6" r:id="rId2"/>
    <sheet name="2025 NFL Data" sheetId="37" r:id="rId3"/>
    <sheet name="NFL Standings" sheetId="11" r:id="rId4"/>
    <sheet name="Game(s) Data" sheetId="29" r:id="rId5"/>
    <sheet name="Team Ratings" sheetId="30" r:id="rId6"/>
    <sheet name="Strength of Schedule" sheetId="38" r:id="rId7"/>
    <sheet name="Team Map" sheetId="40" r:id="rId8"/>
    <sheet name="Miscellaneous Stats" sheetId="32" r:id="rId9"/>
    <sheet name="Simulation" sheetId="35" r:id="rId10"/>
    <sheet name="Dashboard" sheetId="34" r:id="rId11"/>
  </sheets>
  <definedNames>
    <definedName name="ExternalData_1" localSheetId="0" hidden="1">'2023 NFL Data'!$H$2:$R$34</definedName>
    <definedName name="ExternalData_1" localSheetId="1" hidden="1">'2024 NFL Data'!$A$2:$E$34</definedName>
    <definedName name="ExternalData_1" localSheetId="3" hidden="1">'NFL Standings'!$T$3:$AJ$8</definedName>
    <definedName name="ExternalData_10" localSheetId="3" hidden="1">'NFL Standings'!$A$9:$Q$13</definedName>
    <definedName name="ExternalData_11" localSheetId="3" hidden="1">'NFL Standings'!$A$15:$Q$19</definedName>
    <definedName name="ExternalData_12" localSheetId="3" hidden="1">'NFL Standings'!$A$21:$Q$25</definedName>
    <definedName name="ExternalData_13" localSheetId="3" hidden="1">'NFL Standings'!$A$27:$Q$31</definedName>
    <definedName name="ExternalData_14" localSheetId="3" hidden="1">'NFL Standings'!$A$33:$Q$37</definedName>
    <definedName name="ExternalData_15" localSheetId="3" hidden="1">'NFL Standings'!$A$39:$Q$43</definedName>
    <definedName name="ExternalData_16" localSheetId="3" hidden="1">'NFL Standings'!$A$45:$Q$49</definedName>
    <definedName name="ExternalData_2" localSheetId="0" hidden="1">'2023 NFL Data'!$A$2:$E$34</definedName>
    <definedName name="ExternalData_2" localSheetId="1" hidden="1">'2024 NFL Data'!$H$2:$R$34</definedName>
    <definedName name="ExternalData_2" localSheetId="3" hidden="1">'NFL Standings'!$T$9:$AJ$14</definedName>
    <definedName name="ExternalData_3" localSheetId="0" hidden="1">'2023 NFL Data'!$U$2:$AF$34</definedName>
    <definedName name="ExternalData_3" localSheetId="1" hidden="1">'2024 NFL Data'!$U$2:$AF$34</definedName>
    <definedName name="ExternalData_3" localSheetId="3" hidden="1">'NFL Standings'!$T$15:$AJ$20</definedName>
    <definedName name="ExternalData_4" localSheetId="0" hidden="1">'2023 NFL Data'!$AI$2:$AO$34</definedName>
    <definedName name="ExternalData_4" localSheetId="1" hidden="1">'2024 NFL Data'!$AI$2:$AO$34</definedName>
    <definedName name="ExternalData_4" localSheetId="3" hidden="1">'NFL Standings'!$T$21:$AJ$26</definedName>
    <definedName name="ExternalData_5" localSheetId="3" hidden="1">'NFL Standings'!$T$27:$AJ$32</definedName>
    <definedName name="ExternalData_6" localSheetId="3" hidden="1">'NFL Standings'!$T$33:$AJ$38</definedName>
    <definedName name="ExternalData_7" localSheetId="3" hidden="1">'NFL Standings'!$T$39:$AJ$44</definedName>
    <definedName name="ExternalData_8" localSheetId="3" hidden="1">'NFL Standings'!$T$45:$AJ$49</definedName>
    <definedName name="ExternalData_9" localSheetId="3" hidden="1">'NFL Standings'!$A$3:$Q$7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35" l="1"/>
  <c r="B2" i="30" a="1"/>
  <c r="B2" i="30" s="1"/>
  <c r="U19" i="35"/>
  <c r="U18" i="35"/>
  <c r="U4" i="35"/>
  <c r="U5" i="35"/>
  <c r="U6" i="35"/>
  <c r="U7" i="35"/>
  <c r="U8" i="35"/>
  <c r="U9" i="35"/>
  <c r="U10" i="35"/>
  <c r="U11" i="35"/>
  <c r="U12" i="35"/>
  <c r="U13" i="35"/>
  <c r="U14" i="35"/>
  <c r="U15" i="35"/>
  <c r="U16" i="35"/>
  <c r="U17" i="35"/>
  <c r="U3" i="35"/>
  <c r="C67" i="38"/>
  <c r="C66" i="38"/>
  <c r="C65" i="38"/>
  <c r="C64" i="38"/>
  <c r="C63" i="38"/>
  <c r="C62" i="38"/>
  <c r="C61" i="38"/>
  <c r="C60" i="38"/>
  <c r="C59" i="38"/>
  <c r="C58" i="38"/>
  <c r="C57" i="38"/>
  <c r="C56" i="38"/>
  <c r="C55" i="38"/>
  <c r="C54" i="38"/>
  <c r="C53" i="38"/>
  <c r="C52" i="38"/>
  <c r="C51" i="38"/>
  <c r="C50" i="38"/>
  <c r="C49" i="38"/>
  <c r="C48" i="38"/>
  <c r="C47" i="38"/>
  <c r="C46" i="38"/>
  <c r="C45" i="38"/>
  <c r="C44" i="38"/>
  <c r="C43" i="38"/>
  <c r="C42" i="38"/>
  <c r="C41" i="38"/>
  <c r="C40" i="38"/>
  <c r="C39" i="38"/>
  <c r="C38" i="38"/>
  <c r="C37" i="38"/>
  <c r="C36" i="38"/>
  <c r="C4" i="38" a="1"/>
  <c r="C4" i="38" s="1"/>
  <c r="C5" i="38" a="1"/>
  <c r="C5" i="38" s="1"/>
  <c r="C6" i="38" a="1"/>
  <c r="C6" i="38" s="1"/>
  <c r="C7" i="38" a="1"/>
  <c r="C7" i="38" s="1"/>
  <c r="C8" i="38" a="1"/>
  <c r="C8" i="38" s="1"/>
  <c r="C9" i="38" a="1"/>
  <c r="C9" i="38" s="1"/>
  <c r="C10" i="38" a="1"/>
  <c r="C10" i="38" s="1"/>
  <c r="C11" i="38" a="1"/>
  <c r="C11" i="38" s="1"/>
  <c r="C12" i="38" a="1"/>
  <c r="C12" i="38" s="1"/>
  <c r="C13" i="38" a="1"/>
  <c r="C13" i="38" s="1"/>
  <c r="C14" i="38" a="1"/>
  <c r="C14" i="38" s="1"/>
  <c r="C15" i="38" a="1"/>
  <c r="C15" i="38" s="1"/>
  <c r="C16" i="38" a="1"/>
  <c r="C16" i="38" s="1"/>
  <c r="C17" i="38" a="1"/>
  <c r="C17" i="38" s="1"/>
  <c r="C18" i="38" a="1"/>
  <c r="C18" i="38" s="1"/>
  <c r="C19" i="38" a="1"/>
  <c r="C19" i="38" s="1"/>
  <c r="C20" i="38" a="1"/>
  <c r="C20" i="38" s="1"/>
  <c r="C21" i="38" a="1"/>
  <c r="C21" i="38" s="1"/>
  <c r="C22" i="38" a="1"/>
  <c r="C22" i="38" s="1"/>
  <c r="C23" i="38" a="1"/>
  <c r="C23" i="38" s="1"/>
  <c r="C24" i="38" a="1"/>
  <c r="C24" i="38" s="1"/>
  <c r="C25" i="38" a="1"/>
  <c r="C25" i="38" s="1"/>
  <c r="C26" i="38" a="1"/>
  <c r="C26" i="38" s="1"/>
  <c r="C27" i="38" a="1"/>
  <c r="C27" i="38" s="1"/>
  <c r="C28" i="38" a="1"/>
  <c r="C28" i="38" s="1"/>
  <c r="C29" i="38" a="1"/>
  <c r="C29" i="38" s="1"/>
  <c r="C30" i="38" a="1"/>
  <c r="C30" i="38" s="1"/>
  <c r="C31" i="38" a="1"/>
  <c r="C31" i="38" s="1"/>
  <c r="C32" i="38" a="1"/>
  <c r="C32" i="38" s="1"/>
  <c r="C33" i="38" a="1"/>
  <c r="C33" i="38" s="1"/>
  <c r="C3" i="38" a="1"/>
  <c r="C3" i="38" s="1"/>
  <c r="B3" i="38"/>
  <c r="B4" i="38"/>
  <c r="B5" i="38"/>
  <c r="B6" i="38"/>
  <c r="B7" i="38"/>
  <c r="B8" i="38"/>
  <c r="B9" i="38"/>
  <c r="B10" i="38"/>
  <c r="B11" i="38"/>
  <c r="B12" i="38"/>
  <c r="B13" i="38"/>
  <c r="B14" i="38"/>
  <c r="B15" i="38"/>
  <c r="B16" i="38"/>
  <c r="B17" i="38"/>
  <c r="B18" i="38"/>
  <c r="B19" i="38"/>
  <c r="B20" i="38"/>
  <c r="B21" i="38"/>
  <c r="B22" i="38"/>
  <c r="B23" i="38"/>
  <c r="B24" i="38"/>
  <c r="B25" i="38"/>
  <c r="B26" i="38"/>
  <c r="B27" i="38"/>
  <c r="B28" i="38"/>
  <c r="B29" i="38"/>
  <c r="B30" i="38"/>
  <c r="B31" i="38"/>
  <c r="B32" i="38"/>
  <c r="B33" i="38"/>
  <c r="B2" i="38"/>
  <c r="O292" i="29"/>
  <c r="W292" i="29" s="1"/>
  <c r="O293" i="29"/>
  <c r="W293" i="29" s="1"/>
  <c r="O294" i="29"/>
  <c r="W294" i="29" s="1"/>
  <c r="O295" i="29"/>
  <c r="W295" i="29" s="1"/>
  <c r="O296" i="29"/>
  <c r="W296" i="29" s="1"/>
  <c r="O297" i="29"/>
  <c r="W297" i="29" s="1"/>
  <c r="O298" i="29"/>
  <c r="W298" i="29" s="1"/>
  <c r="O299" i="29"/>
  <c r="W299" i="29" s="1"/>
  <c r="O300" i="29"/>
  <c r="W300" i="29" s="1"/>
  <c r="O301" i="29"/>
  <c r="W301" i="29" s="1"/>
  <c r="O302" i="29"/>
  <c r="W302" i="29" s="1"/>
  <c r="O303" i="29"/>
  <c r="W303" i="29" s="1"/>
  <c r="O304" i="29"/>
  <c r="W304" i="29" s="1"/>
  <c r="O305" i="29"/>
  <c r="W305" i="29" s="1"/>
  <c r="O306" i="29"/>
  <c r="W306" i="29" s="1"/>
  <c r="O307" i="29"/>
  <c r="W307" i="29" s="1"/>
  <c r="O308" i="29"/>
  <c r="W308" i="29" s="1"/>
  <c r="W309" i="29"/>
  <c r="W310" i="29"/>
  <c r="W311" i="29"/>
  <c r="W312" i="29"/>
  <c r="W313" i="29"/>
  <c r="V4" i="29"/>
  <c r="V5" i="29"/>
  <c r="V6" i="29"/>
  <c r="V7" i="29"/>
  <c r="V8" i="29"/>
  <c r="V9" i="29"/>
  <c r="V10" i="29"/>
  <c r="V11" i="29"/>
  <c r="V12" i="29"/>
  <c r="V13" i="29"/>
  <c r="V14" i="29"/>
  <c r="V15" i="29"/>
  <c r="V16" i="29"/>
  <c r="V17" i="29"/>
  <c r="V18" i="29"/>
  <c r="V19" i="29"/>
  <c r="V20" i="29"/>
  <c r="V21" i="29"/>
  <c r="V22" i="29"/>
  <c r="V23" i="29"/>
  <c r="V24" i="29"/>
  <c r="V25" i="29"/>
  <c r="V26" i="29"/>
  <c r="V27" i="29"/>
  <c r="V28" i="29"/>
  <c r="V29" i="29"/>
  <c r="V30" i="29"/>
  <c r="V31" i="29"/>
  <c r="V32" i="29"/>
  <c r="V33" i="29"/>
  <c r="V34" i="29"/>
  <c r="V35" i="29"/>
  <c r="V36" i="29"/>
  <c r="V37" i="29"/>
  <c r="V38" i="29"/>
  <c r="V39" i="29"/>
  <c r="V40" i="29"/>
  <c r="V41" i="29"/>
  <c r="V42" i="29"/>
  <c r="V43" i="29"/>
  <c r="V44" i="29"/>
  <c r="V45" i="29"/>
  <c r="V46" i="29"/>
  <c r="V47" i="29"/>
  <c r="V48" i="29"/>
  <c r="V49" i="29"/>
  <c r="V50" i="29"/>
  <c r="V51" i="29"/>
  <c r="V52" i="29"/>
  <c r="V53" i="29"/>
  <c r="V54" i="29"/>
  <c r="V55" i="29"/>
  <c r="V56" i="29"/>
  <c r="V57" i="29"/>
  <c r="V58" i="29"/>
  <c r="V59" i="29"/>
  <c r="V60" i="29"/>
  <c r="V61" i="29"/>
  <c r="V62" i="29"/>
  <c r="V63" i="29"/>
  <c r="V64" i="29"/>
  <c r="V65" i="29"/>
  <c r="V66" i="29"/>
  <c r="V67" i="29"/>
  <c r="V68" i="29"/>
  <c r="V69" i="29"/>
  <c r="V70" i="29"/>
  <c r="V71" i="29"/>
  <c r="V72" i="29"/>
  <c r="V73" i="29"/>
  <c r="V74" i="29"/>
  <c r="V75" i="29"/>
  <c r="V76" i="29"/>
  <c r="V77" i="29"/>
  <c r="V78" i="29"/>
  <c r="V79" i="29"/>
  <c r="V80" i="29"/>
  <c r="V81" i="29"/>
  <c r="V82" i="29"/>
  <c r="V83" i="29"/>
  <c r="V84" i="29"/>
  <c r="V85" i="29"/>
  <c r="V86" i="29"/>
  <c r="V87" i="29"/>
  <c r="V88" i="29"/>
  <c r="V89" i="29"/>
  <c r="V90" i="29"/>
  <c r="V91" i="29"/>
  <c r="V92" i="29"/>
  <c r="V93" i="29"/>
  <c r="V94" i="29"/>
  <c r="V95" i="29"/>
  <c r="V96" i="29"/>
  <c r="V97" i="29"/>
  <c r="V98" i="29"/>
  <c r="V99" i="29"/>
  <c r="V100" i="29"/>
  <c r="V101" i="29"/>
  <c r="V102" i="29"/>
  <c r="V103" i="29"/>
  <c r="V104" i="29"/>
  <c r="V105" i="29"/>
  <c r="V106" i="29"/>
  <c r="V107" i="29"/>
  <c r="V108" i="29"/>
  <c r="V109" i="29"/>
  <c r="V110" i="29"/>
  <c r="V111" i="29"/>
  <c r="V112" i="29"/>
  <c r="V113" i="29"/>
  <c r="V114" i="29"/>
  <c r="V115" i="29"/>
  <c r="V116" i="29"/>
  <c r="V117" i="29"/>
  <c r="V118" i="29"/>
  <c r="V119" i="29"/>
  <c r="V120" i="29"/>
  <c r="V121" i="29"/>
  <c r="V122" i="29"/>
  <c r="V123" i="29"/>
  <c r="V124" i="29"/>
  <c r="V125" i="29"/>
  <c r="V126" i="29"/>
  <c r="V127" i="29"/>
  <c r="V128" i="29"/>
  <c r="V129" i="29"/>
  <c r="V130" i="29"/>
  <c r="V131" i="29"/>
  <c r="V132" i="29"/>
  <c r="V133" i="29"/>
  <c r="V134" i="29"/>
  <c r="V135" i="29"/>
  <c r="V136" i="29"/>
  <c r="V137" i="29"/>
  <c r="V138" i="29"/>
  <c r="V139" i="29"/>
  <c r="V140" i="29"/>
  <c r="V141" i="29"/>
  <c r="V142" i="29"/>
  <c r="V143" i="29"/>
  <c r="V144" i="29"/>
  <c r="V145" i="29"/>
  <c r="V146" i="29"/>
  <c r="V147" i="29"/>
  <c r="V148" i="29"/>
  <c r="V149" i="29"/>
  <c r="V150" i="29"/>
  <c r="V151" i="29"/>
  <c r="V152" i="29"/>
  <c r="V153" i="29"/>
  <c r="V154" i="29"/>
  <c r="V155" i="29"/>
  <c r="V156" i="29"/>
  <c r="V157" i="29"/>
  <c r="V158" i="29"/>
  <c r="V159" i="29"/>
  <c r="V160" i="29"/>
  <c r="V161" i="29"/>
  <c r="V162" i="29"/>
  <c r="V163" i="29"/>
  <c r="V164" i="29"/>
  <c r="V165" i="29"/>
  <c r="V166" i="29"/>
  <c r="V167" i="29"/>
  <c r="V168" i="29"/>
  <c r="V169" i="29"/>
  <c r="V170" i="29"/>
  <c r="V171" i="29"/>
  <c r="V172" i="29"/>
  <c r="V173" i="29"/>
  <c r="V174" i="29"/>
  <c r="V175" i="29"/>
  <c r="V176" i="29"/>
  <c r="V177" i="29"/>
  <c r="V178" i="29"/>
  <c r="V179" i="29"/>
  <c r="V180" i="29"/>
  <c r="V181" i="29"/>
  <c r="V182" i="29"/>
  <c r="V183" i="29"/>
  <c r="V184" i="29"/>
  <c r="V185" i="29"/>
  <c r="V186" i="29"/>
  <c r="V187" i="29"/>
  <c r="V188" i="29"/>
  <c r="V189" i="29"/>
  <c r="V190" i="29"/>
  <c r="V191" i="29"/>
  <c r="V192" i="29"/>
  <c r="V193" i="29"/>
  <c r="V194" i="29"/>
  <c r="V195" i="29"/>
  <c r="V196" i="29"/>
  <c r="V197" i="29"/>
  <c r="V198" i="29"/>
  <c r="V199" i="29"/>
  <c r="V200" i="29"/>
  <c r="V201" i="29"/>
  <c r="V202" i="29"/>
  <c r="V203" i="29"/>
  <c r="V204" i="29"/>
  <c r="V205" i="29"/>
  <c r="V206" i="29"/>
  <c r="V207" i="29"/>
  <c r="V208" i="29"/>
  <c r="V209" i="29"/>
  <c r="V210" i="29"/>
  <c r="V211" i="29"/>
  <c r="V212" i="29"/>
  <c r="V213" i="29"/>
  <c r="V214" i="29"/>
  <c r="V215" i="29"/>
  <c r="V216" i="29"/>
  <c r="V217" i="29"/>
  <c r="V218" i="29"/>
  <c r="V219" i="29"/>
  <c r="V220" i="29"/>
  <c r="V221" i="29"/>
  <c r="V222" i="29"/>
  <c r="V223" i="29"/>
  <c r="V224" i="29"/>
  <c r="V225" i="29"/>
  <c r="V226" i="29"/>
  <c r="V227" i="29"/>
  <c r="V228" i="29"/>
  <c r="V229" i="29"/>
  <c r="V230" i="29"/>
  <c r="V231" i="29"/>
  <c r="V232" i="29"/>
  <c r="V233" i="29"/>
  <c r="V234" i="29"/>
  <c r="V235" i="29"/>
  <c r="V236" i="29"/>
  <c r="V237" i="29"/>
  <c r="V238" i="29"/>
  <c r="V239" i="29"/>
  <c r="V240" i="29"/>
  <c r="V241" i="29"/>
  <c r="V242" i="29"/>
  <c r="V243" i="29"/>
  <c r="V244" i="29"/>
  <c r="V245" i="29"/>
  <c r="V246" i="29"/>
  <c r="V247" i="29"/>
  <c r="V248" i="29"/>
  <c r="V249" i="29"/>
  <c r="V250" i="29"/>
  <c r="V251" i="29"/>
  <c r="V252" i="29"/>
  <c r="V253" i="29"/>
  <c r="V254" i="29"/>
  <c r="V255" i="29"/>
  <c r="V256" i="29"/>
  <c r="V257" i="29"/>
  <c r="V258" i="29"/>
  <c r="V259" i="29"/>
  <c r="V260" i="29"/>
  <c r="V261" i="29"/>
  <c r="V262" i="29"/>
  <c r="V263" i="29"/>
  <c r="V264" i="29"/>
  <c r="V265" i="29"/>
  <c r="V266" i="29"/>
  <c r="V267" i="29"/>
  <c r="V268" i="29"/>
  <c r="V269" i="29"/>
  <c r="V270" i="29"/>
  <c r="V271" i="29"/>
  <c r="V272" i="29"/>
  <c r="V273" i="29"/>
  <c r="V274" i="29"/>
  <c r="V275" i="29"/>
  <c r="V276" i="29"/>
  <c r="V277" i="29"/>
  <c r="V278" i="29"/>
  <c r="V279" i="29"/>
  <c r="V280" i="29"/>
  <c r="V281" i="29"/>
  <c r="V282" i="29"/>
  <c r="V283" i="29"/>
  <c r="V284" i="29"/>
  <c r="V285" i="29"/>
  <c r="V286" i="29"/>
  <c r="V287" i="29"/>
  <c r="V288" i="29"/>
  <c r="V289" i="29"/>
  <c r="V290" i="29"/>
  <c r="V291" i="29"/>
  <c r="V292" i="29"/>
  <c r="V293" i="29"/>
  <c r="V294" i="29"/>
  <c r="V295" i="29"/>
  <c r="V296" i="29"/>
  <c r="V297" i="29"/>
  <c r="V298" i="29"/>
  <c r="V299" i="29"/>
  <c r="V300" i="29"/>
  <c r="V301" i="29"/>
  <c r="V302" i="29"/>
  <c r="V303" i="29"/>
  <c r="V304" i="29"/>
  <c r="V305" i="29"/>
  <c r="V306" i="29"/>
  <c r="V307" i="29"/>
  <c r="V308" i="29"/>
  <c r="V309" i="29"/>
  <c r="V310" i="29"/>
  <c r="V311" i="29"/>
  <c r="V312" i="29"/>
  <c r="V313" i="29"/>
  <c r="V3" i="29"/>
  <c r="U4" i="29"/>
  <c r="U5" i="29"/>
  <c r="U6" i="29"/>
  <c r="U7" i="29"/>
  <c r="U8" i="29"/>
  <c r="U9" i="29"/>
  <c r="U10" i="29"/>
  <c r="U11" i="29"/>
  <c r="U12" i="29"/>
  <c r="U13" i="29"/>
  <c r="U14" i="29"/>
  <c r="U15" i="29"/>
  <c r="U16" i="29"/>
  <c r="U17" i="29"/>
  <c r="U18" i="29"/>
  <c r="U19" i="29"/>
  <c r="U20" i="29"/>
  <c r="U21" i="29"/>
  <c r="U22" i="29"/>
  <c r="U23" i="29"/>
  <c r="U24" i="29"/>
  <c r="U25" i="29"/>
  <c r="U26" i="29"/>
  <c r="U27" i="29"/>
  <c r="U28" i="29"/>
  <c r="U29" i="29"/>
  <c r="U30" i="29"/>
  <c r="U31" i="29"/>
  <c r="U32" i="29"/>
  <c r="U33" i="29"/>
  <c r="U34" i="29"/>
  <c r="U35" i="29"/>
  <c r="U36" i="29"/>
  <c r="U37" i="29"/>
  <c r="U38" i="29"/>
  <c r="U39" i="29"/>
  <c r="U40" i="29"/>
  <c r="U41" i="29"/>
  <c r="U42" i="29"/>
  <c r="U43" i="29"/>
  <c r="U44" i="29"/>
  <c r="U45" i="29"/>
  <c r="U46" i="29"/>
  <c r="U47" i="29"/>
  <c r="U48" i="29"/>
  <c r="U49" i="29"/>
  <c r="U50" i="29"/>
  <c r="U51" i="29"/>
  <c r="U52" i="29"/>
  <c r="U53" i="29"/>
  <c r="U54" i="29"/>
  <c r="U55" i="29"/>
  <c r="U56" i="29"/>
  <c r="U57" i="29"/>
  <c r="U58" i="29"/>
  <c r="U59" i="29"/>
  <c r="U60" i="29"/>
  <c r="U61" i="29"/>
  <c r="U62" i="29"/>
  <c r="U63" i="29"/>
  <c r="U64" i="29"/>
  <c r="U65" i="29"/>
  <c r="U66" i="29"/>
  <c r="U67" i="29"/>
  <c r="U68" i="29"/>
  <c r="U69" i="29"/>
  <c r="U70" i="29"/>
  <c r="U71" i="29"/>
  <c r="U72" i="29"/>
  <c r="U73" i="29"/>
  <c r="U74" i="29"/>
  <c r="U75" i="29"/>
  <c r="U76" i="29"/>
  <c r="U77" i="29"/>
  <c r="U78" i="29"/>
  <c r="U79" i="29"/>
  <c r="U80" i="29"/>
  <c r="U81" i="29"/>
  <c r="U82" i="29"/>
  <c r="U83" i="29"/>
  <c r="U84" i="29"/>
  <c r="U85" i="29"/>
  <c r="U86" i="29"/>
  <c r="U87" i="29"/>
  <c r="U88" i="29"/>
  <c r="U89" i="29"/>
  <c r="U90" i="29"/>
  <c r="U91" i="29"/>
  <c r="U92" i="29"/>
  <c r="U93" i="29"/>
  <c r="U94" i="29"/>
  <c r="U95" i="29"/>
  <c r="U96" i="29"/>
  <c r="U97" i="29"/>
  <c r="U98" i="29"/>
  <c r="U99" i="29"/>
  <c r="U100" i="29"/>
  <c r="U101" i="29"/>
  <c r="U102" i="29"/>
  <c r="U103" i="29"/>
  <c r="U104" i="29"/>
  <c r="U105" i="29"/>
  <c r="U106" i="29"/>
  <c r="U107" i="29"/>
  <c r="U108" i="29"/>
  <c r="U109" i="29"/>
  <c r="U110" i="29"/>
  <c r="U111" i="29"/>
  <c r="U112" i="29"/>
  <c r="U113" i="29"/>
  <c r="U114" i="29"/>
  <c r="U115" i="29"/>
  <c r="U116" i="29"/>
  <c r="U117" i="29"/>
  <c r="U118" i="29"/>
  <c r="U119" i="29"/>
  <c r="U120" i="29"/>
  <c r="U121" i="29"/>
  <c r="U122" i="29"/>
  <c r="U123" i="29"/>
  <c r="U124" i="29"/>
  <c r="U125" i="29"/>
  <c r="U126" i="29"/>
  <c r="U127" i="29"/>
  <c r="U128" i="29"/>
  <c r="U129" i="29"/>
  <c r="U130" i="29"/>
  <c r="U131" i="29"/>
  <c r="U132" i="29"/>
  <c r="U133" i="29"/>
  <c r="U134" i="29"/>
  <c r="U135" i="29"/>
  <c r="U136" i="29"/>
  <c r="U137" i="29"/>
  <c r="U138" i="29"/>
  <c r="U139" i="29"/>
  <c r="U140" i="29"/>
  <c r="U141" i="29"/>
  <c r="U142" i="29"/>
  <c r="U143" i="29"/>
  <c r="U144" i="29"/>
  <c r="U145" i="29"/>
  <c r="U146" i="29"/>
  <c r="U147" i="29"/>
  <c r="U148" i="29"/>
  <c r="U149" i="29"/>
  <c r="U150" i="29"/>
  <c r="U151" i="29"/>
  <c r="U152" i="29"/>
  <c r="U153" i="29"/>
  <c r="U154" i="29"/>
  <c r="U155" i="29"/>
  <c r="U156" i="29"/>
  <c r="U157" i="29"/>
  <c r="U158" i="29"/>
  <c r="U159" i="29"/>
  <c r="U160" i="29"/>
  <c r="U161" i="29"/>
  <c r="U162" i="29"/>
  <c r="U163" i="29"/>
  <c r="U164" i="29"/>
  <c r="U165" i="29"/>
  <c r="U166" i="29"/>
  <c r="U167" i="29"/>
  <c r="U168" i="29"/>
  <c r="U169" i="29"/>
  <c r="U170" i="29"/>
  <c r="U171" i="29"/>
  <c r="U172" i="29"/>
  <c r="U173" i="29"/>
  <c r="U174" i="29"/>
  <c r="U175" i="29"/>
  <c r="U176" i="29"/>
  <c r="U177" i="29"/>
  <c r="U178" i="29"/>
  <c r="U179" i="29"/>
  <c r="U180" i="29"/>
  <c r="U181" i="29"/>
  <c r="U182" i="29"/>
  <c r="U183" i="29"/>
  <c r="U184" i="29"/>
  <c r="U185" i="29"/>
  <c r="U186" i="29"/>
  <c r="U187" i="29"/>
  <c r="U188" i="29"/>
  <c r="U189" i="29"/>
  <c r="U190" i="29"/>
  <c r="U191" i="29"/>
  <c r="U192" i="29"/>
  <c r="U193" i="29"/>
  <c r="U194" i="29"/>
  <c r="U195" i="29"/>
  <c r="U196" i="29"/>
  <c r="U197" i="29"/>
  <c r="U198" i="29"/>
  <c r="U199" i="29"/>
  <c r="U200" i="29"/>
  <c r="U201" i="29"/>
  <c r="U202" i="29"/>
  <c r="U203" i="29"/>
  <c r="U204" i="29"/>
  <c r="U205" i="29"/>
  <c r="U206" i="29"/>
  <c r="U207" i="29"/>
  <c r="U208" i="29"/>
  <c r="U209" i="29"/>
  <c r="U210" i="29"/>
  <c r="U211" i="29"/>
  <c r="U212" i="29"/>
  <c r="U213" i="29"/>
  <c r="U214" i="29"/>
  <c r="U215" i="29"/>
  <c r="U216" i="29"/>
  <c r="U217" i="29"/>
  <c r="U218" i="29"/>
  <c r="U219" i="29"/>
  <c r="U220" i="29"/>
  <c r="U221" i="29"/>
  <c r="U222" i="29"/>
  <c r="U223" i="29"/>
  <c r="U224" i="29"/>
  <c r="U225" i="29"/>
  <c r="U226" i="29"/>
  <c r="U227" i="29"/>
  <c r="U228" i="29"/>
  <c r="U229" i="29"/>
  <c r="U230" i="29"/>
  <c r="U231" i="29"/>
  <c r="U232" i="29"/>
  <c r="U233" i="29"/>
  <c r="U234" i="29"/>
  <c r="U235" i="29"/>
  <c r="U236" i="29"/>
  <c r="U237" i="29"/>
  <c r="U238" i="29"/>
  <c r="U239" i="29"/>
  <c r="U240" i="29"/>
  <c r="U241" i="29"/>
  <c r="U242" i="29"/>
  <c r="U243" i="29"/>
  <c r="U244" i="29"/>
  <c r="U245" i="29"/>
  <c r="U246" i="29"/>
  <c r="U247" i="29"/>
  <c r="U248" i="29"/>
  <c r="U249" i="29"/>
  <c r="U250" i="29"/>
  <c r="U251" i="29"/>
  <c r="U252" i="29"/>
  <c r="U253" i="29"/>
  <c r="U254" i="29"/>
  <c r="U255" i="29"/>
  <c r="U256" i="29"/>
  <c r="U257" i="29"/>
  <c r="U258" i="29"/>
  <c r="U259" i="29"/>
  <c r="U260" i="29"/>
  <c r="U261" i="29"/>
  <c r="U262" i="29"/>
  <c r="U263" i="29"/>
  <c r="U264" i="29"/>
  <c r="U265" i="29"/>
  <c r="U266" i="29"/>
  <c r="U267" i="29"/>
  <c r="U268" i="29"/>
  <c r="U269" i="29"/>
  <c r="U270" i="29"/>
  <c r="U271" i="29"/>
  <c r="U272" i="29"/>
  <c r="U273" i="29"/>
  <c r="U274" i="29"/>
  <c r="U275" i="29"/>
  <c r="U276" i="29"/>
  <c r="U277" i="29"/>
  <c r="U278" i="29"/>
  <c r="U279" i="29"/>
  <c r="U280" i="29"/>
  <c r="U281" i="29"/>
  <c r="U282" i="29"/>
  <c r="U283" i="29"/>
  <c r="U284" i="29"/>
  <c r="U285" i="29"/>
  <c r="U286" i="29"/>
  <c r="U287" i="29"/>
  <c r="U288" i="29"/>
  <c r="U289" i="29"/>
  <c r="U290" i="29"/>
  <c r="U291" i="29"/>
  <c r="U292" i="29"/>
  <c r="U293" i="29"/>
  <c r="U294" i="29"/>
  <c r="U295" i="29"/>
  <c r="U296" i="29"/>
  <c r="U297" i="29"/>
  <c r="U298" i="29"/>
  <c r="U299" i="29"/>
  <c r="U300" i="29"/>
  <c r="U301" i="29"/>
  <c r="U302" i="29"/>
  <c r="U303" i="29"/>
  <c r="U304" i="29"/>
  <c r="U305" i="29"/>
  <c r="U306" i="29"/>
  <c r="U307" i="29"/>
  <c r="U308" i="29"/>
  <c r="U309" i="29"/>
  <c r="U310" i="29"/>
  <c r="U311" i="29"/>
  <c r="U312" i="29"/>
  <c r="U313" i="29"/>
  <c r="U3" i="29"/>
  <c r="T4" i="29"/>
  <c r="T5" i="29"/>
  <c r="T6" i="29"/>
  <c r="T7" i="29"/>
  <c r="T8" i="29"/>
  <c r="T9" i="29"/>
  <c r="T10" i="29"/>
  <c r="T11" i="29"/>
  <c r="T12" i="29"/>
  <c r="T13" i="29"/>
  <c r="T14" i="29"/>
  <c r="T15" i="29"/>
  <c r="T16" i="29"/>
  <c r="T17" i="29"/>
  <c r="T18" i="29"/>
  <c r="T19" i="29"/>
  <c r="T20" i="29"/>
  <c r="T21" i="29"/>
  <c r="T22" i="29"/>
  <c r="T23" i="29"/>
  <c r="T24" i="29"/>
  <c r="T25" i="29"/>
  <c r="T26" i="29"/>
  <c r="T27" i="29"/>
  <c r="T28" i="29"/>
  <c r="T29" i="29"/>
  <c r="T30" i="29"/>
  <c r="T31" i="29"/>
  <c r="T32" i="29"/>
  <c r="T33" i="29"/>
  <c r="T34" i="29"/>
  <c r="T35" i="29"/>
  <c r="T36" i="29"/>
  <c r="T37" i="29"/>
  <c r="T38" i="29"/>
  <c r="T39" i="29"/>
  <c r="T40" i="29"/>
  <c r="T41" i="29"/>
  <c r="T42" i="29"/>
  <c r="T43" i="29"/>
  <c r="T44" i="29"/>
  <c r="T45" i="29"/>
  <c r="T46" i="29"/>
  <c r="T47" i="29"/>
  <c r="T48" i="29"/>
  <c r="T49" i="29"/>
  <c r="T50" i="29"/>
  <c r="T51" i="29"/>
  <c r="T52" i="29"/>
  <c r="T53" i="29"/>
  <c r="T54" i="29"/>
  <c r="T55" i="29"/>
  <c r="T56" i="29"/>
  <c r="T57" i="29"/>
  <c r="T58" i="29"/>
  <c r="T59" i="29"/>
  <c r="T60" i="29"/>
  <c r="T61" i="29"/>
  <c r="T62" i="29"/>
  <c r="T63" i="29"/>
  <c r="T64" i="29"/>
  <c r="T65" i="29"/>
  <c r="T66" i="29"/>
  <c r="T67" i="29"/>
  <c r="T68" i="29"/>
  <c r="T69" i="29"/>
  <c r="T70" i="29"/>
  <c r="T71" i="29"/>
  <c r="T72" i="29"/>
  <c r="T73" i="29"/>
  <c r="T74" i="29"/>
  <c r="T75" i="29"/>
  <c r="T76" i="29"/>
  <c r="T77" i="29"/>
  <c r="T78" i="29"/>
  <c r="T79" i="29"/>
  <c r="T80" i="29"/>
  <c r="T81" i="29"/>
  <c r="T82" i="29"/>
  <c r="T83" i="29"/>
  <c r="T84" i="29"/>
  <c r="T85" i="29"/>
  <c r="T86" i="29"/>
  <c r="T87" i="29"/>
  <c r="T88" i="29"/>
  <c r="T89" i="29"/>
  <c r="T90" i="29"/>
  <c r="T91" i="29"/>
  <c r="T92" i="29"/>
  <c r="T93" i="29"/>
  <c r="T94" i="29"/>
  <c r="T95" i="29"/>
  <c r="T96" i="29"/>
  <c r="T97" i="29"/>
  <c r="T98" i="29"/>
  <c r="T99" i="29"/>
  <c r="T100" i="29"/>
  <c r="T101" i="29"/>
  <c r="T102" i="29"/>
  <c r="T103" i="29"/>
  <c r="T104" i="29"/>
  <c r="T105" i="29"/>
  <c r="T106" i="29"/>
  <c r="T107" i="29"/>
  <c r="T108" i="29"/>
  <c r="T109" i="29"/>
  <c r="T110" i="29"/>
  <c r="T111" i="29"/>
  <c r="T112" i="29"/>
  <c r="T113" i="29"/>
  <c r="T114" i="29"/>
  <c r="T115" i="29"/>
  <c r="T116" i="29"/>
  <c r="T117" i="29"/>
  <c r="T118" i="29"/>
  <c r="T119" i="29"/>
  <c r="T120" i="29"/>
  <c r="T121" i="29"/>
  <c r="T122" i="29"/>
  <c r="T123" i="29"/>
  <c r="T124" i="29"/>
  <c r="T125" i="29"/>
  <c r="T126" i="29"/>
  <c r="T127" i="29"/>
  <c r="T128" i="29"/>
  <c r="T129" i="29"/>
  <c r="T130" i="29"/>
  <c r="T131" i="29"/>
  <c r="T132" i="29"/>
  <c r="T133" i="29"/>
  <c r="T134" i="29"/>
  <c r="T135" i="29"/>
  <c r="T136" i="29"/>
  <c r="T137" i="29"/>
  <c r="T138" i="29"/>
  <c r="T139" i="29"/>
  <c r="T140" i="29"/>
  <c r="T141" i="29"/>
  <c r="T142" i="29"/>
  <c r="T143" i="29"/>
  <c r="T144" i="29"/>
  <c r="T145" i="29"/>
  <c r="T146" i="29"/>
  <c r="T147" i="29"/>
  <c r="T148" i="29"/>
  <c r="T149" i="29"/>
  <c r="T150" i="29"/>
  <c r="T151" i="29"/>
  <c r="T152" i="29"/>
  <c r="T153" i="29"/>
  <c r="T154" i="29"/>
  <c r="T155" i="29"/>
  <c r="T156" i="29"/>
  <c r="T157" i="29"/>
  <c r="T158" i="29"/>
  <c r="T159" i="29"/>
  <c r="T160" i="29"/>
  <c r="T161" i="29"/>
  <c r="T162" i="29"/>
  <c r="T163" i="29"/>
  <c r="T164" i="29"/>
  <c r="T165" i="29"/>
  <c r="T166" i="29"/>
  <c r="T167" i="29"/>
  <c r="T168" i="29"/>
  <c r="T169" i="29"/>
  <c r="T170" i="29"/>
  <c r="T171" i="29"/>
  <c r="T172" i="29"/>
  <c r="T173" i="29"/>
  <c r="T174" i="29"/>
  <c r="T175" i="29"/>
  <c r="T176" i="29"/>
  <c r="T177" i="29"/>
  <c r="T178" i="29"/>
  <c r="T179" i="29"/>
  <c r="T180" i="29"/>
  <c r="T181" i="29"/>
  <c r="T182" i="29"/>
  <c r="T183" i="29"/>
  <c r="T184" i="29"/>
  <c r="T185" i="29"/>
  <c r="T186" i="29"/>
  <c r="T187" i="29"/>
  <c r="T188" i="29"/>
  <c r="T189" i="29"/>
  <c r="T190" i="29"/>
  <c r="T191" i="29"/>
  <c r="T192" i="29"/>
  <c r="T193" i="29"/>
  <c r="T194" i="29"/>
  <c r="T195" i="29"/>
  <c r="T196" i="29"/>
  <c r="T197" i="29"/>
  <c r="T198" i="29"/>
  <c r="T199" i="29"/>
  <c r="T200" i="29"/>
  <c r="T201" i="29"/>
  <c r="T202" i="29"/>
  <c r="T203" i="29"/>
  <c r="T204" i="29"/>
  <c r="T205" i="29"/>
  <c r="T206" i="29"/>
  <c r="T207" i="29"/>
  <c r="T208" i="29"/>
  <c r="T209" i="29"/>
  <c r="T210" i="29"/>
  <c r="T211" i="29"/>
  <c r="T212" i="29"/>
  <c r="T213" i="29"/>
  <c r="T214" i="29"/>
  <c r="T215" i="29"/>
  <c r="T216" i="29"/>
  <c r="T217" i="29"/>
  <c r="T218" i="29"/>
  <c r="T219" i="29"/>
  <c r="T220" i="29"/>
  <c r="T221" i="29"/>
  <c r="T222" i="29"/>
  <c r="T223" i="29"/>
  <c r="T224" i="29"/>
  <c r="T225" i="29"/>
  <c r="T226" i="29"/>
  <c r="T227" i="29"/>
  <c r="T228" i="29"/>
  <c r="T229" i="29"/>
  <c r="T230" i="29"/>
  <c r="T231" i="29"/>
  <c r="T232" i="29"/>
  <c r="T233" i="29"/>
  <c r="T234" i="29"/>
  <c r="T235" i="29"/>
  <c r="T236" i="29"/>
  <c r="T237" i="29"/>
  <c r="T238" i="29"/>
  <c r="T239" i="29"/>
  <c r="T240" i="29"/>
  <c r="T241" i="29"/>
  <c r="T242" i="29"/>
  <c r="T243" i="29"/>
  <c r="T244" i="29"/>
  <c r="T245" i="29"/>
  <c r="T246" i="29"/>
  <c r="T247" i="29"/>
  <c r="T248" i="29"/>
  <c r="T249" i="29"/>
  <c r="T250" i="29"/>
  <c r="T251" i="29"/>
  <c r="T252" i="29"/>
  <c r="T253" i="29"/>
  <c r="T254" i="29"/>
  <c r="T255" i="29"/>
  <c r="T256" i="29"/>
  <c r="T257" i="29"/>
  <c r="T258" i="29"/>
  <c r="T259" i="29"/>
  <c r="T260" i="29"/>
  <c r="T261" i="29"/>
  <c r="T262" i="29"/>
  <c r="T263" i="29"/>
  <c r="T264" i="29"/>
  <c r="T265" i="29"/>
  <c r="T266" i="29"/>
  <c r="T267" i="29"/>
  <c r="T268" i="29"/>
  <c r="T269" i="29"/>
  <c r="T270" i="29"/>
  <c r="T271" i="29"/>
  <c r="T272" i="29"/>
  <c r="T273" i="29"/>
  <c r="T274" i="29"/>
  <c r="T275" i="29"/>
  <c r="T276" i="29"/>
  <c r="T277" i="29"/>
  <c r="T278" i="29"/>
  <c r="T279" i="29"/>
  <c r="T280" i="29"/>
  <c r="T281" i="29"/>
  <c r="T282" i="29"/>
  <c r="T283" i="29"/>
  <c r="T284" i="29"/>
  <c r="T285" i="29"/>
  <c r="T286" i="29"/>
  <c r="T287" i="29"/>
  <c r="T288" i="29"/>
  <c r="T289" i="29"/>
  <c r="T290" i="29"/>
  <c r="T291" i="29"/>
  <c r="T292" i="29"/>
  <c r="T293" i="29"/>
  <c r="T294" i="29"/>
  <c r="T295" i="29"/>
  <c r="T296" i="29"/>
  <c r="T297" i="29"/>
  <c r="T298" i="29"/>
  <c r="T299" i="29"/>
  <c r="T300" i="29"/>
  <c r="T301" i="29"/>
  <c r="T302" i="29"/>
  <c r="T303" i="29"/>
  <c r="T304" i="29"/>
  <c r="T305" i="29"/>
  <c r="T306" i="29"/>
  <c r="T307" i="29"/>
  <c r="T308" i="29"/>
  <c r="T309" i="29"/>
  <c r="T310" i="29"/>
  <c r="T311" i="29"/>
  <c r="T312" i="29"/>
  <c r="T313" i="29"/>
  <c r="T3" i="29"/>
  <c r="S4" i="29"/>
  <c r="S5" i="29"/>
  <c r="S6" i="29"/>
  <c r="S7" i="29"/>
  <c r="S8" i="29"/>
  <c r="S9" i="29"/>
  <c r="S10" i="29"/>
  <c r="S11" i="29"/>
  <c r="S12" i="29"/>
  <c r="S13" i="29"/>
  <c r="S14" i="29"/>
  <c r="S15" i="29"/>
  <c r="S16" i="29"/>
  <c r="S17" i="29"/>
  <c r="S18" i="29"/>
  <c r="S19" i="29"/>
  <c r="S20" i="29"/>
  <c r="S21" i="29"/>
  <c r="S22" i="29"/>
  <c r="S23" i="29"/>
  <c r="S24" i="29"/>
  <c r="S25" i="29"/>
  <c r="S26" i="29"/>
  <c r="S27" i="29"/>
  <c r="S28" i="29"/>
  <c r="S29" i="29"/>
  <c r="S30" i="29"/>
  <c r="S31" i="29"/>
  <c r="S32" i="29"/>
  <c r="S33" i="29"/>
  <c r="S34" i="29"/>
  <c r="S35" i="29"/>
  <c r="S36" i="29"/>
  <c r="S37" i="29"/>
  <c r="S38" i="29"/>
  <c r="S39" i="29"/>
  <c r="S40" i="29"/>
  <c r="S41" i="29"/>
  <c r="S42" i="29"/>
  <c r="S43" i="29"/>
  <c r="S44" i="29"/>
  <c r="S45" i="29"/>
  <c r="S46" i="29"/>
  <c r="S47" i="29"/>
  <c r="S48" i="29"/>
  <c r="S49" i="29"/>
  <c r="S50" i="29"/>
  <c r="S51" i="29"/>
  <c r="S52" i="29"/>
  <c r="S53" i="29"/>
  <c r="S54" i="29"/>
  <c r="S55" i="29"/>
  <c r="S56" i="29"/>
  <c r="S57" i="29"/>
  <c r="S58" i="29"/>
  <c r="S59" i="29"/>
  <c r="S60" i="29"/>
  <c r="S61" i="29"/>
  <c r="S62" i="29"/>
  <c r="S63" i="29"/>
  <c r="S64" i="29"/>
  <c r="S65" i="29"/>
  <c r="S66" i="29"/>
  <c r="S67" i="29"/>
  <c r="S68" i="29"/>
  <c r="S69" i="29"/>
  <c r="S70" i="29"/>
  <c r="S71" i="29"/>
  <c r="S72" i="29"/>
  <c r="S73" i="29"/>
  <c r="S74" i="29"/>
  <c r="S75" i="29"/>
  <c r="S76" i="29"/>
  <c r="S77" i="29"/>
  <c r="S78" i="29"/>
  <c r="S79" i="29"/>
  <c r="S80" i="29"/>
  <c r="S81" i="29"/>
  <c r="S82" i="29"/>
  <c r="S83" i="29"/>
  <c r="S84" i="29"/>
  <c r="S85" i="29"/>
  <c r="S86" i="29"/>
  <c r="S87" i="29"/>
  <c r="S88" i="29"/>
  <c r="S89" i="29"/>
  <c r="S90" i="29"/>
  <c r="S91" i="29"/>
  <c r="S92" i="29"/>
  <c r="S93" i="29"/>
  <c r="S94" i="29"/>
  <c r="S95" i="29"/>
  <c r="S96" i="29"/>
  <c r="S97" i="29"/>
  <c r="S98" i="29"/>
  <c r="S99" i="29"/>
  <c r="S100" i="29"/>
  <c r="S101" i="29"/>
  <c r="S102" i="29"/>
  <c r="S103" i="29"/>
  <c r="S104" i="29"/>
  <c r="S105" i="29"/>
  <c r="S106" i="29"/>
  <c r="S107" i="29"/>
  <c r="S108" i="29"/>
  <c r="S109" i="29"/>
  <c r="S110" i="29"/>
  <c r="S111" i="29"/>
  <c r="S112" i="29"/>
  <c r="S113" i="29"/>
  <c r="S114" i="29"/>
  <c r="S115" i="29"/>
  <c r="S116" i="29"/>
  <c r="S117" i="29"/>
  <c r="S118" i="29"/>
  <c r="S119" i="29"/>
  <c r="S120" i="29"/>
  <c r="S121" i="29"/>
  <c r="S122" i="29"/>
  <c r="S123" i="29"/>
  <c r="S124" i="29"/>
  <c r="S125" i="29"/>
  <c r="S126" i="29"/>
  <c r="S127" i="29"/>
  <c r="S128" i="29"/>
  <c r="S129" i="29"/>
  <c r="S130" i="29"/>
  <c r="S131" i="29"/>
  <c r="S132" i="29"/>
  <c r="S133" i="29"/>
  <c r="S134" i="29"/>
  <c r="S135" i="29"/>
  <c r="S136" i="29"/>
  <c r="S137" i="29"/>
  <c r="S138" i="29"/>
  <c r="S139" i="29"/>
  <c r="S140" i="29"/>
  <c r="S141" i="29"/>
  <c r="S142" i="29"/>
  <c r="S143" i="29"/>
  <c r="S144" i="29"/>
  <c r="S145" i="29"/>
  <c r="S146" i="29"/>
  <c r="S147" i="29"/>
  <c r="S148" i="29"/>
  <c r="S149" i="29"/>
  <c r="S150" i="29"/>
  <c r="S151" i="29"/>
  <c r="S152" i="29"/>
  <c r="S153" i="29"/>
  <c r="S154" i="29"/>
  <c r="S155" i="29"/>
  <c r="S156" i="29"/>
  <c r="S157" i="29"/>
  <c r="S158" i="29"/>
  <c r="S159" i="29"/>
  <c r="S160" i="29"/>
  <c r="S161" i="29"/>
  <c r="S162" i="29"/>
  <c r="S163" i="29"/>
  <c r="S164" i="29"/>
  <c r="S165" i="29"/>
  <c r="S166" i="29"/>
  <c r="S167" i="29"/>
  <c r="S168" i="29"/>
  <c r="S169" i="29"/>
  <c r="S170" i="29"/>
  <c r="S171" i="29"/>
  <c r="S172" i="29"/>
  <c r="S173" i="29"/>
  <c r="S174" i="29"/>
  <c r="S175" i="29"/>
  <c r="S176" i="29"/>
  <c r="S177" i="29"/>
  <c r="S178" i="29"/>
  <c r="S179" i="29"/>
  <c r="S180" i="29"/>
  <c r="S181" i="29"/>
  <c r="S182" i="29"/>
  <c r="S183" i="29"/>
  <c r="S184" i="29"/>
  <c r="S185" i="29"/>
  <c r="S186" i="29"/>
  <c r="S187" i="29"/>
  <c r="S188" i="29"/>
  <c r="S189" i="29"/>
  <c r="S190" i="29"/>
  <c r="S191" i="29"/>
  <c r="S192" i="29"/>
  <c r="S193" i="29"/>
  <c r="S194" i="29"/>
  <c r="S195" i="29"/>
  <c r="S196" i="29"/>
  <c r="S197" i="29"/>
  <c r="S198" i="29"/>
  <c r="S199" i="29"/>
  <c r="S200" i="29"/>
  <c r="S201" i="29"/>
  <c r="S202" i="29"/>
  <c r="S203" i="29"/>
  <c r="S204" i="29"/>
  <c r="S205" i="29"/>
  <c r="S206" i="29"/>
  <c r="S207" i="29"/>
  <c r="S208" i="29"/>
  <c r="S209" i="29"/>
  <c r="S210" i="29"/>
  <c r="S211" i="29"/>
  <c r="S212" i="29"/>
  <c r="S213" i="29"/>
  <c r="S214" i="29"/>
  <c r="S215" i="29"/>
  <c r="S216" i="29"/>
  <c r="S217" i="29"/>
  <c r="S218" i="29"/>
  <c r="S219" i="29"/>
  <c r="S220" i="29"/>
  <c r="S221" i="29"/>
  <c r="S222" i="29"/>
  <c r="S223" i="29"/>
  <c r="S224" i="29"/>
  <c r="S225" i="29"/>
  <c r="S226" i="29"/>
  <c r="S227" i="29"/>
  <c r="S228" i="29"/>
  <c r="S229" i="29"/>
  <c r="S230" i="29"/>
  <c r="S231" i="29"/>
  <c r="S232" i="29"/>
  <c r="S233" i="29"/>
  <c r="S234" i="29"/>
  <c r="S235" i="29"/>
  <c r="S236" i="29"/>
  <c r="S237" i="29"/>
  <c r="S238" i="29"/>
  <c r="S239" i="29"/>
  <c r="S240" i="29"/>
  <c r="S241" i="29"/>
  <c r="S242" i="29"/>
  <c r="S243" i="29"/>
  <c r="S244" i="29"/>
  <c r="S245" i="29"/>
  <c r="S246" i="29"/>
  <c r="S247" i="29"/>
  <c r="S248" i="29"/>
  <c r="S249" i="29"/>
  <c r="S250" i="29"/>
  <c r="S251" i="29"/>
  <c r="S252" i="29"/>
  <c r="S253" i="29"/>
  <c r="S254" i="29"/>
  <c r="S255" i="29"/>
  <c r="S256" i="29"/>
  <c r="S257" i="29"/>
  <c r="S258" i="29"/>
  <c r="S259" i="29"/>
  <c r="S260" i="29"/>
  <c r="S261" i="29"/>
  <c r="S262" i="29"/>
  <c r="S263" i="29"/>
  <c r="S264" i="29"/>
  <c r="S265" i="29"/>
  <c r="S266" i="29"/>
  <c r="S267" i="29"/>
  <c r="S268" i="29"/>
  <c r="S269" i="29"/>
  <c r="S270" i="29"/>
  <c r="S271" i="29"/>
  <c r="S272" i="29"/>
  <c r="S273" i="29"/>
  <c r="S274" i="29"/>
  <c r="S275" i="29"/>
  <c r="S276" i="29"/>
  <c r="S277" i="29"/>
  <c r="S278" i="29"/>
  <c r="S279" i="29"/>
  <c r="S280" i="29"/>
  <c r="S281" i="29"/>
  <c r="S282" i="29"/>
  <c r="S283" i="29"/>
  <c r="S284" i="29"/>
  <c r="S285" i="29"/>
  <c r="S286" i="29"/>
  <c r="S287" i="29"/>
  <c r="S288" i="29"/>
  <c r="S289" i="29"/>
  <c r="S290" i="29"/>
  <c r="S291" i="29"/>
  <c r="S292" i="29"/>
  <c r="S293" i="29"/>
  <c r="S294" i="29"/>
  <c r="S295" i="29"/>
  <c r="S296" i="29"/>
  <c r="S297" i="29"/>
  <c r="S298" i="29"/>
  <c r="S299" i="29"/>
  <c r="S300" i="29"/>
  <c r="S301" i="29"/>
  <c r="S302" i="29"/>
  <c r="S303" i="29"/>
  <c r="S304" i="29"/>
  <c r="S305" i="29"/>
  <c r="S306" i="29"/>
  <c r="S307" i="29"/>
  <c r="S308" i="29"/>
  <c r="S309" i="29"/>
  <c r="S310" i="29"/>
  <c r="S311" i="29"/>
  <c r="S312" i="29"/>
  <c r="S313" i="29"/>
  <c r="S3" i="29"/>
  <c r="AM290" i="29"/>
  <c r="AM291" i="29"/>
  <c r="AM4" i="29"/>
  <c r="AM5" i="29"/>
  <c r="AM6" i="29"/>
  <c r="AM7" i="29"/>
  <c r="AM8" i="29"/>
  <c r="AM9" i="29"/>
  <c r="AM10" i="29"/>
  <c r="AM11" i="29"/>
  <c r="AM12" i="29"/>
  <c r="AM13" i="29"/>
  <c r="AM14" i="29"/>
  <c r="AM15" i="29"/>
  <c r="AM16" i="29"/>
  <c r="AM17" i="29"/>
  <c r="AM18" i="29"/>
  <c r="AM19" i="29"/>
  <c r="AM20" i="29"/>
  <c r="AM21" i="29"/>
  <c r="AM22" i="29"/>
  <c r="AM23" i="29"/>
  <c r="AM24" i="29"/>
  <c r="AM25" i="29"/>
  <c r="AM26" i="29"/>
  <c r="AM27" i="29"/>
  <c r="AM28" i="29"/>
  <c r="AM29" i="29"/>
  <c r="AM30" i="29"/>
  <c r="AM31" i="29"/>
  <c r="AM32" i="29"/>
  <c r="AM33" i="29"/>
  <c r="AM34" i="29"/>
  <c r="AM35" i="29"/>
  <c r="AM36" i="29"/>
  <c r="AM37" i="29"/>
  <c r="AM38" i="29"/>
  <c r="AM39" i="29"/>
  <c r="AM40" i="29"/>
  <c r="AM41" i="29"/>
  <c r="AM42" i="29"/>
  <c r="AM43" i="29"/>
  <c r="AM44" i="29"/>
  <c r="AM45" i="29"/>
  <c r="AM46" i="29"/>
  <c r="AM47" i="29"/>
  <c r="AM48" i="29"/>
  <c r="AM49" i="29"/>
  <c r="AM50" i="29"/>
  <c r="AM51" i="29"/>
  <c r="AM52" i="29"/>
  <c r="AM53" i="29"/>
  <c r="AM54" i="29"/>
  <c r="AM55" i="29"/>
  <c r="AM56" i="29"/>
  <c r="AM57" i="29"/>
  <c r="AM58" i="29"/>
  <c r="AM59" i="29"/>
  <c r="AM60" i="29"/>
  <c r="AM61" i="29"/>
  <c r="AM62" i="29"/>
  <c r="AM63" i="29"/>
  <c r="AM64" i="29"/>
  <c r="AM65" i="29"/>
  <c r="AM66" i="29"/>
  <c r="AM67" i="29"/>
  <c r="AM68" i="29"/>
  <c r="AM69" i="29"/>
  <c r="AM70" i="29"/>
  <c r="AM71" i="29"/>
  <c r="AM72" i="29"/>
  <c r="AM73" i="29"/>
  <c r="AM74" i="29"/>
  <c r="AM75" i="29"/>
  <c r="AM76" i="29"/>
  <c r="AM77" i="29"/>
  <c r="AM78" i="29"/>
  <c r="AM79" i="29"/>
  <c r="AM80" i="29"/>
  <c r="AM81" i="29"/>
  <c r="AM82" i="29"/>
  <c r="AM83" i="29"/>
  <c r="AM84" i="29"/>
  <c r="AM85" i="29"/>
  <c r="AM86" i="29"/>
  <c r="AM87" i="29"/>
  <c r="AM88" i="29"/>
  <c r="AM89" i="29"/>
  <c r="AM90" i="29"/>
  <c r="AM91" i="29"/>
  <c r="AM92" i="29"/>
  <c r="AM93" i="29"/>
  <c r="AM94" i="29"/>
  <c r="AM95" i="29"/>
  <c r="AM96" i="29"/>
  <c r="AM97" i="29"/>
  <c r="AM98" i="29"/>
  <c r="AM99" i="29"/>
  <c r="AM100" i="29"/>
  <c r="AM101" i="29"/>
  <c r="AM102" i="29"/>
  <c r="AM103" i="29"/>
  <c r="AM104" i="29"/>
  <c r="AM105" i="29"/>
  <c r="AM106" i="29"/>
  <c r="AM107" i="29"/>
  <c r="AM108" i="29"/>
  <c r="AM109" i="29"/>
  <c r="AM110" i="29"/>
  <c r="AM111" i="29"/>
  <c r="AM112" i="29"/>
  <c r="AM113" i="29"/>
  <c r="AM114" i="29"/>
  <c r="AM115" i="29"/>
  <c r="AM116" i="29"/>
  <c r="AM117" i="29"/>
  <c r="AM118" i="29"/>
  <c r="AM119" i="29"/>
  <c r="AM120" i="29"/>
  <c r="AM121" i="29"/>
  <c r="AM122" i="29"/>
  <c r="AM123" i="29"/>
  <c r="AM124" i="29"/>
  <c r="AM125" i="29"/>
  <c r="AM126" i="29"/>
  <c r="AM127" i="29"/>
  <c r="AM128" i="29"/>
  <c r="AM129" i="29"/>
  <c r="AM130" i="29"/>
  <c r="AM131" i="29"/>
  <c r="AM132" i="29"/>
  <c r="AM133" i="29"/>
  <c r="AM134" i="29"/>
  <c r="AM135" i="29"/>
  <c r="AM136" i="29"/>
  <c r="AM137" i="29"/>
  <c r="AM138" i="29"/>
  <c r="AM139" i="29"/>
  <c r="AM140" i="29"/>
  <c r="AM141" i="29"/>
  <c r="AM142" i="29"/>
  <c r="AM143" i="29"/>
  <c r="AM144" i="29"/>
  <c r="AM145" i="29"/>
  <c r="AM146" i="29"/>
  <c r="AM147" i="29"/>
  <c r="AM148" i="29"/>
  <c r="AM149" i="29"/>
  <c r="AM150" i="29"/>
  <c r="AM151" i="29"/>
  <c r="AM152" i="29"/>
  <c r="AM153" i="29"/>
  <c r="AM154" i="29"/>
  <c r="AM155" i="29"/>
  <c r="AM156" i="29"/>
  <c r="AM157" i="29"/>
  <c r="AM158" i="29"/>
  <c r="AM159" i="29"/>
  <c r="AM160" i="29"/>
  <c r="AM161" i="29"/>
  <c r="AM162" i="29"/>
  <c r="AM163" i="29"/>
  <c r="AM164" i="29"/>
  <c r="AM165" i="29"/>
  <c r="AM166" i="29"/>
  <c r="AM167" i="29"/>
  <c r="AM168" i="29"/>
  <c r="AM169" i="29"/>
  <c r="AM170" i="29"/>
  <c r="AM171" i="29"/>
  <c r="AM172" i="29"/>
  <c r="AM173" i="29"/>
  <c r="AM174" i="29"/>
  <c r="AM175" i="29"/>
  <c r="AM176" i="29"/>
  <c r="AM177" i="29"/>
  <c r="AM178" i="29"/>
  <c r="AM179" i="29"/>
  <c r="AM180" i="29"/>
  <c r="AM181" i="29"/>
  <c r="AM182" i="29"/>
  <c r="AM183" i="29"/>
  <c r="AM184" i="29"/>
  <c r="AM185" i="29"/>
  <c r="AM186" i="29"/>
  <c r="AM187" i="29"/>
  <c r="AM188" i="29"/>
  <c r="AM189" i="29"/>
  <c r="AM190" i="29"/>
  <c r="AM191" i="29"/>
  <c r="AM192" i="29"/>
  <c r="AM193" i="29"/>
  <c r="AM194" i="29"/>
  <c r="AM195" i="29"/>
  <c r="AM196" i="29"/>
  <c r="AM197" i="29"/>
  <c r="AM198" i="29"/>
  <c r="AM199" i="29"/>
  <c r="AM200" i="29"/>
  <c r="AM201" i="29"/>
  <c r="AM202" i="29"/>
  <c r="AM203" i="29"/>
  <c r="AM204" i="29"/>
  <c r="AM205" i="29"/>
  <c r="AM206" i="29"/>
  <c r="AM207" i="29"/>
  <c r="AM208" i="29"/>
  <c r="AM209" i="29"/>
  <c r="AM210" i="29"/>
  <c r="AM211" i="29"/>
  <c r="AM212" i="29"/>
  <c r="AM213" i="29"/>
  <c r="AM214" i="29"/>
  <c r="AM215" i="29"/>
  <c r="AM216" i="29"/>
  <c r="AM217" i="29"/>
  <c r="AM218" i="29"/>
  <c r="AM219" i="29"/>
  <c r="AM220" i="29"/>
  <c r="AM221" i="29"/>
  <c r="AM222" i="29"/>
  <c r="AM223" i="29"/>
  <c r="AM224" i="29"/>
  <c r="AM225" i="29"/>
  <c r="AM226" i="29"/>
  <c r="AM227" i="29"/>
  <c r="AM228" i="29"/>
  <c r="AM229" i="29"/>
  <c r="AM230" i="29"/>
  <c r="AM231" i="29"/>
  <c r="AM232" i="29"/>
  <c r="AM233" i="29"/>
  <c r="AM234" i="29"/>
  <c r="AM235" i="29"/>
  <c r="AM236" i="29"/>
  <c r="AM237" i="29"/>
  <c r="AM238" i="29"/>
  <c r="AM239" i="29"/>
  <c r="AM240" i="29"/>
  <c r="AM241" i="29"/>
  <c r="AM242" i="29"/>
  <c r="AM243" i="29"/>
  <c r="AM244" i="29"/>
  <c r="AM245" i="29"/>
  <c r="AM246" i="29"/>
  <c r="AM247" i="29"/>
  <c r="AM248" i="29"/>
  <c r="AM249" i="29"/>
  <c r="AM250" i="29"/>
  <c r="AM251" i="29"/>
  <c r="AM252" i="29"/>
  <c r="AM253" i="29"/>
  <c r="AM254" i="29"/>
  <c r="AM255" i="29"/>
  <c r="AM256" i="29"/>
  <c r="AM257" i="29"/>
  <c r="AM258" i="29"/>
  <c r="AM259" i="29"/>
  <c r="AM260" i="29"/>
  <c r="AM261" i="29"/>
  <c r="AM262" i="29"/>
  <c r="AM263" i="29"/>
  <c r="AM264" i="29"/>
  <c r="AM265" i="29"/>
  <c r="AM266" i="29"/>
  <c r="AM267" i="29"/>
  <c r="AM268" i="29"/>
  <c r="AM269" i="29"/>
  <c r="AM270" i="29"/>
  <c r="AM271" i="29"/>
  <c r="AM272" i="29"/>
  <c r="AM273" i="29"/>
  <c r="AM274" i="29"/>
  <c r="AM275" i="29"/>
  <c r="AM276" i="29"/>
  <c r="AM277" i="29"/>
  <c r="AM278" i="29"/>
  <c r="AM279" i="29"/>
  <c r="AM280" i="29"/>
  <c r="AM281" i="29"/>
  <c r="AM282" i="29"/>
  <c r="AM283" i="29"/>
  <c r="AM284" i="29"/>
  <c r="AM285" i="29"/>
  <c r="AM286" i="29"/>
  <c r="AM287" i="29"/>
  <c r="AM288" i="29"/>
  <c r="AM289" i="29"/>
  <c r="AM3" i="29"/>
  <c r="O3" i="29"/>
  <c r="W3" i="29" s="1"/>
  <c r="O12" i="34" s="1" a="1"/>
  <c r="O12" i="34" s="1"/>
  <c r="O24" i="29"/>
  <c r="W24" i="29" s="1"/>
  <c r="O25" i="29"/>
  <c r="W25" i="29" s="1"/>
  <c r="O26" i="29"/>
  <c r="W26" i="29" s="1"/>
  <c r="O27" i="29"/>
  <c r="W27" i="29" s="1"/>
  <c r="O28" i="29"/>
  <c r="W28" i="29" s="1"/>
  <c r="O29" i="29"/>
  <c r="W29" i="29" s="1"/>
  <c r="O30" i="29"/>
  <c r="W30" i="29" s="1"/>
  <c r="O31" i="29"/>
  <c r="W31" i="29" s="1"/>
  <c r="O32" i="29"/>
  <c r="W32" i="29" s="1"/>
  <c r="O33" i="29"/>
  <c r="W33" i="29" s="1"/>
  <c r="O34" i="29"/>
  <c r="W34" i="29" s="1"/>
  <c r="O35" i="29"/>
  <c r="W35" i="29" s="1"/>
  <c r="O36" i="29"/>
  <c r="W36" i="29" s="1"/>
  <c r="O37" i="29"/>
  <c r="W37" i="29" s="1"/>
  <c r="O38" i="29"/>
  <c r="W38" i="29" s="1"/>
  <c r="O39" i="29"/>
  <c r="W39" i="29" s="1"/>
  <c r="O40" i="29"/>
  <c r="W40" i="29" s="1"/>
  <c r="O41" i="29"/>
  <c r="W41" i="29" s="1"/>
  <c r="O42" i="29"/>
  <c r="W42" i="29" s="1"/>
  <c r="O43" i="29"/>
  <c r="W43" i="29" s="1"/>
  <c r="O44" i="29"/>
  <c r="W44" i="29" s="1"/>
  <c r="O45" i="29"/>
  <c r="W45" i="29" s="1"/>
  <c r="O46" i="29"/>
  <c r="W46" i="29" s="1"/>
  <c r="O47" i="29"/>
  <c r="W47" i="29" s="1"/>
  <c r="O48" i="29"/>
  <c r="W48" i="29" s="1"/>
  <c r="O49" i="29"/>
  <c r="W49" i="29" s="1"/>
  <c r="O50" i="29"/>
  <c r="W50" i="29" s="1"/>
  <c r="O51" i="29"/>
  <c r="W51" i="29" s="1"/>
  <c r="O52" i="29"/>
  <c r="W52" i="29" s="1"/>
  <c r="O53" i="29"/>
  <c r="W53" i="29" s="1"/>
  <c r="O54" i="29"/>
  <c r="W54" i="29" s="1"/>
  <c r="O55" i="29"/>
  <c r="W55" i="29" s="1"/>
  <c r="O56" i="29"/>
  <c r="W56" i="29" s="1"/>
  <c r="O57" i="29"/>
  <c r="W57" i="29" s="1"/>
  <c r="O58" i="29"/>
  <c r="W58" i="29" s="1"/>
  <c r="O59" i="29"/>
  <c r="W59" i="29" s="1"/>
  <c r="O60" i="29"/>
  <c r="W60" i="29" s="1"/>
  <c r="O61" i="29"/>
  <c r="W61" i="29" s="1"/>
  <c r="O62" i="29"/>
  <c r="W62" i="29" s="1"/>
  <c r="O63" i="29"/>
  <c r="W63" i="29" s="1"/>
  <c r="O64" i="29"/>
  <c r="W64" i="29" s="1"/>
  <c r="O65" i="29"/>
  <c r="W65" i="29" s="1"/>
  <c r="O66" i="29"/>
  <c r="W66" i="29" s="1"/>
  <c r="O67" i="29"/>
  <c r="W67" i="29" s="1"/>
  <c r="O68" i="29"/>
  <c r="W68" i="29" s="1"/>
  <c r="O69" i="29"/>
  <c r="W69" i="29" s="1"/>
  <c r="O70" i="29"/>
  <c r="W70" i="29" s="1"/>
  <c r="O71" i="29"/>
  <c r="W71" i="29" s="1"/>
  <c r="O72" i="29"/>
  <c r="W72" i="29" s="1"/>
  <c r="O73" i="29"/>
  <c r="W73" i="29" s="1"/>
  <c r="O74" i="29"/>
  <c r="W74" i="29" s="1"/>
  <c r="O75" i="29"/>
  <c r="W75" i="29" s="1"/>
  <c r="O76" i="29"/>
  <c r="W76" i="29" s="1"/>
  <c r="O77" i="29"/>
  <c r="W77" i="29" s="1"/>
  <c r="O78" i="29"/>
  <c r="W78" i="29" s="1"/>
  <c r="O79" i="29"/>
  <c r="W79" i="29" s="1"/>
  <c r="O80" i="29"/>
  <c r="W80" i="29" s="1"/>
  <c r="O81" i="29"/>
  <c r="W81" i="29" s="1"/>
  <c r="O82" i="29"/>
  <c r="W82" i="29" s="1"/>
  <c r="O83" i="29"/>
  <c r="W83" i="29" s="1"/>
  <c r="O84" i="29"/>
  <c r="W84" i="29" s="1"/>
  <c r="O85" i="29"/>
  <c r="W85" i="29" s="1"/>
  <c r="O86" i="29"/>
  <c r="W86" i="29" s="1"/>
  <c r="O87" i="29"/>
  <c r="W87" i="29" s="1"/>
  <c r="O88" i="29"/>
  <c r="W88" i="29" s="1"/>
  <c r="O89" i="29"/>
  <c r="W89" i="29" s="1"/>
  <c r="O90" i="29"/>
  <c r="W90" i="29" s="1"/>
  <c r="O91" i="29"/>
  <c r="W91" i="29" s="1"/>
  <c r="O92" i="29"/>
  <c r="W92" i="29" s="1"/>
  <c r="O93" i="29"/>
  <c r="W93" i="29" s="1"/>
  <c r="O94" i="29"/>
  <c r="W94" i="29" s="1"/>
  <c r="O95" i="29"/>
  <c r="W95" i="29" s="1"/>
  <c r="O96" i="29"/>
  <c r="W96" i="29" s="1"/>
  <c r="O97" i="29"/>
  <c r="W97" i="29" s="1"/>
  <c r="O98" i="29"/>
  <c r="W98" i="29" s="1"/>
  <c r="O99" i="29"/>
  <c r="W99" i="29" s="1"/>
  <c r="O100" i="29"/>
  <c r="W100" i="29" s="1"/>
  <c r="O101" i="29"/>
  <c r="W101" i="29" s="1"/>
  <c r="O102" i="29"/>
  <c r="W102" i="29" s="1"/>
  <c r="O103" i="29"/>
  <c r="W103" i="29" s="1"/>
  <c r="O104" i="29"/>
  <c r="W104" i="29" s="1"/>
  <c r="O105" i="29"/>
  <c r="W105" i="29" s="1"/>
  <c r="O106" i="29"/>
  <c r="W106" i="29" s="1"/>
  <c r="O107" i="29"/>
  <c r="W107" i="29" s="1"/>
  <c r="O108" i="29"/>
  <c r="W108" i="29" s="1"/>
  <c r="O109" i="29"/>
  <c r="W109" i="29" s="1"/>
  <c r="O110" i="29"/>
  <c r="W110" i="29" s="1"/>
  <c r="O111" i="29"/>
  <c r="W111" i="29" s="1"/>
  <c r="O112" i="29"/>
  <c r="W112" i="29" s="1"/>
  <c r="O113" i="29"/>
  <c r="W113" i="29" s="1"/>
  <c r="O114" i="29"/>
  <c r="W114" i="29" s="1"/>
  <c r="O115" i="29"/>
  <c r="W115" i="29" s="1"/>
  <c r="O116" i="29"/>
  <c r="W116" i="29" s="1"/>
  <c r="O117" i="29"/>
  <c r="W117" i="29" s="1"/>
  <c r="O118" i="29"/>
  <c r="W118" i="29" s="1"/>
  <c r="O119" i="29"/>
  <c r="W119" i="29" s="1"/>
  <c r="O120" i="29"/>
  <c r="W120" i="29" s="1"/>
  <c r="O121" i="29"/>
  <c r="W121" i="29" s="1"/>
  <c r="O122" i="29"/>
  <c r="W122" i="29" s="1"/>
  <c r="O123" i="29"/>
  <c r="W123" i="29" s="1"/>
  <c r="O124" i="29"/>
  <c r="W124" i="29" s="1"/>
  <c r="O125" i="29"/>
  <c r="W125" i="29" s="1"/>
  <c r="O126" i="29"/>
  <c r="W126" i="29" s="1"/>
  <c r="O127" i="29"/>
  <c r="W127" i="29" s="1"/>
  <c r="O128" i="29"/>
  <c r="W128" i="29" s="1"/>
  <c r="O129" i="29"/>
  <c r="W129" i="29" s="1"/>
  <c r="O130" i="29"/>
  <c r="W130" i="29" s="1"/>
  <c r="O131" i="29"/>
  <c r="W131" i="29" s="1"/>
  <c r="O132" i="29"/>
  <c r="W132" i="29" s="1"/>
  <c r="O133" i="29"/>
  <c r="W133" i="29" s="1"/>
  <c r="O134" i="29"/>
  <c r="W134" i="29" s="1"/>
  <c r="O135" i="29"/>
  <c r="W135" i="29" s="1"/>
  <c r="O136" i="29"/>
  <c r="W136" i="29" s="1"/>
  <c r="O137" i="29"/>
  <c r="W137" i="29" s="1"/>
  <c r="O138" i="29"/>
  <c r="W138" i="29" s="1"/>
  <c r="O139" i="29"/>
  <c r="W139" i="29" s="1"/>
  <c r="O140" i="29"/>
  <c r="W140" i="29" s="1"/>
  <c r="O141" i="29"/>
  <c r="W141" i="29" s="1"/>
  <c r="O142" i="29"/>
  <c r="W142" i="29" s="1"/>
  <c r="O143" i="29"/>
  <c r="W143" i="29" s="1"/>
  <c r="O144" i="29"/>
  <c r="W144" i="29" s="1"/>
  <c r="O145" i="29"/>
  <c r="W145" i="29" s="1"/>
  <c r="O146" i="29"/>
  <c r="W146" i="29" s="1"/>
  <c r="O147" i="29"/>
  <c r="W147" i="29" s="1"/>
  <c r="O148" i="29"/>
  <c r="W148" i="29" s="1"/>
  <c r="O149" i="29"/>
  <c r="W149" i="29" s="1"/>
  <c r="O150" i="29"/>
  <c r="W150" i="29" s="1"/>
  <c r="O151" i="29"/>
  <c r="W151" i="29" s="1"/>
  <c r="O152" i="29"/>
  <c r="W152" i="29" s="1"/>
  <c r="O153" i="29"/>
  <c r="W153" i="29" s="1"/>
  <c r="O154" i="29"/>
  <c r="W154" i="29" s="1"/>
  <c r="O155" i="29"/>
  <c r="W155" i="29" s="1"/>
  <c r="O156" i="29"/>
  <c r="W156" i="29" s="1"/>
  <c r="O157" i="29"/>
  <c r="W157" i="29" s="1"/>
  <c r="O158" i="29"/>
  <c r="W158" i="29" s="1"/>
  <c r="O159" i="29"/>
  <c r="W159" i="29" s="1"/>
  <c r="O160" i="29"/>
  <c r="W160" i="29" s="1"/>
  <c r="O161" i="29"/>
  <c r="W161" i="29" s="1"/>
  <c r="O162" i="29"/>
  <c r="W162" i="29" s="1"/>
  <c r="O163" i="29"/>
  <c r="W163" i="29" s="1"/>
  <c r="O164" i="29"/>
  <c r="W164" i="29" s="1"/>
  <c r="O165" i="29"/>
  <c r="W165" i="29" s="1"/>
  <c r="O166" i="29"/>
  <c r="W166" i="29" s="1"/>
  <c r="O167" i="29"/>
  <c r="W167" i="29" s="1"/>
  <c r="O168" i="29"/>
  <c r="W168" i="29" s="1"/>
  <c r="O169" i="29"/>
  <c r="W169" i="29" s="1"/>
  <c r="O170" i="29"/>
  <c r="W170" i="29" s="1"/>
  <c r="O171" i="29"/>
  <c r="W171" i="29" s="1"/>
  <c r="O172" i="29"/>
  <c r="W172" i="29" s="1"/>
  <c r="O173" i="29"/>
  <c r="W173" i="29" s="1"/>
  <c r="O174" i="29"/>
  <c r="W174" i="29" s="1"/>
  <c r="O175" i="29"/>
  <c r="W175" i="29" s="1"/>
  <c r="O176" i="29"/>
  <c r="W176" i="29" s="1"/>
  <c r="O177" i="29"/>
  <c r="W177" i="29" s="1"/>
  <c r="O178" i="29"/>
  <c r="W178" i="29" s="1"/>
  <c r="O179" i="29"/>
  <c r="W179" i="29" s="1"/>
  <c r="O180" i="29"/>
  <c r="W180" i="29" s="1"/>
  <c r="O181" i="29"/>
  <c r="W181" i="29" s="1"/>
  <c r="O182" i="29"/>
  <c r="W182" i="29" s="1"/>
  <c r="O183" i="29"/>
  <c r="W183" i="29" s="1"/>
  <c r="O184" i="29"/>
  <c r="W184" i="29" s="1"/>
  <c r="O185" i="29"/>
  <c r="W185" i="29" s="1"/>
  <c r="O186" i="29"/>
  <c r="W186" i="29" s="1"/>
  <c r="O187" i="29"/>
  <c r="W187" i="29" s="1"/>
  <c r="O188" i="29"/>
  <c r="W188" i="29" s="1"/>
  <c r="O189" i="29"/>
  <c r="W189" i="29" s="1"/>
  <c r="O190" i="29"/>
  <c r="W190" i="29" s="1"/>
  <c r="O191" i="29"/>
  <c r="W191" i="29" s="1"/>
  <c r="O192" i="29"/>
  <c r="W192" i="29" s="1"/>
  <c r="O193" i="29"/>
  <c r="W193" i="29" s="1"/>
  <c r="O194" i="29"/>
  <c r="W194" i="29" s="1"/>
  <c r="O195" i="29"/>
  <c r="W195" i="29" s="1"/>
  <c r="O196" i="29"/>
  <c r="W196" i="29" s="1"/>
  <c r="O197" i="29"/>
  <c r="W197" i="29" s="1"/>
  <c r="O198" i="29"/>
  <c r="W198" i="29" s="1"/>
  <c r="O199" i="29"/>
  <c r="W199" i="29" s="1"/>
  <c r="O200" i="29"/>
  <c r="W200" i="29" s="1"/>
  <c r="O201" i="29"/>
  <c r="W201" i="29" s="1"/>
  <c r="O202" i="29"/>
  <c r="W202" i="29" s="1"/>
  <c r="O203" i="29"/>
  <c r="W203" i="29" s="1"/>
  <c r="O204" i="29"/>
  <c r="W204" i="29" s="1"/>
  <c r="O205" i="29"/>
  <c r="W205" i="29" s="1"/>
  <c r="O206" i="29"/>
  <c r="W206" i="29" s="1"/>
  <c r="O207" i="29"/>
  <c r="W207" i="29" s="1"/>
  <c r="O208" i="29"/>
  <c r="W208" i="29" s="1"/>
  <c r="O209" i="29"/>
  <c r="W209" i="29" s="1"/>
  <c r="O210" i="29"/>
  <c r="W210" i="29" s="1"/>
  <c r="O211" i="29"/>
  <c r="W211" i="29" s="1"/>
  <c r="O212" i="29"/>
  <c r="W212" i="29" s="1"/>
  <c r="O213" i="29"/>
  <c r="W213" i="29" s="1"/>
  <c r="O214" i="29"/>
  <c r="W214" i="29" s="1"/>
  <c r="O215" i="29"/>
  <c r="W215" i="29" s="1"/>
  <c r="O216" i="29"/>
  <c r="W216" i="29" s="1"/>
  <c r="O217" i="29"/>
  <c r="W217" i="29" s="1"/>
  <c r="O218" i="29"/>
  <c r="W218" i="29" s="1"/>
  <c r="O219" i="29"/>
  <c r="W219" i="29" s="1"/>
  <c r="O220" i="29"/>
  <c r="W220" i="29" s="1"/>
  <c r="O221" i="29"/>
  <c r="W221" i="29" s="1"/>
  <c r="O222" i="29"/>
  <c r="W222" i="29" s="1"/>
  <c r="O223" i="29"/>
  <c r="W223" i="29" s="1"/>
  <c r="O224" i="29"/>
  <c r="W224" i="29" s="1"/>
  <c r="O225" i="29"/>
  <c r="W225" i="29" s="1"/>
  <c r="O226" i="29"/>
  <c r="W226" i="29" s="1"/>
  <c r="O227" i="29"/>
  <c r="W227" i="29" s="1"/>
  <c r="O228" i="29"/>
  <c r="W228" i="29" s="1"/>
  <c r="O229" i="29"/>
  <c r="W229" i="29" s="1"/>
  <c r="O230" i="29"/>
  <c r="W230" i="29" s="1"/>
  <c r="O231" i="29"/>
  <c r="W231" i="29" s="1"/>
  <c r="O232" i="29"/>
  <c r="W232" i="29" s="1"/>
  <c r="O233" i="29"/>
  <c r="W233" i="29" s="1"/>
  <c r="O234" i="29"/>
  <c r="W234" i="29" s="1"/>
  <c r="O235" i="29"/>
  <c r="W235" i="29" s="1"/>
  <c r="O236" i="29"/>
  <c r="W236" i="29" s="1"/>
  <c r="O237" i="29"/>
  <c r="W237" i="29" s="1"/>
  <c r="O238" i="29"/>
  <c r="W238" i="29" s="1"/>
  <c r="O239" i="29"/>
  <c r="W239" i="29" s="1"/>
  <c r="O240" i="29"/>
  <c r="W240" i="29" s="1"/>
  <c r="O241" i="29"/>
  <c r="W241" i="29" s="1"/>
  <c r="O242" i="29"/>
  <c r="W242" i="29" s="1"/>
  <c r="O243" i="29"/>
  <c r="W243" i="29" s="1"/>
  <c r="O244" i="29"/>
  <c r="W244" i="29" s="1"/>
  <c r="O245" i="29"/>
  <c r="W245" i="29" s="1"/>
  <c r="O246" i="29"/>
  <c r="W246" i="29" s="1"/>
  <c r="O247" i="29"/>
  <c r="W247" i="29" s="1"/>
  <c r="O248" i="29"/>
  <c r="W248" i="29" s="1"/>
  <c r="O249" i="29"/>
  <c r="W249" i="29" s="1"/>
  <c r="O250" i="29"/>
  <c r="W250" i="29" s="1"/>
  <c r="O251" i="29"/>
  <c r="W251" i="29" s="1"/>
  <c r="O252" i="29"/>
  <c r="W252" i="29" s="1"/>
  <c r="O253" i="29"/>
  <c r="W253" i="29" s="1"/>
  <c r="O254" i="29"/>
  <c r="W254" i="29" s="1"/>
  <c r="O255" i="29"/>
  <c r="W255" i="29" s="1"/>
  <c r="O256" i="29"/>
  <c r="W256" i="29" s="1"/>
  <c r="O257" i="29"/>
  <c r="W257" i="29" s="1"/>
  <c r="O258" i="29"/>
  <c r="W258" i="29" s="1"/>
  <c r="O259" i="29"/>
  <c r="W259" i="29" s="1"/>
  <c r="O260" i="29"/>
  <c r="W260" i="29" s="1"/>
  <c r="O261" i="29"/>
  <c r="W261" i="29" s="1"/>
  <c r="O262" i="29"/>
  <c r="W262" i="29" s="1"/>
  <c r="O263" i="29"/>
  <c r="W263" i="29" s="1"/>
  <c r="O264" i="29"/>
  <c r="W264" i="29" s="1"/>
  <c r="O265" i="29"/>
  <c r="W265" i="29" s="1"/>
  <c r="O266" i="29"/>
  <c r="W266" i="29" s="1"/>
  <c r="O267" i="29"/>
  <c r="W267" i="29" s="1"/>
  <c r="O268" i="29"/>
  <c r="W268" i="29" s="1"/>
  <c r="O269" i="29"/>
  <c r="W269" i="29" s="1"/>
  <c r="O270" i="29"/>
  <c r="W270" i="29" s="1"/>
  <c r="O271" i="29"/>
  <c r="W271" i="29" s="1"/>
  <c r="O272" i="29"/>
  <c r="W272" i="29" s="1"/>
  <c r="O273" i="29"/>
  <c r="W273" i="29" s="1"/>
  <c r="O274" i="29"/>
  <c r="W274" i="29" s="1"/>
  <c r="O275" i="29"/>
  <c r="W275" i="29" s="1"/>
  <c r="O276" i="29"/>
  <c r="W276" i="29" s="1"/>
  <c r="O277" i="29"/>
  <c r="W277" i="29" s="1"/>
  <c r="O278" i="29"/>
  <c r="W278" i="29" s="1"/>
  <c r="O279" i="29"/>
  <c r="W279" i="29" s="1"/>
  <c r="O280" i="29"/>
  <c r="W280" i="29" s="1"/>
  <c r="O281" i="29"/>
  <c r="W281" i="29" s="1"/>
  <c r="O282" i="29"/>
  <c r="W282" i="29" s="1"/>
  <c r="O283" i="29"/>
  <c r="W283" i="29" s="1"/>
  <c r="O284" i="29"/>
  <c r="W284" i="29" s="1"/>
  <c r="O285" i="29"/>
  <c r="W285" i="29" s="1"/>
  <c r="O286" i="29"/>
  <c r="W286" i="29" s="1"/>
  <c r="O287" i="29"/>
  <c r="W287" i="29" s="1"/>
  <c r="O288" i="29"/>
  <c r="W288" i="29" s="1"/>
  <c r="O289" i="29"/>
  <c r="W289" i="29" s="1"/>
  <c r="O290" i="29"/>
  <c r="W290" i="29" s="1"/>
  <c r="O291" i="29"/>
  <c r="W291" i="29" s="1"/>
  <c r="O4" i="29"/>
  <c r="W4" i="29" s="1"/>
  <c r="O5" i="29"/>
  <c r="W5" i="29" s="1"/>
  <c r="O6" i="29"/>
  <c r="W6" i="29" s="1"/>
  <c r="O7" i="29"/>
  <c r="W7" i="29" s="1"/>
  <c r="O8" i="29"/>
  <c r="W8" i="29" s="1"/>
  <c r="O9" i="29"/>
  <c r="W9" i="29" s="1"/>
  <c r="O10" i="29"/>
  <c r="W10" i="29" s="1"/>
  <c r="O11" i="29"/>
  <c r="W11" i="29" s="1"/>
  <c r="O12" i="29"/>
  <c r="W12" i="29" s="1"/>
  <c r="O13" i="29"/>
  <c r="W13" i="29" s="1"/>
  <c r="O14" i="29"/>
  <c r="W14" i="29" s="1"/>
  <c r="O15" i="29"/>
  <c r="W15" i="29" s="1"/>
  <c r="O16" i="29"/>
  <c r="W16" i="29" s="1"/>
  <c r="O17" i="29"/>
  <c r="W17" i="29" s="1"/>
  <c r="O18" i="29"/>
  <c r="W18" i="29" s="1"/>
  <c r="O19" i="29"/>
  <c r="W19" i="29" s="1"/>
  <c r="O20" i="29"/>
  <c r="W20" i="29" s="1"/>
  <c r="O21" i="29"/>
  <c r="W21" i="29" s="1"/>
  <c r="O22" i="29"/>
  <c r="W22" i="29" s="1"/>
  <c r="O23" i="29"/>
  <c r="W23" i="29" s="1"/>
  <c r="C2" i="38" a="1"/>
  <c r="C2" i="38" s="1"/>
  <c r="B22" i="34" a="1"/>
  <c r="B22" i="34" s="1"/>
  <c r="C22" i="34" s="1"/>
  <c r="B21" i="34" a="1"/>
  <c r="B21" i="34" s="1"/>
  <c r="C21" i="34" s="1"/>
  <c r="A16" i="34"/>
  <c r="A15" i="34"/>
  <c r="J8" i="30"/>
  <c r="C11" i="34" a="1"/>
  <c r="C11" i="34" s="1"/>
  <c r="D11" i="34" s="1"/>
  <c r="C10" i="34" a="1"/>
  <c r="C10" i="34" s="1"/>
  <c r="D10" i="34" s="1"/>
  <c r="A11" i="34"/>
  <c r="A10" i="34"/>
  <c r="K3" i="34" a="1"/>
  <c r="K3" i="34" s="1"/>
  <c r="B16" i="34" s="1"/>
  <c r="C16" i="34" s="1"/>
  <c r="K1" i="34" a="1"/>
  <c r="K1" i="34" s="1"/>
  <c r="B15" i="34" s="1"/>
  <c r="C15" i="34" s="1"/>
  <c r="A3" i="35" a="1"/>
  <c r="A3" i="35" s="1"/>
  <c r="L26" i="35" l="1"/>
  <c r="M26" i="35" s="1"/>
  <c r="L27" i="35"/>
  <c r="M27" i="35" s="1"/>
  <c r="L28" i="35"/>
  <c r="M28" i="35" s="1"/>
  <c r="L29" i="35"/>
  <c r="M29" i="35" s="1"/>
  <c r="L30" i="35"/>
  <c r="M30" i="35" s="1"/>
  <c r="L25" i="35"/>
  <c r="M25" i="35" s="1"/>
  <c r="L19" i="35"/>
  <c r="L4" i="35"/>
  <c r="L5" i="35"/>
  <c r="L6" i="35"/>
  <c r="L7" i="35"/>
  <c r="L8" i="35"/>
  <c r="L9" i="35"/>
  <c r="L10" i="35"/>
  <c r="L11" i="35"/>
  <c r="L12" i="35"/>
  <c r="L13" i="35"/>
  <c r="L14" i="35"/>
  <c r="L15" i="35"/>
  <c r="L16" i="35"/>
  <c r="L17" i="35"/>
  <c r="L18" i="35"/>
  <c r="L3" i="35"/>
  <c r="K21" i="35"/>
  <c r="J21" i="35"/>
  <c r="H4" i="30" a="1"/>
  <c r="H4" i="30" s="1"/>
  <c r="H5" i="30" a="1"/>
  <c r="H5" i="30" s="1"/>
  <c r="K32" i="35" l="1"/>
  <c r="C1" i="35"/>
  <c r="B1" i="35"/>
  <c r="J32" i="35"/>
  <c r="K25" i="35"/>
  <c r="K26" i="35" s="1"/>
  <c r="K27" i="35" s="1"/>
  <c r="K28" i="35" s="1"/>
  <c r="K29" i="35" s="1"/>
  <c r="K30" i="35" s="1"/>
  <c r="N30" i="35" s="1"/>
  <c r="C45" i="32"/>
  <c r="C44" i="32"/>
  <c r="C43" i="32"/>
  <c r="C42" i="32"/>
  <c r="C41" i="32"/>
  <c r="C40" i="32"/>
  <c r="C39" i="32"/>
  <c r="C38" i="32"/>
  <c r="N28" i="35" l="1"/>
  <c r="N27" i="35"/>
  <c r="N29" i="35"/>
  <c r="N26" i="35"/>
  <c r="N25" i="35"/>
  <c r="P25" i="35" s="1"/>
  <c r="A2" i="30"/>
  <c r="E2" i="30" s="1"/>
  <c r="A3" i="30"/>
  <c r="F3" i="30" s="1"/>
  <c r="A4" i="30"/>
  <c r="E4" i="30" s="1"/>
  <c r="A5" i="30"/>
  <c r="D5" i="30" s="1"/>
  <c r="A6" i="30"/>
  <c r="C6" i="30" s="1"/>
  <c r="A7" i="30"/>
  <c r="H7" i="30" s="1" a="1"/>
  <c r="H7" i="30" s="1"/>
  <c r="A8" i="30"/>
  <c r="M8" i="30" s="1"/>
  <c r="A9" i="30"/>
  <c r="M9" i="30" s="1"/>
  <c r="A10" i="30"/>
  <c r="A11" i="30"/>
  <c r="F11" i="30" s="1"/>
  <c r="A12" i="30"/>
  <c r="B12" i="30" s="1" a="1"/>
  <c r="B12" i="30" s="1"/>
  <c r="A13" i="30"/>
  <c r="D13" i="30" s="1"/>
  <c r="A14" i="30"/>
  <c r="H14" i="30" s="1" a="1"/>
  <c r="H14" i="30" s="1"/>
  <c r="A15" i="30"/>
  <c r="C15" i="30" s="1"/>
  <c r="A16" i="30"/>
  <c r="M16" i="30" s="1"/>
  <c r="A17" i="30"/>
  <c r="M17" i="30" s="1"/>
  <c r="A18" i="30"/>
  <c r="A19" i="30"/>
  <c r="F19" i="30" s="1"/>
  <c r="A20" i="30"/>
  <c r="H20" i="30" s="1" a="1"/>
  <c r="H20" i="30" s="1"/>
  <c r="A21" i="30"/>
  <c r="D21" i="30" s="1"/>
  <c r="A22" i="30"/>
  <c r="C22" i="30" s="1"/>
  <c r="A23" i="30"/>
  <c r="C23" i="30" s="1"/>
  <c r="A24" i="30"/>
  <c r="M24" i="30" s="1"/>
  <c r="A25" i="30"/>
  <c r="B25" i="30" s="1" a="1"/>
  <c r="B25" i="30" s="1"/>
  <c r="A26" i="30"/>
  <c r="A27" i="30"/>
  <c r="F27" i="30" s="1"/>
  <c r="A28" i="30"/>
  <c r="E28" i="30" s="1"/>
  <c r="A29" i="30"/>
  <c r="D29" i="30" s="1"/>
  <c r="A30" i="30"/>
  <c r="C30" i="30" s="1"/>
  <c r="A31" i="30"/>
  <c r="B31" i="30" s="1" a="1"/>
  <c r="B31" i="30" s="1"/>
  <c r="A32" i="30"/>
  <c r="M32" i="30" s="1"/>
  <c r="A33" i="30"/>
  <c r="M33" i="30" s="1"/>
  <c r="P26" i="35" l="1"/>
  <c r="P27" i="35" s="1"/>
  <c r="P28" i="35" s="1"/>
  <c r="P29" i="35" s="1"/>
  <c r="P30" i="35" s="1"/>
  <c r="C5" i="30"/>
  <c r="E16" i="30"/>
  <c r="B9" i="30" a="1"/>
  <c r="B9" i="30" s="1"/>
  <c r="H33" i="30" a="1"/>
  <c r="H33" i="30" s="1"/>
  <c r="C21" i="30"/>
  <c r="D17" i="30"/>
  <c r="F33" i="30"/>
  <c r="D20" i="30"/>
  <c r="C20" i="30"/>
  <c r="D4" i="30"/>
  <c r="F18" i="30"/>
  <c r="H18" i="30" a="1"/>
  <c r="H18" i="30" s="1"/>
  <c r="D19" i="30"/>
  <c r="E3" i="30"/>
  <c r="C18" i="30"/>
  <c r="D3" i="30"/>
  <c r="F17" i="30"/>
  <c r="J31" i="30"/>
  <c r="E32" i="30"/>
  <c r="J7" i="30"/>
  <c r="C4" i="30"/>
  <c r="E19" i="30"/>
  <c r="B24" i="30" a="1"/>
  <c r="B24" i="30" s="1"/>
  <c r="L31" i="30"/>
  <c r="D33" i="30"/>
  <c r="E18" i="30"/>
  <c r="B17" i="30" a="1"/>
  <c r="B17" i="30" s="1"/>
  <c r="L7" i="30"/>
  <c r="C19" i="30"/>
  <c r="C3" i="30"/>
  <c r="D18" i="30"/>
  <c r="E33" i="30"/>
  <c r="E17" i="30"/>
  <c r="F32" i="30"/>
  <c r="F16" i="30"/>
  <c r="B23" i="30" a="1"/>
  <c r="B23" i="30" s="1"/>
  <c r="H32" i="30" a="1"/>
  <c r="H32" i="30" s="1"/>
  <c r="H12" i="30" a="1"/>
  <c r="H12" i="30" s="1"/>
  <c r="J15" i="30"/>
  <c r="L15" i="30"/>
  <c r="J23" i="30"/>
  <c r="L23" i="30"/>
  <c r="H31" i="30" a="1"/>
  <c r="H31" i="30" s="1"/>
  <c r="H11" i="30" a="1"/>
  <c r="H11" i="30" s="1"/>
  <c r="C29" i="30"/>
  <c r="C13" i="30"/>
  <c r="D28" i="30"/>
  <c r="D12" i="30"/>
  <c r="E27" i="30"/>
  <c r="E11" i="30"/>
  <c r="F26" i="30"/>
  <c r="F10" i="30"/>
  <c r="B16" i="30" a="1"/>
  <c r="B16" i="30" s="1"/>
  <c r="H26" i="30" a="1"/>
  <c r="H26" i="30" s="1"/>
  <c r="I31" i="30"/>
  <c r="K31" i="30"/>
  <c r="M31" i="30"/>
  <c r="C28" i="30"/>
  <c r="C12" i="30"/>
  <c r="D27" i="30"/>
  <c r="D11" i="30"/>
  <c r="E26" i="30"/>
  <c r="E10" i="30"/>
  <c r="F25" i="30"/>
  <c r="F9" i="30"/>
  <c r="B15" i="30" a="1"/>
  <c r="B15" i="30" s="1"/>
  <c r="H25" i="30" a="1"/>
  <c r="H25" i="30" s="1"/>
  <c r="I23" i="30"/>
  <c r="K23" i="30"/>
  <c r="M23" i="30"/>
  <c r="F31" i="30"/>
  <c r="F15" i="30"/>
  <c r="C27" i="30"/>
  <c r="C11" i="30"/>
  <c r="D26" i="30"/>
  <c r="D10" i="30"/>
  <c r="E25" i="30"/>
  <c r="E9" i="30"/>
  <c r="F24" i="30"/>
  <c r="F8" i="30"/>
  <c r="B11" i="30" a="1"/>
  <c r="B11" i="30" s="1"/>
  <c r="H24" i="30" a="1"/>
  <c r="H24" i="30" s="1"/>
  <c r="I15" i="30"/>
  <c r="K15" i="30"/>
  <c r="M15" i="30"/>
  <c r="C26" i="30"/>
  <c r="C10" i="30"/>
  <c r="D25" i="30"/>
  <c r="D9" i="30"/>
  <c r="E24" i="30"/>
  <c r="E8" i="30"/>
  <c r="F23" i="30"/>
  <c r="F7" i="30"/>
  <c r="B10" i="30" a="1"/>
  <c r="B10" i="30" s="1"/>
  <c r="H19" i="30" a="1"/>
  <c r="H19" i="30" s="1"/>
  <c r="I7" i="30"/>
  <c r="K7" i="30"/>
  <c r="M7" i="30"/>
  <c r="G35" i="30"/>
  <c r="H13" i="30" a="1"/>
  <c r="H13" i="30" s="1"/>
  <c r="B30" i="30" a="1"/>
  <c r="B30" i="30" s="1"/>
  <c r="H30" i="30" a="1"/>
  <c r="H30" i="30" s="1"/>
  <c r="H23" i="30" a="1"/>
  <c r="H23" i="30" s="1"/>
  <c r="H17" i="30" a="1"/>
  <c r="H17" i="30" s="1"/>
  <c r="I28" i="30"/>
  <c r="I20" i="30"/>
  <c r="I12" i="30"/>
  <c r="I4" i="30"/>
  <c r="J28" i="30"/>
  <c r="J20" i="30"/>
  <c r="J12" i="30"/>
  <c r="J4" i="30"/>
  <c r="K28" i="30"/>
  <c r="K20" i="30"/>
  <c r="K12" i="30"/>
  <c r="K4" i="30"/>
  <c r="L28" i="30"/>
  <c r="L20" i="30"/>
  <c r="L12" i="30"/>
  <c r="L4" i="30"/>
  <c r="M28" i="30"/>
  <c r="M20" i="30"/>
  <c r="M12" i="30"/>
  <c r="M4" i="30"/>
  <c r="H6" i="30" a="1"/>
  <c r="H6" i="30" s="1"/>
  <c r="I30" i="30"/>
  <c r="I6" i="30"/>
  <c r="J30" i="30"/>
  <c r="J14" i="30"/>
  <c r="K22" i="30"/>
  <c r="K14" i="30"/>
  <c r="K6" i="30"/>
  <c r="L22" i="30"/>
  <c r="L14" i="30"/>
  <c r="L6" i="30"/>
  <c r="M30" i="30"/>
  <c r="M22" i="30"/>
  <c r="M6" i="30"/>
  <c r="B29" i="30" a="1"/>
  <c r="B29" i="30" s="1"/>
  <c r="C33" i="30"/>
  <c r="C25" i="30"/>
  <c r="C17" i="30"/>
  <c r="C9" i="30"/>
  <c r="D32" i="30"/>
  <c r="D24" i="30"/>
  <c r="D16" i="30"/>
  <c r="D8" i="30"/>
  <c r="E31" i="30"/>
  <c r="E23" i="30"/>
  <c r="E15" i="30"/>
  <c r="E7" i="30"/>
  <c r="F30" i="30"/>
  <c r="F22" i="30"/>
  <c r="F14" i="30"/>
  <c r="F6" i="30"/>
  <c r="B27" i="30" a="1"/>
  <c r="B27" i="30" s="1"/>
  <c r="B21" i="30" a="1"/>
  <c r="B21" i="30" s="1"/>
  <c r="B14" i="30" a="1"/>
  <c r="B14" i="30" s="1"/>
  <c r="B8" i="30" a="1"/>
  <c r="B8" i="30" s="1"/>
  <c r="H29" i="30" a="1"/>
  <c r="H29" i="30" s="1"/>
  <c r="H16" i="30" a="1"/>
  <c r="H16" i="30" s="1"/>
  <c r="H10" i="30" a="1"/>
  <c r="H10" i="30" s="1"/>
  <c r="H3" i="30" a="1"/>
  <c r="H3" i="30" s="1"/>
  <c r="I27" i="30"/>
  <c r="I19" i="30"/>
  <c r="I11" i="30"/>
  <c r="I3" i="30"/>
  <c r="J27" i="30"/>
  <c r="J19" i="30"/>
  <c r="J11" i="30"/>
  <c r="J3" i="30"/>
  <c r="K27" i="30"/>
  <c r="K19" i="30"/>
  <c r="K11" i="30"/>
  <c r="K3" i="30"/>
  <c r="L27" i="30"/>
  <c r="L19" i="30"/>
  <c r="L11" i="30"/>
  <c r="L3" i="30"/>
  <c r="M27" i="30"/>
  <c r="M19" i="30"/>
  <c r="M11" i="30"/>
  <c r="M3" i="30"/>
  <c r="B5" i="30" a="1"/>
  <c r="B5" i="30" s="1"/>
  <c r="I14" i="30"/>
  <c r="J22" i="30"/>
  <c r="K30" i="30"/>
  <c r="L30" i="30"/>
  <c r="M14" i="30"/>
  <c r="I21" i="30"/>
  <c r="I5" i="30"/>
  <c r="J13" i="30"/>
  <c r="K29" i="30"/>
  <c r="K5" i="30"/>
  <c r="L21" i="30"/>
  <c r="L13" i="30"/>
  <c r="M29" i="30"/>
  <c r="M21" i="30"/>
  <c r="M13" i="30"/>
  <c r="M5" i="30"/>
  <c r="B28" i="30" a="1"/>
  <c r="B28" i="30" s="1"/>
  <c r="C32" i="30"/>
  <c r="C24" i="30"/>
  <c r="C16" i="30"/>
  <c r="C8" i="30"/>
  <c r="D31" i="30"/>
  <c r="D23" i="30"/>
  <c r="D15" i="30"/>
  <c r="D7" i="30"/>
  <c r="E30" i="30"/>
  <c r="E22" i="30"/>
  <c r="E14" i="30"/>
  <c r="E6" i="30"/>
  <c r="F29" i="30"/>
  <c r="F21" i="30"/>
  <c r="F13" i="30"/>
  <c r="F5" i="30"/>
  <c r="B33" i="30" a="1"/>
  <c r="B33" i="30" s="1"/>
  <c r="B26" i="30" a="1"/>
  <c r="B26" i="30" s="1"/>
  <c r="B20" i="30" a="1"/>
  <c r="B20" i="30" s="1"/>
  <c r="B7" i="30" a="1"/>
  <c r="B7" i="30" s="1"/>
  <c r="H28" i="30" a="1"/>
  <c r="H28" i="30" s="1"/>
  <c r="H22" i="30" a="1"/>
  <c r="H22" i="30" s="1"/>
  <c r="H15" i="30" a="1"/>
  <c r="H15" i="30" s="1"/>
  <c r="H9" i="30" a="1"/>
  <c r="H9" i="30" s="1"/>
  <c r="I2" i="30"/>
  <c r="I26" i="30"/>
  <c r="I18" i="30"/>
  <c r="I10" i="30"/>
  <c r="J2" i="30"/>
  <c r="J26" i="30"/>
  <c r="J18" i="30"/>
  <c r="J10" i="30"/>
  <c r="K2" i="30"/>
  <c r="K26" i="30"/>
  <c r="K18" i="30"/>
  <c r="K10" i="30"/>
  <c r="L2" i="30"/>
  <c r="L26" i="30"/>
  <c r="L18" i="30"/>
  <c r="L10" i="30"/>
  <c r="M2" i="30"/>
  <c r="M26" i="30"/>
  <c r="M18" i="30"/>
  <c r="M10" i="30"/>
  <c r="J29" i="30"/>
  <c r="B3" i="30" a="1"/>
  <c r="B3" i="30" s="1"/>
  <c r="C31" i="30"/>
  <c r="C7" i="30"/>
  <c r="D30" i="30"/>
  <c r="D22" i="30"/>
  <c r="D14" i="30"/>
  <c r="D6" i="30"/>
  <c r="E29" i="30"/>
  <c r="E21" i="30"/>
  <c r="E13" i="30"/>
  <c r="E5" i="30"/>
  <c r="F28" i="30"/>
  <c r="F20" i="30"/>
  <c r="F12" i="30"/>
  <c r="F4" i="30"/>
  <c r="B32" i="30" a="1"/>
  <c r="B32" i="30" s="1"/>
  <c r="B19" i="30" a="1"/>
  <c r="B19" i="30" s="1"/>
  <c r="B13" i="30" a="1"/>
  <c r="B13" i="30" s="1"/>
  <c r="B6" i="30" a="1"/>
  <c r="B6" i="30" s="1"/>
  <c r="H27" i="30" a="1"/>
  <c r="H27" i="30" s="1"/>
  <c r="H21" i="30" a="1"/>
  <c r="H21" i="30" s="1"/>
  <c r="H8" i="30" a="1"/>
  <c r="H8" i="30" s="1"/>
  <c r="I33" i="30"/>
  <c r="I25" i="30"/>
  <c r="I17" i="30"/>
  <c r="I9" i="30"/>
  <c r="J33" i="30"/>
  <c r="J25" i="30"/>
  <c r="J17" i="30"/>
  <c r="J9" i="30"/>
  <c r="K33" i="30"/>
  <c r="K25" i="30"/>
  <c r="K17" i="30"/>
  <c r="K9" i="30"/>
  <c r="L33" i="30"/>
  <c r="L25" i="30"/>
  <c r="L17" i="30"/>
  <c r="L9" i="30"/>
  <c r="M25" i="30"/>
  <c r="I22" i="30"/>
  <c r="J6" i="30"/>
  <c r="B4" i="30" a="1"/>
  <c r="B4" i="30" s="1"/>
  <c r="B22" i="30" a="1"/>
  <c r="B22" i="30" s="1"/>
  <c r="I29" i="30"/>
  <c r="I13" i="30"/>
  <c r="J21" i="30"/>
  <c r="J5" i="30"/>
  <c r="K21" i="30"/>
  <c r="K13" i="30"/>
  <c r="L29" i="30"/>
  <c r="L5" i="30"/>
  <c r="C14" i="30"/>
  <c r="E20" i="30"/>
  <c r="E12" i="30"/>
  <c r="B18" i="30" a="1"/>
  <c r="B18" i="30" s="1"/>
  <c r="H2" i="30" a="1"/>
  <c r="H2" i="30" s="1"/>
  <c r="I32" i="30"/>
  <c r="I24" i="30"/>
  <c r="I16" i="30"/>
  <c r="I8" i="30"/>
  <c r="J32" i="30"/>
  <c r="J24" i="30"/>
  <c r="J16" i="30"/>
  <c r="K32" i="30"/>
  <c r="K24" i="30"/>
  <c r="K16" i="30"/>
  <c r="K8" i="30"/>
  <c r="L32" i="30"/>
  <c r="L24" i="30"/>
  <c r="L16" i="30"/>
  <c r="L8" i="30"/>
  <c r="C2" i="30"/>
  <c r="F2" i="30"/>
  <c r="D2" i="30"/>
  <c r="AJ20" i="29"/>
  <c r="AJ21" i="29"/>
  <c r="AJ22" i="29"/>
  <c r="AJ23" i="29"/>
  <c r="AJ24" i="29"/>
  <c r="AJ25" i="29"/>
  <c r="AJ26" i="29"/>
  <c r="AJ27" i="29"/>
  <c r="AJ28" i="29"/>
  <c r="AJ29" i="29"/>
  <c r="AJ30" i="29"/>
  <c r="AJ31" i="29"/>
  <c r="AJ32" i="29"/>
  <c r="AJ33" i="29"/>
  <c r="AJ34" i="29"/>
  <c r="AJ35" i="29"/>
  <c r="AJ37" i="29"/>
  <c r="AJ38" i="29"/>
  <c r="AJ39" i="29"/>
  <c r="AJ40" i="29"/>
  <c r="AJ41" i="29"/>
  <c r="AJ42" i="29"/>
  <c r="AJ43" i="29"/>
  <c r="AJ44" i="29"/>
  <c r="AJ45" i="29"/>
  <c r="AJ46" i="29"/>
  <c r="AJ47" i="29"/>
  <c r="AJ48" i="29"/>
  <c r="AJ49" i="29"/>
  <c r="AJ50" i="29"/>
  <c r="AJ51" i="29"/>
  <c r="AJ52" i="29"/>
  <c r="AJ54" i="29"/>
  <c r="AJ55" i="29"/>
  <c r="AJ56" i="29"/>
  <c r="AJ57" i="29"/>
  <c r="AJ58" i="29"/>
  <c r="AJ59" i="29"/>
  <c r="AJ60" i="29"/>
  <c r="AJ61" i="29"/>
  <c r="AJ62" i="29"/>
  <c r="AJ63" i="29"/>
  <c r="AJ64" i="29"/>
  <c r="AJ65" i="29"/>
  <c r="AJ66" i="29"/>
  <c r="AJ67" i="29"/>
  <c r="AJ68" i="29"/>
  <c r="AJ69" i="29"/>
  <c r="AJ71" i="29"/>
  <c r="AJ72" i="29"/>
  <c r="AJ73" i="29"/>
  <c r="AJ74" i="29"/>
  <c r="AJ75" i="29"/>
  <c r="AJ76" i="29"/>
  <c r="AJ77" i="29"/>
  <c r="AJ78" i="29"/>
  <c r="AJ79" i="29"/>
  <c r="AJ80" i="29"/>
  <c r="AJ81" i="29"/>
  <c r="AJ82" i="29"/>
  <c r="AJ83" i="29"/>
  <c r="AJ84" i="29"/>
  <c r="AJ86" i="29"/>
  <c r="AJ87" i="29"/>
  <c r="AJ88" i="29"/>
  <c r="AJ89" i="29"/>
  <c r="AJ90" i="29"/>
  <c r="AJ91" i="29"/>
  <c r="AJ92" i="29"/>
  <c r="AJ93" i="29"/>
  <c r="AJ94" i="29"/>
  <c r="AJ95" i="29"/>
  <c r="AJ96" i="29"/>
  <c r="AJ97" i="29"/>
  <c r="AJ98" i="29"/>
  <c r="AJ99" i="29"/>
  <c r="AJ100" i="29"/>
  <c r="AJ102" i="29"/>
  <c r="AJ103" i="29"/>
  <c r="AJ104" i="29"/>
  <c r="AJ105" i="29"/>
  <c r="AJ106" i="29"/>
  <c r="AJ107" i="29"/>
  <c r="AJ108" i="29"/>
  <c r="AJ109" i="29"/>
  <c r="AJ110" i="29"/>
  <c r="AJ111" i="29"/>
  <c r="AJ112" i="29"/>
  <c r="AJ113" i="29"/>
  <c r="AJ114" i="29"/>
  <c r="AJ115" i="29"/>
  <c r="AJ116" i="29"/>
  <c r="AJ118" i="29"/>
  <c r="AJ119" i="29"/>
  <c r="AJ120" i="29"/>
  <c r="AJ121" i="29"/>
  <c r="AJ122" i="29"/>
  <c r="AJ123" i="29"/>
  <c r="AJ124" i="29"/>
  <c r="AJ125" i="29"/>
  <c r="AJ126" i="29"/>
  <c r="AJ127" i="29"/>
  <c r="AJ128" i="29"/>
  <c r="AJ129" i="29"/>
  <c r="AJ130" i="29"/>
  <c r="AJ132" i="29"/>
  <c r="AJ133" i="29"/>
  <c r="AJ134" i="29"/>
  <c r="AJ135" i="29"/>
  <c r="AJ136" i="29"/>
  <c r="AJ137" i="29"/>
  <c r="AJ138" i="29"/>
  <c r="AJ139" i="29"/>
  <c r="AJ140" i="29"/>
  <c r="AJ141" i="29"/>
  <c r="AJ142" i="29"/>
  <c r="AJ143" i="29"/>
  <c r="AJ144" i="29"/>
  <c r="AJ145" i="29"/>
  <c r="AJ147" i="29"/>
  <c r="AJ148" i="29"/>
  <c r="AJ149" i="29"/>
  <c r="AJ150" i="29"/>
  <c r="AJ151" i="29"/>
  <c r="AJ152" i="29"/>
  <c r="AJ153" i="29"/>
  <c r="AJ154" i="29"/>
  <c r="AJ155" i="29"/>
  <c r="AJ156" i="29"/>
  <c r="AJ157" i="29"/>
  <c r="AJ158" i="29"/>
  <c r="AJ159" i="29"/>
  <c r="AJ160" i="29"/>
  <c r="AJ162" i="29"/>
  <c r="AJ163" i="29"/>
  <c r="AJ164" i="29"/>
  <c r="AJ165" i="29"/>
  <c r="AJ166" i="29"/>
  <c r="AJ167" i="29"/>
  <c r="AJ168" i="29"/>
  <c r="AJ169" i="29"/>
  <c r="AJ170" i="29"/>
  <c r="AJ171" i="29"/>
  <c r="AJ172" i="29"/>
  <c r="AJ173" i="29"/>
  <c r="AJ174" i="29"/>
  <c r="AJ175" i="29"/>
  <c r="AJ176" i="29"/>
  <c r="AJ178" i="29"/>
  <c r="AJ179" i="29"/>
  <c r="AJ180" i="29"/>
  <c r="AJ181" i="29"/>
  <c r="AJ182" i="29"/>
  <c r="AJ183" i="29"/>
  <c r="AJ184" i="29"/>
  <c r="AJ185" i="29"/>
  <c r="AJ186" i="29"/>
  <c r="AJ187" i="29"/>
  <c r="AJ188" i="29"/>
  <c r="AJ189" i="29"/>
  <c r="AJ190" i="29"/>
  <c r="AJ191" i="29"/>
  <c r="AJ193" i="29"/>
  <c r="AJ194" i="29"/>
  <c r="AJ195" i="29"/>
  <c r="AJ196" i="29"/>
  <c r="AJ197" i="29"/>
  <c r="AJ198" i="29"/>
  <c r="AJ199" i="29"/>
  <c r="AJ200" i="29"/>
  <c r="AJ201" i="29"/>
  <c r="AJ202" i="29"/>
  <c r="AJ203" i="29"/>
  <c r="AJ204" i="29"/>
  <c r="AJ205" i="29"/>
  <c r="AJ206" i="29"/>
  <c r="AJ207" i="29"/>
  <c r="AJ208" i="29"/>
  <c r="AJ210" i="29"/>
  <c r="AJ211" i="29"/>
  <c r="AJ212" i="29"/>
  <c r="AJ213" i="29"/>
  <c r="AJ214" i="29"/>
  <c r="AJ215" i="29"/>
  <c r="AJ216" i="29"/>
  <c r="AJ217" i="29"/>
  <c r="AJ218" i="29"/>
  <c r="AJ219" i="29"/>
  <c r="AJ220" i="29"/>
  <c r="AJ221" i="29"/>
  <c r="AJ222" i="29"/>
  <c r="AJ223" i="29"/>
  <c r="AJ225" i="29"/>
  <c r="AJ226" i="29"/>
  <c r="AJ227" i="29"/>
  <c r="AJ228" i="29"/>
  <c r="AJ229" i="29"/>
  <c r="AJ230" i="29"/>
  <c r="AJ231" i="29"/>
  <c r="AJ232" i="29"/>
  <c r="AJ233" i="29"/>
  <c r="AJ234" i="29"/>
  <c r="AJ235" i="29"/>
  <c r="AJ236" i="29"/>
  <c r="AJ237" i="29"/>
  <c r="AJ238" i="29"/>
  <c r="AJ239" i="29"/>
  <c r="AJ240" i="29"/>
  <c r="AJ242" i="29"/>
  <c r="AJ243" i="29"/>
  <c r="AJ244" i="29"/>
  <c r="AJ245" i="29"/>
  <c r="AJ246" i="29"/>
  <c r="AJ247" i="29"/>
  <c r="AJ248" i="29"/>
  <c r="AJ249" i="29"/>
  <c r="AJ250" i="29"/>
  <c r="AJ251" i="29"/>
  <c r="AJ252" i="29"/>
  <c r="AJ253" i="29"/>
  <c r="AJ254" i="29"/>
  <c r="AJ255" i="29"/>
  <c r="AJ256" i="29"/>
  <c r="AJ257" i="29"/>
  <c r="AJ259" i="29"/>
  <c r="AJ260" i="29"/>
  <c r="AJ261" i="29"/>
  <c r="AJ262" i="29"/>
  <c r="AJ263" i="29"/>
  <c r="AJ264" i="29"/>
  <c r="AJ265" i="29"/>
  <c r="AJ266" i="29"/>
  <c r="AJ267" i="29"/>
  <c r="AJ268" i="29"/>
  <c r="AJ269" i="29"/>
  <c r="AJ270" i="29"/>
  <c r="AJ271" i="29"/>
  <c r="AJ272" i="29"/>
  <c r="AJ273" i="29"/>
  <c r="AJ274" i="29"/>
  <c r="AJ276" i="29"/>
  <c r="AJ277" i="29"/>
  <c r="AJ278" i="29"/>
  <c r="AJ279" i="29"/>
  <c r="AJ280" i="29"/>
  <c r="AJ281" i="29"/>
  <c r="AJ282" i="29"/>
  <c r="AJ283" i="29"/>
  <c r="AJ284" i="29"/>
  <c r="AJ285" i="29"/>
  <c r="AJ286" i="29"/>
  <c r="AJ287" i="29"/>
  <c r="AJ288" i="29"/>
  <c r="AJ289" i="29"/>
  <c r="AJ290" i="29"/>
  <c r="AJ291" i="29"/>
  <c r="AI20" i="29"/>
  <c r="AI21" i="29"/>
  <c r="AI22" i="29"/>
  <c r="AI23" i="29"/>
  <c r="AI24" i="29"/>
  <c r="AI25" i="29"/>
  <c r="AI26" i="29"/>
  <c r="AI27" i="29"/>
  <c r="AI28" i="29"/>
  <c r="AI29" i="29"/>
  <c r="AI30" i="29"/>
  <c r="AI31" i="29"/>
  <c r="AI32" i="29"/>
  <c r="AI33" i="29"/>
  <c r="AI34" i="29"/>
  <c r="AI35" i="29"/>
  <c r="AI37" i="29"/>
  <c r="AI38" i="29"/>
  <c r="AI39" i="29"/>
  <c r="AI40" i="29"/>
  <c r="AI41" i="29"/>
  <c r="AI42" i="29"/>
  <c r="AI43" i="29"/>
  <c r="AI44" i="29"/>
  <c r="AI45" i="29"/>
  <c r="AI46" i="29"/>
  <c r="AI47" i="29"/>
  <c r="AI48" i="29"/>
  <c r="AI49" i="29"/>
  <c r="AI50" i="29"/>
  <c r="AI51" i="29"/>
  <c r="AI52" i="29"/>
  <c r="AI54" i="29"/>
  <c r="AI55" i="29"/>
  <c r="AI56" i="29"/>
  <c r="AI57" i="29"/>
  <c r="AI58" i="29"/>
  <c r="AI59" i="29"/>
  <c r="AI60" i="29"/>
  <c r="AI61" i="29"/>
  <c r="AI62" i="29"/>
  <c r="AI63" i="29"/>
  <c r="AI64" i="29"/>
  <c r="AI65" i="29"/>
  <c r="AI66" i="29"/>
  <c r="AI67" i="29"/>
  <c r="AI68" i="29"/>
  <c r="AI69" i="29"/>
  <c r="AI71" i="29"/>
  <c r="AI72" i="29"/>
  <c r="AI73" i="29"/>
  <c r="AI74" i="29"/>
  <c r="AI75" i="29"/>
  <c r="AI76" i="29"/>
  <c r="AI77" i="29"/>
  <c r="AI78" i="29"/>
  <c r="AI79" i="29"/>
  <c r="AI80" i="29"/>
  <c r="AI81" i="29"/>
  <c r="AI82" i="29"/>
  <c r="AI83" i="29"/>
  <c r="AI84" i="29"/>
  <c r="AI86" i="29"/>
  <c r="AI87" i="29"/>
  <c r="AI88" i="29"/>
  <c r="AI89" i="29"/>
  <c r="AI90" i="29"/>
  <c r="AI91" i="29"/>
  <c r="AI92" i="29"/>
  <c r="AI93" i="29"/>
  <c r="AI94" i="29"/>
  <c r="AI95" i="29"/>
  <c r="AI96" i="29"/>
  <c r="AI97" i="29"/>
  <c r="AI98" i="29"/>
  <c r="AI99" i="29"/>
  <c r="AI100" i="29"/>
  <c r="AI102" i="29"/>
  <c r="AI103" i="29"/>
  <c r="AI104" i="29"/>
  <c r="AI105" i="29"/>
  <c r="AI106" i="29"/>
  <c r="AI107" i="29"/>
  <c r="AI108" i="29"/>
  <c r="AI109" i="29"/>
  <c r="AI110" i="29"/>
  <c r="AI111" i="29"/>
  <c r="AI112" i="29"/>
  <c r="AI113" i="29"/>
  <c r="AI114" i="29"/>
  <c r="AI115" i="29"/>
  <c r="AI116" i="29"/>
  <c r="AI118" i="29"/>
  <c r="AI119" i="29"/>
  <c r="AI120" i="29"/>
  <c r="AI121" i="29"/>
  <c r="AI122" i="29"/>
  <c r="AI123" i="29"/>
  <c r="AI124" i="29"/>
  <c r="AI125" i="29"/>
  <c r="AI126" i="29"/>
  <c r="AI127" i="29"/>
  <c r="AI128" i="29"/>
  <c r="AI129" i="29"/>
  <c r="AI130" i="29"/>
  <c r="AI132" i="29"/>
  <c r="AI133" i="29"/>
  <c r="AI134" i="29"/>
  <c r="AI135" i="29"/>
  <c r="AI136" i="29"/>
  <c r="AI137" i="29"/>
  <c r="AI138" i="29"/>
  <c r="AI139" i="29"/>
  <c r="AI140" i="29"/>
  <c r="AI141" i="29"/>
  <c r="AI142" i="29"/>
  <c r="AI143" i="29"/>
  <c r="AI144" i="29"/>
  <c r="AI145" i="29"/>
  <c r="AI147" i="29"/>
  <c r="AI148" i="29"/>
  <c r="AI149" i="29"/>
  <c r="AI150" i="29"/>
  <c r="AI151" i="29"/>
  <c r="AI152" i="29"/>
  <c r="AI153" i="29"/>
  <c r="AI154" i="29"/>
  <c r="AI155" i="29"/>
  <c r="AI156" i="29"/>
  <c r="AI157" i="29"/>
  <c r="AI158" i="29"/>
  <c r="AI159" i="29"/>
  <c r="AI160" i="29"/>
  <c r="AI162" i="29"/>
  <c r="AI163" i="29"/>
  <c r="AI164" i="29"/>
  <c r="AI165" i="29"/>
  <c r="AI166" i="29"/>
  <c r="AI167" i="29"/>
  <c r="AI168" i="29"/>
  <c r="AI169" i="29"/>
  <c r="AI170" i="29"/>
  <c r="AI171" i="29"/>
  <c r="AI172" i="29"/>
  <c r="AI173" i="29"/>
  <c r="AI174" i="29"/>
  <c r="AI175" i="29"/>
  <c r="AI176" i="29"/>
  <c r="AI178" i="29"/>
  <c r="AI179" i="29"/>
  <c r="AI180" i="29"/>
  <c r="AI181" i="29"/>
  <c r="AI182" i="29"/>
  <c r="AI183" i="29"/>
  <c r="AI184" i="29"/>
  <c r="AI185" i="29"/>
  <c r="AI186" i="29"/>
  <c r="AI187" i="29"/>
  <c r="AI188" i="29"/>
  <c r="AI189" i="29"/>
  <c r="AI190" i="29"/>
  <c r="AI191" i="29"/>
  <c r="AI193" i="29"/>
  <c r="AI194" i="29"/>
  <c r="AI195" i="29"/>
  <c r="AI196" i="29"/>
  <c r="AI197" i="29"/>
  <c r="AI198" i="29"/>
  <c r="AI199" i="29"/>
  <c r="AI200" i="29"/>
  <c r="AI201" i="29"/>
  <c r="AI202" i="29"/>
  <c r="AI203" i="29"/>
  <c r="AI204" i="29"/>
  <c r="AI205" i="29"/>
  <c r="AI206" i="29"/>
  <c r="AI207" i="29"/>
  <c r="AI208" i="29"/>
  <c r="AI210" i="29"/>
  <c r="AI211" i="29"/>
  <c r="AI212" i="29"/>
  <c r="AI213" i="29"/>
  <c r="AI214" i="29"/>
  <c r="AI215" i="29"/>
  <c r="AI216" i="29"/>
  <c r="AI217" i="29"/>
  <c r="AI218" i="29"/>
  <c r="AI219" i="29"/>
  <c r="AI220" i="29"/>
  <c r="AI221" i="29"/>
  <c r="AI222" i="29"/>
  <c r="AI223" i="29"/>
  <c r="AI225" i="29"/>
  <c r="AI226" i="29"/>
  <c r="AI227" i="29"/>
  <c r="AI228" i="29"/>
  <c r="AI229" i="29"/>
  <c r="AI230" i="29"/>
  <c r="AI231" i="29"/>
  <c r="AI232" i="29"/>
  <c r="AI233" i="29"/>
  <c r="AI234" i="29"/>
  <c r="AI235" i="29"/>
  <c r="AI236" i="29"/>
  <c r="AI237" i="29"/>
  <c r="AI238" i="29"/>
  <c r="AI239" i="29"/>
  <c r="AI240" i="29"/>
  <c r="AI242" i="29"/>
  <c r="AI243" i="29"/>
  <c r="AI244" i="29"/>
  <c r="AI245" i="29"/>
  <c r="AI246" i="29"/>
  <c r="AI247" i="29"/>
  <c r="AI248" i="29"/>
  <c r="AI249" i="29"/>
  <c r="AI250" i="29"/>
  <c r="AI251" i="29"/>
  <c r="AI252" i="29"/>
  <c r="AI253" i="29"/>
  <c r="AI254" i="29"/>
  <c r="AI255" i="29"/>
  <c r="AI256" i="29"/>
  <c r="AI257" i="29"/>
  <c r="AI259" i="29"/>
  <c r="AI260" i="29"/>
  <c r="AI261" i="29"/>
  <c r="AI262" i="29"/>
  <c r="AI263" i="29"/>
  <c r="AI264" i="29"/>
  <c r="AI265" i="29"/>
  <c r="AI266" i="29"/>
  <c r="AI267" i="29"/>
  <c r="AI268" i="29"/>
  <c r="AI269" i="29"/>
  <c r="AI270" i="29"/>
  <c r="AI271" i="29"/>
  <c r="AI272" i="29"/>
  <c r="AI273" i="29"/>
  <c r="AI274" i="29"/>
  <c r="AI276" i="29"/>
  <c r="AI277" i="29"/>
  <c r="AI278" i="29"/>
  <c r="AI279" i="29"/>
  <c r="AI280" i="29"/>
  <c r="AI281" i="29"/>
  <c r="AI282" i="29"/>
  <c r="AI283" i="29"/>
  <c r="AI284" i="29"/>
  <c r="AI285" i="29"/>
  <c r="AI286" i="29"/>
  <c r="AI287" i="29"/>
  <c r="AI288" i="29"/>
  <c r="AI289" i="29"/>
  <c r="AI290" i="29"/>
  <c r="AI291" i="29"/>
  <c r="AH37" i="29"/>
  <c r="AH38" i="29"/>
  <c r="AH39" i="29"/>
  <c r="AH40" i="29"/>
  <c r="AH41" i="29"/>
  <c r="AH42" i="29"/>
  <c r="AH43" i="29"/>
  <c r="AH44" i="29"/>
  <c r="AH45" i="29"/>
  <c r="AH46" i="29"/>
  <c r="AH47" i="29"/>
  <c r="AH48" i="29"/>
  <c r="AH49" i="29"/>
  <c r="AH50" i="29"/>
  <c r="AH51" i="29"/>
  <c r="AH52" i="29"/>
  <c r="AH54" i="29"/>
  <c r="AH55" i="29"/>
  <c r="AH56" i="29"/>
  <c r="AH57" i="29"/>
  <c r="AH58" i="29"/>
  <c r="AH59" i="29"/>
  <c r="AH60" i="29"/>
  <c r="AH61" i="29"/>
  <c r="AH62" i="29"/>
  <c r="AH63" i="29"/>
  <c r="AH64" i="29"/>
  <c r="AH65" i="29"/>
  <c r="AH66" i="29"/>
  <c r="AH67" i="29"/>
  <c r="AH68" i="29"/>
  <c r="AH69" i="29"/>
  <c r="AH71" i="29"/>
  <c r="AH72" i="29"/>
  <c r="AH73" i="29"/>
  <c r="AH74" i="29"/>
  <c r="AH75" i="29"/>
  <c r="AH76" i="29"/>
  <c r="AH77" i="29"/>
  <c r="AH78" i="29"/>
  <c r="AH79" i="29"/>
  <c r="AH80" i="29"/>
  <c r="AH81" i="29"/>
  <c r="AH82" i="29"/>
  <c r="AH83" i="29"/>
  <c r="AH84" i="29"/>
  <c r="AH86" i="29"/>
  <c r="AH87" i="29"/>
  <c r="AH88" i="29"/>
  <c r="AH89" i="29"/>
  <c r="AH90" i="29"/>
  <c r="AH91" i="29"/>
  <c r="AH92" i="29"/>
  <c r="AH93" i="29"/>
  <c r="AH94" i="29"/>
  <c r="AH95" i="29"/>
  <c r="AH96" i="29"/>
  <c r="AH97" i="29"/>
  <c r="AH98" i="29"/>
  <c r="AH99" i="29"/>
  <c r="AH100" i="29"/>
  <c r="AH102" i="29"/>
  <c r="AH103" i="29"/>
  <c r="AH104" i="29"/>
  <c r="AH105" i="29"/>
  <c r="AH106" i="29"/>
  <c r="AH107" i="29"/>
  <c r="AH108" i="29"/>
  <c r="AH109" i="29"/>
  <c r="AH110" i="29"/>
  <c r="AH111" i="29"/>
  <c r="AH112" i="29"/>
  <c r="AH113" i="29"/>
  <c r="AH114" i="29"/>
  <c r="AH115" i="29"/>
  <c r="AH116" i="29"/>
  <c r="AH118" i="29"/>
  <c r="AH119" i="29"/>
  <c r="AH120" i="29"/>
  <c r="AH121" i="29"/>
  <c r="AH122" i="29"/>
  <c r="AH123" i="29"/>
  <c r="AH124" i="29"/>
  <c r="AH125" i="29"/>
  <c r="AH126" i="29"/>
  <c r="AH127" i="29"/>
  <c r="AH128" i="29"/>
  <c r="AH129" i="29"/>
  <c r="AH130" i="29"/>
  <c r="AH132" i="29"/>
  <c r="AH133" i="29"/>
  <c r="AH134" i="29"/>
  <c r="AH135" i="29"/>
  <c r="AH136" i="29"/>
  <c r="AH137" i="29"/>
  <c r="AH138" i="29"/>
  <c r="AH139" i="29"/>
  <c r="AH140" i="29"/>
  <c r="AH141" i="29"/>
  <c r="AH142" i="29"/>
  <c r="AH143" i="29"/>
  <c r="AH144" i="29"/>
  <c r="AH145" i="29"/>
  <c r="AH147" i="29"/>
  <c r="AH148" i="29"/>
  <c r="AH149" i="29"/>
  <c r="AH150" i="29"/>
  <c r="AH151" i="29"/>
  <c r="AH152" i="29"/>
  <c r="AH153" i="29"/>
  <c r="AH154" i="29"/>
  <c r="AH155" i="29"/>
  <c r="AH156" i="29"/>
  <c r="AH157" i="29"/>
  <c r="AH158" i="29"/>
  <c r="AH159" i="29"/>
  <c r="AH160" i="29"/>
  <c r="AH162" i="29"/>
  <c r="AH163" i="29"/>
  <c r="AH164" i="29"/>
  <c r="AH165" i="29"/>
  <c r="AH166" i="29"/>
  <c r="AH167" i="29"/>
  <c r="AH168" i="29"/>
  <c r="AH169" i="29"/>
  <c r="AH170" i="29"/>
  <c r="AH171" i="29"/>
  <c r="AH172" i="29"/>
  <c r="AH173" i="29"/>
  <c r="AH174" i="29"/>
  <c r="AH175" i="29"/>
  <c r="AH176" i="29"/>
  <c r="AH178" i="29"/>
  <c r="AH179" i="29"/>
  <c r="AH180" i="29"/>
  <c r="AH181" i="29"/>
  <c r="AH182" i="29"/>
  <c r="AH183" i="29"/>
  <c r="AH184" i="29"/>
  <c r="AH185" i="29"/>
  <c r="AH186" i="29"/>
  <c r="AH187" i="29"/>
  <c r="AH188" i="29"/>
  <c r="AH189" i="29"/>
  <c r="AH190" i="29"/>
  <c r="AH191" i="29"/>
  <c r="AH193" i="29"/>
  <c r="AH194" i="29"/>
  <c r="AH195" i="29"/>
  <c r="AH196" i="29"/>
  <c r="AH197" i="29"/>
  <c r="AH198" i="29"/>
  <c r="AH199" i="29"/>
  <c r="AH200" i="29"/>
  <c r="AH201" i="29"/>
  <c r="AH202" i="29"/>
  <c r="AH203" i="29"/>
  <c r="AH204" i="29"/>
  <c r="AH205" i="29"/>
  <c r="AH206" i="29"/>
  <c r="AH207" i="29"/>
  <c r="AH208" i="29"/>
  <c r="AH210" i="29"/>
  <c r="AH211" i="29"/>
  <c r="AH212" i="29"/>
  <c r="AH213" i="29"/>
  <c r="AH214" i="29"/>
  <c r="AH215" i="29"/>
  <c r="AH216" i="29"/>
  <c r="AH217" i="29"/>
  <c r="AH218" i="29"/>
  <c r="AH219" i="29"/>
  <c r="AH220" i="29"/>
  <c r="AH221" i="29"/>
  <c r="AH222" i="29"/>
  <c r="AH223" i="29"/>
  <c r="AH225" i="29"/>
  <c r="AH226" i="29"/>
  <c r="AH227" i="29"/>
  <c r="AH228" i="29"/>
  <c r="AH229" i="29"/>
  <c r="AH230" i="29"/>
  <c r="AH231" i="29"/>
  <c r="AH232" i="29"/>
  <c r="AH233" i="29"/>
  <c r="AH234" i="29"/>
  <c r="AH235" i="29"/>
  <c r="AH236" i="29"/>
  <c r="AH237" i="29"/>
  <c r="AH238" i="29"/>
  <c r="AH239" i="29"/>
  <c r="AH240" i="29"/>
  <c r="AH242" i="29"/>
  <c r="AH243" i="29"/>
  <c r="AH244" i="29"/>
  <c r="AH245" i="29"/>
  <c r="AH246" i="29"/>
  <c r="AH247" i="29"/>
  <c r="AH248" i="29"/>
  <c r="AH249" i="29"/>
  <c r="AH250" i="29"/>
  <c r="AH251" i="29"/>
  <c r="AH252" i="29"/>
  <c r="AH253" i="29"/>
  <c r="AH254" i="29"/>
  <c r="AH255" i="29"/>
  <c r="AH256" i="29"/>
  <c r="AH257" i="29"/>
  <c r="AH259" i="29"/>
  <c r="AH260" i="29"/>
  <c r="AH261" i="29"/>
  <c r="AH262" i="29"/>
  <c r="AH263" i="29"/>
  <c r="AH264" i="29"/>
  <c r="AH265" i="29"/>
  <c r="AH266" i="29"/>
  <c r="AH267" i="29"/>
  <c r="AH268" i="29"/>
  <c r="AH269" i="29"/>
  <c r="AH270" i="29"/>
  <c r="AH271" i="29"/>
  <c r="AH272" i="29"/>
  <c r="AH273" i="29"/>
  <c r="AH274" i="29"/>
  <c r="AH276" i="29"/>
  <c r="AH277" i="29"/>
  <c r="AH278" i="29"/>
  <c r="AH279" i="29"/>
  <c r="AH280" i="29"/>
  <c r="AH281" i="29"/>
  <c r="AH282" i="29"/>
  <c r="AH283" i="29"/>
  <c r="AH284" i="29"/>
  <c r="AH285" i="29"/>
  <c r="AH286" i="29"/>
  <c r="AH287" i="29"/>
  <c r="AH288" i="29"/>
  <c r="AH289" i="29"/>
  <c r="AH290" i="29"/>
  <c r="AH291" i="29"/>
  <c r="AH20" i="29"/>
  <c r="AH21" i="29"/>
  <c r="AH22" i="29"/>
  <c r="AH23" i="29"/>
  <c r="AH24" i="29"/>
  <c r="AH25" i="29"/>
  <c r="AH26" i="29"/>
  <c r="AH27" i="29"/>
  <c r="AH28" i="29"/>
  <c r="AH29" i="29"/>
  <c r="AH30" i="29"/>
  <c r="AH31" i="29"/>
  <c r="AH32" i="29"/>
  <c r="AH33" i="29"/>
  <c r="AH34" i="29"/>
  <c r="AH35" i="29"/>
  <c r="AG37" i="29"/>
  <c r="AG38" i="29"/>
  <c r="AG39" i="29"/>
  <c r="AG40" i="29"/>
  <c r="AG41" i="29"/>
  <c r="AG42" i="29"/>
  <c r="AG43" i="29"/>
  <c r="AG44" i="29"/>
  <c r="AG45" i="29"/>
  <c r="AG46" i="29"/>
  <c r="AG47" i="29"/>
  <c r="AG48" i="29"/>
  <c r="AG49" i="29"/>
  <c r="AG50" i="29"/>
  <c r="AG51" i="29"/>
  <c r="AG52" i="29"/>
  <c r="AG54" i="29"/>
  <c r="AG55" i="29"/>
  <c r="AG56" i="29"/>
  <c r="AG57" i="29"/>
  <c r="AG58" i="29"/>
  <c r="AG59" i="29"/>
  <c r="AG60" i="29"/>
  <c r="AG61" i="29"/>
  <c r="AG62" i="29"/>
  <c r="AG63" i="29"/>
  <c r="AG64" i="29"/>
  <c r="AG65" i="29"/>
  <c r="AG66" i="29"/>
  <c r="AG67" i="29"/>
  <c r="AG68" i="29"/>
  <c r="AG69" i="29"/>
  <c r="AG71" i="29"/>
  <c r="AG72" i="29"/>
  <c r="AG73" i="29"/>
  <c r="AG74" i="29"/>
  <c r="AG75" i="29"/>
  <c r="AG76" i="29"/>
  <c r="AG77" i="29"/>
  <c r="AG78" i="29"/>
  <c r="AG79" i="29"/>
  <c r="AG80" i="29"/>
  <c r="AG81" i="29"/>
  <c r="AG82" i="29"/>
  <c r="AG83" i="29"/>
  <c r="AG84" i="29"/>
  <c r="AG86" i="29"/>
  <c r="AG87" i="29"/>
  <c r="AG88" i="29"/>
  <c r="AG89" i="29"/>
  <c r="AG90" i="29"/>
  <c r="AG91" i="29"/>
  <c r="AG92" i="29"/>
  <c r="AG93" i="29"/>
  <c r="AG94" i="29"/>
  <c r="AG95" i="29"/>
  <c r="AG96" i="29"/>
  <c r="AG97" i="29"/>
  <c r="AG98" i="29"/>
  <c r="AG99" i="29"/>
  <c r="AG100" i="29"/>
  <c r="AG102" i="29"/>
  <c r="AG103" i="29"/>
  <c r="AG104" i="29"/>
  <c r="AG105" i="29"/>
  <c r="AG106" i="29"/>
  <c r="AG107" i="29"/>
  <c r="AG108" i="29"/>
  <c r="AG109" i="29"/>
  <c r="AG110" i="29"/>
  <c r="AG111" i="29"/>
  <c r="AG112" i="29"/>
  <c r="AG113" i="29"/>
  <c r="AG114" i="29"/>
  <c r="AG115" i="29"/>
  <c r="AG116" i="29"/>
  <c r="AG118" i="29"/>
  <c r="AG119" i="29"/>
  <c r="AG120" i="29"/>
  <c r="AG121" i="29"/>
  <c r="AG122" i="29"/>
  <c r="AG123" i="29"/>
  <c r="AG124" i="29"/>
  <c r="AG125" i="29"/>
  <c r="AG126" i="29"/>
  <c r="AG127" i="29"/>
  <c r="AG128" i="29"/>
  <c r="AG129" i="29"/>
  <c r="AG130" i="29"/>
  <c r="AG132" i="29"/>
  <c r="AG133" i="29"/>
  <c r="AG134" i="29"/>
  <c r="AG135" i="29"/>
  <c r="AG136" i="29"/>
  <c r="AG137" i="29"/>
  <c r="AG138" i="29"/>
  <c r="AG139" i="29"/>
  <c r="AG140" i="29"/>
  <c r="AG141" i="29"/>
  <c r="AG142" i="29"/>
  <c r="AG143" i="29"/>
  <c r="AG144" i="29"/>
  <c r="AG145" i="29"/>
  <c r="AG147" i="29"/>
  <c r="AG148" i="29"/>
  <c r="AG149" i="29"/>
  <c r="AG150" i="29"/>
  <c r="AG151" i="29"/>
  <c r="AG152" i="29"/>
  <c r="AG153" i="29"/>
  <c r="AG154" i="29"/>
  <c r="AG155" i="29"/>
  <c r="AG156" i="29"/>
  <c r="AG157" i="29"/>
  <c r="AG158" i="29"/>
  <c r="AG159" i="29"/>
  <c r="AG160" i="29"/>
  <c r="AG162" i="29"/>
  <c r="AG163" i="29"/>
  <c r="AG164" i="29"/>
  <c r="AG165" i="29"/>
  <c r="AG166" i="29"/>
  <c r="AG167" i="29"/>
  <c r="AG168" i="29"/>
  <c r="AG169" i="29"/>
  <c r="AG170" i="29"/>
  <c r="AG171" i="29"/>
  <c r="AG172" i="29"/>
  <c r="AG173" i="29"/>
  <c r="AG174" i="29"/>
  <c r="AG175" i="29"/>
  <c r="AG176" i="29"/>
  <c r="AG178" i="29"/>
  <c r="AG179" i="29"/>
  <c r="AG180" i="29"/>
  <c r="AG181" i="29"/>
  <c r="AG182" i="29"/>
  <c r="AG183" i="29"/>
  <c r="AG184" i="29"/>
  <c r="AG185" i="29"/>
  <c r="AG186" i="29"/>
  <c r="AG187" i="29"/>
  <c r="AG188" i="29"/>
  <c r="AG189" i="29"/>
  <c r="AG190" i="29"/>
  <c r="AG191" i="29"/>
  <c r="AG193" i="29"/>
  <c r="AG194" i="29"/>
  <c r="AG195" i="29"/>
  <c r="AG196" i="29"/>
  <c r="AG197" i="29"/>
  <c r="AG198" i="29"/>
  <c r="AG199" i="29"/>
  <c r="AG200" i="29"/>
  <c r="AG201" i="29"/>
  <c r="AG202" i="29"/>
  <c r="AG203" i="29"/>
  <c r="AG204" i="29"/>
  <c r="AG205" i="29"/>
  <c r="AG206" i="29"/>
  <c r="AG207" i="29"/>
  <c r="AG208" i="29"/>
  <c r="AG210" i="29"/>
  <c r="AG211" i="29"/>
  <c r="AG212" i="29"/>
  <c r="AG213" i="29"/>
  <c r="AG214" i="29"/>
  <c r="AG215" i="29"/>
  <c r="AG216" i="29"/>
  <c r="AG217" i="29"/>
  <c r="AG218" i="29"/>
  <c r="AG219" i="29"/>
  <c r="AG220" i="29"/>
  <c r="AG221" i="29"/>
  <c r="AG222" i="29"/>
  <c r="AG223" i="29"/>
  <c r="AG225" i="29"/>
  <c r="AG226" i="29"/>
  <c r="AG227" i="29"/>
  <c r="AG228" i="29"/>
  <c r="AG229" i="29"/>
  <c r="AG230" i="29"/>
  <c r="AG231" i="29"/>
  <c r="AG232" i="29"/>
  <c r="AG233" i="29"/>
  <c r="AG234" i="29"/>
  <c r="AG235" i="29"/>
  <c r="AG236" i="29"/>
  <c r="AG237" i="29"/>
  <c r="AG238" i="29"/>
  <c r="AG239" i="29"/>
  <c r="AG240" i="29"/>
  <c r="AG242" i="29"/>
  <c r="AG243" i="29"/>
  <c r="AG244" i="29"/>
  <c r="AG245" i="29"/>
  <c r="AG246" i="29"/>
  <c r="AG247" i="29"/>
  <c r="AG248" i="29"/>
  <c r="AG249" i="29"/>
  <c r="AG250" i="29"/>
  <c r="AG251" i="29"/>
  <c r="AG252" i="29"/>
  <c r="AG253" i="29"/>
  <c r="AG254" i="29"/>
  <c r="AG255" i="29"/>
  <c r="AG256" i="29"/>
  <c r="AG257" i="29"/>
  <c r="AG259" i="29"/>
  <c r="AG260" i="29"/>
  <c r="AG261" i="29"/>
  <c r="AG262" i="29"/>
  <c r="AG263" i="29"/>
  <c r="AG264" i="29"/>
  <c r="AG265" i="29"/>
  <c r="AG266" i="29"/>
  <c r="AG267" i="29"/>
  <c r="AG268" i="29"/>
  <c r="AG269" i="29"/>
  <c r="AG270" i="29"/>
  <c r="AG271" i="29"/>
  <c r="AG272" i="29"/>
  <c r="AG273" i="29"/>
  <c r="AG274" i="29"/>
  <c r="AG276" i="29"/>
  <c r="AG277" i="29"/>
  <c r="AG278" i="29"/>
  <c r="AG279" i="29"/>
  <c r="AG280" i="29"/>
  <c r="AG281" i="29"/>
  <c r="AG282" i="29"/>
  <c r="AG283" i="29"/>
  <c r="AG284" i="29"/>
  <c r="AG285" i="29"/>
  <c r="AG286" i="29"/>
  <c r="AG287" i="29"/>
  <c r="AG288" i="29"/>
  <c r="AG289" i="29"/>
  <c r="AG290" i="29"/>
  <c r="AG291" i="29"/>
  <c r="AG20" i="29"/>
  <c r="AG21" i="29"/>
  <c r="AG22" i="29"/>
  <c r="AG23" i="29"/>
  <c r="AG24" i="29"/>
  <c r="AG25" i="29"/>
  <c r="AG26" i="29"/>
  <c r="AG27" i="29"/>
  <c r="AG28" i="29"/>
  <c r="AG29" i="29"/>
  <c r="AG30" i="29"/>
  <c r="AG31" i="29"/>
  <c r="AG32" i="29"/>
  <c r="AG33" i="29"/>
  <c r="AG34" i="29"/>
  <c r="AG35" i="29"/>
  <c r="R14" i="30" l="1"/>
  <c r="R20" i="30"/>
  <c r="R7" i="30"/>
  <c r="R27" i="30"/>
  <c r="R10" i="30"/>
  <c r="R25" i="30"/>
  <c r="R31" i="30"/>
  <c r="R18" i="30"/>
  <c r="R9" i="30"/>
  <c r="R16" i="30"/>
  <c r="R4" i="30"/>
  <c r="R26" i="30"/>
  <c r="R12" i="30"/>
  <c r="R15" i="30"/>
  <c r="R29" i="30"/>
  <c r="R5" i="30"/>
  <c r="R32" i="30"/>
  <c r="R22" i="30"/>
  <c r="R17" i="30"/>
  <c r="R33" i="30"/>
  <c r="R28" i="30"/>
  <c r="R23" i="30"/>
  <c r="R19" i="30"/>
  <c r="R30" i="30"/>
  <c r="R24" i="30"/>
  <c r="R8" i="30"/>
  <c r="R6" i="30"/>
  <c r="R2" i="30"/>
  <c r="R21" i="30"/>
  <c r="R3" i="30"/>
  <c r="R13" i="30"/>
  <c r="R11" i="30"/>
  <c r="E35" i="30"/>
  <c r="D35" i="30"/>
  <c r="M35" i="30"/>
  <c r="K35" i="30"/>
  <c r="I35" i="30"/>
  <c r="F35" i="30"/>
  <c r="C35" i="30"/>
  <c r="H35" i="30"/>
  <c r="L35" i="30"/>
  <c r="J35" i="30"/>
  <c r="B35" i="30"/>
  <c r="P13" i="30" s="1"/>
  <c r="P6" i="30" l="1"/>
  <c r="P20" i="30"/>
  <c r="P10" i="30"/>
  <c r="P15" i="30"/>
  <c r="P28" i="30"/>
  <c r="N21" i="30"/>
  <c r="Q31" i="30"/>
  <c r="O27" i="30"/>
  <c r="P27" i="30"/>
  <c r="N18" i="30"/>
  <c r="P4" i="30"/>
  <c r="N20" i="30"/>
  <c r="N12" i="30"/>
  <c r="N31" i="30"/>
  <c r="N7" i="30"/>
  <c r="P24" i="30"/>
  <c r="N3" i="30"/>
  <c r="R35" i="30"/>
  <c r="O35" i="30"/>
  <c r="P35" i="30"/>
  <c r="Q35" i="30"/>
  <c r="N35" i="30"/>
  <c r="O11" i="30"/>
  <c r="Q30" i="30"/>
  <c r="Q9" i="30"/>
  <c r="Q25" i="30"/>
  <c r="O20" i="30"/>
  <c r="Q3" i="30"/>
  <c r="P2" i="30"/>
  <c r="N6" i="30"/>
  <c r="N24" i="30"/>
  <c r="P23" i="30"/>
  <c r="N28" i="30"/>
  <c r="P17" i="30"/>
  <c r="P29" i="30"/>
  <c r="N15" i="30"/>
  <c r="P26" i="30"/>
  <c r="Q16" i="30"/>
  <c r="P5" i="30"/>
  <c r="O31" i="30"/>
  <c r="N10" i="30"/>
  <c r="N27" i="30"/>
  <c r="O5" i="30"/>
  <c r="Q13" i="30"/>
  <c r="Q23" i="30"/>
  <c r="O4" i="30"/>
  <c r="O13" i="30"/>
  <c r="P21" i="30"/>
  <c r="N2" i="30"/>
  <c r="O8" i="30"/>
  <c r="Q24" i="30"/>
  <c r="N4" i="30"/>
  <c r="O23" i="30"/>
  <c r="N33" i="30"/>
  <c r="O17" i="30"/>
  <c r="O32" i="30"/>
  <c r="O29" i="30"/>
  <c r="P12" i="30"/>
  <c r="O26" i="30"/>
  <c r="Q5" i="30"/>
  <c r="P18" i="30"/>
  <c r="Q10" i="30"/>
  <c r="Q7" i="30"/>
  <c r="N14" i="30"/>
  <c r="Q4" i="30"/>
  <c r="Q17" i="30"/>
  <c r="Q29" i="30"/>
  <c r="P11" i="30"/>
  <c r="N13" i="30"/>
  <c r="Q21" i="30"/>
  <c r="N8" i="30"/>
  <c r="P19" i="30"/>
  <c r="N23" i="30"/>
  <c r="P33" i="30"/>
  <c r="N32" i="30"/>
  <c r="N29" i="30"/>
  <c r="Q12" i="30"/>
  <c r="N9" i="30"/>
  <c r="Q18" i="30"/>
  <c r="N25" i="30"/>
  <c r="O10" i="30"/>
  <c r="P14" i="30"/>
  <c r="Q14" i="30"/>
  <c r="Q2" i="30"/>
  <c r="Q26" i="30"/>
  <c r="Q11" i="30"/>
  <c r="O21" i="30"/>
  <c r="N5" i="30"/>
  <c r="P8" i="30"/>
  <c r="P30" i="30"/>
  <c r="Q19" i="30"/>
  <c r="Q33" i="30"/>
  <c r="P22" i="30"/>
  <c r="P32" i="30"/>
  <c r="O12" i="30"/>
  <c r="P9" i="30"/>
  <c r="O18" i="30"/>
  <c r="P25" i="30"/>
  <c r="O14" i="30"/>
  <c r="O7" i="30"/>
  <c r="Q8" i="30"/>
  <c r="O19" i="30"/>
  <c r="N11" i="30"/>
  <c r="O3" i="30"/>
  <c r="Q6" i="30"/>
  <c r="O30" i="30"/>
  <c r="N19" i="30"/>
  <c r="Q28" i="30"/>
  <c r="O22" i="30"/>
  <c r="Q15" i="30"/>
  <c r="N16" i="30"/>
  <c r="O9" i="30"/>
  <c r="P31" i="30"/>
  <c r="O25" i="30"/>
  <c r="Q27" i="30"/>
  <c r="P7" i="30"/>
  <c r="Q20" i="30"/>
  <c r="O33" i="30"/>
  <c r="Q22" i="30"/>
  <c r="Q32" i="30"/>
  <c r="O16" i="30"/>
  <c r="P3" i="30"/>
  <c r="O2" i="30"/>
  <c r="O6" i="30"/>
  <c r="O24" i="30"/>
  <c r="N30" i="30"/>
  <c r="O28" i="30"/>
  <c r="N17" i="30"/>
  <c r="N22" i="30"/>
  <c r="O15" i="30"/>
  <c r="N26" i="30"/>
  <c r="P16" i="30"/>
  <c r="K22" i="35" l="1"/>
  <c r="I3" i="34"/>
  <c r="I1" i="34"/>
  <c r="O28" i="35" l="1"/>
  <c r="O27" i="35"/>
  <c r="O25" i="35"/>
  <c r="O29" i="35"/>
  <c r="O30" i="35"/>
  <c r="O26" i="35"/>
  <c r="K33" i="35" l="1"/>
  <c r="C2" i="35" s="1"/>
  <c r="J33" i="35"/>
  <c r="B2" i="3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46C535-C948-49A9-9C86-CCC58B704EC4}" keepAlive="1" name="Query - 2023 Standings - Detailed View AFC East" description="Connection to the '2023 Standings - Detailed View AFC East' query in the workbook." type="5" refreshedVersion="8" background="1" saveData="1">
    <dbPr connection="Provider=Microsoft.Mashup.OleDb.1;Data Source=$Workbook$;Location=&quot;2023 Standings - Detailed View AFC East&quot;;Extended Properties=&quot;&quot;" command="SELECT * FROM [2023 Standings - Detailed View AFC East]"/>
  </connection>
  <connection id="2" xr16:uid="{9568CBD3-37B4-44C3-947C-2CDD1B0F0BCE}" keepAlive="1" name="Query - 2023 Standings - Detailed View AFC North" description="Connection to the '2023 Standings - Detailed View AFC North' query in the workbook." type="5" refreshedVersion="8" background="1" saveData="1">
    <dbPr connection="Provider=Microsoft.Mashup.OleDb.1;Data Source=$Workbook$;Location=&quot;2023 Standings - Detailed View AFC North&quot;;Extended Properties=&quot;&quot;" command="SELECT * FROM [2023 Standings - Detailed View AFC North]"/>
  </connection>
  <connection id="3" xr16:uid="{3344902D-D4E9-4F0A-9D0C-0DA93247BAD4}" keepAlive="1" name="Query - 2023 Standings - Detailed View AFC South" description="Connection to the '2023 Standings - Detailed View AFC South' query in the workbook." type="5" refreshedVersion="8" background="1" saveData="1">
    <dbPr connection="Provider=Microsoft.Mashup.OleDb.1;Data Source=$Workbook$;Location=&quot;2023 Standings - Detailed View AFC South&quot;;Extended Properties=&quot;&quot;" command="SELECT * FROM [2023 Standings - Detailed View AFC South]"/>
  </connection>
  <connection id="4" xr16:uid="{DD5E1A84-D03A-4D52-BCA2-FD4C39A25252}" keepAlive="1" name="Query - 2023 Standings - Detailed View AFC West" description="Connection to the '2023 Standings - Detailed View AFC West' query in the workbook." type="5" refreshedVersion="8" background="1" saveData="1">
    <dbPr connection="Provider=Microsoft.Mashup.OleDb.1;Data Source=$Workbook$;Location=&quot;2023 Standings - Detailed View AFC West&quot;;Extended Properties=&quot;&quot;" command="SELECT * FROM [2023 Standings - Detailed View AFC West]"/>
  </connection>
  <connection id="5" xr16:uid="{856E7CCF-B4F6-499E-8575-0318D426AFD0}" keepAlive="1" name="Query - 2023 Standings - Detailed View NFC East" description="Connection to the '2023 Standings - Detailed View NFC East' query in the workbook." type="5" refreshedVersion="8" background="1" saveData="1">
    <dbPr connection="Provider=Microsoft.Mashup.OleDb.1;Data Source=$Workbook$;Location=&quot;2023 Standings - Detailed View NFC East&quot;;Extended Properties=&quot;&quot;" command="SELECT * FROM [2023 Standings - Detailed View NFC East]"/>
  </connection>
  <connection id="6" xr16:uid="{6BCD115F-2853-4543-B9AF-7A3D8943DA28}" keepAlive="1" name="Query - 2023 Standings - Detailed View NFC North" description="Connection to the '2023 Standings - Detailed View NFC North' query in the workbook." type="5" refreshedVersion="8" background="1" saveData="1">
    <dbPr connection="Provider=Microsoft.Mashup.OleDb.1;Data Source=$Workbook$;Location=&quot;2023 Standings - Detailed View NFC North&quot;;Extended Properties=&quot;&quot;" command="SELECT * FROM [2023 Standings - Detailed View NFC North]"/>
  </connection>
  <connection id="7" xr16:uid="{D2DD32E9-03E3-444A-AFFD-64828216B60A}" keepAlive="1" name="Query - 2023 Standings - Detailed View NFC South" description="Connection to the '2023 Standings - Detailed View NFC South' query in the workbook." type="5" refreshedVersion="8" background="1" saveData="1">
    <dbPr connection="Provider=Microsoft.Mashup.OleDb.1;Data Source=$Workbook$;Location=&quot;2023 Standings - Detailed View NFC South&quot;;Extended Properties=&quot;&quot;" command="SELECT * FROM [2023 Standings - Detailed View NFC South]"/>
  </connection>
  <connection id="8" xr16:uid="{7AB818A0-6D5E-446A-95A5-2794588E8920}" keepAlive="1" name="Query - 2023 Standings - Detailed View NFC West" description="Connection to the '2023 Standings - Detailed View NFC West' query in the workbook." type="5" refreshedVersion="8" background="1" saveData="1">
    <dbPr connection="Provider=Microsoft.Mashup.OleDb.1;Data Source=$Workbook$;Location=&quot;2023 Standings - Detailed View NFC West&quot;;Extended Properties=&quot;&quot;" command="SELECT * FROM [2023 Standings - Detailed View NFC West]"/>
  </connection>
  <connection id="9" xr16:uid="{2A04A93F-5DE4-455B-AF92-FBA70252EC89}" keepAlive="1" name="Query - 2023 Team FGM" description="Connection to the '2023 Team FGM' query in the workbook." type="5" refreshedVersion="8" background="1" saveData="1">
    <dbPr connection="Provider=Microsoft.Mashup.OleDb.1;Data Source=$Workbook$;Location=&quot;2023 Team FGM&quot;;Extended Properties=&quot;&quot;" command="SELECT * FROM [2023 Team FGM]"/>
  </connection>
  <connection id="10" xr16:uid="{2DE2C1D5-881F-42C5-A853-859E3E78C5B2}" keepAlive="1" name="Query - 2023 Team Receiving Defense" description="Connection to the '2023 Team Receiving Defense' query in the workbook." type="5" refreshedVersion="8" background="1" saveData="1">
    <dbPr connection="Provider=Microsoft.Mashup.OleDb.1;Data Source=$Workbook$;Location=&quot;2023 Team Receiving Defense&quot;;Extended Properties=&quot;&quot;" command="SELECT * FROM [2023 Team Receiving Defense]"/>
  </connection>
  <connection id="11" xr16:uid="{FDCFD665-74FB-4376-B220-B9EC16BEA5A8}" keepAlive="1" name="Query - 2023 Team Rushing Defence" description="Connection to the '2023 Team Rushing Defence' query in the workbook." type="5" refreshedVersion="8" background="1" saveData="1">
    <dbPr connection="Provider=Microsoft.Mashup.OleDb.1;Data Source=$Workbook$;Location=&quot;2023 Team Rushing Defence&quot;;Extended Properties=&quot;&quot;" command="SELECT * FROM [2023 Team Rushing Defence]"/>
  </connection>
  <connection id="12" xr16:uid="{3A4F1E13-32F9-4AB1-9134-40B586F2D3EA}" keepAlive="1" name="Query - 2023 Team Scoring" description="Connection to the '2023 Team Scoring' query in the workbook." type="5" refreshedVersion="8" background="1" saveData="1">
    <dbPr connection="Provider=Microsoft.Mashup.OleDb.1;Data Source=$Workbook$;Location=&quot;2023 Team Scoring&quot;;Extended Properties=&quot;&quot;" command="SELECT * FROM [2023 Team Scoring]"/>
  </connection>
  <connection id="13" xr16:uid="{03713B33-89B8-4368-A2EB-138AFB37C6DE}" keepAlive="1" name="Query - 2024 FGM" description="Connection to the '2024 FGM' query in the workbook." type="5" refreshedVersion="8" background="1" saveData="1">
    <dbPr connection="Provider=Microsoft.Mashup.OleDb.1;Data Source=$Workbook$;Location=&quot;2024 FGM&quot;;Extended Properties=&quot;&quot;" command="SELECT * FROM [2024 FGM]"/>
  </connection>
  <connection id="14" xr16:uid="{AE7A116E-4264-4D19-86F5-3E13BCFD7C23}" keepAlive="1" name="Query - 2024 Standings - Detailed View AFC East" description="Connection to the '2024 Standings - Detailed View AFC East' query in the workbook." type="5" refreshedVersion="8" background="1" saveData="1">
    <dbPr connection="Provider=Microsoft.Mashup.OleDb.1;Data Source=$Workbook$;Location=&quot;2024 Standings - Detailed View AFC East&quot;;Extended Properties=&quot;&quot;" command="SELECT * FROM [2024 Standings - Detailed View AFC East]"/>
  </connection>
  <connection id="15" xr16:uid="{D8E7D16A-D210-4B7B-A7D5-D72CBC48A8D2}" keepAlive="1" name="Query - 2024 Standings - Detailed View AFC North" description="Connection to the '2024 Standings - Detailed View AFC North' query in the workbook." type="5" refreshedVersion="8" background="1" saveData="1">
    <dbPr connection="Provider=Microsoft.Mashup.OleDb.1;Data Source=$Workbook$;Location=&quot;2024 Standings - Detailed View AFC North&quot;;Extended Properties=&quot;&quot;" command="SELECT * FROM [2024 Standings - Detailed View AFC North]"/>
  </connection>
  <connection id="16" xr16:uid="{68C4EC29-BE2D-44AD-927F-AAAF1E014CD4}" keepAlive="1" name="Query - 2024 Standings - Detailed View AFC South" description="Connection to the '2024 Standings - Detailed View AFC South' query in the workbook." type="5" refreshedVersion="8" background="1" saveData="1">
    <dbPr connection="Provider=Microsoft.Mashup.OleDb.1;Data Source=$Workbook$;Location=&quot;2024 Standings - Detailed View AFC South&quot;;Extended Properties=&quot;&quot;" command="SELECT * FROM [2024 Standings - Detailed View AFC South]"/>
  </connection>
  <connection id="17" xr16:uid="{1BD4A650-F16B-4135-9D2F-C30A8DE68499}" keepAlive="1" name="Query - 2024 Standings - Detailed View AFC West" description="Connection to the '2024 Standings - Detailed View AFC West' query in the workbook." type="5" refreshedVersion="8" background="1" saveData="1">
    <dbPr connection="Provider=Microsoft.Mashup.OleDb.1;Data Source=$Workbook$;Location=&quot;2024 Standings - Detailed View AFC West&quot;;Extended Properties=&quot;&quot;" command="SELECT * FROM [2024 Standings - Detailed View AFC West]"/>
  </connection>
  <connection id="18" xr16:uid="{7C75630D-DF5D-40C1-A8BE-4D15EB04ACDB}" keepAlive="1" name="Query - 2024 Standings - Detailed View NFC East" description="Connection to the '2024 Standings - Detailed View NFC East' query in the workbook." type="5" refreshedVersion="8" background="1" saveData="1">
    <dbPr connection="Provider=Microsoft.Mashup.OleDb.1;Data Source=$Workbook$;Location=&quot;2024 Standings - Detailed View NFC East&quot;;Extended Properties=&quot;&quot;" command="SELECT * FROM [2024 Standings - Detailed View NFC East]"/>
  </connection>
  <connection id="19" xr16:uid="{797CE4F7-37DB-425D-AD2A-A753B65488D0}" keepAlive="1" name="Query - 2024 Standings - Detailed View NFC North" description="Connection to the '2024 Standings - Detailed View NFC North' query in the workbook." type="5" refreshedVersion="8" background="1" saveData="1">
    <dbPr connection="Provider=Microsoft.Mashup.OleDb.1;Data Source=$Workbook$;Location=&quot;2024 Standings - Detailed View NFC North&quot;;Extended Properties=&quot;&quot;" command="SELECT * FROM [2024 Standings - Detailed View NFC North]"/>
  </connection>
  <connection id="20" xr16:uid="{C8B77A58-4321-47FE-B1E2-D43CA16332C0}" keepAlive="1" name="Query - 2024 Standings - Detailed View NFC South" description="Connection to the '2024 Standings - Detailed View NFC South' query in the workbook." type="5" refreshedVersion="8" background="1" saveData="1">
    <dbPr connection="Provider=Microsoft.Mashup.OleDb.1;Data Source=$Workbook$;Location=&quot;2024 Standings - Detailed View NFC South&quot;;Extended Properties=&quot;&quot;" command="SELECT * FROM [2024 Standings - Detailed View NFC South]"/>
  </connection>
  <connection id="21" xr16:uid="{A65A6886-9549-42C7-A6AD-D6C06CABDA3D}" keepAlive="1" name="Query - 2024 Standings - Detailed View NFC West" description="Connection to the '2024 Standings - Detailed View NFC West' query in the workbook." type="5" refreshedVersion="8" background="1" saveData="1">
    <dbPr connection="Provider=Microsoft.Mashup.OleDb.1;Data Source=$Workbook$;Location=&quot;2024 Standings - Detailed View NFC West&quot;;Extended Properties=&quot;&quot;" command="SELECT * FROM [2024 Standings - Detailed View NFC West]"/>
  </connection>
  <connection id="22" xr16:uid="{8A31BA59-45B7-46E4-8A23-405E9D823B36}" keepAlive="1" name="Query - 2024 Team Receiving" description="Connection to the '2024 Team Receiving' query in the workbook." type="5" refreshedVersion="8" background="1" saveData="1">
    <dbPr connection="Provider=Microsoft.Mashup.OleDb.1;Data Source=$Workbook$;Location=&quot;2024 Team Receiving&quot;;Extended Properties=&quot;&quot;" command="SELECT * FROM [2024 Team Receiving]"/>
  </connection>
  <connection id="23" xr16:uid="{DFBCDAB9-8C84-42A0-96EF-476D9C7AA36A}" keepAlive="1" name="Query - 2024 Team Rushing Defense" description="Connection to the '2024 Team Rushing Defense' query in the workbook." type="5" refreshedVersion="8" background="1" saveData="1">
    <dbPr connection="Provider=Microsoft.Mashup.OleDb.1;Data Source=$Workbook$;Location=&quot;2024 Team Rushing Defense&quot;;Extended Properties=&quot;&quot;" command="SELECT * FROM [2024 Team Rushing Defense]"/>
  </connection>
  <connection id="24" xr16:uid="{B1BDDF89-5E3A-4034-8F94-075798FD282C}" keepAlive="1" name="Query - 2024 Team Scoring" description="Connection to the '2024 Team Scoring' query in the workbook." type="5" refreshedVersion="8" background="1" saveData="1">
    <dbPr connection="Provider=Microsoft.Mashup.OleDb.1;Data Source=$Workbook$;Location=&quot;2024 Team Scoring&quot;;Extended Properties=&quot;&quot;" command="SELECT * FROM [2024 Team Scorin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<sst xmlns="http://schemas.openxmlformats.org/spreadsheetml/2006/main" count="4882" uniqueCount="485">
  <si>
    <t>Team</t>
  </si>
  <si>
    <t>Att</t>
  </si>
  <si>
    <t>Rush Yds</t>
  </si>
  <si>
    <t>YPC</t>
  </si>
  <si>
    <t>TD</t>
  </si>
  <si>
    <t>40</t>
  </si>
  <si>
    <t>Lng</t>
  </si>
  <si>
    <t>Rush 1st</t>
  </si>
  <si>
    <t>Rush 1st%</t>
  </si>
  <si>
    <t>Rush FUM</t>
  </si>
  <si>
    <t>Ravens</t>
  </si>
  <si>
    <t>63</t>
  </si>
  <si>
    <t>Bears</t>
  </si>
  <si>
    <t>36</t>
  </si>
  <si>
    <t>Falcons</t>
  </si>
  <si>
    <t>38</t>
  </si>
  <si>
    <t>Browns</t>
  </si>
  <si>
    <t>74T</t>
  </si>
  <si>
    <t>Bills</t>
  </si>
  <si>
    <t>83</t>
  </si>
  <si>
    <t>Eagles</t>
  </si>
  <si>
    <t>29</t>
  </si>
  <si>
    <t>Lions</t>
  </si>
  <si>
    <t>37</t>
  </si>
  <si>
    <t>49ers</t>
  </si>
  <si>
    <t>49T</t>
  </si>
  <si>
    <t>Steelers</t>
  </si>
  <si>
    <t>69</t>
  </si>
  <si>
    <t>Saints</t>
  </si>
  <si>
    <t>48</t>
  </si>
  <si>
    <t>Colts</t>
  </si>
  <si>
    <t>69T</t>
  </si>
  <si>
    <t>Rams</t>
  </si>
  <si>
    <t>51</t>
  </si>
  <si>
    <t>Cardinals</t>
  </si>
  <si>
    <t>56</t>
  </si>
  <si>
    <t>Cowboys</t>
  </si>
  <si>
    <t>45T</t>
  </si>
  <si>
    <t>Dolphins</t>
  </si>
  <si>
    <t>55</t>
  </si>
  <si>
    <t>Giants</t>
  </si>
  <si>
    <t>76T</t>
  </si>
  <si>
    <t>Jaguars</t>
  </si>
  <si>
    <t>Broncos</t>
  </si>
  <si>
    <t>72T</t>
  </si>
  <si>
    <t>Panthers</t>
  </si>
  <si>
    <t>62T</t>
  </si>
  <si>
    <t>Titans</t>
  </si>
  <si>
    <t>56T</t>
  </si>
  <si>
    <t>Texans</t>
  </si>
  <si>
    <t>Packers</t>
  </si>
  <si>
    <t>Buccaneers</t>
  </si>
  <si>
    <t>Chargers</t>
  </si>
  <si>
    <t>75T</t>
  </si>
  <si>
    <t>Chiefs</t>
  </si>
  <si>
    <t>63T</t>
  </si>
  <si>
    <t>Patriots</t>
  </si>
  <si>
    <t>50T</t>
  </si>
  <si>
    <t>Raiders</t>
  </si>
  <si>
    <t>Vikings</t>
  </si>
  <si>
    <t>43</t>
  </si>
  <si>
    <t>Jets</t>
  </si>
  <si>
    <t>48T</t>
  </si>
  <si>
    <t>Bengals</t>
  </si>
  <si>
    <t>41</t>
  </si>
  <si>
    <t>Seahawks</t>
  </si>
  <si>
    <t>72</t>
  </si>
  <si>
    <t>Commanders</t>
  </si>
  <si>
    <t>64T</t>
  </si>
  <si>
    <t>2023 NFL Team Rushing Defence</t>
  </si>
  <si>
    <t>Rsh TD</t>
  </si>
  <si>
    <t>Rec TD</t>
  </si>
  <si>
    <t>Tot TD</t>
  </si>
  <si>
    <t>2-PT</t>
  </si>
  <si>
    <t>20+</t>
  </si>
  <si>
    <t>40+</t>
  </si>
  <si>
    <t>2023 NFL Team Scoring</t>
  </si>
  <si>
    <t>Rec</t>
  </si>
  <si>
    <t>Yds</t>
  </si>
  <si>
    <t>Yds/Rec</t>
  </si>
  <si>
    <t>Rec 1st</t>
  </si>
  <si>
    <t>Rec 1st%</t>
  </si>
  <si>
    <t>Rec FUM</t>
  </si>
  <si>
    <t>PDef</t>
  </si>
  <si>
    <t>73T</t>
  </si>
  <si>
    <t>70T</t>
  </si>
  <si>
    <t>60</t>
  </si>
  <si>
    <t>86T</t>
  </si>
  <si>
    <t>70</t>
  </si>
  <si>
    <t>92T</t>
  </si>
  <si>
    <t>78T</t>
  </si>
  <si>
    <t>71T</t>
  </si>
  <si>
    <t>52T</t>
  </si>
  <si>
    <t>54T</t>
  </si>
  <si>
    <t>80T</t>
  </si>
  <si>
    <t>81T</t>
  </si>
  <si>
    <t>79T</t>
  </si>
  <si>
    <t>80</t>
  </si>
  <si>
    <t>68T</t>
  </si>
  <si>
    <t>60T</t>
  </si>
  <si>
    <t>61T</t>
  </si>
  <si>
    <t>59T</t>
  </si>
  <si>
    <t>2023 NFL Team Receiving Defense</t>
  </si>
  <si>
    <t>2023 NFL Team FGM</t>
  </si>
  <si>
    <t>FGM</t>
  </si>
  <si>
    <t>FG %</t>
  </si>
  <si>
    <t>XPM</t>
  </si>
  <si>
    <t>XP Pct</t>
  </si>
  <si>
    <t>KRet TD</t>
  </si>
  <si>
    <t>PRet T</t>
  </si>
  <si>
    <t>94.7</t>
  </si>
  <si>
    <t>49</t>
  </si>
  <si>
    <t>94.2</t>
  </si>
  <si>
    <t>0</t>
  </si>
  <si>
    <t>92.3</t>
  </si>
  <si>
    <t>16</t>
  </si>
  <si>
    <t>94.1</t>
  </si>
  <si>
    <t>1</t>
  </si>
  <si>
    <t>35</t>
  </si>
  <si>
    <t>31</t>
  </si>
  <si>
    <t>93.9</t>
  </si>
  <si>
    <t>33</t>
  </si>
  <si>
    <t>100</t>
  </si>
  <si>
    <t>34</t>
  </si>
  <si>
    <t>30</t>
  </si>
  <si>
    <t>90.9</t>
  </si>
  <si>
    <t>2</t>
  </si>
  <si>
    <t>97.2</t>
  </si>
  <si>
    <t>32</t>
  </si>
  <si>
    <t>86.5</t>
  </si>
  <si>
    <t>27</t>
  </si>
  <si>
    <t>96.4</t>
  </si>
  <si>
    <t>98.1</t>
  </si>
  <si>
    <t>93.6</t>
  </si>
  <si>
    <t>45</t>
  </si>
  <si>
    <t>97.8</t>
  </si>
  <si>
    <t>28</t>
  </si>
  <si>
    <t>93.3</t>
  </si>
  <si>
    <t>22</t>
  </si>
  <si>
    <t>95.6</t>
  </si>
  <si>
    <t>87.2</t>
  </si>
  <si>
    <t>26</t>
  </si>
  <si>
    <t>25</t>
  </si>
  <si>
    <t>17</t>
  </si>
  <si>
    <t>85</t>
  </si>
  <si>
    <t>24</t>
  </si>
  <si>
    <t>98</t>
  </si>
  <si>
    <t>58</t>
  </si>
  <si>
    <t>98.3</t>
  </si>
  <si>
    <t>96</t>
  </si>
  <si>
    <t>21</t>
  </si>
  <si>
    <t>98.4</t>
  </si>
  <si>
    <t>19</t>
  </si>
  <si>
    <t>91.4</t>
  </si>
  <si>
    <t>64</t>
  </si>
  <si>
    <t>2024 NFL Team Scoring</t>
  </si>
  <si>
    <t>2024 NFL Team Rushing Defence</t>
  </si>
  <si>
    <t>2024 NFL Team Receiving Defense</t>
  </si>
  <si>
    <t>2024 NFL Team FGM</t>
  </si>
  <si>
    <t>39</t>
  </si>
  <si>
    <t>25T</t>
  </si>
  <si>
    <t>39T</t>
  </si>
  <si>
    <t>65T</t>
  </si>
  <si>
    <t>87T</t>
  </si>
  <si>
    <t>81</t>
  </si>
  <si>
    <t>51T</t>
  </si>
  <si>
    <t>54</t>
  </si>
  <si>
    <t>47</t>
  </si>
  <si>
    <t>59</t>
  </si>
  <si>
    <t>53T</t>
  </si>
  <si>
    <t>38T</t>
  </si>
  <si>
    <t>46</t>
  </si>
  <si>
    <t>76</t>
  </si>
  <si>
    <t>66</t>
  </si>
  <si>
    <t>61</t>
  </si>
  <si>
    <t>84T</t>
  </si>
  <si>
    <t>58T</t>
  </si>
  <si>
    <t>93T</t>
  </si>
  <si>
    <t>53</t>
  </si>
  <si>
    <t>66T</t>
  </si>
  <si>
    <t>55T</t>
  </si>
  <si>
    <t>67</t>
  </si>
  <si>
    <t>98T</t>
  </si>
  <si>
    <t>82T</t>
  </si>
  <si>
    <t>97T</t>
  </si>
  <si>
    <t>89T</t>
  </si>
  <si>
    <t>57</t>
  </si>
  <si>
    <t>67T</t>
  </si>
  <si>
    <t>85T</t>
  </si>
  <si>
    <t>2023 NFL Standings</t>
  </si>
  <si>
    <t>AFC NORTH</t>
  </si>
  <si>
    <t>W</t>
  </si>
  <si>
    <t>L</t>
  </si>
  <si>
    <t>T</t>
  </si>
  <si>
    <t>PCT</t>
  </si>
  <si>
    <t>PF</t>
  </si>
  <si>
    <t>PA</t>
  </si>
  <si>
    <t>Net Pts</t>
  </si>
  <si>
    <t>Home</t>
  </si>
  <si>
    <t>Road</t>
  </si>
  <si>
    <t>Div</t>
  </si>
  <si>
    <t>Pct.1</t>
  </si>
  <si>
    <t>Conf</t>
  </si>
  <si>
    <t>Pct_1</t>
  </si>
  <si>
    <t>Non-Conf</t>
  </si>
  <si>
    <t>Strk</t>
  </si>
  <si>
    <t>Last 5</t>
  </si>
  <si>
    <t>Baltimore Ravens</t>
  </si>
  <si>
    <t>5 - 0 - 0</t>
  </si>
  <si>
    <t>1L</t>
  </si>
  <si>
    <t>Cleveland Browns</t>
  </si>
  <si>
    <t>3 - 2 - 0</t>
  </si>
  <si>
    <t>Pittsburgh Steelers</t>
  </si>
  <si>
    <t>3W</t>
  </si>
  <si>
    <t>Cincinnati Bengals</t>
  </si>
  <si>
    <t>1W</t>
  </si>
  <si>
    <t>NFC SOUTH</t>
  </si>
  <si>
    <t>Tampa Bay Buccaneers</t>
  </si>
  <si>
    <t>5 - 4 - 0</t>
  </si>
  <si>
    <t>New Orleans Saints</t>
  </si>
  <si>
    <t>4 - 5 - 0</t>
  </si>
  <si>
    <t>2W</t>
  </si>
  <si>
    <t>Atlanta Falcons</t>
  </si>
  <si>
    <t>2 - 7 - 0</t>
  </si>
  <si>
    <t>2L</t>
  </si>
  <si>
    <t>Carolina Panthers</t>
  </si>
  <si>
    <t>0 - 9 - 0</t>
  </si>
  <si>
    <t>3L</t>
  </si>
  <si>
    <t>NFC NORTH</t>
  </si>
  <si>
    <t>Detroit Lions</t>
  </si>
  <si>
    <t>Green Bay Packers</t>
  </si>
  <si>
    <t>Minnesota Vikings</t>
  </si>
  <si>
    <t>4L</t>
  </si>
  <si>
    <t>Chicago Bears</t>
  </si>
  <si>
    <t>NFC WEST</t>
  </si>
  <si>
    <t>5 - 1 - 0</t>
  </si>
  <si>
    <t>Los Angeles Rams</t>
  </si>
  <si>
    <t>4W</t>
  </si>
  <si>
    <t>Seattle Seahawks</t>
  </si>
  <si>
    <t>2 - 4 - 0</t>
  </si>
  <si>
    <t>Arizona Cardinals</t>
  </si>
  <si>
    <t>0 - 6 - 0</t>
  </si>
  <si>
    <t>AFC SOUTH</t>
  </si>
  <si>
    <t>Houston Texans</t>
  </si>
  <si>
    <t>Jacksonville Jaguars</t>
  </si>
  <si>
    <t>Indianapolis Colts</t>
  </si>
  <si>
    <t>Tennessee Titans</t>
  </si>
  <si>
    <t>AFC EAST</t>
  </si>
  <si>
    <t>Buffalo Bills</t>
  </si>
  <si>
    <t>4 - 1 - 0</t>
  </si>
  <si>
    <t>5W</t>
  </si>
  <si>
    <t>Miami Dolphins</t>
  </si>
  <si>
    <t>2 - 3 - 0</t>
  </si>
  <si>
    <t>New York Jets</t>
  </si>
  <si>
    <t>New England Patriots</t>
  </si>
  <si>
    <t>0 - 5 - 0</t>
  </si>
  <si>
    <t>NFC EAST</t>
  </si>
  <si>
    <t>Dallas Cowboys</t>
  </si>
  <si>
    <t>8 - 0 - 0</t>
  </si>
  <si>
    <t>Philadelphia Eagles</t>
  </si>
  <si>
    <t>6 - 2 - 0</t>
  </si>
  <si>
    <t>4 - 2 - 0</t>
  </si>
  <si>
    <t>1 - 4 - 0</t>
  </si>
  <si>
    <t>New York Giants</t>
  </si>
  <si>
    <t>4 - 4 - 0</t>
  </si>
  <si>
    <t>3 - 3 - 0</t>
  </si>
  <si>
    <t>Washington Commanders</t>
  </si>
  <si>
    <t>1 - 7 - 0</t>
  </si>
  <si>
    <t>8L</t>
  </si>
  <si>
    <t>AFC WEST</t>
  </si>
  <si>
    <t>Kansas City Chiefs</t>
  </si>
  <si>
    <t>Las Vegas Raiders</t>
  </si>
  <si>
    <t>Denver Broncos</t>
  </si>
  <si>
    <t>Los Angeles Chargers</t>
  </si>
  <si>
    <t>5L</t>
  </si>
  <si>
    <t>Standings - Detailed View</t>
  </si>
  <si>
    <t>7/2/2000 = 7-2-0</t>
  </si>
  <si>
    <t xml:space="preserve">Example </t>
  </si>
  <si>
    <t>7/2/2001 = 7-2-1</t>
  </si>
  <si>
    <t>the dates are actually the team record</t>
  </si>
  <si>
    <t>2024 NFL Standings</t>
  </si>
  <si>
    <t>5 - 3 - 0</t>
  </si>
  <si>
    <t>3 - 5 - 0</t>
  </si>
  <si>
    <t>2 - 6 - 0</t>
  </si>
  <si>
    <t>San Francisco 49ers</t>
  </si>
  <si>
    <t>6L</t>
  </si>
  <si>
    <t>6 - 0 - 0</t>
  </si>
  <si>
    <t>1 - 5 - 0</t>
  </si>
  <si>
    <t>9/3/2000</t>
  </si>
  <si>
    <t>3/2/2000</t>
  </si>
  <si>
    <t>6/6/2000</t>
  </si>
  <si>
    <t>5/7/2000</t>
  </si>
  <si>
    <t>2/3/2000</t>
  </si>
  <si>
    <t>3/9/2000</t>
  </si>
  <si>
    <t>1/4/2000</t>
  </si>
  <si>
    <t>5-4-0</t>
  </si>
  <si>
    <t>3-6-0</t>
  </si>
  <si>
    <t>2-7-0</t>
  </si>
  <si>
    <t>5-1-0</t>
  </si>
  <si>
    <t>3-3-3</t>
  </si>
  <si>
    <t>2-4-0</t>
  </si>
  <si>
    <t>Week</t>
  </si>
  <si>
    <t>Day</t>
  </si>
  <si>
    <t>Date</t>
  </si>
  <si>
    <t>Time</t>
  </si>
  <si>
    <t>Winner/tie</t>
  </si>
  <si>
    <t>Loser/tie</t>
  </si>
  <si>
    <t>Pts</t>
  </si>
  <si>
    <t>YdsW</t>
  </si>
  <si>
    <t>TOW</t>
  </si>
  <si>
    <t>YdsL</t>
  </si>
  <si>
    <t>TOL</t>
  </si>
  <si>
    <t>Thu</t>
  </si>
  <si>
    <t>8:20PM</t>
  </si>
  <si>
    <t>boxscore</t>
  </si>
  <si>
    <t>Fri</t>
  </si>
  <si>
    <t>8:15PM</t>
  </si>
  <si>
    <t>Sun</t>
  </si>
  <si>
    <t>1:00PM</t>
  </si>
  <si>
    <t>@</t>
  </si>
  <si>
    <t>4:05PM</t>
  </si>
  <si>
    <t>4:25PM</t>
  </si>
  <si>
    <t>Mon</t>
  </si>
  <si>
    <t>7:30PM</t>
  </si>
  <si>
    <t>9:30AM</t>
  </si>
  <si>
    <t>9:00PM</t>
  </si>
  <si>
    <t>12:30PM</t>
  </si>
  <si>
    <t>4:30PM</t>
  </si>
  <si>
    <t>3:00PM</t>
  </si>
  <si>
    <t>8:00PM</t>
  </si>
  <si>
    <t>8:30PM</t>
  </si>
  <si>
    <t>Sat</t>
  </si>
  <si>
    <t>Wed</t>
  </si>
  <si>
    <t>8:10PM</t>
  </si>
  <si>
    <t>Playoffs</t>
  </si>
  <si>
    <t>WildCard</t>
  </si>
  <si>
    <t>Division</t>
  </si>
  <si>
    <t>6:30PM</t>
  </si>
  <si>
    <t>ConfChamp</t>
  </si>
  <si>
    <t>SuperBowl</t>
  </si>
  <si>
    <t>N</t>
  </si>
  <si>
    <t>Visitor</t>
  </si>
  <si>
    <t>Week-by-Week Games Table 2024</t>
  </si>
  <si>
    <t>Week-by-Week Games Table 2025</t>
  </si>
  <si>
    <t>2023 Games</t>
  </si>
  <si>
    <t>2023 Av. Passing TD's</t>
  </si>
  <si>
    <t>2023 Av. Passing TD's Against</t>
  </si>
  <si>
    <t>2023 Av. Rushing TD's Against</t>
  </si>
  <si>
    <t xml:space="preserve">2023 Av. Rushing TD's </t>
  </si>
  <si>
    <t>2023 FGM</t>
  </si>
  <si>
    <t>2024 Games</t>
  </si>
  <si>
    <t>2024 Av. Passing TD's</t>
  </si>
  <si>
    <t>2024 Av. Passing TD's Against</t>
  </si>
  <si>
    <t xml:space="preserve">2024 Av. Rushing TD's </t>
  </si>
  <si>
    <t>2024 Av. Rushing TD's Against</t>
  </si>
  <si>
    <t>2024 FGM</t>
  </si>
  <si>
    <t>Lions xz</t>
  </si>
  <si>
    <t>Cowboys xz</t>
  </si>
  <si>
    <t>Bills xz</t>
  </si>
  <si>
    <t>Dolphins xy</t>
  </si>
  <si>
    <t>Ravens xz*</t>
  </si>
  <si>
    <t>Browns xy</t>
  </si>
  <si>
    <t>Steelers xy</t>
  </si>
  <si>
    <t>Texans xz</t>
  </si>
  <si>
    <t>Chiefs xz</t>
  </si>
  <si>
    <t>Eagles xy</t>
  </si>
  <si>
    <t>Packers xy</t>
  </si>
  <si>
    <t>Buccaneers xz</t>
  </si>
  <si>
    <t xml:space="preserve">49ers xz*      </t>
  </si>
  <si>
    <t>Rams xy</t>
  </si>
  <si>
    <t>Average:</t>
  </si>
  <si>
    <t xml:space="preserve"> </t>
  </si>
  <si>
    <t>Passing TD ATT</t>
  </si>
  <si>
    <t>Passing TD DEF</t>
  </si>
  <si>
    <t>Rushing TD ATT</t>
  </si>
  <si>
    <t>Rushing TD DEF</t>
  </si>
  <si>
    <t>FGA Av.</t>
  </si>
  <si>
    <t>Rk</t>
  </si>
  <si>
    <t>Tm</t>
  </si>
  <si>
    <t>RshTD</t>
  </si>
  <si>
    <t>RecTD</t>
  </si>
  <si>
    <t>PR TD</t>
  </si>
  <si>
    <t>KR TD</t>
  </si>
  <si>
    <t>FblTD</t>
  </si>
  <si>
    <t>IntTD</t>
  </si>
  <si>
    <t>OthTD</t>
  </si>
  <si>
    <t>AllTD</t>
  </si>
  <si>
    <t>2PM</t>
  </si>
  <si>
    <t>2PA</t>
  </si>
  <si>
    <t>D2P</t>
  </si>
  <si>
    <t>XPA</t>
  </si>
  <si>
    <t>FGA</t>
  </si>
  <si>
    <t>Sfty</t>
  </si>
  <si>
    <t>Pts/G</t>
  </si>
  <si>
    <t>Avg Team</t>
  </si>
  <si>
    <t>League Total</t>
  </si>
  <si>
    <t>Avg Tm/G</t>
  </si>
  <si>
    <t>2023 Average Fumble TD's:</t>
  </si>
  <si>
    <t>G+V:VC:U</t>
  </si>
  <si>
    <t>2023 Average Int TD's:</t>
  </si>
  <si>
    <t>2023 Average Return/Other TD's:</t>
  </si>
  <si>
    <t>2023 Average Safeties Per Game:</t>
  </si>
  <si>
    <t>Extra Point 1 %:</t>
  </si>
  <si>
    <t>Extra Point 2 %:</t>
  </si>
  <si>
    <t>Extra Point Success %:</t>
  </si>
  <si>
    <t>2P Success %:</t>
  </si>
  <si>
    <t>Home Advantage:</t>
  </si>
  <si>
    <t>Away:</t>
  </si>
  <si>
    <t>Home:</t>
  </si>
  <si>
    <t xml:space="preserve">Expected Outcome for 2025 season after 2023 and 2024 season </t>
  </si>
  <si>
    <t>Outcome</t>
  </si>
  <si>
    <t>Total</t>
  </si>
  <si>
    <t>Pct</t>
  </si>
  <si>
    <t>Punt</t>
  </si>
  <si>
    <t>Touchdown</t>
  </si>
  <si>
    <t>Field Goal</t>
  </si>
  <si>
    <t>Interception</t>
  </si>
  <si>
    <t>Downs</t>
  </si>
  <si>
    <t>Fumble</t>
  </si>
  <si>
    <t>End of Game</t>
  </si>
  <si>
    <t>End of Half</t>
  </si>
  <si>
    <t>Missed FG</t>
  </si>
  <si>
    <t>Safety</t>
  </si>
  <si>
    <t>Blocked FG</t>
  </si>
  <si>
    <t>Blocked FG, Downs</t>
  </si>
  <si>
    <t>Blocked Punt</t>
  </si>
  <si>
    <t>Fumble, Safety</t>
  </si>
  <si>
    <t>Blocked Punt, Downs</t>
  </si>
  <si>
    <t>All Turnovers</t>
  </si>
  <si>
    <t>All Scores</t>
  </si>
  <si>
    <t>Drive Outcomes (2023 Pro Football Reference Drive Finder)</t>
  </si>
  <si>
    <t>Cumulative Chance (%)</t>
  </si>
  <si>
    <t>Points</t>
  </si>
  <si>
    <t>Drive No.</t>
  </si>
  <si>
    <t>Lead</t>
  </si>
  <si>
    <t>Points Accumulated</t>
  </si>
  <si>
    <t>Status After Drive</t>
  </si>
  <si>
    <t>Trials</t>
  </si>
  <si>
    <t>What if analysis used to get all 5000 different cases</t>
  </si>
  <si>
    <t>Not fully 100% total because about 3% of games go into overtime</t>
  </si>
  <si>
    <t>.15 percent of games of simulation tied up, which is consistent throughout the past 40 years about .1-.2% are still tied</t>
  </si>
  <si>
    <t>Looking at all data from 2023 &amp; 2024 seasons predicting 2025</t>
  </si>
  <si>
    <t>Markets</t>
  </si>
  <si>
    <t>Spread</t>
  </si>
  <si>
    <t>Moneyline</t>
  </si>
  <si>
    <t>Total Points</t>
  </si>
  <si>
    <t>Probability</t>
  </si>
  <si>
    <t>Odds</t>
  </si>
  <si>
    <t>Odds:</t>
  </si>
  <si>
    <t>Over</t>
  </si>
  <si>
    <t>Under</t>
  </si>
  <si>
    <t>Over/Under:</t>
  </si>
  <si>
    <t>Games</t>
  </si>
  <si>
    <t>Date Range</t>
  </si>
  <si>
    <t>Upcoming Games</t>
  </si>
  <si>
    <t>Away</t>
  </si>
  <si>
    <t>Game Status</t>
  </si>
  <si>
    <t>Opp 2</t>
  </si>
  <si>
    <t>Opp 3</t>
  </si>
  <si>
    <t>Opp 4</t>
  </si>
  <si>
    <t>Opp 5</t>
  </si>
  <si>
    <t>Opp 6</t>
  </si>
  <si>
    <t>Opp 7</t>
  </si>
  <si>
    <t>Opp 8</t>
  </si>
  <si>
    <t>Opp 9</t>
  </si>
  <si>
    <t>Opp 10</t>
  </si>
  <si>
    <t>Opp 11</t>
  </si>
  <si>
    <t>Opp 12</t>
  </si>
  <si>
    <t>Opp 13</t>
  </si>
  <si>
    <t>Opp 14</t>
  </si>
  <si>
    <t>Opp 15</t>
  </si>
  <si>
    <t>Opp 16</t>
  </si>
  <si>
    <t>Opp 17</t>
  </si>
  <si>
    <t>2025 NFL Team Scoring</t>
  </si>
  <si>
    <t>2025 NFL Team Rushing Defence</t>
  </si>
  <si>
    <t>2025 NFL Team Receiving Defense</t>
  </si>
  <si>
    <t>2025 NFL Team FGM</t>
  </si>
  <si>
    <t>NFL Games</t>
  </si>
  <si>
    <t>Full Team Name</t>
  </si>
  <si>
    <t>Short Name</t>
  </si>
  <si>
    <t>Opp 1</t>
  </si>
  <si>
    <t>Team Name</t>
  </si>
  <si>
    <t>Win %</t>
  </si>
  <si>
    <t>Drive Outcomes (2024 Pro Football Reference Drive Finder)</t>
  </si>
  <si>
    <t>home team 10%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</si>
</sst>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333333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0"/>
      <color theme="1"/>
      <name val="Calibri"/>
      <family val="2"/>
    </font>
    <font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quotePrefix="1"/>
    <xf numFmtId="14" fontId="0" fillId="0" borderId="0" xfId="0" quotePrefix="1" applyNumberFormat="1"/>
    <xf numFmtId="14" fontId="2" fillId="0" borderId="0" xfId="0" applyNumberFormat="1" applyFont="1"/>
    <xf numFmtId="18" fontId="0" fillId="0" borderId="0" xfId="0" applyNumberFormat="1"/>
    <xf numFmtId="2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10" fontId="0" fillId="0" borderId="0" xfId="1" applyNumberFormat="1" applyFont="1"/>
    <xf numFmtId="9" fontId="0" fillId="0" borderId="0" xfId="0" applyNumberFormat="1"/>
    <xf numFmtId="2" fontId="0" fillId="5" borderId="2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/>
    <xf numFmtId="2" fontId="4" fillId="4" borderId="4" xfId="0" applyNumberFormat="1" applyFont="1" applyFill="1" applyBorder="1" applyAlignment="1">
      <alignment horizontal="center"/>
    </xf>
    <xf numFmtId="2" fontId="4" fillId="4" borderId="5" xfId="0" applyNumberFormat="1" applyFon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" fontId="0" fillId="0" borderId="8" xfId="0" applyNumberFormat="1" applyBorder="1"/>
    <xf numFmtId="2" fontId="0" fillId="0" borderId="9" xfId="0" applyNumberFormat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1" applyNumberFormat="1" applyFont="1"/>
    <xf numFmtId="165" fontId="0" fillId="0" borderId="1" xfId="0" applyNumberFormat="1" applyBorder="1" applyAlignment="1">
      <alignment horizontal="center" vertical="center"/>
    </xf>
    <xf numFmtId="2" fontId="4" fillId="11" borderId="5" xfId="0" applyNumberFormat="1" applyFont="1" applyFill="1" applyBorder="1"/>
    <xf numFmtId="2" fontId="4" fillId="11" borderId="6" xfId="0" applyNumberFormat="1" applyFont="1" applyFill="1" applyBorder="1"/>
    <xf numFmtId="14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7" borderId="0" xfId="0" applyFill="1"/>
    <xf numFmtId="0" fontId="0" fillId="0" borderId="0" xfId="0" applyAlignment="1">
      <alignment vertical="center" wrapText="1"/>
    </xf>
    <xf numFmtId="0" fontId="2" fillId="12" borderId="0" xfId="0" applyFont="1" applyFill="1"/>
    <xf numFmtId="0" fontId="0" fillId="12" borderId="0" xfId="0" applyFill="1"/>
    <xf numFmtId="165" fontId="0" fillId="0" borderId="0" xfId="1" applyNumberFormat="1" applyFont="1"/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wrapText="1"/>
    </xf>
    <xf numFmtId="0" fontId="15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10" fontId="14" fillId="3" borderId="1" xfId="1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2" fontId="14" fillId="9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06">
    <dxf>
      <fill>
        <patternFill>
          <bgColor theme="2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2" formatCode="0.00"/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font>
        <b/>
      </font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font>
        <b/>
      </font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font>
        <b/>
      </font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font>
        <b/>
      </font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font>
        <b/>
      </font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font>
        <b/>
      </font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font>
        <b/>
      </font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font>
        <b/>
      </font>
    </dxf>
    <dxf>
      <numFmt numFmtId="164" formatCode="0.0%"/>
    </dxf>
    <dxf>
      <numFmt numFmtId="0" formatCode="General"/>
    </dxf>
    <dxf>
      <font>
        <b/>
      </font>
    </dxf>
    <dxf>
      <numFmt numFmtId="164" formatCode="0.0%"/>
    </dxf>
    <dxf>
      <numFmt numFmtId="0" formatCode="General"/>
    </dxf>
    <dxf>
      <numFmt numFmtId="0" formatCode="General"/>
    </dxf>
    <dxf>
      <font>
        <b/>
      </font>
    </dxf>
    <dxf>
      <numFmt numFmtId="164" formatCode="0.0%"/>
    </dxf>
    <dxf>
      <numFmt numFmtId="0" formatCode="General"/>
    </dxf>
    <dxf>
      <numFmt numFmtId="0" formatCode="General"/>
      <alignment horizontal="left" vertical="top" textRotation="0" wrapText="0" indent="0" justifyLastLine="0" shrinkToFit="0" readingOrder="0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font>
        <b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FFCC"/>
      <color rgb="FFFFCC66"/>
      <color rgb="FFF8F8AA"/>
      <color rgb="FFFFFF99"/>
      <color rgb="FFFFCCFF"/>
      <color rgb="FFD6CE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3FBB924-79C9-427D-8E63-7BF0CD67095E}" autoFormatId="16" applyNumberFormats="0" applyBorderFormats="0" applyFontFormats="0" applyPatternFormats="0" applyAlignmentFormats="0" applyWidthHeightFormats="0">
  <queryTableRefresh nextId="12">
    <queryTableFields count="11">
      <queryTableField id="1" name="Team" tableColumnId="1"/>
      <queryTableField id="2" name="Att" tableColumnId="2"/>
      <queryTableField id="3" name="Rush Yds" tableColumnId="3"/>
      <queryTableField id="4" name="YPC" tableColumnId="4"/>
      <queryTableField id="5" name="TD" tableColumnId="5"/>
      <queryTableField id="6" name="20" tableColumnId="6"/>
      <queryTableField id="7" name="40" tableColumnId="7"/>
      <queryTableField id="8" name="Lng" tableColumnId="8"/>
      <queryTableField id="9" name="Rush 1st" tableColumnId="9"/>
      <queryTableField id="10" name="Rush 1st%" tableColumnId="10"/>
      <queryTableField id="11" name="Rush FUM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8690CF76-4E75-4D6E-929D-D64385D33774}" autoFormatId="16" applyNumberFormats="0" applyBorderFormats="0" applyFontFormats="0" applyPatternFormats="0" applyAlignmentFormats="0" applyWidthHeightFormats="0">
  <queryTableRefresh nextId="6">
    <queryTableFields count="5">
      <queryTableField id="1" name="Team" tableColumnId="1"/>
      <queryTableField id="2" name="Rsh TD" tableColumnId="2"/>
      <queryTableField id="3" name="Rec TD" tableColumnId="3"/>
      <queryTableField id="4" name="Tot TD" tableColumnId="4"/>
      <queryTableField id="5" name="2-P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FD227D1C-C58F-4BCC-86D4-F79B6DCB6934}" autoFormatId="16" applyNumberFormats="0" applyBorderFormats="0" applyFontFormats="0" applyPatternFormats="0" applyAlignmentFormats="0" applyWidthHeightFormats="0">
  <queryTableRefresh nextId="13">
    <queryTableFields count="12">
      <queryTableField id="1" name="Team" tableColumnId="1"/>
      <queryTableField id="2" name="Rec" tableColumnId="2"/>
      <queryTableField id="3" name="Yds" tableColumnId="3"/>
      <queryTableField id="4" name="Yds/Rec" tableColumnId="4"/>
      <queryTableField id="5" name="TD" tableColumnId="5"/>
      <queryTableField id="6" name="20+" tableColumnId="6"/>
      <queryTableField id="7" name="40+" tableColumnId="7"/>
      <queryTableField id="8" name="Lng" tableColumnId="8"/>
      <queryTableField id="9" name="Rec 1st" tableColumnId="9"/>
      <queryTableField id="10" name="Rec 1st%" tableColumnId="10"/>
      <queryTableField id="11" name="Rec FUM" tableColumnId="11"/>
      <queryTableField id="12" name="PDef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7D4FCDE9-AB44-4FA7-9F9C-9AC4F6AF135B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FGM" tableColumnId="2"/>
      <queryTableField id="3" name="FG %" tableColumnId="3"/>
      <queryTableField id="4" name="XPM" tableColumnId="4"/>
      <queryTableField id="5" name="XP Pct" tableColumnId="5"/>
      <queryTableField id="6" name="KRet TD" tableColumnId="6"/>
      <queryTableField id="7" name="PRet T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0D878C4-785B-48C8-BFF8-3DDB0DEBD8F1}" autoFormatId="16" applyNumberFormats="0" applyBorderFormats="0" applyFontFormats="0" applyPatternFormats="0" applyAlignmentFormats="0" applyWidthHeightFormats="0">
  <queryTableRefresh nextId="7">
    <queryTableFields count="5">
      <queryTableField id="1" name="Team" tableColumnId="1"/>
      <queryTableField id="2" name="Rsh TD" tableColumnId="2"/>
      <queryTableField id="3" name="Rec TD" tableColumnId="3"/>
      <queryTableField id="4" name="Tot TD" tableColumnId="4"/>
      <queryTableField id="5" name="2-PT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3BD79781-6BA6-48A6-86A7-589587337E32}" autoFormatId="16" applyNumberFormats="0" applyBorderFormats="0" applyFontFormats="0" applyPatternFormats="0" applyAlignmentFormats="0" applyWidthHeightFormats="0">
  <queryTableRefresh nextId="12">
    <queryTableFields count="11">
      <queryTableField id="1" name="Team" tableColumnId="1"/>
      <queryTableField id="2" name="Att" tableColumnId="2"/>
      <queryTableField id="3" name="Rush Yds" tableColumnId="3"/>
      <queryTableField id="4" name="YPC" tableColumnId="4"/>
      <queryTableField id="5" name="TD" tableColumnId="5"/>
      <queryTableField id="6" name="20" tableColumnId="6"/>
      <queryTableField id="7" name="40" tableColumnId="7"/>
      <queryTableField id="8" name="Lng" tableColumnId="8"/>
      <queryTableField id="9" name="Rush 1st" tableColumnId="9"/>
      <queryTableField id="10" name="Rush 1st%" tableColumnId="10"/>
      <queryTableField id="11" name="Rush FUM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2" xr16:uid="{19EB0ECA-3A95-49A0-961C-52B9D9848FD6}" autoFormatId="16" applyNumberFormats="0" applyBorderFormats="0" applyFontFormats="0" applyPatternFormats="0" applyAlignmentFormats="0" applyWidthHeightFormats="0">
  <queryTableRefresh nextId="13">
    <queryTableFields count="12">
      <queryTableField id="1" name="Team" tableColumnId="1"/>
      <queryTableField id="2" name="Rec" tableColumnId="2"/>
      <queryTableField id="3" name="Yds" tableColumnId="3"/>
      <queryTableField id="4" name="Yds/Rec" tableColumnId="4"/>
      <queryTableField id="5" name="TD" tableColumnId="5"/>
      <queryTableField id="6" name="20+" tableColumnId="6"/>
      <queryTableField id="7" name="40+" tableColumnId="7"/>
      <queryTableField id="8" name="Lng" tableColumnId="8"/>
      <queryTableField id="9" name="Rec 1st" tableColumnId="9"/>
      <queryTableField id="10" name="Rec 1st%" tableColumnId="10"/>
      <queryTableField id="11" name="Rec FUM" tableColumnId="11"/>
      <queryTableField id="12" name="PDef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2F937084-B9FE-448A-880C-154C0FF890E0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FGM" tableColumnId="2"/>
      <queryTableField id="3" name="FG %" tableColumnId="3"/>
      <queryTableField id="4" name="XPM" tableColumnId="4"/>
      <queryTableField id="5" name="XP Pct" tableColumnId="5"/>
      <queryTableField id="6" name="KRet TD" tableColumnId="6"/>
      <queryTableField id="7" name="PRet T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CEF359-EB7A-42D5-B6E3-F51AEA002761}" autoFormatId="16" applyNumberFormats="0" applyBorderFormats="0" applyFontFormats="0" applyPatternFormats="0" applyAlignmentFormats="0" applyWidthHeightFormats="0">
  <queryTableRefresh nextId="18">
    <queryTableFields count="17">
      <queryTableField id="1" name="AFC EAST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9453E90-056E-4D9E-838B-F678A8F6CD57}" autoFormatId="16" applyNumberFormats="0" applyBorderFormats="0" applyFontFormats="0" applyPatternFormats="0" applyAlignmentFormats="0" applyWidthHeightFormats="0">
  <queryTableRefresh nextId="18">
    <queryTableFields count="17">
      <queryTableField id="1" name="AFC NORTH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9D9F26E-1778-4CEB-AAF3-E5480FB5788B}" autoFormatId="16" applyNumberFormats="0" applyBorderFormats="0" applyFontFormats="0" applyPatternFormats="0" applyAlignmentFormats="0" applyWidthHeightFormats="0">
  <queryTableRefresh nextId="18">
    <queryTableFields count="17">
      <queryTableField id="1" name="AFC SOUTH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6B91F30-9CA3-4F9A-8F45-E40F5943E035}" autoFormatId="16" applyNumberFormats="0" applyBorderFormats="0" applyFontFormats="0" applyPatternFormats="0" applyAlignmentFormats="0" applyWidthHeightFormats="0">
  <queryTableRefresh nextId="18">
    <queryTableFields count="17">
      <queryTableField id="1" name="AFC WEST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84F7C328-A07D-4DAE-B1A5-1A43FCA673DA}" autoFormatId="16" applyNumberFormats="0" applyBorderFormats="0" applyFontFormats="0" applyPatternFormats="0" applyAlignmentFormats="0" applyWidthHeightFormats="0">
  <queryTableRefresh nextId="18">
    <queryTableFields count="17">
      <queryTableField id="1" name="NFC EAST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1E81B9D1-115C-43B2-8776-7B4A35F2354F}" autoFormatId="16" applyNumberFormats="0" applyBorderFormats="0" applyFontFormats="0" applyPatternFormats="0" applyAlignmentFormats="0" applyWidthHeightFormats="0">
  <queryTableRefresh nextId="18">
    <queryTableFields count="17">
      <queryTableField id="1" name="NFC NORTH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57C33316-11D6-4DF8-8BCB-3D3092E73280}" autoFormatId="16" applyNumberFormats="0" applyBorderFormats="0" applyFontFormats="0" applyPatternFormats="0" applyAlignmentFormats="0" applyWidthHeightFormats="0">
  <queryTableRefresh nextId="18">
    <queryTableFields count="17">
      <queryTableField id="1" name="NFC SOUTH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652314B6-C027-4514-8B30-A26B65FF7084}" autoFormatId="16" applyNumberFormats="0" applyBorderFormats="0" applyFontFormats="0" applyPatternFormats="0" applyAlignmentFormats="0" applyWidthHeightFormats="0">
  <queryTableRefresh nextId="18">
    <queryTableFields count="17">
      <queryTableField id="1" name="NFC WEST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E67A6A92-5515-4BBE-B9A0-FA6688A0059B}" autoFormatId="16" applyNumberFormats="0" applyBorderFormats="0" applyFontFormats="0" applyPatternFormats="0" applyAlignmentFormats="0" applyWidthHeightFormats="0">
  <queryTableRefresh nextId="18">
    <queryTableFields count="17">
      <queryTableField id="1" name="AFC EAST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5" xr16:uid="{F1E7E4A9-24DD-4540-A094-FABEB3ED8D5D}" autoFormatId="16" applyNumberFormats="0" applyBorderFormats="0" applyFontFormats="0" applyPatternFormats="0" applyAlignmentFormats="0" applyWidthHeightFormats="0">
  <queryTableRefresh nextId="19">
    <queryTableFields count="17">
      <queryTableField id="1" name="AFC NORTH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6" xr16:uid="{69C07222-21F9-4F38-B8B7-3CFA8943D97F}" autoFormatId="16" applyNumberFormats="0" applyBorderFormats="0" applyFontFormats="0" applyPatternFormats="0" applyAlignmentFormats="0" applyWidthHeightFormats="0">
  <queryTableRefresh nextId="18">
    <queryTableFields count="17">
      <queryTableField id="1" name="AFC SOUTH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7" xr16:uid="{7B53E63B-E8D6-4B48-85CA-BB527D604332}" autoFormatId="16" applyNumberFormats="0" applyBorderFormats="0" applyFontFormats="0" applyPatternFormats="0" applyAlignmentFormats="0" applyWidthHeightFormats="0">
  <queryTableRefresh nextId="18">
    <queryTableFields count="17">
      <queryTableField id="1" name="AFC WEST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8" xr16:uid="{0C4FE121-FEAC-436F-8910-CCFF04464AA0}" autoFormatId="16" applyNumberFormats="0" applyBorderFormats="0" applyFontFormats="0" applyPatternFormats="0" applyAlignmentFormats="0" applyWidthHeightFormats="0">
  <queryTableRefresh nextId="18">
    <queryTableFields count="17">
      <queryTableField id="1" name="NFC EAST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8723C4EE-8CF6-4E7D-A0A6-61F693DDE32C}" autoFormatId="16" applyNumberFormats="0" applyBorderFormats="0" applyFontFormats="0" applyPatternFormats="0" applyAlignmentFormats="0" applyWidthHeightFormats="0">
  <queryTableRefresh nextId="18">
    <queryTableFields count="17">
      <queryTableField id="1" name="NFC NORTH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0" xr16:uid="{90D3529B-EE75-46EF-896A-FB171DCCE8D7}" autoFormatId="16" applyNumberFormats="0" applyBorderFormats="0" applyFontFormats="0" applyPatternFormats="0" applyAlignmentFormats="0" applyWidthHeightFormats="0">
  <queryTableRefresh nextId="18">
    <queryTableFields count="17">
      <queryTableField id="1" name="NFC SOUTH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1" xr16:uid="{FFA1AF44-A4D4-465D-9A6D-E7CD0896487A}" autoFormatId="16" applyNumberFormats="0" applyBorderFormats="0" applyFontFormats="0" applyPatternFormats="0" applyAlignmentFormats="0" applyWidthHeightFormats="0">
  <queryTableRefresh nextId="18">
    <queryTableFields count="17">
      <queryTableField id="1" name="NFC WEST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F726C-6F8C-49D2-AE79-4A51E4949B9C}" name="_2023_Team_Rushing_Defence" displayName="_2023_Team_Rushing_Defence" ref="H2:R34" tableType="queryTable" totalsRowShown="0" headerRowDxfId="205">
  <autoFilter ref="H2:R34" xr:uid="{32EF726C-6F8C-49D2-AE79-4A51E4949B9C}"/>
  <tableColumns count="11">
    <tableColumn id="1" xr3:uid="{12F116B6-1A24-472A-B845-FDAE258518DC}" uniqueName="1" name="Team" queryTableFieldId="1" dataDxfId="204"/>
    <tableColumn id="2" xr3:uid="{C622B645-1DD1-49C2-A6BF-74BE26DA5896}" uniqueName="2" name="Att" queryTableFieldId="2"/>
    <tableColumn id="3" xr3:uid="{263FA5BC-DF77-41C0-BC01-CD76D252A0ED}" uniqueName="3" name="Rush Yds" queryTableFieldId="3"/>
    <tableColumn id="4" xr3:uid="{2CE33F93-94A9-4E0A-8FDC-87B49E5BED45}" uniqueName="4" name="YPC" queryTableFieldId="4"/>
    <tableColumn id="5" xr3:uid="{EDBAB266-87CF-41BF-8815-089FD480E319}" uniqueName="5" name="TD" queryTableFieldId="5"/>
    <tableColumn id="6" xr3:uid="{9C134D36-D843-4654-B675-D45AB07F23BC}" uniqueName="6" name="20+" queryTableFieldId="6"/>
    <tableColumn id="7" xr3:uid="{4F08B33A-3209-45E4-BD2B-8F459F4B2FBA}" uniqueName="7" name="40+" queryTableFieldId="7"/>
    <tableColumn id="8" xr3:uid="{56C5C9EC-E1C7-4FD8-8B10-0553FC6453AD}" uniqueName="8" name="Lng" queryTableFieldId="8" dataDxfId="203"/>
    <tableColumn id="9" xr3:uid="{8CD2E379-2CA6-402D-B842-E9EE4256CE17}" uniqueName="9" name="Rush 1st" queryTableFieldId="9"/>
    <tableColumn id="10" xr3:uid="{C29D1829-E97A-44BD-BAA5-F61E5E5EB3E1}" uniqueName="10" name="Rush 1st%" queryTableFieldId="10"/>
    <tableColumn id="11" xr3:uid="{FE05C769-7088-4F73-831F-CA588859B249}" uniqueName="11" name="Rush FUM" queryTableField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0AC3F-F70F-4D2C-95FD-DFF1D11C3CAF}" name="_2023_Team_Scoring" displayName="_2023_Team_Scoring" ref="A2:E34" tableType="queryTable" totalsRowShown="0" headerRowDxfId="202">
  <autoFilter ref="A2:E34" xr:uid="{CAF0AC3F-F70F-4D2C-95FD-DFF1D11C3CAF}"/>
  <tableColumns count="5">
    <tableColumn id="1" xr3:uid="{3B70FA22-C593-4EF6-B3CB-7BC8809CC914}" uniqueName="1" name="Team" queryTableFieldId="1" dataDxfId="201"/>
    <tableColumn id="2" xr3:uid="{D771FA9C-14DC-49D5-AC99-FBFF20F4FDA8}" uniqueName="2" name="Rsh TD" queryTableFieldId="2"/>
    <tableColumn id="3" xr3:uid="{0454E856-8E9B-41B5-8B53-A96DC9B07B1E}" uniqueName="3" name="Rec TD" queryTableFieldId="3"/>
    <tableColumn id="4" xr3:uid="{A9C33ECA-B34F-4C6B-B582-5B21B383DB19}" uniqueName="4" name="Tot TD" queryTableFieldId="4"/>
    <tableColumn id="5" xr3:uid="{A9B0A586-96BC-45BB-8FFE-B3DD5350A2CA}" uniqueName="5" name="2-PT" queryTableField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712206-38AA-4073-9C55-24DBA26EA75C}" name="_2023_Team_Receiving_Defense" displayName="_2023_Team_Receiving_Defense" ref="U2:AF34" tableType="queryTable" totalsRowShown="0" headerRowDxfId="200">
  <autoFilter ref="U2:AF34" xr:uid="{6B712206-38AA-4073-9C55-24DBA26EA75C}"/>
  <tableColumns count="12">
    <tableColumn id="1" xr3:uid="{F7A084E9-AA99-487B-9DE9-50261FA630A3}" uniqueName="1" name="Team" queryTableFieldId="1" dataDxfId="199"/>
    <tableColumn id="2" xr3:uid="{30B818F2-4F02-4E35-B54C-7BC4C835D74E}" uniqueName="2" name="Rec" queryTableFieldId="2"/>
    <tableColumn id="3" xr3:uid="{73B2A20C-A74A-49AB-98C1-E0610E799B69}" uniqueName="3" name="Yds" queryTableFieldId="3"/>
    <tableColumn id="4" xr3:uid="{419561FD-37A3-4AC2-A3EF-B79C74611689}" uniqueName="4" name="Yds/Rec" queryTableFieldId="4"/>
    <tableColumn id="5" xr3:uid="{B35309ED-53FD-47F9-80DC-557F36BBE9C4}" uniqueName="5" name="TD" queryTableFieldId="5"/>
    <tableColumn id="6" xr3:uid="{1B1657BE-6853-4755-95B1-2762183171B1}" uniqueName="6" name="20+" queryTableFieldId="6"/>
    <tableColumn id="7" xr3:uid="{11FC8640-E50C-4AD3-85A3-BE97AB941766}" uniqueName="7" name="40+" queryTableFieldId="7"/>
    <tableColumn id="8" xr3:uid="{5E254DB7-FE50-40C7-AD47-1645F1708E99}" uniqueName="8" name="Lng" queryTableFieldId="8" dataDxfId="198"/>
    <tableColumn id="9" xr3:uid="{24FB04B9-DDBD-4989-822A-DB065500FD6A}" uniqueName="9" name="Rec 1st" queryTableFieldId="9"/>
    <tableColumn id="10" xr3:uid="{E1CFEB54-2E41-424E-B3B6-E71BAD76FDF7}" uniqueName="10" name="Rec 1st%" queryTableFieldId="10"/>
    <tableColumn id="11" xr3:uid="{C85AB02A-DF87-42A7-9718-2E4869DF1433}" uniqueName="11" name="Rec FUM" queryTableFieldId="11"/>
    <tableColumn id="12" xr3:uid="{134B3D43-B85E-4F35-AAAC-D0D7BE74551F}" uniqueName="12" name="PDef" queryTableFieldId="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7CA633-3CC4-4514-8806-E48EA72C4F1B}" name="_2023_Team_FGM" displayName="_2023_Team_FGM" ref="AI2:AO34" tableType="queryTable" totalsRowShown="0" headerRowDxfId="197">
  <autoFilter ref="AI2:AO34" xr:uid="{247CA633-3CC4-4514-8806-E48EA72C4F1B}"/>
  <tableColumns count="7">
    <tableColumn id="1" xr3:uid="{14A8F650-EB2D-4367-9A16-74E626F784FC}" uniqueName="1" name="Team" queryTableFieldId="1" dataDxfId="196"/>
    <tableColumn id="2" xr3:uid="{A8190F65-22ED-42AF-B96E-00EFB1277C79}" uniqueName="2" name="FGM" queryTableFieldId="2" dataDxfId="195"/>
    <tableColumn id="3" xr3:uid="{56B39880-208D-41AF-98AE-12CED6E19669}" uniqueName="3" name="FG %" queryTableFieldId="3" dataDxfId="194" dataCellStyle="Percent"/>
    <tableColumn id="4" xr3:uid="{D9EEB31A-4184-4F33-909B-7360015E3C6F}" uniqueName="4" name="XPM" queryTableFieldId="4" dataDxfId="193"/>
    <tableColumn id="5" xr3:uid="{D453D24D-7C54-4595-B33C-13B26FEB0FAA}" uniqueName="5" name="XP Pct" queryTableFieldId="5" dataDxfId="192"/>
    <tableColumn id="6" xr3:uid="{EE0332AD-9504-4778-A05F-3CA22D4A5B53}" uniqueName="6" name="KRet TD" queryTableFieldId="6" dataDxfId="191"/>
    <tableColumn id="7" xr3:uid="{9C806B81-8AC1-4188-9120-5271132466D6}" uniqueName="7" name="PRet T" queryTableFieldId="7" dataDxfId="19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7071ED-E696-4464-8218-B8802139CFFB}" name="_2024_Team_Scoring" displayName="_2024_Team_Scoring" ref="A2:E34" tableType="queryTable" totalsRowShown="0" headerRowDxfId="189">
  <autoFilter ref="A2:E34" xr:uid="{467071ED-E696-4464-8218-B8802139CFFB}"/>
  <tableColumns count="5">
    <tableColumn id="1" xr3:uid="{E23BCEB1-F5AC-441C-8F36-E8138AAAD7C1}" uniqueName="1" name="Team" queryTableFieldId="1" dataDxfId="188"/>
    <tableColumn id="2" xr3:uid="{8BD6512B-D951-491E-8C8A-08155723CD77}" uniqueName="2" name="Rsh TD" queryTableFieldId="2"/>
    <tableColumn id="3" xr3:uid="{38EF2394-FFC1-40F1-A722-994EDD8B9A72}" uniqueName="3" name="Rec TD" queryTableFieldId="3"/>
    <tableColumn id="4" xr3:uid="{46FA2B17-AB75-4A5A-A3D2-0DB94E49B78C}" uniqueName="4" name="Tot TD" queryTableFieldId="4"/>
    <tableColumn id="5" xr3:uid="{EE08F71D-2A1C-4450-9FD2-4F0C0391421F}" uniqueName="5" name="2-PT" queryTableFieldId="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227979-444C-4721-9E9F-EFE3A2CAD7AB}" name="_2024_Team_Rushing_Defense" displayName="_2024_Team_Rushing_Defense" ref="H2:R34" tableType="queryTable" totalsRowShown="0" headerRowDxfId="187">
  <autoFilter ref="H2:R34" xr:uid="{5A227979-444C-4721-9E9F-EFE3A2CAD7AB}"/>
  <tableColumns count="11">
    <tableColumn id="1" xr3:uid="{2C0B5F4F-3C99-4E6C-92BB-ADFCE852F460}" uniqueName="1" name="Team" queryTableFieldId="1" dataDxfId="186"/>
    <tableColumn id="2" xr3:uid="{578535BA-46D7-42F8-9AD7-EABEACE8FC97}" uniqueName="2" name="Att" queryTableFieldId="2"/>
    <tableColumn id="3" xr3:uid="{300801A2-8F41-4F70-BD7A-EA0BBF5B82D2}" uniqueName="3" name="Rush Yds" queryTableFieldId="3"/>
    <tableColumn id="4" xr3:uid="{E4C789E6-8675-42C1-8376-218CAF3F2CFD}" uniqueName="4" name="YPC" queryTableFieldId="4"/>
    <tableColumn id="5" xr3:uid="{D507CB0D-A3C0-466C-BD98-12710088286E}" uniqueName="5" name="TD" queryTableFieldId="5"/>
    <tableColumn id="6" xr3:uid="{CBA08CF2-315B-4F7A-BA8A-56FA4F1A51E2}" uniqueName="6" name="20+" queryTableFieldId="6"/>
    <tableColumn id="7" xr3:uid="{E319F65F-0376-4B7A-884E-6DB1F843B808}" uniqueName="7" name="40+" queryTableFieldId="7"/>
    <tableColumn id="8" xr3:uid="{A98B2490-C12C-4B6C-8533-C35377A2EF25}" uniqueName="8" name="Lng" queryTableFieldId="8" dataDxfId="185"/>
    <tableColumn id="9" xr3:uid="{995E4BFB-76EA-441E-B452-DAADDB2623B9}" uniqueName="9" name="Rush 1st" queryTableFieldId="9"/>
    <tableColumn id="10" xr3:uid="{79871BD8-B3CA-4807-9449-AB4E7DFF0DA2}" uniqueName="10" name="Rush 1st%" queryTableFieldId="10" dataDxfId="184" dataCellStyle="Percent"/>
    <tableColumn id="11" xr3:uid="{A32F1BE8-1AA2-4C53-8C29-B598085A68DB}" uniqueName="11" name="Rush FUM" queryTableFieldId="1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324D217-C31B-443C-B952-770A9609AB3A}" name="_2024_Team_Receiving" displayName="_2024_Team_Receiving" ref="U2:AF34" tableType="queryTable" totalsRowShown="0" headerRowDxfId="183">
  <autoFilter ref="U2:AF34" xr:uid="{3324D217-C31B-443C-B952-770A9609AB3A}"/>
  <tableColumns count="12">
    <tableColumn id="1" xr3:uid="{9F0CE109-3091-426F-896F-E0E9A33F02FE}" uniqueName="1" name="Team" queryTableFieldId="1" dataDxfId="182"/>
    <tableColumn id="2" xr3:uid="{56E5846F-4DF8-43C2-BF46-A2D6E7B3CBC4}" uniqueName="2" name="Rec" queryTableFieldId="2"/>
    <tableColumn id="3" xr3:uid="{32A309E7-CEBE-4C78-82D2-A072BEEF69F4}" uniqueName="3" name="Yds" queryTableFieldId="3"/>
    <tableColumn id="4" xr3:uid="{B6193098-4F8A-4BA3-BF5A-8608E7F627FE}" uniqueName="4" name="Yds/Rec" queryTableFieldId="4"/>
    <tableColumn id="5" xr3:uid="{E93411D6-7785-4EF2-8457-A1736EE5416C}" uniqueName="5" name="TD" queryTableFieldId="5"/>
    <tableColumn id="6" xr3:uid="{337ACC2F-AB52-4007-81FB-52FF76476E8D}" uniqueName="6" name="20+" queryTableFieldId="6"/>
    <tableColumn id="7" xr3:uid="{337794E3-378B-4AFE-B0C6-3017C025CD08}" uniqueName="7" name="40+" queryTableFieldId="7"/>
    <tableColumn id="8" xr3:uid="{D00CB73A-1931-467C-9781-02DDFCE98A2B}" uniqueName="8" name="Lng" queryTableFieldId="8" dataDxfId="181"/>
    <tableColumn id="9" xr3:uid="{C2C04443-84EC-4281-838D-0333DF06E942}" uniqueName="9" name="Rec 1st" queryTableFieldId="9"/>
    <tableColumn id="10" xr3:uid="{37F5029B-0311-495C-AB03-39E61B5332C1}" uniqueName="10" name="Rec 1st%" queryTableFieldId="10" dataDxfId="180" dataCellStyle="Percent"/>
    <tableColumn id="11" xr3:uid="{6B8D3BAC-CD44-4AC6-BDDA-E4074A7EEFC9}" uniqueName="11" name="Rec FUM" queryTableFieldId="11"/>
    <tableColumn id="12" xr3:uid="{0ABA1E2F-93CF-46E4-A519-87011EF5BA7A}" uniqueName="12" name="PDef" queryTableFieldId="1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995C5A-EB06-40CE-97B3-6E1E7DD15ABF}" name="_2024_FGM" displayName="_2024_FGM" ref="AI2:AO34" tableType="queryTable" totalsRowShown="0" headerRowDxfId="179">
  <autoFilter ref="AI2:AO34" xr:uid="{92995C5A-EB06-40CE-97B3-6E1E7DD15ABF}"/>
  <tableColumns count="7">
    <tableColumn id="1" xr3:uid="{53C482F3-FFA9-4D49-9744-F56D88194C16}" uniqueName="1" name="Team" queryTableFieldId="1" dataDxfId="178"/>
    <tableColumn id="2" xr3:uid="{64A0714E-55A1-4F8E-AA00-55637D90667A}" uniqueName="2" name="FGM" queryTableFieldId="2"/>
    <tableColumn id="3" xr3:uid="{3A2641AC-7B3F-41E0-9CB0-25B2D85533A8}" uniqueName="3" name="FG %" queryTableFieldId="3"/>
    <tableColumn id="4" xr3:uid="{D8BC183E-3AC9-4046-A4C9-E941D696F057}" uniqueName="4" name="XPM" queryTableFieldId="4"/>
    <tableColumn id="5" xr3:uid="{86D84292-56F3-47A7-BD01-9B16230A9D98}" uniqueName="5" name="XP Pct" queryTableFieldId="5" dataDxfId="177" dataCellStyle="Percent"/>
    <tableColumn id="6" xr3:uid="{D367D569-5F1B-4A44-9A33-6470977938BF}" uniqueName="6" name="KRet TD" queryTableFieldId="6"/>
    <tableColumn id="7" xr3:uid="{B792E251-6A8A-4BD5-A8F5-BD6873A56A5C}" uniqueName="7" name="PRet T" queryTableFieldId="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E0B821-AB99-4B25-9207-4A4680B66D9C}" name="_2023_Standings___Detailed_View_AFC_East" displayName="_2023_Standings___Detailed_View_AFC_East" ref="T3:AJ8" tableType="queryTable" totalsRowShown="0" headerRowDxfId="176">
  <autoFilter ref="T3:AJ8" xr:uid="{E7E0B821-AB99-4B25-9207-4A4680B66D9C}"/>
  <tableColumns count="17">
    <tableColumn id="1" xr3:uid="{C09C3769-085B-4263-877F-5F87CAACEE9D}" uniqueName="1" name="AFC EAST" queryTableFieldId="1" dataDxfId="175"/>
    <tableColumn id="2" xr3:uid="{B968CEFD-0E0A-4CD3-BE60-E1AAE168E99C}" uniqueName="2" name="W" queryTableFieldId="2"/>
    <tableColumn id="3" xr3:uid="{E134FCEE-C095-4E65-82BD-4887B060FAE8}" uniqueName="3" name="L" queryTableFieldId="3"/>
    <tableColumn id="4" xr3:uid="{15817B75-5743-4A24-A1DA-6F91267D98DF}" uniqueName="4" name="T" queryTableFieldId="4"/>
    <tableColumn id="5" xr3:uid="{231419FC-0369-4BE4-AD7F-DBF5CD6550F7}" uniqueName="5" name="PCT" queryTableFieldId="5"/>
    <tableColumn id="6" xr3:uid="{4B194209-ACE7-49D7-91A6-FE625819273E}" uniqueName="6" name="PF" queryTableFieldId="6"/>
    <tableColumn id="7" xr3:uid="{861CF381-814C-4A66-AB7A-5E5488A77820}" uniqueName="7" name="PA" queryTableFieldId="7"/>
    <tableColumn id="8" xr3:uid="{BF3E13E9-F0EB-4FAA-9B23-FA22D7C102F2}" uniqueName="8" name="Net Pts" queryTableFieldId="8"/>
    <tableColumn id="9" xr3:uid="{593BC7C0-9ECE-4610-BC2F-621EDE7D7484}" uniqueName="9" name="Home" queryTableFieldId="9" dataDxfId="174"/>
    <tableColumn id="10" xr3:uid="{274FF414-6445-4DED-BC01-B41E3109F665}" uniqueName="10" name="Road" queryTableFieldId="10" dataDxfId="173"/>
    <tableColumn id="11" xr3:uid="{21993F1B-6865-43C2-8BF9-564FB952B1A6}" uniqueName="11" name="Div" queryTableFieldId="11" dataDxfId="172"/>
    <tableColumn id="12" xr3:uid="{6CE3E389-A06C-4871-95D4-55CE6E9B1A57}" uniqueName="12" name="Pct.1" queryTableFieldId="12"/>
    <tableColumn id="13" xr3:uid="{97FA54AE-D3E4-47AD-ABE2-65793546E99D}" uniqueName="13" name="Conf" queryTableFieldId="13" dataDxfId="171"/>
    <tableColumn id="14" xr3:uid="{E9A881D8-09B5-4D3B-818B-E13565806C85}" uniqueName="14" name="Pct_1" queryTableFieldId="14"/>
    <tableColumn id="15" xr3:uid="{37877E71-4FD2-4EA0-AAE5-5C031B9F4E0C}" uniqueName="15" name="Non-Conf" queryTableFieldId="15" dataDxfId="170"/>
    <tableColumn id="16" xr3:uid="{4F7F3606-DB86-4019-9171-297880B1662D}" uniqueName="16" name="Strk" queryTableFieldId="16" dataDxfId="169"/>
    <tableColumn id="17" xr3:uid="{471C18DA-70D4-4AC2-811C-36C543424FBC}" uniqueName="17" name="Last 5" queryTableFieldId="17" dataDxfId="16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893FF0-1E79-4152-B0D6-4B3744231F99}" name="_2023_Standings___Detailed_View_AFC_North" displayName="_2023_Standings___Detailed_View_AFC_North" ref="T9:AJ14" tableType="queryTable" totalsRowShown="0" headerRowDxfId="167">
  <autoFilter ref="T9:AJ14" xr:uid="{E4893FF0-1E79-4152-B0D6-4B3744231F99}"/>
  <tableColumns count="17">
    <tableColumn id="1" xr3:uid="{40940713-A93D-43CE-9828-64C04894313D}" uniqueName="1" name="AFC NORTH" queryTableFieldId="1" dataDxfId="166"/>
    <tableColumn id="2" xr3:uid="{6AFB6D69-25B3-4E7B-8EC0-661105393C3D}" uniqueName="2" name="W" queryTableFieldId="2"/>
    <tableColumn id="3" xr3:uid="{71EE2A62-A4BA-4198-A88E-448F0D65A34E}" uniqueName="3" name="L" queryTableFieldId="3"/>
    <tableColumn id="4" xr3:uid="{E6349AE0-1624-43E4-8F77-AE962A605585}" uniqueName="4" name="T" queryTableFieldId="4"/>
    <tableColumn id="5" xr3:uid="{ED446925-3A09-4D1B-8AC7-EA5AEBDAD49E}" uniqueName="5" name="PCT" queryTableFieldId="5"/>
    <tableColumn id="6" xr3:uid="{F19F4BA0-8709-4740-8343-212CA95448F5}" uniqueName="6" name="PF" queryTableFieldId="6"/>
    <tableColumn id="7" xr3:uid="{9D93883E-8FE5-47BA-9BFF-9AAFDD8A9956}" uniqueName="7" name="PA" queryTableFieldId="7"/>
    <tableColumn id="8" xr3:uid="{7CC18BA3-727A-4D8C-86DE-ED23A701B5E6}" uniqueName="8" name="Net Pts" queryTableFieldId="8"/>
    <tableColumn id="9" xr3:uid="{E13FB1BD-F69D-4B81-A7A5-DB2DC12E4DAA}" uniqueName="9" name="Home" queryTableFieldId="9" dataDxfId="165"/>
    <tableColumn id="10" xr3:uid="{2F3B71B0-A686-44EE-BA0C-27CBE0D78686}" uniqueName="10" name="Road" queryTableFieldId="10" dataDxfId="164"/>
    <tableColumn id="11" xr3:uid="{D45C2085-8E1D-47DA-9492-D52065109671}" uniqueName="11" name="Div" queryTableFieldId="11" dataDxfId="163"/>
    <tableColumn id="12" xr3:uid="{428E2B33-7C91-4136-A01B-327AD2AC301A}" uniqueName="12" name="Pct.1" queryTableFieldId="12"/>
    <tableColumn id="13" xr3:uid="{39430D40-58E5-4F04-8463-837513764A3C}" uniqueName="13" name="Conf" queryTableFieldId="13" dataDxfId="162"/>
    <tableColumn id="14" xr3:uid="{7E0249F6-3814-459D-8E97-839F4D3CC7F9}" uniqueName="14" name="Pct_1" queryTableFieldId="14"/>
    <tableColumn id="15" xr3:uid="{D48D1FAE-C182-48CC-A91C-F2AB004298B3}" uniqueName="15" name="Non-Conf" queryTableFieldId="15" dataDxfId="161"/>
    <tableColumn id="16" xr3:uid="{ECCE6195-FD78-43F3-B4CC-26E2DF03166B}" uniqueName="16" name="Strk" queryTableFieldId="16" dataDxfId="160"/>
    <tableColumn id="17" xr3:uid="{AA939384-E3D7-4495-8218-EA079C59C440}" uniqueName="17" name="Last 5" queryTableFieldId="17" dataDxfId="159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E8CEC49-0CC3-44E6-AC3F-268C1365DAF0}" name="_2023_Standings___Detailed_View_AFC_South" displayName="_2023_Standings___Detailed_View_AFC_South" ref="T15:AJ20" tableType="queryTable" totalsRowShown="0" headerRowDxfId="158">
  <autoFilter ref="T15:AJ20" xr:uid="{FE8CEC49-0CC3-44E6-AC3F-268C1365DAF0}"/>
  <tableColumns count="17">
    <tableColumn id="1" xr3:uid="{8AF3F14E-2D90-47AE-AB6E-9B4BDFB9E66A}" uniqueName="1" name="AFC SOUTH" queryTableFieldId="1" dataDxfId="157"/>
    <tableColumn id="2" xr3:uid="{FF8C0AF3-91FD-4163-B646-EE1832A45235}" uniqueName="2" name="W" queryTableFieldId="2"/>
    <tableColumn id="3" xr3:uid="{74B38B59-2BD5-4CAA-8C5A-0B385DE455C7}" uniqueName="3" name="L" queryTableFieldId="3"/>
    <tableColumn id="4" xr3:uid="{CFD0C2A8-2CCE-46C8-B329-E93F043D8643}" uniqueName="4" name="T" queryTableFieldId="4"/>
    <tableColumn id="5" xr3:uid="{E4ECD6AF-4A9B-4AF9-8692-3EB8FABBE5F4}" uniqueName="5" name="PCT" queryTableFieldId="5"/>
    <tableColumn id="6" xr3:uid="{CC62F66D-3C66-4B50-B87B-38E16457D51F}" uniqueName="6" name="PF" queryTableFieldId="6"/>
    <tableColumn id="7" xr3:uid="{5230C347-2E23-41B8-965A-837E492BA29C}" uniqueName="7" name="PA" queryTableFieldId="7"/>
    <tableColumn id="8" xr3:uid="{656922F9-8856-4BD6-99BF-A8BF5BD0D6C5}" uniqueName="8" name="Net Pts" queryTableFieldId="8"/>
    <tableColumn id="9" xr3:uid="{58F49430-B78E-4819-BC9B-29AACD5CAB27}" uniqueName="9" name="Home" queryTableFieldId="9" dataDxfId="156"/>
    <tableColumn id="10" xr3:uid="{7729C8CE-2570-4BD3-961A-A71B6205DCF0}" uniqueName="10" name="Road" queryTableFieldId="10" dataDxfId="155"/>
    <tableColumn id="11" xr3:uid="{E9D903CE-E772-4AE5-8C0A-938B95AB53BB}" uniqueName="11" name="Div" queryTableFieldId="11" dataDxfId="154"/>
    <tableColumn id="12" xr3:uid="{9F8A39C5-38E2-440F-A132-D87EC6C9340E}" uniqueName="12" name="Pct.1" queryTableFieldId="12"/>
    <tableColumn id="13" xr3:uid="{BF47E96F-3A88-4095-BBFD-F08C8FCD9010}" uniqueName="13" name="Conf" queryTableFieldId="13" dataDxfId="153"/>
    <tableColumn id="14" xr3:uid="{60DAE6C6-6762-4A7C-88F8-F8AFE564543F}" uniqueName="14" name="Pct_1" queryTableFieldId="14"/>
    <tableColumn id="15" xr3:uid="{242CCF9F-8EF7-4CE7-B4CA-4DD36AA50C6E}" uniqueName="15" name="Non-Conf" queryTableFieldId="15" dataDxfId="152"/>
    <tableColumn id="16" xr3:uid="{EF8713EE-9E3C-4ACA-89E6-B57E2FA9F3E3}" uniqueName="16" name="Strk" queryTableFieldId="16" dataDxfId="151"/>
    <tableColumn id="17" xr3:uid="{78FFCB65-4D3F-40D0-B8C4-4BE4F3327C94}" uniqueName="17" name="Last 5" queryTableFieldId="17" dataDxfId="15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1D5488B-D9C9-4ED8-809C-AA7A6DEEE454}" name="_2023_Standings___Detailed_View_AFC_West" displayName="_2023_Standings___Detailed_View_AFC_West" ref="T21:AJ26" tableType="queryTable" totalsRowShown="0" headerRowDxfId="149">
  <autoFilter ref="T21:AJ26" xr:uid="{01D5488B-D9C9-4ED8-809C-AA7A6DEEE454}"/>
  <tableColumns count="17">
    <tableColumn id="1" xr3:uid="{C58F8EF9-25AF-47D4-A1FC-5A13B48348AC}" uniqueName="1" name="AFC WEST" queryTableFieldId="1" dataDxfId="148"/>
    <tableColumn id="2" xr3:uid="{A18A0BEF-25E6-4C47-AA7C-20F05E4E82B1}" uniqueName="2" name="W" queryTableFieldId="2"/>
    <tableColumn id="3" xr3:uid="{935670EC-BB39-44FA-8C28-612379B75209}" uniqueName="3" name="L" queryTableFieldId="3"/>
    <tableColumn id="4" xr3:uid="{3E5FAE3D-5C34-4EA6-BB2D-81005A7742B2}" uniqueName="4" name="T" queryTableFieldId="4"/>
    <tableColumn id="5" xr3:uid="{F52E7335-6442-4360-8907-ECC39B1029B9}" uniqueName="5" name="PCT" queryTableFieldId="5"/>
    <tableColumn id="6" xr3:uid="{42D023F2-5E44-4FC1-8A8A-4792C6AE775A}" uniqueName="6" name="PF" queryTableFieldId="6"/>
    <tableColumn id="7" xr3:uid="{84BBEF84-B68C-429E-9B56-2AEE1329B5D4}" uniqueName="7" name="PA" queryTableFieldId="7"/>
    <tableColumn id="8" xr3:uid="{ED4DD24D-9329-4E34-9869-33E43DD9A680}" uniqueName="8" name="Net Pts" queryTableFieldId="8"/>
    <tableColumn id="9" xr3:uid="{3CD8CEBB-46A1-4650-B5C1-F0ADBE2705DF}" uniqueName="9" name="Home" queryTableFieldId="9" dataDxfId="147"/>
    <tableColumn id="10" xr3:uid="{52F48DF1-000E-4E0D-A459-0B7B703C72A5}" uniqueName="10" name="Road" queryTableFieldId="10" dataDxfId="146"/>
    <tableColumn id="11" xr3:uid="{D4944BA5-048E-44FB-BF5D-886C15FFA8D1}" uniqueName="11" name="Div" queryTableFieldId="11" dataDxfId="145"/>
    <tableColumn id="12" xr3:uid="{A977BD8A-FE70-4EE4-A6DC-2791CBEEB18E}" uniqueName="12" name="Pct.1" queryTableFieldId="12"/>
    <tableColumn id="13" xr3:uid="{CB3FEC20-209C-48F9-89F9-181D3286B440}" uniqueName="13" name="Conf" queryTableFieldId="13" dataDxfId="144"/>
    <tableColumn id="14" xr3:uid="{38366656-8E7D-459D-A022-0C7BCBD1AE1E}" uniqueName="14" name="Pct_1" queryTableFieldId="14"/>
    <tableColumn id="15" xr3:uid="{9ED84067-815D-4F69-A909-2598514E4380}" uniqueName="15" name="Non-Conf" queryTableFieldId="15" dataDxfId="143"/>
    <tableColumn id="16" xr3:uid="{63BFD1C5-C4BE-42CF-9730-147782A00B5A}" uniqueName="16" name="Strk" queryTableFieldId="16" dataDxfId="142"/>
    <tableColumn id="17" xr3:uid="{D7974F1E-A186-407E-9375-E92719D4E3C4}" uniqueName="17" name="Last 5" queryTableFieldId="17" dataDxfId="14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E86A8DA-919E-4870-A0C6-2CB384E62DBA}" name="_2023_Standings___Detailed_View_NFC_East" displayName="_2023_Standings___Detailed_View_NFC_East" ref="T27:AJ32" tableType="queryTable" totalsRowShown="0" headerRowDxfId="140">
  <autoFilter ref="T27:AJ32" xr:uid="{1E86A8DA-919E-4870-A0C6-2CB384E62DBA}"/>
  <tableColumns count="17">
    <tableColumn id="1" xr3:uid="{79E50E2E-1AF8-4EFF-9D0F-31D3EA17A744}" uniqueName="1" name="NFC EAST" queryTableFieldId="1" dataDxfId="139"/>
    <tableColumn id="2" xr3:uid="{6440CF14-8991-4021-A881-4E3595EDC39C}" uniqueName="2" name="W" queryTableFieldId="2"/>
    <tableColumn id="3" xr3:uid="{AA7CF570-7C37-4AD4-A7BC-B321EB8C75C3}" uniqueName="3" name="L" queryTableFieldId="3"/>
    <tableColumn id="4" xr3:uid="{81804F81-4B00-4B2F-83CE-EC1AEA061EA8}" uniqueName="4" name="T" queryTableFieldId="4"/>
    <tableColumn id="5" xr3:uid="{1B3F8DB7-9AFA-49DA-9EFE-6B1EEFF350D3}" uniqueName="5" name="PCT" queryTableFieldId="5"/>
    <tableColumn id="6" xr3:uid="{00B3605D-9D4F-45A5-BCF8-C6F6A82F5F90}" uniqueName="6" name="PF" queryTableFieldId="6"/>
    <tableColumn id="7" xr3:uid="{5B7B747A-BB1B-4DA7-8251-6E9ACE3E502E}" uniqueName="7" name="PA" queryTableFieldId="7"/>
    <tableColumn id="8" xr3:uid="{1AE4007C-A3BD-4DE5-8503-443D66C98BF2}" uniqueName="8" name="Net Pts" queryTableFieldId="8"/>
    <tableColumn id="9" xr3:uid="{F5E23A64-4D7B-4B72-A61B-711578896F31}" uniqueName="9" name="Home" queryTableFieldId="9" dataDxfId="138"/>
    <tableColumn id="10" xr3:uid="{FEECA7E8-B68F-426E-AE94-CBC18B8BF10B}" uniqueName="10" name="Road" queryTableFieldId="10" dataDxfId="137"/>
    <tableColumn id="11" xr3:uid="{49C3E0C8-15B3-4B3E-A8C0-B0616728747F}" uniqueName="11" name="Div" queryTableFieldId="11" dataDxfId="136"/>
    <tableColumn id="12" xr3:uid="{FE7B281A-ECA2-4701-9BEA-E8DBC4BE2732}" uniqueName="12" name="Pct.1" queryTableFieldId="12"/>
    <tableColumn id="13" xr3:uid="{CD59956D-1EF1-4F4C-A1E3-4F478033910C}" uniqueName="13" name="Conf" queryTableFieldId="13" dataDxfId="135"/>
    <tableColumn id="14" xr3:uid="{88F89C18-479C-4218-8D67-172B16F2C897}" uniqueName="14" name="Pct_1" queryTableFieldId="14"/>
    <tableColumn id="15" xr3:uid="{8B233D77-2F02-4192-843A-DD1CF5BF204F}" uniqueName="15" name="Non-Conf" queryTableFieldId="15" dataDxfId="134"/>
    <tableColumn id="16" xr3:uid="{A25E75FD-2383-431E-A8E1-BAF1BFC1B338}" uniqueName="16" name="Strk" queryTableFieldId="16" dataDxfId="133"/>
    <tableColumn id="17" xr3:uid="{9DF97627-054E-4464-A1BA-1738FA468648}" uniqueName="17" name="Last 5" queryTableFieldId="17" dataDxfId="13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48FCA1-9B44-4829-AC65-17C4AE6149CA}" name="_2023_Standings___Detailed_View_NFC_North" displayName="_2023_Standings___Detailed_View_NFC_North" ref="T33:AJ38" tableType="queryTable" totalsRowShown="0" headerRowDxfId="131">
  <autoFilter ref="T33:AJ38" xr:uid="{1448FCA1-9B44-4829-AC65-17C4AE6149CA}"/>
  <tableColumns count="17">
    <tableColumn id="1" xr3:uid="{D17FADF4-6BD7-4C2F-BBAA-119B8520D9FD}" uniqueName="1" name="NFC NORTH" queryTableFieldId="1" dataDxfId="130"/>
    <tableColumn id="2" xr3:uid="{6561779D-F0E6-48A0-BC44-D1D986A001BF}" uniqueName="2" name="W" queryTableFieldId="2"/>
    <tableColumn id="3" xr3:uid="{BD773541-20B1-4D38-9FDF-9F197D83F012}" uniqueName="3" name="L" queryTableFieldId="3"/>
    <tableColumn id="4" xr3:uid="{44FAB127-BE62-4629-B242-67DA215DE80E}" uniqueName="4" name="T" queryTableFieldId="4"/>
    <tableColumn id="5" xr3:uid="{949B047D-6B2E-4FB7-8A20-FD71D5391AF9}" uniqueName="5" name="PCT" queryTableFieldId="5"/>
    <tableColumn id="6" xr3:uid="{850A94CD-24D6-46A4-9CD7-6B395707AF90}" uniqueName="6" name="PF" queryTableFieldId="6"/>
    <tableColumn id="7" xr3:uid="{1AF0192B-92D0-4B34-B9EF-16BDD45276AC}" uniqueName="7" name="PA" queryTableFieldId="7"/>
    <tableColumn id="8" xr3:uid="{F7328BA0-3673-401A-9334-92C618354EF2}" uniqueName="8" name="Net Pts" queryTableFieldId="8"/>
    <tableColumn id="9" xr3:uid="{E13CF3A1-35C4-45C5-AE71-B93E26B0C621}" uniqueName="9" name="Home" queryTableFieldId="9" dataDxfId="129"/>
    <tableColumn id="10" xr3:uid="{C3221C19-C3AD-441A-9A32-FC20784ECB17}" uniqueName="10" name="Road" queryTableFieldId="10" dataDxfId="128"/>
    <tableColumn id="11" xr3:uid="{B8CCF389-469C-46C2-A664-BA740658B668}" uniqueName="11" name="Div" queryTableFieldId="11" dataDxfId="127"/>
    <tableColumn id="12" xr3:uid="{AC733DC3-7D26-426A-80BE-7B093FB49D15}" uniqueName="12" name="Pct.1" queryTableFieldId="12"/>
    <tableColumn id="13" xr3:uid="{D8B3B5DD-2253-4C9C-A875-A5B6B1BA024A}" uniqueName="13" name="Conf" queryTableFieldId="13" dataDxfId="126"/>
    <tableColumn id="14" xr3:uid="{57E0412B-9204-4261-8718-567F44E2FE17}" uniqueName="14" name="Pct_1" queryTableFieldId="14"/>
    <tableColumn id="15" xr3:uid="{6DA9F0CD-E16E-4069-A396-F5F3F9CE40FE}" uniqueName="15" name="Non-Conf" queryTableFieldId="15" dataDxfId="125"/>
    <tableColumn id="16" xr3:uid="{70ABCB75-0A20-4975-B9E5-C1AD93864F77}" uniqueName="16" name="Strk" queryTableFieldId="16" dataDxfId="124"/>
    <tableColumn id="17" xr3:uid="{3957BB1D-041E-4A50-8DC2-A453AB3C39DB}" uniqueName="17" name="Last 5" queryTableFieldId="17" dataDxfId="12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E0C9D3D-4811-4C90-82C9-577A80298600}" name="_2023_Standings___Detailed_View_NFC_South" displayName="_2023_Standings___Detailed_View_NFC_South" ref="T39:AJ44" tableType="queryTable" totalsRowShown="0" headerRowDxfId="122">
  <autoFilter ref="T39:AJ44" xr:uid="{DE0C9D3D-4811-4C90-82C9-577A80298600}"/>
  <tableColumns count="17">
    <tableColumn id="1" xr3:uid="{DC09A7AB-949C-4691-BA6C-856F34B9D154}" uniqueName="1" name="NFC SOUTH" queryTableFieldId="1" dataDxfId="121"/>
    <tableColumn id="2" xr3:uid="{A7B10D13-0F27-42CB-952E-11612DBCFEFF}" uniqueName="2" name="W" queryTableFieldId="2"/>
    <tableColumn id="3" xr3:uid="{001912DC-0746-4517-A2F4-E3830FB3440C}" uniqueName="3" name="L" queryTableFieldId="3"/>
    <tableColumn id="4" xr3:uid="{FF6CFC8D-C21C-4CBA-B77A-2D2A6E993D4E}" uniqueName="4" name="T" queryTableFieldId="4"/>
    <tableColumn id="5" xr3:uid="{FA815423-C381-4EBC-AAC9-A521570CF805}" uniqueName="5" name="PCT" queryTableFieldId="5"/>
    <tableColumn id="6" xr3:uid="{206FEB04-F8F5-4C57-834F-05426312C602}" uniqueName="6" name="PF" queryTableFieldId="6"/>
    <tableColumn id="7" xr3:uid="{D9FFA84A-AA3A-4972-8D76-2C7B4CDD4BAA}" uniqueName="7" name="PA" queryTableFieldId="7"/>
    <tableColumn id="8" xr3:uid="{F27EBDAC-D2DA-4203-94EA-298C6BE41EF6}" uniqueName="8" name="Net Pts" queryTableFieldId="8"/>
    <tableColumn id="9" xr3:uid="{F890DB25-A876-472A-84A4-FA62626AEB29}" uniqueName="9" name="Home" queryTableFieldId="9" dataDxfId="120"/>
    <tableColumn id="10" xr3:uid="{26A1A275-9482-4F96-9855-520B771821C7}" uniqueName="10" name="Road" queryTableFieldId="10" dataDxfId="119"/>
    <tableColumn id="11" xr3:uid="{2EDBF7F8-2836-41E0-9C73-BE87F53CD92A}" uniqueName="11" name="Div" queryTableFieldId="11" dataDxfId="118"/>
    <tableColumn id="12" xr3:uid="{11C86022-7270-436D-98A7-D6EF074A537F}" uniqueName="12" name="Pct.1" queryTableFieldId="12"/>
    <tableColumn id="13" xr3:uid="{C400FAE8-8229-40B0-BE0D-780B22654115}" uniqueName="13" name="Conf" queryTableFieldId="13" dataDxfId="117"/>
    <tableColumn id="14" xr3:uid="{034551CC-AA89-47E8-8D59-8C5E8F5E0E4B}" uniqueName="14" name="Pct_1" queryTableFieldId="14"/>
    <tableColumn id="15" xr3:uid="{E5DF8E7A-2979-4CE6-8228-90A6CCF48C8A}" uniqueName="15" name="Non-Conf" queryTableFieldId="15" dataDxfId="116"/>
    <tableColumn id="16" xr3:uid="{E0A1FA4A-5CE3-40F3-8D72-02A28CAF506E}" uniqueName="16" name="Strk" queryTableFieldId="16" dataDxfId="115"/>
    <tableColumn id="17" xr3:uid="{A67918C6-9495-4503-AB19-DB41D0767D1F}" uniqueName="17" name="Last 5" queryTableFieldId="17" dataDxfId="11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0A00DB-399E-491D-B977-A5A3AED1092A}" name="_2023_Standings___Detailed_View_NFC_West" displayName="_2023_Standings___Detailed_View_NFC_West" ref="T45:AJ49" tableType="queryTable" totalsRowShown="0" headerRowDxfId="113">
  <autoFilter ref="T45:AJ49" xr:uid="{950A00DB-399E-491D-B977-A5A3AED1092A}"/>
  <tableColumns count="17">
    <tableColumn id="1" xr3:uid="{D6186DDC-B50B-497D-B3B0-6DE06F20ABAE}" uniqueName="1" name="NFC WEST" queryTableFieldId="1" dataDxfId="112"/>
    <tableColumn id="2" xr3:uid="{7E428DB5-B80F-4E24-A7BE-CD8AE07A6E9D}" uniqueName="2" name="W" queryTableFieldId="2" dataDxfId="111"/>
    <tableColumn id="3" xr3:uid="{70795E1C-52D3-4868-9345-76AC3F8D5AE6}" uniqueName="3" name="L" queryTableFieldId="3" dataDxfId="110"/>
    <tableColumn id="4" xr3:uid="{2921D407-896C-4BC3-81CF-91A92FCB8487}" uniqueName="4" name="T" queryTableFieldId="4" dataDxfId="109"/>
    <tableColumn id="5" xr3:uid="{78C31241-105D-4092-B93F-4412E4B22A5D}" uniqueName="5" name="PCT" queryTableFieldId="5"/>
    <tableColumn id="6" xr3:uid="{FD848565-EDAD-426F-A9CD-1C2B38D019DD}" uniqueName="6" name="PF" queryTableFieldId="6"/>
    <tableColumn id="7" xr3:uid="{4560EE19-0207-4BB9-AA77-87E6A639D3B0}" uniqueName="7" name="PA" queryTableFieldId="7"/>
    <tableColumn id="8" xr3:uid="{34090D80-21AE-49D6-A1A9-DDBD98F68017}" uniqueName="8" name="Net Pts" queryTableFieldId="8"/>
    <tableColumn id="9" xr3:uid="{8528E164-AF37-4373-BC07-40B86FA99CAF}" uniqueName="9" name="Home" queryTableFieldId="9" dataDxfId="108"/>
    <tableColumn id="10" xr3:uid="{9304C87C-0A60-4DD9-8922-BD3ECCE97936}" uniqueName="10" name="Road" queryTableFieldId="10" dataDxfId="107"/>
    <tableColumn id="11" xr3:uid="{03436AE8-74B4-4702-9DD4-92717992688D}" uniqueName="11" name="Div" queryTableFieldId="11" dataDxfId="106"/>
    <tableColumn id="12" xr3:uid="{9E27DDBE-341A-464D-9F11-C5788000ADFF}" uniqueName="12" name="Pct.1" queryTableFieldId="12"/>
    <tableColumn id="13" xr3:uid="{AEE9A915-C758-43A4-AB29-4ABD137862DC}" uniqueName="13" name="Conf" queryTableFieldId="13" dataDxfId="105"/>
    <tableColumn id="14" xr3:uid="{7A7C3F3F-E89F-4133-8EEF-DD34CC6B132B}" uniqueName="14" name="Pct_1" queryTableFieldId="14"/>
    <tableColumn id="15" xr3:uid="{655C260A-3742-46BD-A9C8-D7B8439695DA}" uniqueName="15" name="Non-Conf" queryTableFieldId="15" dataDxfId="104"/>
    <tableColumn id="16" xr3:uid="{A2000AF7-5343-4BA8-8AC7-FCCA98964E82}" uniqueName="16" name="Strk" queryTableFieldId="16" dataDxfId="103"/>
    <tableColumn id="17" xr3:uid="{BCE13213-678E-4E3F-ABB4-5F6C8698781B}" uniqueName="17" name="Last 5" queryTableFieldId="17" dataDxfId="102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CFB2F6-B2D3-440C-A5F2-1E272A4DD5E2}" name="_2024_Standings___Detailed_View_AFC_East" displayName="_2024_Standings___Detailed_View_AFC_East" ref="A3:Q7" tableType="queryTable" totalsRowShown="0" headerRowDxfId="101">
  <autoFilter ref="A3:Q7" xr:uid="{99CFB2F6-B2D3-440C-A5F2-1E272A4DD5E2}"/>
  <tableColumns count="17">
    <tableColumn id="1" xr3:uid="{5DEE5672-1D13-4B2D-81BB-8F5D7FFDC92C}" uniqueName="1" name="AFC EAST" queryTableFieldId="1" dataDxfId="100"/>
    <tableColumn id="2" xr3:uid="{ACE2B7C3-3173-437B-9254-477B247A40AB}" uniqueName="2" name="W" queryTableFieldId="2"/>
    <tableColumn id="3" xr3:uid="{74163A18-FB31-43F9-B24A-DA615BE62A2C}" uniqueName="3" name="L" queryTableFieldId="3"/>
    <tableColumn id="4" xr3:uid="{DECF4D57-FC39-4617-A457-7DBBA498A5A2}" uniqueName="4" name="T" queryTableFieldId="4"/>
    <tableColumn id="5" xr3:uid="{C8CAD7C5-0FBA-4B96-BA71-B1DC35FDA6FE}" uniqueName="5" name="PCT" queryTableFieldId="5"/>
    <tableColumn id="6" xr3:uid="{F9822140-1744-433A-9A8C-CD149851D7DB}" uniqueName="6" name="PF" queryTableFieldId="6"/>
    <tableColumn id="7" xr3:uid="{2C4A23CB-9372-4F22-AB64-DA905D638C8A}" uniqueName="7" name="PA" queryTableFieldId="7"/>
    <tableColumn id="8" xr3:uid="{13DA9EC8-D9FA-472C-92F8-6B6E35C93ADA}" uniqueName="8" name="Net Pts" queryTableFieldId="8"/>
    <tableColumn id="9" xr3:uid="{4B6A90F2-9EDF-4933-A19F-EEB30CA7017B}" uniqueName="9" name="Home" queryTableFieldId="9" dataDxfId="99"/>
    <tableColumn id="10" xr3:uid="{D981B978-9946-44B3-957F-4D9F4819DAB5}" uniqueName="10" name="Road" queryTableFieldId="10" dataDxfId="98"/>
    <tableColumn id="11" xr3:uid="{38EA3D82-1988-405A-A2A8-24656E02A9DE}" uniqueName="11" name="Div" queryTableFieldId="11" dataDxfId="97"/>
    <tableColumn id="12" xr3:uid="{DEE80820-BB25-4749-9822-0201D8811D64}" uniqueName="12" name="Pct.1" queryTableFieldId="12"/>
    <tableColumn id="13" xr3:uid="{9A1D38B2-EC09-4B30-84E0-DFD308D6A5C5}" uniqueName="13" name="Conf" queryTableFieldId="13" dataDxfId="96"/>
    <tableColumn id="14" xr3:uid="{F9A3B8D8-1D46-46D1-B693-896D80EB16CE}" uniqueName="14" name="Pct_1" queryTableFieldId="14"/>
    <tableColumn id="15" xr3:uid="{4AE8D6E0-C267-4A15-B45D-FD3CEA3CDC39}" uniqueName="15" name="Non-Conf" queryTableFieldId="15" dataDxfId="95"/>
    <tableColumn id="16" xr3:uid="{09830EA4-4E7E-42F4-90CA-2EBC03186C0B}" uniqueName="16" name="Strk" queryTableFieldId="16" dataDxfId="94"/>
    <tableColumn id="17" xr3:uid="{80B3C110-1B3A-4898-8014-AF9D0FC27B34}" uniqueName="17" name="Last 5" queryTableFieldId="17" dataDxfId="93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5DFCD3C-1892-4629-AFF0-08BDAA4A654E}" name="_2024_Standings___Detailed_View_AFC_North" displayName="_2024_Standings___Detailed_View_AFC_North" ref="A9:Q13" tableType="queryTable" totalsRowShown="0" headerRowDxfId="92">
  <autoFilter ref="A9:Q13" xr:uid="{75DFCD3C-1892-4629-AFF0-08BDAA4A654E}"/>
  <tableColumns count="17">
    <tableColumn id="1" xr3:uid="{D7C42305-534D-4804-AD6B-EEBA6DC67529}" uniqueName="1" name="AFC NORTH" queryTableFieldId="1" dataDxfId="91"/>
    <tableColumn id="2" xr3:uid="{E4BD9D17-FA89-425B-BA9F-3C3086624350}" uniqueName="2" name="W" queryTableFieldId="2"/>
    <tableColumn id="3" xr3:uid="{3FBE40BE-ADD6-43A8-A787-682F50E19271}" uniqueName="3" name="L" queryTableFieldId="3"/>
    <tableColumn id="4" xr3:uid="{A770CF7F-055B-4384-B5E9-42A58F6B64C1}" uniqueName="4" name="T" queryTableFieldId="4"/>
    <tableColumn id="5" xr3:uid="{66ED29BB-3A3A-4E8C-B8FE-62DC8BD64B3E}" uniqueName="5" name="PCT" queryTableFieldId="5"/>
    <tableColumn id="6" xr3:uid="{57BFDF70-A4CB-4E7F-9A34-E92BFFE55A11}" uniqueName="6" name="PF" queryTableFieldId="6"/>
    <tableColumn id="7" xr3:uid="{C989CB32-EE1F-4B46-AA2B-066CBC54D1B8}" uniqueName="7" name="PA" queryTableFieldId="7"/>
    <tableColumn id="8" xr3:uid="{FAE0CB02-258D-45B6-A5D1-E4C81B9603C7}" uniqueName="8" name="Net Pts" queryTableFieldId="8"/>
    <tableColumn id="9" xr3:uid="{00B4D648-25B3-452C-9D93-45F87E94D4B0}" uniqueName="9" name="Home" queryTableFieldId="9" dataDxfId="90"/>
    <tableColumn id="10" xr3:uid="{924B164E-9A73-4E61-A499-DDD6CFF39878}" uniqueName="10" name="Road" queryTableFieldId="10" dataDxfId="89"/>
    <tableColumn id="11" xr3:uid="{158D07B6-6CBB-45EE-9B7A-CCE8A10EA928}" uniqueName="11" name="Div" queryTableFieldId="11" dataDxfId="88"/>
    <tableColumn id="12" xr3:uid="{BA820F66-7B56-4EFA-9C66-F30B81E9A043}" uniqueName="12" name="Pct.1" queryTableFieldId="12"/>
    <tableColumn id="13" xr3:uid="{3F269A9B-E51B-4714-866E-124D6AA02677}" uniqueName="13" name="Conf" queryTableFieldId="13" dataDxfId="87"/>
    <tableColumn id="14" xr3:uid="{DED11955-E999-4CC7-8A0D-1F68681762F5}" uniqueName="14" name="Pct_1" queryTableFieldId="14"/>
    <tableColumn id="15" xr3:uid="{715CE793-79EC-45F4-A483-D978CD0EC1FB}" uniqueName="15" name="Non-Conf" queryTableFieldId="15" dataDxfId="86"/>
    <tableColumn id="16" xr3:uid="{A950CD15-FA37-48BE-9A97-94F514B95207}" uniqueName="16" name="Strk" queryTableFieldId="16" dataDxfId="85"/>
    <tableColumn id="17" xr3:uid="{8576C869-9765-412C-A84F-DA260DD1D131}" uniqueName="17" name="Last 5" queryTableFieldId="17" dataDxfId="84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F6CA04E-07D1-40A2-82A8-639E4B934E54}" name="_2024_Standings___Detailed_View_AFC_South" displayName="_2024_Standings___Detailed_View_AFC_South" ref="A15:Q19" tableType="queryTable" totalsRowShown="0" headerRowDxfId="83">
  <autoFilter ref="A15:Q19" xr:uid="{3F6CA04E-07D1-40A2-82A8-639E4B934E54}"/>
  <tableColumns count="17">
    <tableColumn id="1" xr3:uid="{C134FD1F-848A-4C3D-B717-2BC34A09B088}" uniqueName="1" name="AFC SOUTH" queryTableFieldId="1" dataDxfId="82"/>
    <tableColumn id="2" xr3:uid="{844DD90C-3235-4EBC-845B-0AFC513566E7}" uniqueName="2" name="W" queryTableFieldId="2"/>
    <tableColumn id="3" xr3:uid="{A6F7FF15-C739-4D06-AFA8-913B144632FC}" uniqueName="3" name="L" queryTableFieldId="3"/>
    <tableColumn id="4" xr3:uid="{90D263CC-18DD-4C91-A730-6085CCF16825}" uniqueName="4" name="T" queryTableFieldId="4"/>
    <tableColumn id="5" xr3:uid="{9C70F8C9-8084-47B8-848E-BE297760188C}" uniqueName="5" name="PCT" queryTableFieldId="5"/>
    <tableColumn id="6" xr3:uid="{D28AD686-39DC-4704-9CFC-1C44FDE61FC7}" uniqueName="6" name="PF" queryTableFieldId="6"/>
    <tableColumn id="7" xr3:uid="{3F5B086A-FF6A-4DCE-902F-E5FA70389A48}" uniqueName="7" name="PA" queryTableFieldId="7"/>
    <tableColumn id="8" xr3:uid="{A42A346E-13AE-4F93-AC80-B6AF420EA484}" uniqueName="8" name="Net Pts" queryTableFieldId="8"/>
    <tableColumn id="9" xr3:uid="{F2F231DA-3D18-4367-886C-F8CD7818F8EC}" uniqueName="9" name="Home" queryTableFieldId="9" dataDxfId="81"/>
    <tableColumn id="10" xr3:uid="{5CD053D6-2570-4966-AC92-8FFA5BBD39D0}" uniqueName="10" name="Road" queryTableFieldId="10" dataDxfId="80"/>
    <tableColumn id="11" xr3:uid="{8BCB06E4-6C23-4E90-9AF1-049178C07B25}" uniqueName="11" name="Div" queryTableFieldId="11" dataDxfId="79"/>
    <tableColumn id="12" xr3:uid="{873517B1-B5CC-4044-B4BB-E7058FA46782}" uniqueName="12" name="Pct.1" queryTableFieldId="12"/>
    <tableColumn id="13" xr3:uid="{D4A835DB-9234-4326-874D-40615587C682}" uniqueName="13" name="Conf" queryTableFieldId="13" dataDxfId="78"/>
    <tableColumn id="14" xr3:uid="{9E412D12-5EEA-45E7-8FE7-F51E6FB9554D}" uniqueName="14" name="Pct_1" queryTableFieldId="14"/>
    <tableColumn id="15" xr3:uid="{91D8CA1D-EC6C-4115-AD98-79972F2C58BA}" uniqueName="15" name="Non-Conf" queryTableFieldId="15" dataDxfId="77"/>
    <tableColumn id="16" xr3:uid="{922A733F-C7E7-43CF-8F0E-EC1828912F15}" uniqueName="16" name="Strk" queryTableFieldId="16" dataDxfId="76"/>
    <tableColumn id="17" xr3:uid="{4B3EBEB7-BDC0-4B9F-9170-3A03BD501334}" uniqueName="17" name="Last 5" queryTableFieldId="17" dataDxfId="75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B8D1B7E-8CB0-4D3C-BCFB-487CF911D4EB}" name="_2024_Standings___Detailed_View_AFC_West" displayName="_2024_Standings___Detailed_View_AFC_West" ref="A21:Q25" tableType="queryTable" totalsRowShown="0" headerRowDxfId="74">
  <autoFilter ref="A21:Q25" xr:uid="{6B8D1B7E-8CB0-4D3C-BCFB-487CF911D4EB}"/>
  <tableColumns count="17">
    <tableColumn id="1" xr3:uid="{6A7DC9B5-3F6B-4605-BF5B-B2E76B805D56}" uniqueName="1" name="AFC WEST" queryTableFieldId="1" dataDxfId="73"/>
    <tableColumn id="2" xr3:uid="{5F5ED89D-BBB4-4572-BFAC-6F73CD237205}" uniqueName="2" name="W" queryTableFieldId="2"/>
    <tableColumn id="3" xr3:uid="{77B5DAC7-5459-4570-85E8-2AF70672C5BB}" uniqueName="3" name="L" queryTableFieldId="3"/>
    <tableColumn id="4" xr3:uid="{9992DC8B-2960-460D-88DB-0D4BE17D26C0}" uniqueName="4" name="T" queryTableFieldId="4"/>
    <tableColumn id="5" xr3:uid="{1A442977-C0CB-4ABD-BA19-62C59B02416C}" uniqueName="5" name="PCT" queryTableFieldId="5"/>
    <tableColumn id="6" xr3:uid="{A8BE572A-FAC3-4D00-9D2E-72603BFA52CA}" uniqueName="6" name="PF" queryTableFieldId="6"/>
    <tableColumn id="7" xr3:uid="{26EFF065-C348-4E35-8706-830088CF44EF}" uniqueName="7" name="PA" queryTableFieldId="7"/>
    <tableColumn id="8" xr3:uid="{15E20326-BBE5-4555-BD3E-FD67DAEE2D91}" uniqueName="8" name="Net Pts" queryTableFieldId="8"/>
    <tableColumn id="9" xr3:uid="{EB285D09-B318-4C65-A364-63452DD9528B}" uniqueName="9" name="Home" queryTableFieldId="9" dataDxfId="72"/>
    <tableColumn id="10" xr3:uid="{78413CB8-0648-4773-A839-8CDDA71DB33B}" uniqueName="10" name="Road" queryTableFieldId="10" dataDxfId="71"/>
    <tableColumn id="11" xr3:uid="{1C8549E7-CF23-4081-970B-FACA8D9B3F4E}" uniqueName="11" name="Div" queryTableFieldId="11" dataDxfId="70"/>
    <tableColumn id="12" xr3:uid="{8314AC4A-4A82-475D-9CF2-34EA9FFB0FAA}" uniqueName="12" name="Pct.1" queryTableFieldId="12"/>
    <tableColumn id="13" xr3:uid="{69AF511C-1147-45FD-934B-03B7F688EB5C}" uniqueName="13" name="Conf" queryTableFieldId="13" dataDxfId="69"/>
    <tableColumn id="14" xr3:uid="{E1A0BA2B-5983-4C58-9A35-7A131746590E}" uniqueName="14" name="Pct_1" queryTableFieldId="14"/>
    <tableColumn id="15" xr3:uid="{ABD1DA85-2E6E-439D-ACF8-AFA49BBC2C99}" uniqueName="15" name="Non-Conf" queryTableFieldId="15" dataDxfId="68"/>
    <tableColumn id="16" xr3:uid="{FBA2C9E1-62D5-4BC1-B90D-83BDD5EC01C5}" uniqueName="16" name="Strk" queryTableFieldId="16" dataDxfId="67"/>
    <tableColumn id="17" xr3:uid="{57B1896F-57DA-4077-856A-F8DE5509B786}" uniqueName="17" name="Last 5" queryTableFieldId="17" dataDxfId="6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7E1C988-E901-4604-A9E7-DF51CE55B6FF}" name="_2024_Standings___Detailed_View_NFC_East" displayName="_2024_Standings___Detailed_View_NFC_East" ref="A27:Q31" tableType="queryTable" totalsRowShown="0" headerRowDxfId="65">
  <autoFilter ref="A27:Q31" xr:uid="{97E1C988-E901-4604-A9E7-DF51CE55B6FF}"/>
  <tableColumns count="17">
    <tableColumn id="1" xr3:uid="{5DB33164-D2C4-42D9-A2DF-EC01C19E7E39}" uniqueName="1" name="NFC EAST" queryTableFieldId="1" dataDxfId="64"/>
    <tableColumn id="2" xr3:uid="{73570AC6-6EB0-4871-8A07-CD9E8B0B47D5}" uniqueName="2" name="W" queryTableFieldId="2"/>
    <tableColumn id="3" xr3:uid="{72882CD4-8B4B-4C36-9153-D676031EC5A4}" uniqueName="3" name="L" queryTableFieldId="3"/>
    <tableColumn id="4" xr3:uid="{012026A2-80D9-456B-8DC3-11D4DBD67187}" uniqueName="4" name="T" queryTableFieldId="4"/>
    <tableColumn id="5" xr3:uid="{E66AB952-A982-45CE-91FF-E3535C42368F}" uniqueName="5" name="PCT" queryTableFieldId="5"/>
    <tableColumn id="6" xr3:uid="{0DDBF141-C622-4782-9AA2-27417F43C886}" uniqueName="6" name="PF" queryTableFieldId="6"/>
    <tableColumn id="7" xr3:uid="{B2068816-F837-463C-BA86-2B893336898D}" uniqueName="7" name="PA" queryTableFieldId="7"/>
    <tableColumn id="8" xr3:uid="{88D86102-C6D4-4D57-B4CF-F1A59BD6B230}" uniqueName="8" name="Net Pts" queryTableFieldId="8"/>
    <tableColumn id="9" xr3:uid="{8E6BEA62-AF1C-4ADA-B4CA-9854ED65BAA7}" uniqueName="9" name="Home" queryTableFieldId="9" dataDxfId="63"/>
    <tableColumn id="10" xr3:uid="{9B7E1B06-ECDB-44DC-8B7D-4029C0CB8DBC}" uniqueName="10" name="Road" queryTableFieldId="10" dataDxfId="62"/>
    <tableColumn id="11" xr3:uid="{60920F82-8558-43EF-8D29-7F9F6E075A03}" uniqueName="11" name="Div" queryTableFieldId="11" dataDxfId="61"/>
    <tableColumn id="12" xr3:uid="{1A199A62-A20F-4B8D-8D00-0C185410361C}" uniqueName="12" name="Pct.1" queryTableFieldId="12"/>
    <tableColumn id="13" xr3:uid="{3B6D7CF7-9249-4533-B4EA-F978D500FAC3}" uniqueName="13" name="Conf" queryTableFieldId="13" dataDxfId="60"/>
    <tableColumn id="14" xr3:uid="{D177DC3D-1BCC-4984-B432-A457429430BF}" uniqueName="14" name="Pct_1" queryTableFieldId="14"/>
    <tableColumn id="15" xr3:uid="{EFA5CF08-C4F7-4A69-822E-1BFA3A18AB32}" uniqueName="15" name="Non-Conf" queryTableFieldId="15" dataDxfId="59"/>
    <tableColumn id="16" xr3:uid="{C7D0EC5A-F2BF-494F-B596-CCA532164600}" uniqueName="16" name="Strk" queryTableFieldId="16" dataDxfId="58"/>
    <tableColumn id="17" xr3:uid="{AC2377FB-DBDF-41C7-98CC-71E5082FA3E8}" uniqueName="17" name="Last 5" queryTableFieldId="17" dataDxfId="57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EC00742-8FA1-4D56-862A-23D6F56E35ED}" name="_2024_Standings___Detailed_View_NFC_North" displayName="_2024_Standings___Detailed_View_NFC_North" ref="A33:Q37" tableType="queryTable" totalsRowShown="0" headerRowDxfId="56">
  <autoFilter ref="A33:Q37" xr:uid="{3EC00742-8FA1-4D56-862A-23D6F56E35ED}"/>
  <tableColumns count="17">
    <tableColumn id="1" xr3:uid="{2FCFEAA5-239A-43BF-B89D-1E4CDC829123}" uniqueName="1" name="NFC NORTH" queryTableFieldId="1" dataDxfId="55"/>
    <tableColumn id="2" xr3:uid="{CAFDE573-C9B8-4E19-9B63-836FCC7E9D1A}" uniqueName="2" name="W" queryTableFieldId="2"/>
    <tableColumn id="3" xr3:uid="{38D1F7C5-46BF-44FB-B2F1-273AA7686CF5}" uniqueName="3" name="L" queryTableFieldId="3"/>
    <tableColumn id="4" xr3:uid="{62658EED-87A7-475F-BF53-76BCE6DD040A}" uniqueName="4" name="T" queryTableFieldId="4"/>
    <tableColumn id="5" xr3:uid="{D35B8DC5-0F18-4D77-B6DC-6DD6AD824305}" uniqueName="5" name="PCT" queryTableFieldId="5"/>
    <tableColumn id="6" xr3:uid="{0CC1739C-65E8-4458-9003-749C5E94FE02}" uniqueName="6" name="PF" queryTableFieldId="6"/>
    <tableColumn id="7" xr3:uid="{621A37CE-14CA-4365-A8B0-75A154413E0A}" uniqueName="7" name="PA" queryTableFieldId="7"/>
    <tableColumn id="8" xr3:uid="{98D61413-3A76-4FA0-AEFE-571DF83BBBFE}" uniqueName="8" name="Net Pts" queryTableFieldId="8"/>
    <tableColumn id="9" xr3:uid="{8DAFA4F6-AAC6-481D-96EA-B96182914688}" uniqueName="9" name="Home" queryTableFieldId="9" dataDxfId="54"/>
    <tableColumn id="10" xr3:uid="{18433D02-AA69-4356-A2FB-FBB74DE85AF3}" uniqueName="10" name="Road" queryTableFieldId="10" dataDxfId="53"/>
    <tableColumn id="11" xr3:uid="{F2DDE718-C3F4-499A-B0F0-E23B36DB0BC4}" uniqueName="11" name="Div" queryTableFieldId="11" dataDxfId="52"/>
    <tableColumn id="12" xr3:uid="{EC5D0211-B216-412F-B5CC-FE3551D07884}" uniqueName="12" name="Pct.1" queryTableFieldId="12"/>
    <tableColumn id="13" xr3:uid="{20D54A2D-4DDF-4482-816F-EFCB27607214}" uniqueName="13" name="Conf" queryTableFieldId="13" dataDxfId="51"/>
    <tableColumn id="14" xr3:uid="{AD945BFE-DDD7-48DD-BAAD-0F7BC0B7E708}" uniqueName="14" name="Pct_1" queryTableFieldId="14"/>
    <tableColumn id="15" xr3:uid="{90D45027-2686-4D16-96AB-DBA434FD84C2}" uniqueName="15" name="Non-Conf" queryTableFieldId="15" dataDxfId="50"/>
    <tableColumn id="16" xr3:uid="{1C3A0F91-3DC3-4EAD-A6D4-A8086057F50C}" uniqueName="16" name="Strk" queryTableFieldId="16" dataDxfId="49"/>
    <tableColumn id="17" xr3:uid="{08CE01A6-07DE-4910-BBB7-4A45D53A7DFC}" uniqueName="17" name="Last 5" queryTableFieldId="17" dataDxfId="48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040C808-2D63-43AC-BA59-69DF3E21D971}" name="_2024_Standings___Detailed_View_NFC_South" displayName="_2024_Standings___Detailed_View_NFC_South" ref="A39:Q43" tableType="queryTable" totalsRowShown="0" headerRowDxfId="47">
  <autoFilter ref="A39:Q43" xr:uid="{3040C808-2D63-43AC-BA59-69DF3E21D971}"/>
  <tableColumns count="17">
    <tableColumn id="1" xr3:uid="{68D8B7CE-C4A3-4B5C-A5AF-DF8BBEEC9F82}" uniqueName="1" name="NFC SOUTH" queryTableFieldId="1" dataDxfId="46"/>
    <tableColumn id="2" xr3:uid="{C899D0D1-8C78-4077-8B8D-F862FFE3D4D1}" uniqueName="2" name="W" queryTableFieldId="2"/>
    <tableColumn id="3" xr3:uid="{D6B3D13B-7FF9-46E8-95CB-7C92BF0E35BA}" uniqueName="3" name="L" queryTableFieldId="3"/>
    <tableColumn id="4" xr3:uid="{C6017835-F7E0-4792-86C1-AC7D4994DD3E}" uniqueName="4" name="T" queryTableFieldId="4"/>
    <tableColumn id="5" xr3:uid="{D738005B-F516-4F58-8928-35CF392C61C5}" uniqueName="5" name="PCT" queryTableFieldId="5"/>
    <tableColumn id="6" xr3:uid="{EE76F119-F8B7-4147-9B53-48A7E55CA671}" uniqueName="6" name="PF" queryTableFieldId="6"/>
    <tableColumn id="7" xr3:uid="{6D689AED-F9FF-445C-A5A2-579F10580560}" uniqueName="7" name="PA" queryTableFieldId="7"/>
    <tableColumn id="8" xr3:uid="{30C2B7E7-3A63-4E6F-B750-B892179682E7}" uniqueName="8" name="Net Pts" queryTableFieldId="8"/>
    <tableColumn id="9" xr3:uid="{FC3AB96A-31BC-4A22-8B1F-40FC810591B9}" uniqueName="9" name="Home" queryTableFieldId="9" dataDxfId="45"/>
    <tableColumn id="10" xr3:uid="{8E92217F-9231-4ACB-9330-91FE1CF4126C}" uniqueName="10" name="Road" queryTableFieldId="10" dataDxfId="44"/>
    <tableColumn id="11" xr3:uid="{D4B85ABB-A546-4CE9-8133-C95BB579576D}" uniqueName="11" name="Div" queryTableFieldId="11" dataDxfId="43"/>
    <tableColumn id="12" xr3:uid="{23749903-1A95-4BCE-8764-390F613E28BE}" uniqueName="12" name="Pct.1" queryTableFieldId="12"/>
    <tableColumn id="13" xr3:uid="{17FAF7D3-8341-4A72-899A-7F11E166C38F}" uniqueName="13" name="Conf" queryTableFieldId="13" dataDxfId="42"/>
    <tableColumn id="14" xr3:uid="{17484A11-539C-4087-B1DF-9AD0B6ED2B91}" uniqueName="14" name="Pct_1" queryTableFieldId="14"/>
    <tableColumn id="15" xr3:uid="{81F14A06-AB6A-4C5B-80A2-8BA1592FE7D5}" uniqueName="15" name="Non-Conf" queryTableFieldId="15" dataDxfId="41"/>
    <tableColumn id="16" xr3:uid="{CF377957-779F-44E6-8318-DE951E04CF7B}" uniqueName="16" name="Strk" queryTableFieldId="16" dataDxfId="40"/>
    <tableColumn id="17" xr3:uid="{13BB2D5A-1AD5-49C1-BAF6-9D0C1018F312}" uniqueName="17" name="Last 5" queryTableFieldId="17" dataDxfId="39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0CADF4-C064-4714-8318-FA3D864A9179}" name="_2024_Standings___Detailed_View_NFC_West" displayName="_2024_Standings___Detailed_View_NFC_West" ref="A45:Q49" tableType="queryTable" totalsRowShown="0" headerRowDxfId="38">
  <autoFilter ref="A45:Q49" xr:uid="{950CADF4-C064-4714-8318-FA3D864A9179}"/>
  <tableColumns count="17">
    <tableColumn id="1" xr3:uid="{E3B67F43-F406-4F94-AEEB-CDFA4DF2CB04}" uniqueName="1" name="NFC WEST" queryTableFieldId="1" dataDxfId="37"/>
    <tableColumn id="2" xr3:uid="{ABF2C2D5-7849-4E31-82AB-19AE7329B3AB}" uniqueName="2" name="W" queryTableFieldId="2"/>
    <tableColumn id="3" xr3:uid="{DDDECB42-E142-4E6C-8461-44E1C79B1CD6}" uniqueName="3" name="L" queryTableFieldId="3"/>
    <tableColumn id="4" xr3:uid="{6F223B78-E290-44BA-9158-D258AB4FFFF6}" uniqueName="4" name="T" queryTableFieldId="4"/>
    <tableColumn id="5" xr3:uid="{19776CF9-9EE1-41EC-8335-67F9A0C27570}" uniqueName="5" name="PCT" queryTableFieldId="5"/>
    <tableColumn id="6" xr3:uid="{FBC35D0C-E542-4EE8-994A-DF3275037CB2}" uniqueName="6" name="PF" queryTableFieldId="6"/>
    <tableColumn id="7" xr3:uid="{111E057F-5245-4545-93FE-7F6E00E2492A}" uniqueName="7" name="PA" queryTableFieldId="7"/>
    <tableColumn id="8" xr3:uid="{7C2C4230-9825-4AF7-8FA7-BDC9E615AA8A}" uniqueName="8" name="Net Pts" queryTableFieldId="8"/>
    <tableColumn id="9" xr3:uid="{15D48B0A-76BA-4E20-AC16-01C53D28867D}" uniqueName="9" name="Home" queryTableFieldId="9" dataDxfId="36"/>
    <tableColumn id="10" xr3:uid="{8AFE2E67-8A8C-4AC5-8CB1-2B80E90D9C8B}" uniqueName="10" name="Road" queryTableFieldId="10" dataDxfId="35"/>
    <tableColumn id="11" xr3:uid="{58405F74-2717-4E7B-863C-FFB5A149937E}" uniqueName="11" name="Div" queryTableFieldId="11" dataDxfId="34"/>
    <tableColumn id="12" xr3:uid="{04927C34-5617-440B-BB21-24C0CBBE1390}" uniqueName="12" name="Pct.1" queryTableFieldId="12"/>
    <tableColumn id="13" xr3:uid="{D5501B24-61A8-4E45-8B0E-CA905552A771}" uniqueName="13" name="Conf" queryTableFieldId="13" dataDxfId="33"/>
    <tableColumn id="14" xr3:uid="{6944ED68-F343-4CBE-A1C8-5344AF5C9EAD}" uniqueName="14" name="Pct_1" queryTableFieldId="14"/>
    <tableColumn id="15" xr3:uid="{A795EE8D-4CB0-4454-B469-3236ADBA3085}" uniqueName="15" name="Non-Conf" queryTableFieldId="15" dataDxfId="32"/>
    <tableColumn id="16" xr3:uid="{3FD9DC5D-9F9B-4378-9200-FE9A51E6DD2E}" uniqueName="16" name="Strk" queryTableFieldId="16" dataDxfId="31"/>
    <tableColumn id="17" xr3:uid="{33A585C7-3961-4435-8F41-389A6CEE4379}" uniqueName="17" name="Last 5" queryTableFieldId="17" dataDxfId="30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C19E618-1F9F-4F3E-B8A0-02BF44EA677F}" name="nfl_games" displayName="nfl_games" ref="S2:W313" totalsRowShown="0" headerRowDxfId="29" dataDxfId="28">
  <autoFilter ref="S2:W313" xr:uid="{1C19E618-1F9F-4F3E-B8A0-02BF44EA677F}"/>
  <tableColumns count="5">
    <tableColumn id="1" xr3:uid="{10422428-342C-444B-A812-45ED4A3234B4}" name="Date" dataDxfId="27">
      <calculatedColumnFormula>IF(C3=0,"",C3)</calculatedColumnFormula>
    </tableColumn>
    <tableColumn id="2" xr3:uid="{4E00FE8C-6328-4693-948D-E36B94B8CF45}" name="Time" dataDxfId="26">
      <calculatedColumnFormula>IF(D3=0,"",D3)</calculatedColumnFormula>
    </tableColumn>
    <tableColumn id="3" xr3:uid="{C26D9C5C-F782-4AA9-965A-BF7786A7D03D}" name="Away" dataDxfId="25">
      <calculatedColumnFormula>IF(E3=0,"",E3)</calculatedColumnFormula>
    </tableColumn>
    <tableColumn id="4" xr3:uid="{DF2E74B7-9D1E-4240-8D53-10185BB88E19}" name="Home" dataDxfId="24">
      <calculatedColumnFormula>IF(G3=0,"",G3)</calculatedColumnFormula>
    </tableColumn>
    <tableColumn id="5" xr3:uid="{986CC84D-C468-4914-8DED-81AE54D50940}" name="Game Status" dataDxfId="23">
      <calculatedColumnFormula>O3</calculatedColumnFormula>
    </tableColumn>
  </tableColumns>
  <tableStyleInfo name="TableStyleMedium15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8FCF99-5065-474E-8D3E-0E4E5C64FFD4}" name="Table3" displayName="Table3" ref="A1:R33" totalsRowShown="0" headerRowDxfId="22" headerRowBorderDxfId="21" tableBorderDxfId="20" totalsRowBorderDxfId="19">
  <autoFilter ref="A1:R33" xr:uid="{2C8FCF99-5065-474E-8D3E-0E4E5C64FFD4}"/>
  <tableColumns count="18">
    <tableColumn id="1" xr3:uid="{3DC812EB-F52C-41DC-AEE8-57ACA4D1B484}" name="Team" dataDxfId="18">
      <calculatedColumnFormula>'2023 NFL Data'!A3</calculatedColumnFormula>
    </tableColumn>
    <tableColumn id="2" xr3:uid="{A5BBB000-6CDD-4C72-A969-7351F6447B69}" name="2023 Games" dataDxfId="17">
      <calculatedColumnFormula array="1">INDEX('NFL Standings'!$U$3:$U$200,MATCH(A2,IFERROR(_xlfn.TEXTBEFORE('NFL Standings'!$T$3:$T$200," "),'NFL Standings'!$T$3:$T$200),0))+INDEX('NFL Standings'!$V$3:$V$200,MATCH(A2,IFERROR(_xlfn.TEXTBEFORE('NFL Standings'!$T$3:$T$200," "),'NFL Standings'!$T$3:$T$200),0))+INDEX('NFL Standings'!$W$3:$W$200,MATCH(A2,IFERROR(_xlfn.TEXTBEFORE('NFL Standings'!$T$3:$T$200," "),'NFL Standings'!$T$3:$T$200),0))</calculatedColumnFormula>
    </tableColumn>
    <tableColumn id="3" xr3:uid="{5F344939-9DC4-416F-853E-79699B2A3383}" name="2023 Av. Passing TD's" dataDxfId="16">
      <calculatedColumnFormula>_xlfn.XLOOKUP(A2,'2023 NFL Data'!$A$3:$A$200,'2023 NFL Data'!$C$3:$C$200)</calculatedColumnFormula>
    </tableColumn>
    <tableColumn id="4" xr3:uid="{A9B9D6D2-5E4D-4B9E-8AFE-F1F98815A2F5}" name="2023 Av. Passing TD's Against" dataDxfId="15">
      <calculatedColumnFormula>_xlfn.XLOOKUP(A2,'2023 NFL Data'!$U$2:$U$200,'2023 NFL Data'!$Y$2:$Y$200)</calculatedColumnFormula>
    </tableColumn>
    <tableColumn id="5" xr3:uid="{132C7AD7-C267-4812-AACE-54FC537DBE9F}" name="2023 Av. Rushing TD's " dataDxfId="14">
      <calculatedColumnFormula>_xlfn.XLOOKUP(A2,'2023 NFL Data'!$A$2:$A$200,'2023 NFL Data'!$B$2:$B$200)</calculatedColumnFormula>
    </tableColumn>
    <tableColumn id="6" xr3:uid="{E915E058-8B60-41FA-9FB6-2966625C7DDF}" name="2023 Av. Rushing TD's Against" dataDxfId="13">
      <calculatedColumnFormula>_xlfn.XLOOKUP(A2,'2023 NFL Data'!$H$2:$H$200,'2023 NFL Data'!$L$2:$L$200)</calculatedColumnFormula>
    </tableColumn>
    <tableColumn id="7" xr3:uid="{F73043F0-23E9-4868-8294-FA13E21E647D}" name="2023 FGM" dataDxfId="12"/>
    <tableColumn id="8" xr3:uid="{8D1661A8-4904-44BF-B3D2-C57DAC6AFB58}" name="2024 Games" dataDxfId="11">
      <calculatedColumnFormula array="1">INDEX('NFL Standings'!$B$3:$B$200,MATCH(A2,IFERROR(_xlfn.TEXTBEFORE('NFL Standings'!$A$3:$A$200," "),'NFL Standings'!$A$3:$A$200),0))+INDEX('NFL Standings'!$C$3:$C$200,MATCH(A2,IFERROR(_xlfn.TEXTBEFORE('NFL Standings'!$A$3:$A$200," "),'NFL Standings'!$A$3:$A$200),0))+INDEX('NFL Standings'!$D$3:$D$200,MATCH(A2,IFERROR(_xlfn.TEXTBEFORE('NFL Standings'!$A$3:$A$200," "),'NFL Standings'!$A$3:$A$200),0))</calculatedColumnFormula>
    </tableColumn>
    <tableColumn id="9" xr3:uid="{9FAC81C8-F9C8-4401-ADC0-90113927A5E2}" name="2024 Av. Passing TD's" dataDxfId="10">
      <calculatedColumnFormula>_xlfn.XLOOKUP(A2,'2024 NFL Data'!$A$3:$A$200,'2024 NFL Data'!$C$3:$C$200)</calculatedColumnFormula>
    </tableColumn>
    <tableColumn id="10" xr3:uid="{C0D6DFC3-84A9-4B4F-A628-F108B43B179A}" name="2024 Av. Passing TD's Against" dataDxfId="9">
      <calculatedColumnFormula>_xlfn.XLOOKUP(A2,'2024 NFL Data'!$U$2:$U$200,'2024 NFL Data'!$Y$2:$Y$200)</calculatedColumnFormula>
    </tableColumn>
    <tableColumn id="11" xr3:uid="{1D925376-8A49-4B04-8EE7-38506AD2233D}" name="2024 Av. Rushing TD's " dataDxfId="8">
      <calculatedColumnFormula>_xlfn.XLOOKUP(A2,'2024 NFL Data'!$A$2:$A$200,'2024 NFL Data'!$B$2:$B$200)</calculatedColumnFormula>
    </tableColumn>
    <tableColumn id="12" xr3:uid="{0A6CFCCD-DF86-47D7-9A60-87285C996C3F}" name="2024 Av. Rushing TD's Against" dataDxfId="7">
      <calculatedColumnFormula>_xlfn.XLOOKUP(A2,'2024 NFL Data'!$H$2:$H$200,'2024 NFL Data'!$L$2:$L$200)</calculatedColumnFormula>
    </tableColumn>
    <tableColumn id="13" xr3:uid="{8B1A6C44-4C97-4A08-9F93-AD586AB7BEEA}" name="2024 FGM" dataDxfId="6">
      <calculatedColumnFormula>_xlfn.XLOOKUP(A2,'2024 NFL Data'!$AI$2:$AI$200,'2024 NFL Data'!$AJ$2:$AJ$200)</calculatedColumnFormula>
    </tableColumn>
    <tableColumn id="14" xr3:uid="{3931A316-6399-4451-AA81-703CEEF1C825}" name="Passing TD ATT" dataDxfId="5">
      <calculatedColumnFormula>IFERROR((MAX(0,12-$H2)/12)*(C2/$B2)/(C$35/$B$35),0)+IFERROR((MIN(12,$H2)/12)*(I2/$H2)/(C$35/$B$35),0)</calculatedColumnFormula>
    </tableColumn>
    <tableColumn id="15" xr3:uid="{22BFB79F-DEC5-4289-99E4-D96A468AB47D}" name="Passing TD DEF" dataDxfId="4">
      <calculatedColumnFormula>IFERROR((MAX(0,12-$H2)/12)*(D2/$B2)/(D$35/$B$35),0)+IFERROR((MIN(12,$H2)/12)*(J2/$H2)/(D$35/$B$35),0)</calculatedColumnFormula>
    </tableColumn>
    <tableColumn id="16" xr3:uid="{66EBE796-4CA5-418B-ACDB-8B9162EF546C}" name="Rushing TD ATT" dataDxfId="3">
      <calculatedColumnFormula>IFERROR((MAX(0,12-$H2)/12)*(E2/$B2)/(E$35/$B$35),0)+IFERROR((MIN(12,$H2)/12)*(K2/$H2)/(E$35/$B$35),0)</calculatedColumnFormula>
    </tableColumn>
    <tableColumn id="17" xr3:uid="{D2F7A216-ECE3-44CA-B27A-433A337900B2}" name="Rushing TD DEF" dataDxfId="2">
      <calculatedColumnFormula>IFERROR((MAX(0,12-$H2)/12)*(F2/$B2)/(F$35/$B$35),0)+IFERROR((MIN(12,$H2)/12)*(L2/$H2)/(F$35/$B$35),0)</calculatedColumnFormula>
    </tableColumn>
    <tableColumn id="18" xr3:uid="{E300878B-3644-4756-85DE-9104816A9944}" name="FGA Av." dataDxfId="1">
      <calculatedColumnFormula>IFERROR((MAX(0,12-$H2)/12)*($G2/$B2),0)+IFERROR((MIN(12,$H2)/12)*($M2/$H2),0)</calculatedColumnFormula>
    </tableColumn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1A9CB59-A28B-4927-99A8-37F18C8E2BC5}" name="TeamMap" displayName="TeamMap" ref="A1:B33" totalsRowShown="0">
  <autoFilter ref="A1:B33" xr:uid="{21A9CB59-A28B-4927-99A8-37F18C8E2BC5}"/>
  <tableColumns count="2">
    <tableColumn id="1" xr3:uid="{4F89AD22-0785-48F6-8BCF-3BC18DF27F5E}" name="Full Team Name"/>
    <tableColumn id="2" xr3:uid="{35BEADA1-86E5-4CCF-91FA-7C1A92428959}" name="Shor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F8DAF3-B68A-4BB4-9C1E-12A3B56296AD}">
  <we:reference id="wa200001584" version="3.0.5.6" store="en-US" storeType="OMEX"/>
  <we:alternateReferences>
    <we:reference id="wa200001584" version="3.0.5.6" store="WA20000158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13" Type="http://schemas.openxmlformats.org/officeDocument/2006/relationships/table" Target="../tables/table21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2" Type="http://schemas.openxmlformats.org/officeDocument/2006/relationships/table" Target="../tables/table10.xml"/><Relationship Id="rId16" Type="http://schemas.openxmlformats.org/officeDocument/2006/relationships/table" Target="../tables/table24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5" Type="http://schemas.openxmlformats.org/officeDocument/2006/relationships/table" Target="../tables/table2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Relationship Id="rId14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6D8B-3807-4566-A5C4-8EA025907B2F}">
  <sheetPr codeName="Sheet1">
    <tabColor theme="3" tint="0.749992370372631"/>
  </sheetPr>
  <dimension ref="A1:AO34"/>
  <sheetViews>
    <sheetView workbookViewId="0">
      <selection sqref="A1:E1"/>
    </sheetView>
  </sheetViews>
  <sheetFormatPr defaultRowHeight="15" x14ac:dyDescent="0.25"/>
  <cols>
    <col min="1" max="1" width="12.85546875" bestFit="1" customWidth="1"/>
    <col min="2" max="3" width="9.5703125" bestFit="1" customWidth="1"/>
    <col min="4" max="4" width="9" bestFit="1" customWidth="1"/>
    <col min="5" max="5" width="7.140625" bestFit="1" customWidth="1"/>
    <col min="6" max="6" width="12.140625" bestFit="1" customWidth="1"/>
    <col min="7" max="7" width="5.28515625" bestFit="1" customWidth="1"/>
    <col min="8" max="8" width="12.85546875" bestFit="1" customWidth="1"/>
    <col min="9" max="9" width="5.85546875" bestFit="1" customWidth="1"/>
    <col min="10" max="10" width="11.5703125" bestFit="1" customWidth="1"/>
    <col min="11" max="11" width="7" bestFit="1" customWidth="1"/>
    <col min="12" max="12" width="5.7109375" bestFit="1" customWidth="1"/>
    <col min="13" max="14" width="6.28515625" bestFit="1" customWidth="1"/>
    <col min="15" max="15" width="6.42578125" bestFit="1" customWidth="1"/>
    <col min="16" max="16" width="11" bestFit="1" customWidth="1"/>
    <col min="17" max="17" width="12.5703125" bestFit="1" customWidth="1"/>
    <col min="18" max="18" width="12.140625" bestFit="1" customWidth="1"/>
    <col min="19" max="19" width="4.85546875" bestFit="1" customWidth="1"/>
    <col min="20" max="20" width="5.85546875" bestFit="1" customWidth="1"/>
    <col min="21" max="21" width="12.85546875" bestFit="1" customWidth="1"/>
    <col min="22" max="22" width="6.7109375" bestFit="1" customWidth="1"/>
    <col min="23" max="23" width="6.5703125" bestFit="1" customWidth="1"/>
    <col min="24" max="24" width="10.7109375" bestFit="1" customWidth="1"/>
    <col min="25" max="25" width="5.7109375" bestFit="1" customWidth="1"/>
    <col min="26" max="27" width="6.28515625" bestFit="1" customWidth="1"/>
    <col min="28" max="28" width="6.42578125" bestFit="1" customWidth="1"/>
    <col min="29" max="29" width="9.85546875" bestFit="1" customWidth="1"/>
    <col min="30" max="30" width="11.42578125" bestFit="1" customWidth="1"/>
    <col min="31" max="31" width="11" bestFit="1" customWidth="1"/>
    <col min="32" max="32" width="7.7109375" bestFit="1" customWidth="1"/>
    <col min="35" max="35" width="12.140625" bestFit="1" customWidth="1"/>
    <col min="36" max="36" width="6.42578125" bestFit="1" customWidth="1"/>
    <col min="37" max="37" width="6.7109375" bestFit="1" customWidth="1"/>
    <col min="38" max="38" width="6.28515625" bestFit="1" customWidth="1"/>
    <col min="39" max="39" width="7.7109375" bestFit="1" customWidth="1"/>
    <col min="40" max="40" width="9.140625" bestFit="1" customWidth="1"/>
    <col min="41" max="41" width="7.85546875" bestFit="1" customWidth="1"/>
  </cols>
  <sheetData>
    <row r="1" spans="1:41" ht="18.75" customHeight="1" x14ac:dyDescent="0.25">
      <c r="A1" s="65" t="s">
        <v>76</v>
      </c>
      <c r="B1" s="65"/>
      <c r="C1" s="65"/>
      <c r="D1" s="65"/>
      <c r="E1" s="65"/>
      <c r="H1" s="65" t="s">
        <v>69</v>
      </c>
      <c r="I1" s="65"/>
      <c r="J1" s="65"/>
      <c r="K1" s="65"/>
      <c r="L1" s="65"/>
      <c r="M1" s="65"/>
      <c r="N1" s="65"/>
      <c r="O1" s="65"/>
      <c r="P1" s="65"/>
      <c r="Q1" s="65"/>
      <c r="R1" s="65"/>
      <c r="U1" s="65" t="s">
        <v>102</v>
      </c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I1" s="65" t="s">
        <v>103</v>
      </c>
      <c r="AJ1" s="65"/>
      <c r="AK1" s="65"/>
      <c r="AL1" s="65"/>
      <c r="AM1" s="65"/>
      <c r="AN1" s="65"/>
      <c r="AO1" s="65"/>
    </row>
    <row r="2" spans="1:41" x14ac:dyDescent="0.25">
      <c r="A2" s="1" t="s">
        <v>0</v>
      </c>
      <c r="B2" s="1" t="s">
        <v>70</v>
      </c>
      <c r="C2" s="1" t="s">
        <v>71</v>
      </c>
      <c r="D2" s="1" t="s">
        <v>72</v>
      </c>
      <c r="E2" s="1" t="s">
        <v>73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74</v>
      </c>
      <c r="N2" s="1" t="s">
        <v>75</v>
      </c>
      <c r="O2" s="1" t="s">
        <v>6</v>
      </c>
      <c r="P2" s="1" t="s">
        <v>7</v>
      </c>
      <c r="Q2" s="1" t="s">
        <v>8</v>
      </c>
      <c r="R2" s="1" t="s">
        <v>9</v>
      </c>
      <c r="U2" s="1" t="s">
        <v>0</v>
      </c>
      <c r="V2" s="1" t="s">
        <v>77</v>
      </c>
      <c r="W2" s="1" t="s">
        <v>78</v>
      </c>
      <c r="X2" s="1" t="s">
        <v>79</v>
      </c>
      <c r="Y2" s="1" t="s">
        <v>4</v>
      </c>
      <c r="Z2" s="1" t="s">
        <v>74</v>
      </c>
      <c r="AA2" s="1" t="s">
        <v>75</v>
      </c>
      <c r="AB2" s="1" t="s">
        <v>6</v>
      </c>
      <c r="AC2" s="1" t="s">
        <v>80</v>
      </c>
      <c r="AD2" s="1" t="s">
        <v>81</v>
      </c>
      <c r="AE2" s="1" t="s">
        <v>82</v>
      </c>
      <c r="AF2" s="1" t="s">
        <v>83</v>
      </c>
      <c r="AI2" s="1" t="s">
        <v>0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</row>
    <row r="3" spans="1:41" x14ac:dyDescent="0.25">
      <c r="A3" t="s">
        <v>22</v>
      </c>
      <c r="B3">
        <v>27</v>
      </c>
      <c r="C3">
        <v>30</v>
      </c>
      <c r="D3">
        <v>58</v>
      </c>
      <c r="E3">
        <v>3</v>
      </c>
      <c r="H3" t="s">
        <v>10</v>
      </c>
      <c r="I3">
        <v>415</v>
      </c>
      <c r="J3">
        <v>1860</v>
      </c>
      <c r="K3">
        <v>4.5</v>
      </c>
      <c r="L3">
        <v>6</v>
      </c>
      <c r="M3">
        <v>10</v>
      </c>
      <c r="N3">
        <v>3</v>
      </c>
      <c r="O3" t="s">
        <v>11</v>
      </c>
      <c r="P3">
        <v>96</v>
      </c>
      <c r="Q3" s="3">
        <v>0.23100000000000001</v>
      </c>
      <c r="R3">
        <v>4</v>
      </c>
      <c r="U3" t="s">
        <v>36</v>
      </c>
      <c r="V3">
        <v>308</v>
      </c>
      <c r="W3">
        <v>3481</v>
      </c>
      <c r="X3">
        <v>11.3</v>
      </c>
      <c r="Y3">
        <v>21</v>
      </c>
      <c r="Z3">
        <v>47</v>
      </c>
      <c r="AA3">
        <v>7</v>
      </c>
      <c r="AB3" t="s">
        <v>84</v>
      </c>
      <c r="AC3">
        <v>166</v>
      </c>
      <c r="AD3" s="3">
        <v>0.53900000000000003</v>
      </c>
      <c r="AE3">
        <v>5</v>
      </c>
      <c r="AF3">
        <v>74</v>
      </c>
      <c r="AI3" t="s">
        <v>36</v>
      </c>
      <c r="AJ3" t="s">
        <v>13</v>
      </c>
      <c r="AK3" s="3">
        <v>0.94699999999999995</v>
      </c>
      <c r="AL3" t="s">
        <v>111</v>
      </c>
      <c r="AM3" t="s">
        <v>112</v>
      </c>
      <c r="AN3" t="s">
        <v>113</v>
      </c>
      <c r="AO3" t="s">
        <v>113</v>
      </c>
    </row>
    <row r="4" spans="1:41" x14ac:dyDescent="0.25">
      <c r="A4" t="s">
        <v>38</v>
      </c>
      <c r="B4">
        <v>27</v>
      </c>
      <c r="C4">
        <v>30</v>
      </c>
      <c r="D4">
        <v>61</v>
      </c>
      <c r="E4">
        <v>0</v>
      </c>
      <c r="H4" t="s">
        <v>12</v>
      </c>
      <c r="I4">
        <v>388</v>
      </c>
      <c r="J4">
        <v>1468</v>
      </c>
      <c r="K4">
        <v>3.8</v>
      </c>
      <c r="L4">
        <v>8</v>
      </c>
      <c r="M4">
        <v>6</v>
      </c>
      <c r="N4">
        <v>0</v>
      </c>
      <c r="O4" t="s">
        <v>13</v>
      </c>
      <c r="P4">
        <v>88</v>
      </c>
      <c r="Q4" s="3">
        <v>0.22700000000000001</v>
      </c>
      <c r="R4">
        <v>6</v>
      </c>
      <c r="U4" t="s">
        <v>59</v>
      </c>
      <c r="V4">
        <v>426</v>
      </c>
      <c r="W4">
        <v>4288</v>
      </c>
      <c r="X4">
        <v>10.1</v>
      </c>
      <c r="Y4">
        <v>23</v>
      </c>
      <c r="Z4">
        <v>51</v>
      </c>
      <c r="AA4">
        <v>7</v>
      </c>
      <c r="AB4" t="s">
        <v>85</v>
      </c>
      <c r="AC4">
        <v>208</v>
      </c>
      <c r="AD4" s="3">
        <v>0.48799999999999999</v>
      </c>
      <c r="AE4">
        <v>9</v>
      </c>
      <c r="AF4">
        <v>67</v>
      </c>
      <c r="AI4" t="s">
        <v>61</v>
      </c>
      <c r="AJ4" t="s">
        <v>13</v>
      </c>
      <c r="AK4" s="3">
        <v>0.92300000000000004</v>
      </c>
      <c r="AL4" t="s">
        <v>115</v>
      </c>
      <c r="AM4" t="s">
        <v>116</v>
      </c>
      <c r="AN4" t="s">
        <v>113</v>
      </c>
      <c r="AO4" t="s">
        <v>117</v>
      </c>
    </row>
    <row r="5" spans="1:41" x14ac:dyDescent="0.25">
      <c r="A5" s="2" t="s">
        <v>24</v>
      </c>
      <c r="B5">
        <v>27</v>
      </c>
      <c r="C5">
        <v>33</v>
      </c>
      <c r="D5">
        <v>61</v>
      </c>
      <c r="E5">
        <v>0</v>
      </c>
      <c r="H5" t="s">
        <v>14</v>
      </c>
      <c r="I5">
        <v>499</v>
      </c>
      <c r="J5">
        <v>2009</v>
      </c>
      <c r="K5">
        <v>4</v>
      </c>
      <c r="L5">
        <v>11</v>
      </c>
      <c r="M5">
        <v>14</v>
      </c>
      <c r="N5">
        <v>0</v>
      </c>
      <c r="O5" t="s">
        <v>15</v>
      </c>
      <c r="P5">
        <v>105</v>
      </c>
      <c r="Q5" s="3">
        <v>0.21</v>
      </c>
      <c r="R5">
        <v>9</v>
      </c>
      <c r="U5" t="s">
        <v>54</v>
      </c>
      <c r="V5">
        <v>340</v>
      </c>
      <c r="W5">
        <v>3352</v>
      </c>
      <c r="X5">
        <v>9.9</v>
      </c>
      <c r="Y5">
        <v>19</v>
      </c>
      <c r="Z5">
        <v>39</v>
      </c>
      <c r="AA5">
        <v>3</v>
      </c>
      <c r="AB5" t="s">
        <v>86</v>
      </c>
      <c r="AC5">
        <v>169</v>
      </c>
      <c r="AD5" s="3">
        <v>0.497</v>
      </c>
      <c r="AE5">
        <v>6</v>
      </c>
      <c r="AF5">
        <v>72</v>
      </c>
      <c r="AI5" t="s">
        <v>12</v>
      </c>
      <c r="AJ5" t="s">
        <v>118</v>
      </c>
      <c r="AK5" s="3">
        <v>0.92100000000000004</v>
      </c>
      <c r="AL5" t="s">
        <v>119</v>
      </c>
      <c r="AM5" t="s">
        <v>120</v>
      </c>
      <c r="AN5" t="s">
        <v>113</v>
      </c>
      <c r="AO5" t="s">
        <v>113</v>
      </c>
    </row>
    <row r="6" spans="1:41" x14ac:dyDescent="0.25">
      <c r="A6" t="s">
        <v>10</v>
      </c>
      <c r="B6">
        <v>26</v>
      </c>
      <c r="C6">
        <v>27</v>
      </c>
      <c r="D6">
        <v>55</v>
      </c>
      <c r="E6">
        <v>2</v>
      </c>
      <c r="H6" t="s">
        <v>16</v>
      </c>
      <c r="I6">
        <v>420</v>
      </c>
      <c r="J6">
        <v>1793</v>
      </c>
      <c r="K6">
        <v>4.3</v>
      </c>
      <c r="L6">
        <v>15</v>
      </c>
      <c r="M6">
        <v>18</v>
      </c>
      <c r="N6">
        <v>3</v>
      </c>
      <c r="O6" t="s">
        <v>17</v>
      </c>
      <c r="P6">
        <v>87</v>
      </c>
      <c r="Q6" s="3">
        <v>0.20699999999999999</v>
      </c>
      <c r="R6">
        <v>5</v>
      </c>
      <c r="U6" t="s">
        <v>63</v>
      </c>
      <c r="V6">
        <v>364</v>
      </c>
      <c r="W6">
        <v>4480</v>
      </c>
      <c r="X6">
        <v>12.3</v>
      </c>
      <c r="Y6">
        <v>23</v>
      </c>
      <c r="Z6">
        <v>65</v>
      </c>
      <c r="AA6">
        <v>11</v>
      </c>
      <c r="AB6" t="s">
        <v>87</v>
      </c>
      <c r="AC6">
        <v>201</v>
      </c>
      <c r="AD6" s="3">
        <v>0.55200000000000005</v>
      </c>
      <c r="AE6">
        <v>4</v>
      </c>
      <c r="AF6">
        <v>74</v>
      </c>
      <c r="AI6" t="s">
        <v>65</v>
      </c>
      <c r="AJ6" t="s">
        <v>118</v>
      </c>
      <c r="AK6" s="3">
        <v>0.83299999999999996</v>
      </c>
      <c r="AL6" t="s">
        <v>121</v>
      </c>
      <c r="AM6" t="s">
        <v>122</v>
      </c>
      <c r="AN6" t="s">
        <v>113</v>
      </c>
      <c r="AO6" t="s">
        <v>113</v>
      </c>
    </row>
    <row r="7" spans="1:41" x14ac:dyDescent="0.25">
      <c r="A7" t="s">
        <v>18</v>
      </c>
      <c r="B7">
        <v>22</v>
      </c>
      <c r="C7">
        <v>29</v>
      </c>
      <c r="D7">
        <v>54</v>
      </c>
      <c r="E7">
        <v>3</v>
      </c>
      <c r="H7" t="s">
        <v>18</v>
      </c>
      <c r="I7">
        <v>409</v>
      </c>
      <c r="J7">
        <v>1880</v>
      </c>
      <c r="K7">
        <v>4.5999999999999996</v>
      </c>
      <c r="L7">
        <v>14</v>
      </c>
      <c r="M7">
        <v>13</v>
      </c>
      <c r="N7">
        <v>2</v>
      </c>
      <c r="O7" t="s">
        <v>19</v>
      </c>
      <c r="P7">
        <v>96</v>
      </c>
      <c r="Q7" s="3">
        <v>0.23499999999999999</v>
      </c>
      <c r="R7">
        <v>4</v>
      </c>
      <c r="U7" t="s">
        <v>42</v>
      </c>
      <c r="V7">
        <v>404</v>
      </c>
      <c r="W7">
        <v>4355</v>
      </c>
      <c r="X7">
        <v>10.8</v>
      </c>
      <c r="Y7">
        <v>27</v>
      </c>
      <c r="Z7">
        <v>47</v>
      </c>
      <c r="AA7">
        <v>13</v>
      </c>
      <c r="AB7" t="s">
        <v>41</v>
      </c>
      <c r="AC7">
        <v>198</v>
      </c>
      <c r="AD7" s="3">
        <v>0.49</v>
      </c>
      <c r="AE7">
        <v>5</v>
      </c>
      <c r="AF7">
        <v>84</v>
      </c>
      <c r="AI7" t="s">
        <v>16</v>
      </c>
      <c r="AJ7" t="s">
        <v>123</v>
      </c>
      <c r="AK7" s="3">
        <v>0.91900000000000004</v>
      </c>
      <c r="AL7" t="s">
        <v>124</v>
      </c>
      <c r="AM7" t="s">
        <v>125</v>
      </c>
      <c r="AN7" t="s">
        <v>113</v>
      </c>
      <c r="AO7" t="s">
        <v>113</v>
      </c>
    </row>
    <row r="8" spans="1:41" x14ac:dyDescent="0.25">
      <c r="A8" t="s">
        <v>20</v>
      </c>
      <c r="B8">
        <v>22</v>
      </c>
      <c r="C8">
        <v>24</v>
      </c>
      <c r="D8">
        <v>49</v>
      </c>
      <c r="E8">
        <v>1</v>
      </c>
      <c r="H8" t="s">
        <v>20</v>
      </c>
      <c r="I8">
        <v>410</v>
      </c>
      <c r="J8">
        <v>1758</v>
      </c>
      <c r="K8">
        <v>4.3</v>
      </c>
      <c r="L8">
        <v>13</v>
      </c>
      <c r="M8">
        <v>8</v>
      </c>
      <c r="N8">
        <v>0</v>
      </c>
      <c r="O8" t="s">
        <v>21</v>
      </c>
      <c r="P8">
        <v>111</v>
      </c>
      <c r="Q8" s="3">
        <v>0.27100000000000002</v>
      </c>
      <c r="R8">
        <v>5</v>
      </c>
      <c r="U8" t="s">
        <v>52</v>
      </c>
      <c r="V8">
        <v>389</v>
      </c>
      <c r="W8">
        <v>4580</v>
      </c>
      <c r="X8">
        <v>11.8</v>
      </c>
      <c r="Y8">
        <v>26</v>
      </c>
      <c r="Z8">
        <v>61</v>
      </c>
      <c r="AA8">
        <v>14</v>
      </c>
      <c r="AB8" t="s">
        <v>88</v>
      </c>
      <c r="AC8">
        <v>203</v>
      </c>
      <c r="AD8" s="3">
        <v>0.52200000000000002</v>
      </c>
      <c r="AE8">
        <v>3</v>
      </c>
      <c r="AF8">
        <v>83</v>
      </c>
      <c r="AI8" t="s">
        <v>49</v>
      </c>
      <c r="AJ8" t="s">
        <v>123</v>
      </c>
      <c r="AK8" s="3">
        <v>0.89500000000000002</v>
      </c>
      <c r="AL8" t="s">
        <v>119</v>
      </c>
      <c r="AM8" t="s">
        <v>120</v>
      </c>
      <c r="AN8" t="s">
        <v>126</v>
      </c>
      <c r="AO8" t="s">
        <v>113</v>
      </c>
    </row>
    <row r="9" spans="1:41" x14ac:dyDescent="0.25">
      <c r="A9" t="s">
        <v>30</v>
      </c>
      <c r="B9">
        <v>19</v>
      </c>
      <c r="C9">
        <v>18</v>
      </c>
      <c r="D9">
        <v>42</v>
      </c>
      <c r="E9">
        <v>4</v>
      </c>
      <c r="H9" t="s">
        <v>22</v>
      </c>
      <c r="I9">
        <v>408</v>
      </c>
      <c r="J9">
        <v>1509</v>
      </c>
      <c r="K9">
        <v>3.7</v>
      </c>
      <c r="L9">
        <v>15</v>
      </c>
      <c r="M9">
        <v>5</v>
      </c>
      <c r="N9">
        <v>0</v>
      </c>
      <c r="O9" t="s">
        <v>23</v>
      </c>
      <c r="P9">
        <v>91</v>
      </c>
      <c r="Q9" s="3">
        <v>0.223</v>
      </c>
      <c r="R9">
        <v>4</v>
      </c>
      <c r="U9" t="s">
        <v>22</v>
      </c>
      <c r="V9">
        <v>371</v>
      </c>
      <c r="W9">
        <v>4562</v>
      </c>
      <c r="X9">
        <v>12.3</v>
      </c>
      <c r="Y9">
        <v>28</v>
      </c>
      <c r="Z9">
        <v>69</v>
      </c>
      <c r="AA9">
        <v>9</v>
      </c>
      <c r="AB9" t="s">
        <v>89</v>
      </c>
      <c r="AC9">
        <v>209</v>
      </c>
      <c r="AD9" s="3">
        <v>0.56299999999999994</v>
      </c>
      <c r="AE9">
        <v>3</v>
      </c>
      <c r="AF9">
        <v>79</v>
      </c>
      <c r="AI9" t="s">
        <v>30</v>
      </c>
      <c r="AJ9" t="s">
        <v>121</v>
      </c>
      <c r="AK9" s="3">
        <v>0.80500000000000005</v>
      </c>
      <c r="AL9" t="s">
        <v>118</v>
      </c>
      <c r="AM9" t="s">
        <v>127</v>
      </c>
      <c r="AN9" t="s">
        <v>113</v>
      </c>
      <c r="AO9" t="s">
        <v>113</v>
      </c>
    </row>
    <row r="10" spans="1:41" x14ac:dyDescent="0.25">
      <c r="A10" t="s">
        <v>32</v>
      </c>
      <c r="B10">
        <v>18</v>
      </c>
      <c r="C10">
        <v>26</v>
      </c>
      <c r="D10">
        <v>44</v>
      </c>
      <c r="E10">
        <v>4</v>
      </c>
      <c r="H10" t="s">
        <v>24</v>
      </c>
      <c r="I10">
        <v>369</v>
      </c>
      <c r="J10">
        <v>1525</v>
      </c>
      <c r="K10">
        <v>4.0999999999999996</v>
      </c>
      <c r="L10">
        <v>10</v>
      </c>
      <c r="M10">
        <v>10</v>
      </c>
      <c r="N10">
        <v>2</v>
      </c>
      <c r="O10" t="s">
        <v>25</v>
      </c>
      <c r="P10">
        <v>97</v>
      </c>
      <c r="Q10" s="3">
        <v>0.26300000000000001</v>
      </c>
      <c r="R10">
        <v>4</v>
      </c>
      <c r="U10" t="s">
        <v>67</v>
      </c>
      <c r="V10">
        <v>396</v>
      </c>
      <c r="W10">
        <v>4627</v>
      </c>
      <c r="X10">
        <v>11.7</v>
      </c>
      <c r="Y10">
        <v>39</v>
      </c>
      <c r="Z10">
        <v>60</v>
      </c>
      <c r="AA10">
        <v>12</v>
      </c>
      <c r="AB10" t="s">
        <v>90</v>
      </c>
      <c r="AC10">
        <v>218</v>
      </c>
      <c r="AD10" s="3">
        <v>0.55000000000000004</v>
      </c>
      <c r="AE10">
        <v>3</v>
      </c>
      <c r="AF10">
        <v>78</v>
      </c>
      <c r="AI10" t="s">
        <v>54</v>
      </c>
      <c r="AJ10" t="s">
        <v>121</v>
      </c>
      <c r="AK10" s="3">
        <v>0.94299999999999995</v>
      </c>
      <c r="AL10" t="s">
        <v>15</v>
      </c>
      <c r="AM10" t="s">
        <v>122</v>
      </c>
      <c r="AN10" t="s">
        <v>113</v>
      </c>
      <c r="AO10" t="s">
        <v>113</v>
      </c>
    </row>
    <row r="11" spans="1:41" x14ac:dyDescent="0.25">
      <c r="A11" t="s">
        <v>42</v>
      </c>
      <c r="B11">
        <v>17</v>
      </c>
      <c r="C11">
        <v>22</v>
      </c>
      <c r="D11">
        <v>41</v>
      </c>
      <c r="E11">
        <v>3</v>
      </c>
      <c r="H11" t="s">
        <v>26</v>
      </c>
      <c r="I11">
        <v>454</v>
      </c>
      <c r="J11">
        <v>1956</v>
      </c>
      <c r="K11">
        <v>4.3</v>
      </c>
      <c r="L11">
        <v>9</v>
      </c>
      <c r="M11">
        <v>9</v>
      </c>
      <c r="N11">
        <v>3</v>
      </c>
      <c r="O11" t="s">
        <v>27</v>
      </c>
      <c r="P11">
        <v>95</v>
      </c>
      <c r="Q11" s="3">
        <v>0.20899999999999999</v>
      </c>
      <c r="R11">
        <v>8</v>
      </c>
      <c r="U11" t="s">
        <v>28</v>
      </c>
      <c r="V11">
        <v>333</v>
      </c>
      <c r="W11">
        <v>3768</v>
      </c>
      <c r="X11">
        <v>11.3</v>
      </c>
      <c r="Y11">
        <v>22</v>
      </c>
      <c r="Z11">
        <v>48</v>
      </c>
      <c r="AA11">
        <v>9</v>
      </c>
      <c r="AB11" t="s">
        <v>91</v>
      </c>
      <c r="AC11">
        <v>167</v>
      </c>
      <c r="AD11" s="3">
        <v>0.502</v>
      </c>
      <c r="AE11">
        <v>4</v>
      </c>
      <c r="AF11">
        <v>99</v>
      </c>
      <c r="AI11" t="s">
        <v>14</v>
      </c>
      <c r="AJ11" t="s">
        <v>128</v>
      </c>
      <c r="AK11" s="3">
        <v>0.86499999999999999</v>
      </c>
      <c r="AL11" t="s">
        <v>130</v>
      </c>
      <c r="AM11" t="s">
        <v>131</v>
      </c>
      <c r="AN11" t="s">
        <v>113</v>
      </c>
      <c r="AO11" t="s">
        <v>113</v>
      </c>
    </row>
    <row r="12" spans="1:41" x14ac:dyDescent="0.25">
      <c r="A12" t="s">
        <v>34</v>
      </c>
      <c r="B12">
        <v>17</v>
      </c>
      <c r="C12">
        <v>18</v>
      </c>
      <c r="D12">
        <v>36</v>
      </c>
      <c r="E12">
        <v>4</v>
      </c>
      <c r="H12" t="s">
        <v>28</v>
      </c>
      <c r="I12">
        <v>462</v>
      </c>
      <c r="J12">
        <v>2038</v>
      </c>
      <c r="K12">
        <v>4.4000000000000004</v>
      </c>
      <c r="L12">
        <v>10</v>
      </c>
      <c r="M12">
        <v>11</v>
      </c>
      <c r="N12">
        <v>3</v>
      </c>
      <c r="O12" t="s">
        <v>29</v>
      </c>
      <c r="P12">
        <v>100</v>
      </c>
      <c r="Q12" s="3">
        <v>0.216</v>
      </c>
      <c r="R12">
        <v>4</v>
      </c>
      <c r="U12" t="s">
        <v>38</v>
      </c>
      <c r="V12">
        <v>380</v>
      </c>
      <c r="W12">
        <v>4132</v>
      </c>
      <c r="X12">
        <v>10.9</v>
      </c>
      <c r="Y12">
        <v>27</v>
      </c>
      <c r="Z12">
        <v>57</v>
      </c>
      <c r="AA12">
        <v>10</v>
      </c>
      <c r="AB12" t="s">
        <v>53</v>
      </c>
      <c r="AC12">
        <v>186</v>
      </c>
      <c r="AD12" s="3">
        <v>0.49</v>
      </c>
      <c r="AE12">
        <v>6</v>
      </c>
      <c r="AF12">
        <v>81</v>
      </c>
      <c r="AI12" t="s">
        <v>10</v>
      </c>
      <c r="AJ12" t="s">
        <v>128</v>
      </c>
      <c r="AK12" s="3">
        <v>0.86499999999999999</v>
      </c>
      <c r="AL12" t="s">
        <v>33</v>
      </c>
      <c r="AM12" t="s">
        <v>132</v>
      </c>
      <c r="AN12" t="s">
        <v>113</v>
      </c>
      <c r="AO12" t="s">
        <v>117</v>
      </c>
    </row>
    <row r="13" spans="1:41" x14ac:dyDescent="0.25">
      <c r="A13" t="s">
        <v>12</v>
      </c>
      <c r="B13">
        <v>16</v>
      </c>
      <c r="C13">
        <v>19</v>
      </c>
      <c r="D13">
        <v>37</v>
      </c>
      <c r="E13">
        <v>1</v>
      </c>
      <c r="H13" t="s">
        <v>30</v>
      </c>
      <c r="I13">
        <v>518</v>
      </c>
      <c r="J13">
        <v>2105</v>
      </c>
      <c r="K13">
        <v>4.0999999999999996</v>
      </c>
      <c r="L13">
        <v>22</v>
      </c>
      <c r="M13">
        <v>11</v>
      </c>
      <c r="N13">
        <v>1</v>
      </c>
      <c r="O13" t="s">
        <v>31</v>
      </c>
      <c r="P13">
        <v>123</v>
      </c>
      <c r="Q13" s="3">
        <v>0.23799999999999999</v>
      </c>
      <c r="R13">
        <v>7</v>
      </c>
      <c r="U13" t="s">
        <v>18</v>
      </c>
      <c r="V13">
        <v>363</v>
      </c>
      <c r="W13">
        <v>3676</v>
      </c>
      <c r="X13">
        <v>10.1</v>
      </c>
      <c r="Y13">
        <v>18</v>
      </c>
      <c r="Z13">
        <v>44</v>
      </c>
      <c r="AA13">
        <v>1</v>
      </c>
      <c r="AB13" t="s">
        <v>29</v>
      </c>
      <c r="AC13">
        <v>183</v>
      </c>
      <c r="AD13" s="3">
        <v>0.504</v>
      </c>
      <c r="AE13">
        <v>7</v>
      </c>
      <c r="AF13">
        <v>79</v>
      </c>
      <c r="AI13" t="s">
        <v>32</v>
      </c>
      <c r="AJ13" t="s">
        <v>128</v>
      </c>
      <c r="AK13" s="3">
        <v>0.74399999999999999</v>
      </c>
      <c r="AL13" t="s">
        <v>128</v>
      </c>
      <c r="AM13" t="s">
        <v>129</v>
      </c>
      <c r="AN13" t="s">
        <v>113</v>
      </c>
      <c r="AO13" t="s">
        <v>113</v>
      </c>
    </row>
    <row r="14" spans="1:41" x14ac:dyDescent="0.25">
      <c r="A14" t="s">
        <v>47</v>
      </c>
      <c r="B14">
        <v>16</v>
      </c>
      <c r="C14">
        <v>14</v>
      </c>
      <c r="D14">
        <v>31</v>
      </c>
      <c r="E14">
        <v>1</v>
      </c>
      <c r="H14" t="s">
        <v>32</v>
      </c>
      <c r="I14">
        <v>433</v>
      </c>
      <c r="J14">
        <v>1816</v>
      </c>
      <c r="K14">
        <v>4.2</v>
      </c>
      <c r="L14">
        <v>14</v>
      </c>
      <c r="M14">
        <v>10</v>
      </c>
      <c r="N14">
        <v>1</v>
      </c>
      <c r="O14" t="s">
        <v>33</v>
      </c>
      <c r="P14">
        <v>108</v>
      </c>
      <c r="Q14" s="3">
        <v>0.249</v>
      </c>
      <c r="R14">
        <v>7</v>
      </c>
      <c r="U14" t="s">
        <v>50</v>
      </c>
      <c r="V14">
        <v>342</v>
      </c>
      <c r="W14">
        <v>3803</v>
      </c>
      <c r="X14">
        <v>11.1</v>
      </c>
      <c r="Y14">
        <v>21</v>
      </c>
      <c r="Z14">
        <v>56</v>
      </c>
      <c r="AA14">
        <v>3</v>
      </c>
      <c r="AB14" t="s">
        <v>92</v>
      </c>
      <c r="AC14">
        <v>189</v>
      </c>
      <c r="AD14" s="3">
        <v>0.55300000000000005</v>
      </c>
      <c r="AE14">
        <v>1</v>
      </c>
      <c r="AF14">
        <v>68</v>
      </c>
      <c r="AI14" t="s">
        <v>52</v>
      </c>
      <c r="AJ14" t="s">
        <v>119</v>
      </c>
      <c r="AK14" s="3">
        <v>0.93899999999999995</v>
      </c>
      <c r="AL14" t="s">
        <v>118</v>
      </c>
      <c r="AM14" t="s">
        <v>122</v>
      </c>
      <c r="AN14" t="s">
        <v>113</v>
      </c>
      <c r="AO14" t="s">
        <v>117</v>
      </c>
    </row>
    <row r="15" spans="1:41" x14ac:dyDescent="0.25">
      <c r="A15" t="s">
        <v>26</v>
      </c>
      <c r="B15">
        <v>16</v>
      </c>
      <c r="C15">
        <v>13</v>
      </c>
      <c r="D15">
        <v>31</v>
      </c>
      <c r="E15">
        <v>1</v>
      </c>
      <c r="H15" t="s">
        <v>34</v>
      </c>
      <c r="I15">
        <v>521</v>
      </c>
      <c r="J15">
        <v>2434</v>
      </c>
      <c r="K15">
        <v>4.7</v>
      </c>
      <c r="L15">
        <v>19</v>
      </c>
      <c r="M15">
        <v>12</v>
      </c>
      <c r="N15">
        <v>1</v>
      </c>
      <c r="O15" t="s">
        <v>35</v>
      </c>
      <c r="P15">
        <v>141</v>
      </c>
      <c r="Q15" s="3">
        <v>0.27100000000000002</v>
      </c>
      <c r="R15">
        <v>4</v>
      </c>
      <c r="U15" t="s">
        <v>49</v>
      </c>
      <c r="V15">
        <v>382</v>
      </c>
      <c r="W15">
        <v>4334</v>
      </c>
      <c r="X15">
        <v>11.4</v>
      </c>
      <c r="Y15">
        <v>17</v>
      </c>
      <c r="Z15">
        <v>60</v>
      </c>
      <c r="AA15">
        <v>15</v>
      </c>
      <c r="AB15" t="s">
        <v>53</v>
      </c>
      <c r="AC15">
        <v>185</v>
      </c>
      <c r="AD15" s="3">
        <v>0.48399999999999999</v>
      </c>
      <c r="AE15">
        <v>6</v>
      </c>
      <c r="AF15">
        <v>70</v>
      </c>
      <c r="AI15" t="s">
        <v>43</v>
      </c>
      <c r="AJ15" t="s">
        <v>124</v>
      </c>
      <c r="AK15" s="3">
        <v>0.88200000000000001</v>
      </c>
      <c r="AL15" t="s">
        <v>21</v>
      </c>
      <c r="AM15" t="s">
        <v>133</v>
      </c>
      <c r="AN15" t="s">
        <v>117</v>
      </c>
      <c r="AO15" t="s">
        <v>113</v>
      </c>
    </row>
    <row r="16" spans="1:41" x14ac:dyDescent="0.25">
      <c r="A16" t="s">
        <v>16</v>
      </c>
      <c r="B16">
        <v>15</v>
      </c>
      <c r="C16">
        <v>24</v>
      </c>
      <c r="D16">
        <v>42</v>
      </c>
      <c r="E16">
        <v>6</v>
      </c>
      <c r="H16" t="s">
        <v>36</v>
      </c>
      <c r="I16">
        <v>459</v>
      </c>
      <c r="J16">
        <v>1910</v>
      </c>
      <c r="K16">
        <v>4.2</v>
      </c>
      <c r="L16">
        <v>14</v>
      </c>
      <c r="M16">
        <v>9</v>
      </c>
      <c r="N16">
        <v>2</v>
      </c>
      <c r="O16" t="s">
        <v>37</v>
      </c>
      <c r="P16">
        <v>108</v>
      </c>
      <c r="Q16" s="3">
        <v>0.23499999999999999</v>
      </c>
      <c r="R16">
        <v>8</v>
      </c>
      <c r="U16" t="s">
        <v>65</v>
      </c>
      <c r="V16">
        <v>390</v>
      </c>
      <c r="W16">
        <v>4259</v>
      </c>
      <c r="X16">
        <v>10.9</v>
      </c>
      <c r="Y16">
        <v>21</v>
      </c>
      <c r="Z16">
        <v>57</v>
      </c>
      <c r="AA16">
        <v>10</v>
      </c>
      <c r="AB16" t="s">
        <v>93</v>
      </c>
      <c r="AC16">
        <v>202</v>
      </c>
      <c r="AD16" s="3">
        <v>0.51800000000000002</v>
      </c>
      <c r="AE16">
        <v>5</v>
      </c>
      <c r="AF16">
        <v>77</v>
      </c>
      <c r="AI16" t="s">
        <v>42</v>
      </c>
      <c r="AJ16" t="s">
        <v>124</v>
      </c>
      <c r="AK16" s="3">
        <v>0.81100000000000005</v>
      </c>
      <c r="AL16" t="s">
        <v>118</v>
      </c>
      <c r="AM16" t="s">
        <v>122</v>
      </c>
      <c r="AN16" t="s">
        <v>113</v>
      </c>
      <c r="AO16" t="s">
        <v>113</v>
      </c>
    </row>
    <row r="17" spans="1:41" x14ac:dyDescent="0.25">
      <c r="A17" t="s">
        <v>14</v>
      </c>
      <c r="B17">
        <v>14</v>
      </c>
      <c r="C17">
        <v>17</v>
      </c>
      <c r="D17">
        <v>32</v>
      </c>
      <c r="E17">
        <v>2</v>
      </c>
      <c r="H17" t="s">
        <v>38</v>
      </c>
      <c r="I17">
        <v>433</v>
      </c>
      <c r="J17">
        <v>1650</v>
      </c>
      <c r="K17">
        <v>3.8</v>
      </c>
      <c r="L17">
        <v>15</v>
      </c>
      <c r="M17">
        <v>6</v>
      </c>
      <c r="N17">
        <v>2</v>
      </c>
      <c r="O17" t="s">
        <v>39</v>
      </c>
      <c r="P17">
        <v>109</v>
      </c>
      <c r="Q17" s="3">
        <v>0.252</v>
      </c>
      <c r="R17">
        <v>5</v>
      </c>
      <c r="U17" t="s">
        <v>20</v>
      </c>
      <c r="V17">
        <v>425</v>
      </c>
      <c r="W17">
        <v>4551</v>
      </c>
      <c r="X17">
        <v>10.7</v>
      </c>
      <c r="Y17">
        <v>35</v>
      </c>
      <c r="Z17">
        <v>56</v>
      </c>
      <c r="AA17">
        <v>6</v>
      </c>
      <c r="AB17" t="s">
        <v>31</v>
      </c>
      <c r="AC17">
        <v>222</v>
      </c>
      <c r="AD17" s="3">
        <v>0.52200000000000002</v>
      </c>
      <c r="AE17">
        <v>6</v>
      </c>
      <c r="AF17">
        <v>74</v>
      </c>
      <c r="AI17" t="s">
        <v>28</v>
      </c>
      <c r="AJ17" t="s">
        <v>124</v>
      </c>
      <c r="AK17" s="3">
        <v>0.81100000000000005</v>
      </c>
      <c r="AL17" t="s">
        <v>5</v>
      </c>
      <c r="AM17" t="s">
        <v>122</v>
      </c>
      <c r="AN17" t="s">
        <v>113</v>
      </c>
      <c r="AO17" t="s">
        <v>117</v>
      </c>
    </row>
    <row r="18" spans="1:41" x14ac:dyDescent="0.25">
      <c r="A18" t="s">
        <v>36</v>
      </c>
      <c r="B18">
        <v>14</v>
      </c>
      <c r="C18">
        <v>36</v>
      </c>
      <c r="D18">
        <v>57</v>
      </c>
      <c r="E18">
        <v>4</v>
      </c>
      <c r="H18" t="s">
        <v>40</v>
      </c>
      <c r="I18">
        <v>475</v>
      </c>
      <c r="J18">
        <v>2251</v>
      </c>
      <c r="K18">
        <v>4.7</v>
      </c>
      <c r="L18">
        <v>24</v>
      </c>
      <c r="M18">
        <v>15</v>
      </c>
      <c r="N18">
        <v>1</v>
      </c>
      <c r="O18" t="s">
        <v>41</v>
      </c>
      <c r="P18">
        <v>134</v>
      </c>
      <c r="Q18" s="3">
        <v>0.28199999999999997</v>
      </c>
      <c r="R18">
        <v>6</v>
      </c>
      <c r="U18" t="s">
        <v>51</v>
      </c>
      <c r="V18">
        <v>404</v>
      </c>
      <c r="W18">
        <v>4568</v>
      </c>
      <c r="X18">
        <v>11.3</v>
      </c>
      <c r="Y18">
        <v>23</v>
      </c>
      <c r="Z18">
        <v>65</v>
      </c>
      <c r="AA18">
        <v>9</v>
      </c>
      <c r="AB18" t="s">
        <v>41</v>
      </c>
      <c r="AC18">
        <v>213</v>
      </c>
      <c r="AD18" s="3">
        <v>0.52700000000000002</v>
      </c>
      <c r="AE18">
        <v>6</v>
      </c>
      <c r="AF18">
        <v>64</v>
      </c>
      <c r="AI18" t="s">
        <v>20</v>
      </c>
      <c r="AJ18" t="s">
        <v>124</v>
      </c>
      <c r="AK18" s="3">
        <v>0.93799999999999994</v>
      </c>
      <c r="AL18" t="s">
        <v>134</v>
      </c>
      <c r="AM18" t="s">
        <v>135</v>
      </c>
      <c r="AN18" t="s">
        <v>113</v>
      </c>
      <c r="AO18" t="s">
        <v>113</v>
      </c>
    </row>
    <row r="19" spans="1:41" x14ac:dyDescent="0.25">
      <c r="A19" t="s">
        <v>67</v>
      </c>
      <c r="B19">
        <v>14</v>
      </c>
      <c r="C19">
        <v>24</v>
      </c>
      <c r="D19">
        <v>39</v>
      </c>
      <c r="E19">
        <v>3</v>
      </c>
      <c r="H19" t="s">
        <v>42</v>
      </c>
      <c r="I19">
        <v>421</v>
      </c>
      <c r="J19">
        <v>1752</v>
      </c>
      <c r="K19">
        <v>4.2</v>
      </c>
      <c r="L19">
        <v>15</v>
      </c>
      <c r="M19">
        <v>13</v>
      </c>
      <c r="N19">
        <v>1</v>
      </c>
      <c r="O19" t="s">
        <v>27</v>
      </c>
      <c r="P19">
        <v>99</v>
      </c>
      <c r="Q19" s="3">
        <v>0.23499999999999999</v>
      </c>
      <c r="R19">
        <v>4</v>
      </c>
      <c r="U19" t="s">
        <v>32</v>
      </c>
      <c r="V19">
        <v>367</v>
      </c>
      <c r="W19">
        <v>4195</v>
      </c>
      <c r="X19">
        <v>11.4</v>
      </c>
      <c r="Y19">
        <v>24</v>
      </c>
      <c r="Z19">
        <v>57</v>
      </c>
      <c r="AA19">
        <v>10</v>
      </c>
      <c r="AB19" t="s">
        <v>94</v>
      </c>
      <c r="AC19">
        <v>193</v>
      </c>
      <c r="AD19" s="3">
        <v>0.52600000000000002</v>
      </c>
      <c r="AE19">
        <v>2</v>
      </c>
      <c r="AF19">
        <v>76</v>
      </c>
      <c r="AI19" t="s">
        <v>47</v>
      </c>
      <c r="AJ19" t="s">
        <v>21</v>
      </c>
      <c r="AK19" s="3">
        <v>0.96699999999999997</v>
      </c>
      <c r="AL19" t="s">
        <v>136</v>
      </c>
      <c r="AM19" t="s">
        <v>137</v>
      </c>
      <c r="AN19" t="s">
        <v>113</v>
      </c>
      <c r="AO19" t="s">
        <v>113</v>
      </c>
    </row>
    <row r="20" spans="1:41" x14ac:dyDescent="0.25">
      <c r="A20" t="s">
        <v>28</v>
      </c>
      <c r="B20">
        <v>13</v>
      </c>
      <c r="C20">
        <v>28</v>
      </c>
      <c r="D20">
        <v>44</v>
      </c>
      <c r="E20">
        <v>4</v>
      </c>
      <c r="H20" t="s">
        <v>43</v>
      </c>
      <c r="I20">
        <v>469</v>
      </c>
      <c r="J20">
        <v>2331</v>
      </c>
      <c r="K20">
        <v>5</v>
      </c>
      <c r="L20">
        <v>15</v>
      </c>
      <c r="M20">
        <v>17</v>
      </c>
      <c r="N20">
        <v>5</v>
      </c>
      <c r="O20" t="s">
        <v>44</v>
      </c>
      <c r="P20">
        <v>119</v>
      </c>
      <c r="Q20" s="3">
        <v>0.254</v>
      </c>
      <c r="R20">
        <v>12</v>
      </c>
      <c r="U20" t="s">
        <v>61</v>
      </c>
      <c r="V20">
        <v>313</v>
      </c>
      <c r="W20">
        <v>3182</v>
      </c>
      <c r="X20">
        <v>10.199999999999999</v>
      </c>
      <c r="Y20">
        <v>19</v>
      </c>
      <c r="Z20">
        <v>39</v>
      </c>
      <c r="AA20">
        <v>7</v>
      </c>
      <c r="AB20" t="s">
        <v>95</v>
      </c>
      <c r="AC20">
        <v>150</v>
      </c>
      <c r="AD20" s="3">
        <v>0.47899999999999998</v>
      </c>
      <c r="AE20">
        <v>5</v>
      </c>
      <c r="AF20">
        <v>91</v>
      </c>
      <c r="AI20" t="s">
        <v>26</v>
      </c>
      <c r="AJ20" t="s">
        <v>21</v>
      </c>
      <c r="AK20" s="3">
        <v>0.93600000000000005</v>
      </c>
      <c r="AL20" t="s">
        <v>130</v>
      </c>
      <c r="AM20" t="s">
        <v>131</v>
      </c>
      <c r="AN20" t="s">
        <v>113</v>
      </c>
      <c r="AO20" t="s">
        <v>113</v>
      </c>
    </row>
    <row r="21" spans="1:41" x14ac:dyDescent="0.25">
      <c r="A21" t="s">
        <v>63</v>
      </c>
      <c r="B21">
        <v>12</v>
      </c>
      <c r="C21">
        <v>27</v>
      </c>
      <c r="D21">
        <v>41</v>
      </c>
      <c r="E21">
        <v>1</v>
      </c>
      <c r="H21" t="s">
        <v>45</v>
      </c>
      <c r="I21">
        <v>508</v>
      </c>
      <c r="J21">
        <v>2081</v>
      </c>
      <c r="K21">
        <v>4.0999999999999996</v>
      </c>
      <c r="L21">
        <v>25</v>
      </c>
      <c r="M21">
        <v>12</v>
      </c>
      <c r="N21">
        <v>3</v>
      </c>
      <c r="O21" t="s">
        <v>46</v>
      </c>
      <c r="P21">
        <v>122</v>
      </c>
      <c r="Q21" s="3">
        <v>0.24</v>
      </c>
      <c r="R21">
        <v>4</v>
      </c>
      <c r="U21" t="s">
        <v>16</v>
      </c>
      <c r="V21">
        <v>307</v>
      </c>
      <c r="W21">
        <v>3149</v>
      </c>
      <c r="X21">
        <v>10.3</v>
      </c>
      <c r="Y21">
        <v>23</v>
      </c>
      <c r="Z21">
        <v>39</v>
      </c>
      <c r="AA21">
        <v>7</v>
      </c>
      <c r="AB21" t="s">
        <v>53</v>
      </c>
      <c r="AC21">
        <v>136</v>
      </c>
      <c r="AD21" s="3">
        <v>0.443</v>
      </c>
      <c r="AE21">
        <v>2</v>
      </c>
      <c r="AF21">
        <v>92</v>
      </c>
      <c r="AI21" t="s">
        <v>51</v>
      </c>
      <c r="AJ21" t="s">
        <v>21</v>
      </c>
      <c r="AK21" s="3">
        <v>0.93600000000000005</v>
      </c>
      <c r="AL21" t="s">
        <v>121</v>
      </c>
      <c r="AM21" t="s">
        <v>122</v>
      </c>
      <c r="AN21" t="s">
        <v>113</v>
      </c>
      <c r="AO21" t="s">
        <v>113</v>
      </c>
    </row>
    <row r="22" spans="1:41" x14ac:dyDescent="0.25">
      <c r="A22" t="s">
        <v>58</v>
      </c>
      <c r="B22">
        <v>11</v>
      </c>
      <c r="C22">
        <v>20</v>
      </c>
      <c r="D22">
        <v>36</v>
      </c>
      <c r="E22">
        <v>2</v>
      </c>
      <c r="H22" t="s">
        <v>47</v>
      </c>
      <c r="I22">
        <v>480</v>
      </c>
      <c r="J22">
        <v>1831</v>
      </c>
      <c r="K22">
        <v>3.8</v>
      </c>
      <c r="L22">
        <v>10</v>
      </c>
      <c r="M22">
        <v>7</v>
      </c>
      <c r="N22">
        <v>1</v>
      </c>
      <c r="O22" t="s">
        <v>48</v>
      </c>
      <c r="P22">
        <v>103</v>
      </c>
      <c r="Q22" s="3">
        <v>0.215</v>
      </c>
      <c r="R22">
        <v>3</v>
      </c>
      <c r="U22" t="s">
        <v>30</v>
      </c>
      <c r="V22">
        <v>370</v>
      </c>
      <c r="W22">
        <v>4157</v>
      </c>
      <c r="X22">
        <v>11.2</v>
      </c>
      <c r="Y22">
        <v>21</v>
      </c>
      <c r="Z22">
        <v>54</v>
      </c>
      <c r="AA22">
        <v>8</v>
      </c>
      <c r="AB22" t="s">
        <v>53</v>
      </c>
      <c r="AC22">
        <v>192</v>
      </c>
      <c r="AD22" s="3">
        <v>0.51900000000000002</v>
      </c>
      <c r="AE22">
        <v>4</v>
      </c>
      <c r="AF22">
        <v>69</v>
      </c>
      <c r="AI22" t="s">
        <v>34</v>
      </c>
      <c r="AJ22" t="s">
        <v>136</v>
      </c>
      <c r="AK22" s="3">
        <v>0.84799999999999998</v>
      </c>
      <c r="AL22" t="s">
        <v>138</v>
      </c>
      <c r="AM22" t="s">
        <v>139</v>
      </c>
      <c r="AN22" t="s">
        <v>113</v>
      </c>
      <c r="AO22" t="s">
        <v>113</v>
      </c>
    </row>
    <row r="23" spans="1:41" x14ac:dyDescent="0.25">
      <c r="A23" t="s">
        <v>52</v>
      </c>
      <c r="B23">
        <v>11</v>
      </c>
      <c r="C23">
        <v>24</v>
      </c>
      <c r="D23">
        <v>36</v>
      </c>
      <c r="E23">
        <v>1</v>
      </c>
      <c r="H23" t="s">
        <v>49</v>
      </c>
      <c r="I23">
        <v>468</v>
      </c>
      <c r="J23">
        <v>1643</v>
      </c>
      <c r="K23">
        <v>3.5</v>
      </c>
      <c r="L23">
        <v>19</v>
      </c>
      <c r="M23">
        <v>5</v>
      </c>
      <c r="N23">
        <v>1</v>
      </c>
      <c r="O23" t="s">
        <v>25</v>
      </c>
      <c r="P23">
        <v>110</v>
      </c>
      <c r="Q23" s="3">
        <v>0.23499999999999999</v>
      </c>
      <c r="R23">
        <v>5</v>
      </c>
      <c r="U23" t="s">
        <v>34</v>
      </c>
      <c r="V23">
        <v>347</v>
      </c>
      <c r="W23">
        <v>3846</v>
      </c>
      <c r="X23">
        <v>11.1</v>
      </c>
      <c r="Y23">
        <v>32</v>
      </c>
      <c r="Z23">
        <v>49</v>
      </c>
      <c r="AA23">
        <v>10</v>
      </c>
      <c r="AB23" t="s">
        <v>55</v>
      </c>
      <c r="AC23">
        <v>198</v>
      </c>
      <c r="AD23" s="3">
        <v>0.57099999999999995</v>
      </c>
      <c r="AE23">
        <v>2</v>
      </c>
      <c r="AF23">
        <v>66</v>
      </c>
      <c r="AI23" t="s">
        <v>50</v>
      </c>
      <c r="AJ23" t="s">
        <v>130</v>
      </c>
      <c r="AK23" s="3">
        <v>0.81799999999999995</v>
      </c>
      <c r="AL23" t="s">
        <v>123</v>
      </c>
      <c r="AM23" t="s">
        <v>140</v>
      </c>
      <c r="AN23" t="s">
        <v>113</v>
      </c>
      <c r="AO23" t="s">
        <v>113</v>
      </c>
    </row>
    <row r="24" spans="1:41" x14ac:dyDescent="0.25">
      <c r="A24" t="s">
        <v>65</v>
      </c>
      <c r="B24">
        <v>11</v>
      </c>
      <c r="C24">
        <v>23</v>
      </c>
      <c r="D24">
        <v>37</v>
      </c>
      <c r="E24">
        <v>2</v>
      </c>
      <c r="H24" t="s">
        <v>50</v>
      </c>
      <c r="I24">
        <v>493</v>
      </c>
      <c r="J24">
        <v>2181</v>
      </c>
      <c r="K24">
        <v>4.4000000000000004</v>
      </c>
      <c r="L24">
        <v>15</v>
      </c>
      <c r="M24">
        <v>16</v>
      </c>
      <c r="N24">
        <v>1</v>
      </c>
      <c r="O24" t="s">
        <v>5</v>
      </c>
      <c r="P24">
        <v>120</v>
      </c>
      <c r="Q24" s="3">
        <v>0.24299999999999999</v>
      </c>
      <c r="R24">
        <v>5</v>
      </c>
      <c r="U24" t="s">
        <v>56</v>
      </c>
      <c r="V24">
        <v>370</v>
      </c>
      <c r="W24">
        <v>3791</v>
      </c>
      <c r="X24">
        <v>10.199999999999999</v>
      </c>
      <c r="Y24">
        <v>19</v>
      </c>
      <c r="Z24">
        <v>48</v>
      </c>
      <c r="AA24">
        <v>6</v>
      </c>
      <c r="AB24" t="s">
        <v>33</v>
      </c>
      <c r="AC24">
        <v>181</v>
      </c>
      <c r="AD24" s="3">
        <v>0.48899999999999999</v>
      </c>
      <c r="AE24">
        <v>3</v>
      </c>
      <c r="AF24">
        <v>66</v>
      </c>
      <c r="AI24" t="s">
        <v>63</v>
      </c>
      <c r="AJ24" t="s">
        <v>141</v>
      </c>
      <c r="AK24" s="3">
        <v>0.83899999999999997</v>
      </c>
      <c r="AL24" t="s">
        <v>5</v>
      </c>
      <c r="AM24" t="s">
        <v>122</v>
      </c>
      <c r="AN24" t="s">
        <v>113</v>
      </c>
      <c r="AO24" t="s">
        <v>117</v>
      </c>
    </row>
    <row r="25" spans="1:41" x14ac:dyDescent="0.25">
      <c r="A25" t="s">
        <v>50</v>
      </c>
      <c r="B25">
        <v>10</v>
      </c>
      <c r="C25">
        <v>32</v>
      </c>
      <c r="D25">
        <v>44</v>
      </c>
      <c r="E25">
        <v>2</v>
      </c>
      <c r="H25" t="s">
        <v>51</v>
      </c>
      <c r="I25">
        <v>422</v>
      </c>
      <c r="J25">
        <v>1620</v>
      </c>
      <c r="K25">
        <v>3.8</v>
      </c>
      <c r="L25">
        <v>11</v>
      </c>
      <c r="M25">
        <v>5</v>
      </c>
      <c r="N25">
        <v>0</v>
      </c>
      <c r="O25" t="s">
        <v>21</v>
      </c>
      <c r="P25">
        <v>101</v>
      </c>
      <c r="Q25" s="3">
        <v>0.23899999999999999</v>
      </c>
      <c r="R25">
        <v>8</v>
      </c>
      <c r="U25" t="s">
        <v>45</v>
      </c>
      <c r="V25">
        <v>309</v>
      </c>
      <c r="W25">
        <v>3109</v>
      </c>
      <c r="X25">
        <v>10.1</v>
      </c>
      <c r="Y25">
        <v>19</v>
      </c>
      <c r="Z25">
        <v>39</v>
      </c>
      <c r="AA25">
        <v>9</v>
      </c>
      <c r="AB25" t="s">
        <v>53</v>
      </c>
      <c r="AC25">
        <v>162</v>
      </c>
      <c r="AD25" s="3">
        <v>0.52400000000000002</v>
      </c>
      <c r="AE25">
        <v>3</v>
      </c>
      <c r="AF25">
        <v>64</v>
      </c>
      <c r="AI25" t="s">
        <v>58</v>
      </c>
      <c r="AJ25" t="s">
        <v>141</v>
      </c>
      <c r="AK25" s="3">
        <v>0.86699999999999999</v>
      </c>
      <c r="AL25" t="s">
        <v>128</v>
      </c>
      <c r="AM25" t="s">
        <v>122</v>
      </c>
      <c r="AN25" t="s">
        <v>113</v>
      </c>
      <c r="AO25" t="s">
        <v>113</v>
      </c>
    </row>
    <row r="26" spans="1:41" x14ac:dyDescent="0.25">
      <c r="A26" t="s">
        <v>49</v>
      </c>
      <c r="B26">
        <v>10</v>
      </c>
      <c r="C26">
        <v>27</v>
      </c>
      <c r="D26">
        <v>40</v>
      </c>
      <c r="E26">
        <v>2</v>
      </c>
      <c r="H26" t="s">
        <v>52</v>
      </c>
      <c r="I26">
        <v>467</v>
      </c>
      <c r="J26">
        <v>1924</v>
      </c>
      <c r="K26">
        <v>4.0999999999999996</v>
      </c>
      <c r="L26">
        <v>18</v>
      </c>
      <c r="M26">
        <v>11</v>
      </c>
      <c r="N26">
        <v>1</v>
      </c>
      <c r="O26" t="s">
        <v>53</v>
      </c>
      <c r="P26">
        <v>110</v>
      </c>
      <c r="Q26" s="3">
        <v>0.23599999999999999</v>
      </c>
      <c r="R26">
        <v>8</v>
      </c>
      <c r="U26" t="s">
        <v>58</v>
      </c>
      <c r="V26">
        <v>376</v>
      </c>
      <c r="W26">
        <v>3900</v>
      </c>
      <c r="X26">
        <v>10.4</v>
      </c>
      <c r="Y26">
        <v>21</v>
      </c>
      <c r="Z26">
        <v>43</v>
      </c>
      <c r="AA26">
        <v>11</v>
      </c>
      <c r="AB26" t="s">
        <v>96</v>
      </c>
      <c r="AC26">
        <v>187</v>
      </c>
      <c r="AD26" s="3">
        <v>0.497</v>
      </c>
      <c r="AE26">
        <v>4</v>
      </c>
      <c r="AF26">
        <v>56</v>
      </c>
      <c r="AI26" t="s">
        <v>45</v>
      </c>
      <c r="AJ26" t="s">
        <v>142</v>
      </c>
      <c r="AK26" s="3">
        <v>0.83299999999999996</v>
      </c>
      <c r="AL26" t="s">
        <v>143</v>
      </c>
      <c r="AM26" t="s">
        <v>144</v>
      </c>
      <c r="AN26" t="s">
        <v>113</v>
      </c>
      <c r="AO26" t="s">
        <v>117</v>
      </c>
    </row>
    <row r="27" spans="1:41" x14ac:dyDescent="0.25">
      <c r="A27" t="s">
        <v>40</v>
      </c>
      <c r="B27">
        <v>10</v>
      </c>
      <c r="C27">
        <v>15</v>
      </c>
      <c r="D27">
        <v>29</v>
      </c>
      <c r="E27">
        <v>1</v>
      </c>
      <c r="H27" t="s">
        <v>54</v>
      </c>
      <c r="I27">
        <v>432</v>
      </c>
      <c r="J27">
        <v>1925</v>
      </c>
      <c r="K27">
        <v>4.5</v>
      </c>
      <c r="L27">
        <v>10</v>
      </c>
      <c r="M27">
        <v>7</v>
      </c>
      <c r="N27">
        <v>4</v>
      </c>
      <c r="O27" t="s">
        <v>55</v>
      </c>
      <c r="P27">
        <v>107</v>
      </c>
      <c r="Q27" s="3">
        <v>0.248</v>
      </c>
      <c r="R27">
        <v>7</v>
      </c>
      <c r="U27" t="s">
        <v>40</v>
      </c>
      <c r="V27">
        <v>371</v>
      </c>
      <c r="W27">
        <v>4157</v>
      </c>
      <c r="X27">
        <v>11.2</v>
      </c>
      <c r="Y27">
        <v>21</v>
      </c>
      <c r="Z27">
        <v>43</v>
      </c>
      <c r="AA27">
        <v>10</v>
      </c>
      <c r="AB27" t="s">
        <v>97</v>
      </c>
      <c r="AC27">
        <v>191</v>
      </c>
      <c r="AD27" s="3">
        <v>0.51500000000000001</v>
      </c>
      <c r="AE27">
        <v>8</v>
      </c>
      <c r="AF27">
        <v>81</v>
      </c>
      <c r="AI27" t="s">
        <v>18</v>
      </c>
      <c r="AJ27" t="s">
        <v>145</v>
      </c>
      <c r="AK27" s="3">
        <v>0.82799999999999996</v>
      </c>
      <c r="AL27" t="s">
        <v>111</v>
      </c>
      <c r="AM27" t="s">
        <v>146</v>
      </c>
      <c r="AN27" t="s">
        <v>113</v>
      </c>
      <c r="AO27" t="s">
        <v>117</v>
      </c>
    </row>
    <row r="28" spans="1:41" x14ac:dyDescent="0.25">
      <c r="A28" t="s">
        <v>54</v>
      </c>
      <c r="B28">
        <v>9</v>
      </c>
      <c r="C28">
        <v>28</v>
      </c>
      <c r="D28">
        <v>39</v>
      </c>
      <c r="E28">
        <v>0</v>
      </c>
      <c r="H28" t="s">
        <v>56</v>
      </c>
      <c r="I28">
        <v>480</v>
      </c>
      <c r="J28">
        <v>1584</v>
      </c>
      <c r="K28">
        <v>3.3</v>
      </c>
      <c r="L28">
        <v>14</v>
      </c>
      <c r="M28">
        <v>6</v>
      </c>
      <c r="N28">
        <v>3</v>
      </c>
      <c r="O28" t="s">
        <v>57</v>
      </c>
      <c r="P28">
        <v>100</v>
      </c>
      <c r="Q28" s="3">
        <v>0.20799999999999999</v>
      </c>
      <c r="R28">
        <v>11</v>
      </c>
      <c r="U28" t="s">
        <v>43</v>
      </c>
      <c r="V28">
        <v>382</v>
      </c>
      <c r="W28">
        <v>4302</v>
      </c>
      <c r="X28">
        <v>11.3</v>
      </c>
      <c r="Y28">
        <v>29</v>
      </c>
      <c r="Z28">
        <v>56</v>
      </c>
      <c r="AA28">
        <v>8</v>
      </c>
      <c r="AB28" t="s">
        <v>98</v>
      </c>
      <c r="AC28">
        <v>201</v>
      </c>
      <c r="AD28" s="3">
        <v>0.52600000000000002</v>
      </c>
      <c r="AE28">
        <v>2</v>
      </c>
      <c r="AF28">
        <v>62</v>
      </c>
      <c r="AI28" t="s">
        <v>38</v>
      </c>
      <c r="AJ28" t="s">
        <v>145</v>
      </c>
      <c r="AK28" s="3">
        <v>0.85699999999999998</v>
      </c>
      <c r="AL28" t="s">
        <v>147</v>
      </c>
      <c r="AM28" t="s">
        <v>148</v>
      </c>
      <c r="AN28" t="s">
        <v>113</v>
      </c>
      <c r="AO28" t="s">
        <v>113</v>
      </c>
    </row>
    <row r="29" spans="1:41" x14ac:dyDescent="0.25">
      <c r="A29" t="s">
        <v>56</v>
      </c>
      <c r="B29">
        <v>9</v>
      </c>
      <c r="C29">
        <v>16</v>
      </c>
      <c r="D29">
        <v>27</v>
      </c>
      <c r="E29">
        <v>0</v>
      </c>
      <c r="H29" t="s">
        <v>58</v>
      </c>
      <c r="I29">
        <v>479</v>
      </c>
      <c r="J29">
        <v>2015</v>
      </c>
      <c r="K29">
        <v>4.2</v>
      </c>
      <c r="L29">
        <v>15</v>
      </c>
      <c r="M29">
        <v>10</v>
      </c>
      <c r="N29">
        <v>1</v>
      </c>
      <c r="O29" t="s">
        <v>33</v>
      </c>
      <c r="P29">
        <v>117</v>
      </c>
      <c r="Q29" s="3">
        <v>0.24399999999999999</v>
      </c>
      <c r="R29">
        <v>6</v>
      </c>
      <c r="U29" t="s">
        <v>24</v>
      </c>
      <c r="V29">
        <v>410</v>
      </c>
      <c r="W29">
        <v>3949</v>
      </c>
      <c r="X29">
        <v>9.6</v>
      </c>
      <c r="Y29">
        <v>20</v>
      </c>
      <c r="Z29">
        <v>45</v>
      </c>
      <c r="AA29">
        <v>5</v>
      </c>
      <c r="AB29" t="s">
        <v>99</v>
      </c>
      <c r="AC29">
        <v>190</v>
      </c>
      <c r="AD29" s="3">
        <v>0.46300000000000002</v>
      </c>
      <c r="AE29">
        <v>6</v>
      </c>
      <c r="AF29">
        <v>84</v>
      </c>
      <c r="AI29" t="s">
        <v>59</v>
      </c>
      <c r="AJ29" t="s">
        <v>145</v>
      </c>
      <c r="AK29" s="3">
        <v>0.8</v>
      </c>
      <c r="AL29" t="s">
        <v>13</v>
      </c>
      <c r="AM29" t="s">
        <v>110</v>
      </c>
      <c r="AN29" t="s">
        <v>113</v>
      </c>
      <c r="AO29" t="s">
        <v>113</v>
      </c>
    </row>
    <row r="30" spans="1:41" x14ac:dyDescent="0.25">
      <c r="A30" t="s">
        <v>43</v>
      </c>
      <c r="B30">
        <v>8</v>
      </c>
      <c r="C30">
        <v>28</v>
      </c>
      <c r="D30">
        <v>38</v>
      </c>
      <c r="E30">
        <v>4</v>
      </c>
      <c r="H30" t="s">
        <v>59</v>
      </c>
      <c r="I30">
        <v>446</v>
      </c>
      <c r="J30">
        <v>1678</v>
      </c>
      <c r="K30">
        <v>3.8</v>
      </c>
      <c r="L30">
        <v>14</v>
      </c>
      <c r="M30">
        <v>2</v>
      </c>
      <c r="N30">
        <v>1</v>
      </c>
      <c r="O30" t="s">
        <v>60</v>
      </c>
      <c r="P30">
        <v>104</v>
      </c>
      <c r="Q30" s="3">
        <v>0.23300000000000001</v>
      </c>
      <c r="R30">
        <v>7</v>
      </c>
      <c r="U30" t="s">
        <v>10</v>
      </c>
      <c r="V30">
        <v>384</v>
      </c>
      <c r="W30">
        <v>3717</v>
      </c>
      <c r="X30">
        <v>9.6999999999999993</v>
      </c>
      <c r="Y30">
        <v>18</v>
      </c>
      <c r="Z30">
        <v>46</v>
      </c>
      <c r="AA30">
        <v>6</v>
      </c>
      <c r="AB30" t="s">
        <v>91</v>
      </c>
      <c r="AC30">
        <v>175</v>
      </c>
      <c r="AD30" s="3">
        <v>0.45600000000000002</v>
      </c>
      <c r="AE30">
        <v>3</v>
      </c>
      <c r="AF30">
        <v>92</v>
      </c>
      <c r="AI30" t="s">
        <v>40</v>
      </c>
      <c r="AJ30" t="s">
        <v>138</v>
      </c>
      <c r="AK30" s="3">
        <v>0.71</v>
      </c>
      <c r="AL30" t="s">
        <v>145</v>
      </c>
      <c r="AM30" t="s">
        <v>149</v>
      </c>
      <c r="AN30" t="s">
        <v>113</v>
      </c>
      <c r="AO30" t="s">
        <v>117</v>
      </c>
    </row>
    <row r="31" spans="1:41" x14ac:dyDescent="0.25">
      <c r="A31" t="s">
        <v>51</v>
      </c>
      <c r="B31">
        <v>8</v>
      </c>
      <c r="C31">
        <v>28</v>
      </c>
      <c r="D31">
        <v>37</v>
      </c>
      <c r="E31">
        <v>2</v>
      </c>
      <c r="H31" t="s">
        <v>61</v>
      </c>
      <c r="I31">
        <v>517</v>
      </c>
      <c r="J31">
        <v>2108</v>
      </c>
      <c r="K31">
        <v>4.0999999999999996</v>
      </c>
      <c r="L31">
        <v>14</v>
      </c>
      <c r="M31">
        <v>10</v>
      </c>
      <c r="N31">
        <v>2</v>
      </c>
      <c r="O31" t="s">
        <v>62</v>
      </c>
      <c r="P31">
        <v>111</v>
      </c>
      <c r="Q31" s="3">
        <v>0.215</v>
      </c>
      <c r="R31">
        <v>13</v>
      </c>
      <c r="U31" t="s">
        <v>14</v>
      </c>
      <c r="V31">
        <v>340</v>
      </c>
      <c r="W31">
        <v>3707</v>
      </c>
      <c r="X31">
        <v>10.9</v>
      </c>
      <c r="Y31">
        <v>24</v>
      </c>
      <c r="Z31">
        <v>49</v>
      </c>
      <c r="AA31">
        <v>6</v>
      </c>
      <c r="AB31" t="s">
        <v>100</v>
      </c>
      <c r="AC31">
        <v>183</v>
      </c>
      <c r="AD31" s="3">
        <v>0.53800000000000003</v>
      </c>
      <c r="AE31">
        <v>3</v>
      </c>
      <c r="AF31">
        <v>66</v>
      </c>
      <c r="AI31" t="s">
        <v>24</v>
      </c>
      <c r="AJ31" t="s">
        <v>150</v>
      </c>
      <c r="AK31" s="3">
        <v>0.84</v>
      </c>
      <c r="AL31" t="s">
        <v>86</v>
      </c>
      <c r="AM31" t="s">
        <v>151</v>
      </c>
      <c r="AN31" t="s">
        <v>113</v>
      </c>
      <c r="AO31" t="s">
        <v>113</v>
      </c>
    </row>
    <row r="32" spans="1:41" x14ac:dyDescent="0.25">
      <c r="A32" t="s">
        <v>45</v>
      </c>
      <c r="B32">
        <v>7</v>
      </c>
      <c r="C32">
        <v>13</v>
      </c>
      <c r="D32">
        <v>23</v>
      </c>
      <c r="E32">
        <v>3</v>
      </c>
      <c r="H32" t="s">
        <v>63</v>
      </c>
      <c r="I32">
        <v>456</v>
      </c>
      <c r="J32">
        <v>2145</v>
      </c>
      <c r="K32">
        <v>4.7</v>
      </c>
      <c r="L32">
        <v>17</v>
      </c>
      <c r="M32">
        <v>17</v>
      </c>
      <c r="N32">
        <v>1</v>
      </c>
      <c r="O32" t="s">
        <v>64</v>
      </c>
      <c r="P32">
        <v>127</v>
      </c>
      <c r="Q32" s="3">
        <v>0.27800000000000002</v>
      </c>
      <c r="R32">
        <v>6</v>
      </c>
      <c r="U32" t="s">
        <v>26</v>
      </c>
      <c r="V32">
        <v>348</v>
      </c>
      <c r="W32">
        <v>4164</v>
      </c>
      <c r="X32">
        <v>12</v>
      </c>
      <c r="Y32">
        <v>23</v>
      </c>
      <c r="Z32">
        <v>63</v>
      </c>
      <c r="AA32">
        <v>6</v>
      </c>
      <c r="AB32" t="s">
        <v>94</v>
      </c>
      <c r="AC32">
        <v>186</v>
      </c>
      <c r="AD32" s="3">
        <v>0.53400000000000003</v>
      </c>
      <c r="AE32">
        <v>6</v>
      </c>
      <c r="AF32">
        <v>80</v>
      </c>
      <c r="AI32" t="s">
        <v>22</v>
      </c>
      <c r="AJ32" t="s">
        <v>152</v>
      </c>
      <c r="AK32" s="3">
        <v>0.90500000000000003</v>
      </c>
      <c r="AL32" t="s">
        <v>29</v>
      </c>
      <c r="AM32" t="s">
        <v>114</v>
      </c>
      <c r="AN32" t="s">
        <v>113</v>
      </c>
      <c r="AO32" t="s">
        <v>113</v>
      </c>
    </row>
    <row r="33" spans="1:41" x14ac:dyDescent="0.25">
      <c r="A33" t="s">
        <v>59</v>
      </c>
      <c r="B33">
        <v>7</v>
      </c>
      <c r="C33">
        <v>30</v>
      </c>
      <c r="D33">
        <v>39</v>
      </c>
      <c r="E33">
        <v>1</v>
      </c>
      <c r="H33" t="s">
        <v>65</v>
      </c>
      <c r="I33">
        <v>515</v>
      </c>
      <c r="J33">
        <v>2352</v>
      </c>
      <c r="K33">
        <v>4.5999999999999996</v>
      </c>
      <c r="L33">
        <v>24</v>
      </c>
      <c r="M33">
        <v>18</v>
      </c>
      <c r="N33">
        <v>4</v>
      </c>
      <c r="O33" t="s">
        <v>66</v>
      </c>
      <c r="P33">
        <v>143</v>
      </c>
      <c r="Q33" s="3">
        <v>0.27800000000000002</v>
      </c>
      <c r="R33">
        <v>3</v>
      </c>
      <c r="U33" t="s">
        <v>12</v>
      </c>
      <c r="V33">
        <v>410</v>
      </c>
      <c r="W33">
        <v>4245</v>
      </c>
      <c r="X33">
        <v>10.4</v>
      </c>
      <c r="Y33">
        <v>31</v>
      </c>
      <c r="Z33">
        <v>48</v>
      </c>
      <c r="AA33">
        <v>10</v>
      </c>
      <c r="AB33" t="s">
        <v>53</v>
      </c>
      <c r="AC33">
        <v>196</v>
      </c>
      <c r="AD33" s="3">
        <v>0.47799999999999998</v>
      </c>
      <c r="AE33">
        <v>4</v>
      </c>
      <c r="AF33">
        <v>83</v>
      </c>
      <c r="AI33" t="s">
        <v>67</v>
      </c>
      <c r="AJ33" t="s">
        <v>152</v>
      </c>
      <c r="AK33" s="3">
        <v>0.79200000000000004</v>
      </c>
      <c r="AL33" t="s">
        <v>128</v>
      </c>
      <c r="AM33" t="s">
        <v>153</v>
      </c>
      <c r="AN33" t="s">
        <v>113</v>
      </c>
      <c r="AO33" t="s">
        <v>113</v>
      </c>
    </row>
    <row r="34" spans="1:41" x14ac:dyDescent="0.25">
      <c r="A34" t="s">
        <v>61</v>
      </c>
      <c r="B34">
        <v>7</v>
      </c>
      <c r="C34">
        <v>11</v>
      </c>
      <c r="D34">
        <v>22</v>
      </c>
      <c r="E34">
        <v>3</v>
      </c>
      <c r="H34" t="s">
        <v>67</v>
      </c>
      <c r="I34">
        <v>480</v>
      </c>
      <c r="J34">
        <v>2155</v>
      </c>
      <c r="K34">
        <v>4.5</v>
      </c>
      <c r="L34">
        <v>15</v>
      </c>
      <c r="M34">
        <v>14</v>
      </c>
      <c r="N34">
        <v>1</v>
      </c>
      <c r="O34" t="s">
        <v>68</v>
      </c>
      <c r="P34">
        <v>121</v>
      </c>
      <c r="Q34">
        <v>0.252</v>
      </c>
      <c r="R34">
        <v>8</v>
      </c>
      <c r="U34" t="s">
        <v>47</v>
      </c>
      <c r="V34">
        <v>387</v>
      </c>
      <c r="W34">
        <v>4181</v>
      </c>
      <c r="X34">
        <v>10.8</v>
      </c>
      <c r="Y34">
        <v>20</v>
      </c>
      <c r="Z34">
        <v>52</v>
      </c>
      <c r="AA34">
        <v>11</v>
      </c>
      <c r="AB34" t="s">
        <v>101</v>
      </c>
      <c r="AC34">
        <v>189</v>
      </c>
      <c r="AD34">
        <v>0.48799999999999999</v>
      </c>
      <c r="AE34">
        <v>2</v>
      </c>
      <c r="AF34">
        <v>55</v>
      </c>
      <c r="AI34" t="s">
        <v>56</v>
      </c>
      <c r="AJ34" t="s">
        <v>115</v>
      </c>
      <c r="AK34" s="3">
        <v>0.64</v>
      </c>
      <c r="AL34" t="s">
        <v>145</v>
      </c>
      <c r="AM34" t="s">
        <v>149</v>
      </c>
      <c r="AN34" t="s">
        <v>117</v>
      </c>
      <c r="AO34" t="s">
        <v>113</v>
      </c>
    </row>
  </sheetData>
  <mergeCells count="4">
    <mergeCell ref="H1:R1"/>
    <mergeCell ref="A1:E1"/>
    <mergeCell ref="U1:AF1"/>
    <mergeCell ref="AI1:AO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7ADA-1C8C-4AEA-8BE9-BF5D07C33A20}">
  <sheetPr codeName="Sheet2">
    <tabColor theme="3" tint="0.749992370372631"/>
  </sheetPr>
  <dimension ref="A1:AO34"/>
  <sheetViews>
    <sheetView workbookViewId="0">
      <selection sqref="A1:E1"/>
    </sheetView>
  </sheetViews>
  <sheetFormatPr defaultRowHeight="15" x14ac:dyDescent="0.25"/>
  <cols>
    <col min="1" max="1" width="12.140625" bestFit="1" customWidth="1"/>
    <col min="2" max="3" width="9.42578125" bestFit="1" customWidth="1"/>
    <col min="5" max="5" width="7" bestFit="1" customWidth="1"/>
    <col min="6" max="6" width="7" customWidth="1"/>
    <col min="8" max="8" width="12.140625" style="7" bestFit="1" customWidth="1"/>
    <col min="9" max="9" width="5.28515625" bestFit="1" customWidth="1"/>
    <col min="10" max="10" width="11.42578125" bestFit="1" customWidth="1"/>
    <col min="11" max="11" width="6.7109375" bestFit="1" customWidth="1"/>
    <col min="12" max="12" width="5.42578125" bestFit="1" customWidth="1"/>
    <col min="13" max="14" width="6" bestFit="1" customWidth="1"/>
    <col min="15" max="15" width="6.28515625" bestFit="1" customWidth="1"/>
    <col min="16" max="16" width="10.5703125" bestFit="1" customWidth="1"/>
    <col min="17" max="17" width="12.28515625" bestFit="1" customWidth="1"/>
    <col min="18" max="18" width="12.140625" bestFit="1" customWidth="1"/>
    <col min="21" max="21" width="12.140625" bestFit="1" customWidth="1"/>
    <col min="22" max="22" width="6.42578125" bestFit="1" customWidth="1"/>
    <col min="23" max="23" width="6.28515625" bestFit="1" customWidth="1"/>
    <col min="24" max="24" width="10.28515625" bestFit="1" customWidth="1"/>
    <col min="25" max="25" width="5.42578125" bestFit="1" customWidth="1"/>
    <col min="26" max="27" width="6" bestFit="1" customWidth="1"/>
    <col min="28" max="28" width="6.28515625" bestFit="1" customWidth="1"/>
    <col min="29" max="29" width="9.42578125" bestFit="1" customWidth="1"/>
    <col min="30" max="30" width="11.140625" bestFit="1" customWidth="1"/>
    <col min="31" max="31" width="11" bestFit="1" customWidth="1"/>
    <col min="32" max="32" width="7.28515625" bestFit="1" customWidth="1"/>
    <col min="35" max="35" width="12.140625" bestFit="1" customWidth="1"/>
    <col min="36" max="36" width="7.140625" bestFit="1" customWidth="1"/>
    <col min="37" max="37" width="7.5703125" bestFit="1" customWidth="1"/>
    <col min="38" max="38" width="7" bestFit="1" customWidth="1"/>
    <col min="39" max="39" width="8.7109375" bestFit="1" customWidth="1"/>
    <col min="40" max="40" width="10.42578125" bestFit="1" customWidth="1"/>
  </cols>
  <sheetData>
    <row r="1" spans="1:41" x14ac:dyDescent="0.25">
      <c r="A1" s="65" t="s">
        <v>155</v>
      </c>
      <c r="B1" s="65"/>
      <c r="C1" s="65"/>
      <c r="D1" s="65"/>
      <c r="E1" s="65"/>
      <c r="F1" s="40"/>
      <c r="H1" s="65" t="s">
        <v>156</v>
      </c>
      <c r="I1" s="65"/>
      <c r="J1" s="65"/>
      <c r="K1" s="65"/>
      <c r="L1" s="65"/>
      <c r="M1" s="65"/>
      <c r="N1" s="65"/>
      <c r="O1" s="65"/>
      <c r="P1" s="65"/>
      <c r="Q1" s="65"/>
      <c r="R1" s="65"/>
      <c r="U1" s="65" t="s">
        <v>157</v>
      </c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I1" s="65" t="s">
        <v>158</v>
      </c>
      <c r="AJ1" s="65"/>
      <c r="AK1" s="65"/>
      <c r="AL1" s="65"/>
      <c r="AM1" s="65"/>
      <c r="AN1" s="65"/>
      <c r="AO1" s="65"/>
    </row>
    <row r="2" spans="1:41" x14ac:dyDescent="0.25">
      <c r="A2" s="4" t="s">
        <v>0</v>
      </c>
      <c r="B2" s="4" t="s">
        <v>70</v>
      </c>
      <c r="C2" s="4" t="s">
        <v>71</v>
      </c>
      <c r="D2" s="4" t="s">
        <v>72</v>
      </c>
      <c r="E2" s="4" t="s">
        <v>73</v>
      </c>
      <c r="F2" s="4"/>
      <c r="H2" s="6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74</v>
      </c>
      <c r="N2" s="4" t="s">
        <v>75</v>
      </c>
      <c r="O2" s="4" t="s">
        <v>6</v>
      </c>
      <c r="P2" s="4" t="s">
        <v>7</v>
      </c>
      <c r="Q2" s="5" t="s">
        <v>8</v>
      </c>
      <c r="R2" s="4" t="s">
        <v>9</v>
      </c>
      <c r="U2" s="4" t="s">
        <v>0</v>
      </c>
      <c r="V2" s="4" t="s">
        <v>77</v>
      </c>
      <c r="W2" s="4" t="s">
        <v>78</v>
      </c>
      <c r="X2" s="4" t="s">
        <v>79</v>
      </c>
      <c r="Y2" s="4" t="s">
        <v>4</v>
      </c>
      <c r="Z2" s="4" t="s">
        <v>74</v>
      </c>
      <c r="AA2" s="4" t="s">
        <v>75</v>
      </c>
      <c r="AB2" s="4" t="s">
        <v>6</v>
      </c>
      <c r="AC2" s="4" t="s">
        <v>80</v>
      </c>
      <c r="AD2" s="4" t="s">
        <v>81</v>
      </c>
      <c r="AE2" s="4" t="s">
        <v>82</v>
      </c>
      <c r="AF2" s="4" t="s">
        <v>83</v>
      </c>
      <c r="AI2" s="4" t="s">
        <v>0</v>
      </c>
      <c r="AJ2" s="4" t="s">
        <v>104</v>
      </c>
      <c r="AK2" s="4" t="s">
        <v>105</v>
      </c>
      <c r="AL2" s="4" t="s">
        <v>106</v>
      </c>
      <c r="AM2" s="4" t="s">
        <v>107</v>
      </c>
      <c r="AN2" s="4" t="s">
        <v>108</v>
      </c>
      <c r="AO2" s="4" t="s">
        <v>109</v>
      </c>
    </row>
    <row r="3" spans="1:41" ht="15.75" customHeight="1" x14ac:dyDescent="0.25">
      <c r="A3" t="s">
        <v>18</v>
      </c>
      <c r="B3">
        <v>32</v>
      </c>
      <c r="C3">
        <v>30</v>
      </c>
      <c r="D3">
        <v>65</v>
      </c>
      <c r="E3">
        <v>1</v>
      </c>
      <c r="H3" s="7" t="s">
        <v>20</v>
      </c>
      <c r="I3">
        <v>416</v>
      </c>
      <c r="J3">
        <v>1771</v>
      </c>
      <c r="K3">
        <v>4.3</v>
      </c>
      <c r="L3">
        <v>9</v>
      </c>
      <c r="M3">
        <v>6</v>
      </c>
      <c r="N3">
        <v>0</v>
      </c>
      <c r="O3" t="s">
        <v>159</v>
      </c>
      <c r="P3">
        <v>108</v>
      </c>
      <c r="Q3" s="3">
        <v>0.26</v>
      </c>
      <c r="R3">
        <v>15</v>
      </c>
      <c r="U3" t="s">
        <v>63</v>
      </c>
      <c r="V3">
        <v>372</v>
      </c>
      <c r="W3">
        <v>4016</v>
      </c>
      <c r="X3">
        <v>10.8</v>
      </c>
      <c r="Y3">
        <v>30</v>
      </c>
      <c r="Z3">
        <v>48</v>
      </c>
      <c r="AA3">
        <v>10</v>
      </c>
      <c r="AB3" t="s">
        <v>175</v>
      </c>
      <c r="AC3">
        <v>192</v>
      </c>
      <c r="AD3" s="3">
        <v>0.51600000000000001</v>
      </c>
      <c r="AE3">
        <v>2</v>
      </c>
      <c r="AF3">
        <v>79</v>
      </c>
      <c r="AI3" t="s">
        <v>26</v>
      </c>
      <c r="AJ3">
        <v>41</v>
      </c>
      <c r="AK3" s="3">
        <v>0.93200000000000005</v>
      </c>
      <c r="AL3">
        <v>35</v>
      </c>
      <c r="AM3" s="3">
        <v>0.1</v>
      </c>
      <c r="AN3">
        <v>0</v>
      </c>
      <c r="AO3">
        <v>1</v>
      </c>
    </row>
    <row r="4" spans="1:41" x14ac:dyDescent="0.25">
      <c r="A4" t="s">
        <v>22</v>
      </c>
      <c r="B4">
        <v>29</v>
      </c>
      <c r="C4">
        <v>39</v>
      </c>
      <c r="D4">
        <v>70</v>
      </c>
      <c r="E4">
        <v>1</v>
      </c>
      <c r="H4" s="7" t="s">
        <v>10</v>
      </c>
      <c r="I4">
        <v>383</v>
      </c>
      <c r="J4">
        <v>1361</v>
      </c>
      <c r="K4">
        <v>3.6</v>
      </c>
      <c r="L4">
        <v>12</v>
      </c>
      <c r="M4">
        <v>3</v>
      </c>
      <c r="N4">
        <v>0</v>
      </c>
      <c r="O4" t="s">
        <v>160</v>
      </c>
      <c r="P4">
        <v>69</v>
      </c>
      <c r="Q4" s="3">
        <v>0.18</v>
      </c>
      <c r="R4">
        <v>5</v>
      </c>
      <c r="U4" t="s">
        <v>38</v>
      </c>
      <c r="V4">
        <v>365</v>
      </c>
      <c r="W4">
        <v>3829</v>
      </c>
      <c r="X4">
        <v>10.5</v>
      </c>
      <c r="Y4">
        <v>22</v>
      </c>
      <c r="Z4">
        <v>42</v>
      </c>
      <c r="AA4">
        <v>6</v>
      </c>
      <c r="AB4" t="s">
        <v>91</v>
      </c>
      <c r="AC4">
        <v>190</v>
      </c>
      <c r="AD4" s="3">
        <v>0.52</v>
      </c>
      <c r="AE4">
        <v>1</v>
      </c>
      <c r="AF4">
        <v>69</v>
      </c>
      <c r="AI4" t="s">
        <v>36</v>
      </c>
      <c r="AJ4">
        <v>40</v>
      </c>
      <c r="AK4" s="3">
        <v>0.85099999999999998</v>
      </c>
      <c r="AL4">
        <v>30</v>
      </c>
      <c r="AM4" s="3">
        <v>0.1</v>
      </c>
      <c r="AN4">
        <v>2</v>
      </c>
      <c r="AO4">
        <v>1</v>
      </c>
    </row>
    <row r="5" spans="1:41" x14ac:dyDescent="0.25">
      <c r="A5" t="s">
        <v>20</v>
      </c>
      <c r="B5">
        <v>29</v>
      </c>
      <c r="C5">
        <v>24</v>
      </c>
      <c r="D5">
        <v>54</v>
      </c>
      <c r="E5">
        <v>3</v>
      </c>
      <c r="H5" s="7" t="s">
        <v>22</v>
      </c>
      <c r="I5">
        <v>369</v>
      </c>
      <c r="J5">
        <v>1672</v>
      </c>
      <c r="K5">
        <v>4.5</v>
      </c>
      <c r="L5">
        <v>18</v>
      </c>
      <c r="M5">
        <v>9</v>
      </c>
      <c r="N5">
        <v>2</v>
      </c>
      <c r="O5" t="s">
        <v>147</v>
      </c>
      <c r="P5">
        <v>86</v>
      </c>
      <c r="Q5" s="3">
        <v>0.23300000000000001</v>
      </c>
      <c r="R5">
        <v>7</v>
      </c>
      <c r="U5" t="s">
        <v>65</v>
      </c>
      <c r="V5">
        <v>371</v>
      </c>
      <c r="W5">
        <v>3930</v>
      </c>
      <c r="X5">
        <v>10.6</v>
      </c>
      <c r="Y5">
        <v>26</v>
      </c>
      <c r="Z5">
        <v>48</v>
      </c>
      <c r="AA5">
        <v>6</v>
      </c>
      <c r="AB5" t="s">
        <v>41</v>
      </c>
      <c r="AC5">
        <v>193</v>
      </c>
      <c r="AD5" s="3">
        <v>0.52</v>
      </c>
      <c r="AE5">
        <v>1</v>
      </c>
      <c r="AF5">
        <v>74</v>
      </c>
      <c r="AI5" t="s">
        <v>52</v>
      </c>
      <c r="AJ5">
        <v>39</v>
      </c>
      <c r="AK5" s="3">
        <v>0.92900000000000005</v>
      </c>
      <c r="AL5">
        <v>33</v>
      </c>
      <c r="AM5" s="3">
        <v>0.91700000000000004</v>
      </c>
      <c r="AN5">
        <v>0</v>
      </c>
      <c r="AO5">
        <v>0</v>
      </c>
    </row>
    <row r="6" spans="1:41" x14ac:dyDescent="0.25">
      <c r="A6" t="s">
        <v>67</v>
      </c>
      <c r="B6">
        <v>25</v>
      </c>
      <c r="C6">
        <v>29</v>
      </c>
      <c r="D6">
        <v>55</v>
      </c>
      <c r="E6">
        <v>4</v>
      </c>
      <c r="H6" s="7" t="s">
        <v>26</v>
      </c>
      <c r="I6">
        <v>412</v>
      </c>
      <c r="J6">
        <v>1678</v>
      </c>
      <c r="K6">
        <v>4.0999999999999996</v>
      </c>
      <c r="L6">
        <v>14</v>
      </c>
      <c r="M6">
        <v>10</v>
      </c>
      <c r="N6">
        <v>3</v>
      </c>
      <c r="O6" t="s">
        <v>37</v>
      </c>
      <c r="P6">
        <v>108</v>
      </c>
      <c r="Q6" s="3">
        <v>0.26200000000000001</v>
      </c>
      <c r="R6">
        <v>6</v>
      </c>
      <c r="U6" t="s">
        <v>58</v>
      </c>
      <c r="V6">
        <v>370</v>
      </c>
      <c r="W6">
        <v>3989</v>
      </c>
      <c r="X6">
        <v>10.8</v>
      </c>
      <c r="Y6">
        <v>29</v>
      </c>
      <c r="Z6">
        <v>47</v>
      </c>
      <c r="AA6">
        <v>5</v>
      </c>
      <c r="AB6" t="s">
        <v>46</v>
      </c>
      <c r="AC6">
        <v>194</v>
      </c>
      <c r="AD6" s="3">
        <v>0.52400000000000002</v>
      </c>
      <c r="AE6">
        <v>3</v>
      </c>
      <c r="AF6">
        <v>81</v>
      </c>
      <c r="AI6" t="s">
        <v>38</v>
      </c>
      <c r="AJ6">
        <v>37</v>
      </c>
      <c r="AK6" s="3">
        <v>0.90200000000000002</v>
      </c>
      <c r="AL6">
        <v>26</v>
      </c>
      <c r="AM6" s="3">
        <v>0.92900000000000005</v>
      </c>
      <c r="AN6">
        <v>0</v>
      </c>
      <c r="AO6">
        <v>0</v>
      </c>
    </row>
    <row r="7" spans="1:41" x14ac:dyDescent="0.25">
      <c r="A7" t="s">
        <v>50</v>
      </c>
      <c r="B7">
        <v>23</v>
      </c>
      <c r="C7">
        <v>28</v>
      </c>
      <c r="D7">
        <v>52</v>
      </c>
      <c r="E7">
        <v>3</v>
      </c>
      <c r="H7" s="7" t="s">
        <v>50</v>
      </c>
      <c r="I7">
        <v>426</v>
      </c>
      <c r="J7">
        <v>1689</v>
      </c>
      <c r="K7">
        <v>4</v>
      </c>
      <c r="L7">
        <v>13</v>
      </c>
      <c r="M7">
        <v>9</v>
      </c>
      <c r="N7">
        <v>0</v>
      </c>
      <c r="O7" t="s">
        <v>161</v>
      </c>
      <c r="P7">
        <v>104</v>
      </c>
      <c r="Q7" s="3">
        <v>0.24399999999999999</v>
      </c>
      <c r="R7">
        <v>6</v>
      </c>
      <c r="U7" t="s">
        <v>51</v>
      </c>
      <c r="V7">
        <v>418</v>
      </c>
      <c r="W7">
        <v>4464</v>
      </c>
      <c r="X7">
        <v>10.7</v>
      </c>
      <c r="Y7">
        <v>27</v>
      </c>
      <c r="Z7">
        <v>54</v>
      </c>
      <c r="AA7">
        <v>9</v>
      </c>
      <c r="AB7" t="s">
        <v>168</v>
      </c>
      <c r="AC7">
        <v>212</v>
      </c>
      <c r="AD7" s="3">
        <v>0.50700000000000001</v>
      </c>
      <c r="AE7">
        <v>6</v>
      </c>
      <c r="AF7">
        <v>61</v>
      </c>
      <c r="AI7" t="s">
        <v>49</v>
      </c>
      <c r="AJ7">
        <v>36</v>
      </c>
      <c r="AK7" s="3">
        <v>0.85699999999999998</v>
      </c>
      <c r="AL7">
        <v>34</v>
      </c>
      <c r="AM7" s="3">
        <v>0.94399999999999995</v>
      </c>
      <c r="AN7">
        <v>0</v>
      </c>
      <c r="AO7">
        <v>0</v>
      </c>
    </row>
    <row r="8" spans="1:41" x14ac:dyDescent="0.25">
      <c r="A8" t="s">
        <v>10</v>
      </c>
      <c r="B8">
        <v>21</v>
      </c>
      <c r="C8">
        <v>41</v>
      </c>
      <c r="D8">
        <v>65</v>
      </c>
      <c r="E8">
        <v>1</v>
      </c>
      <c r="H8" s="7" t="s">
        <v>67</v>
      </c>
      <c r="I8">
        <v>490</v>
      </c>
      <c r="J8">
        <v>2337</v>
      </c>
      <c r="K8">
        <v>4.8</v>
      </c>
      <c r="L8">
        <v>18</v>
      </c>
      <c r="M8">
        <v>14</v>
      </c>
      <c r="N8">
        <v>2</v>
      </c>
      <c r="O8" t="s">
        <v>98</v>
      </c>
      <c r="P8">
        <v>122</v>
      </c>
      <c r="Q8" s="3">
        <v>0.249</v>
      </c>
      <c r="R8">
        <v>9</v>
      </c>
      <c r="U8" t="s">
        <v>54</v>
      </c>
      <c r="V8">
        <v>375</v>
      </c>
      <c r="W8">
        <v>3970</v>
      </c>
      <c r="X8">
        <v>10.6</v>
      </c>
      <c r="Y8">
        <v>24</v>
      </c>
      <c r="Z8">
        <v>52</v>
      </c>
      <c r="AA8">
        <v>10</v>
      </c>
      <c r="AB8" t="s">
        <v>176</v>
      </c>
      <c r="AC8">
        <v>191</v>
      </c>
      <c r="AD8" s="3">
        <v>0.50900000000000001</v>
      </c>
      <c r="AE8">
        <v>4</v>
      </c>
      <c r="AF8">
        <v>71</v>
      </c>
      <c r="AI8" t="s">
        <v>59</v>
      </c>
      <c r="AJ8">
        <v>35</v>
      </c>
      <c r="AK8" s="3">
        <v>0.83299999999999996</v>
      </c>
      <c r="AL8">
        <v>45</v>
      </c>
      <c r="AM8" s="3">
        <v>0.97799999999999998</v>
      </c>
      <c r="AN8">
        <v>0</v>
      </c>
      <c r="AO8">
        <v>0</v>
      </c>
    </row>
    <row r="9" spans="1:41" x14ac:dyDescent="0.25">
      <c r="A9" t="s">
        <v>30</v>
      </c>
      <c r="B9">
        <v>20</v>
      </c>
      <c r="C9">
        <v>20</v>
      </c>
      <c r="D9">
        <v>41</v>
      </c>
      <c r="E9">
        <v>1</v>
      </c>
      <c r="H9" s="7" t="s">
        <v>30</v>
      </c>
      <c r="I9">
        <v>531</v>
      </c>
      <c r="J9">
        <v>2241</v>
      </c>
      <c r="K9">
        <v>4.2</v>
      </c>
      <c r="L9">
        <v>18</v>
      </c>
      <c r="M9">
        <v>11</v>
      </c>
      <c r="N9">
        <v>3</v>
      </c>
      <c r="O9" t="s">
        <v>162</v>
      </c>
      <c r="P9">
        <v>127</v>
      </c>
      <c r="Q9" s="3">
        <v>0.23899999999999999</v>
      </c>
      <c r="R9">
        <v>7</v>
      </c>
      <c r="U9" t="s">
        <v>22</v>
      </c>
      <c r="V9">
        <v>373</v>
      </c>
      <c r="W9">
        <v>4404</v>
      </c>
      <c r="X9">
        <v>11.8</v>
      </c>
      <c r="Y9">
        <v>18</v>
      </c>
      <c r="Z9">
        <v>62</v>
      </c>
      <c r="AA9">
        <v>10</v>
      </c>
      <c r="AB9" t="s">
        <v>154</v>
      </c>
      <c r="AC9">
        <v>198</v>
      </c>
      <c r="AD9" s="3">
        <v>0.53100000000000003</v>
      </c>
      <c r="AE9">
        <v>7</v>
      </c>
      <c r="AF9">
        <v>81</v>
      </c>
      <c r="AI9" t="s">
        <v>58</v>
      </c>
      <c r="AJ9">
        <v>34</v>
      </c>
      <c r="AK9" s="3">
        <v>0.85</v>
      </c>
      <c r="AL9">
        <v>23</v>
      </c>
      <c r="AM9" s="3">
        <v>0.92</v>
      </c>
      <c r="AN9">
        <v>0</v>
      </c>
      <c r="AO9">
        <v>0</v>
      </c>
    </row>
    <row r="10" spans="1:41" x14ac:dyDescent="0.25">
      <c r="A10" t="s">
        <v>14</v>
      </c>
      <c r="B10">
        <v>18</v>
      </c>
      <c r="C10">
        <v>21</v>
      </c>
      <c r="D10">
        <v>43</v>
      </c>
      <c r="E10">
        <v>2</v>
      </c>
      <c r="H10" s="7" t="s">
        <v>14</v>
      </c>
      <c r="I10">
        <v>458</v>
      </c>
      <c r="J10">
        <v>2051</v>
      </c>
      <c r="K10">
        <v>4.5</v>
      </c>
      <c r="L10">
        <v>11</v>
      </c>
      <c r="M10">
        <v>8</v>
      </c>
      <c r="N10">
        <v>1</v>
      </c>
      <c r="O10" t="s">
        <v>35</v>
      </c>
      <c r="P10">
        <v>131</v>
      </c>
      <c r="Q10" s="3">
        <v>0.28599999999999998</v>
      </c>
      <c r="R10">
        <v>9</v>
      </c>
      <c r="U10" t="s">
        <v>36</v>
      </c>
      <c r="V10">
        <v>349</v>
      </c>
      <c r="W10">
        <v>4045</v>
      </c>
      <c r="X10">
        <v>11.6</v>
      </c>
      <c r="Y10">
        <v>28</v>
      </c>
      <c r="Z10">
        <v>47</v>
      </c>
      <c r="AA10">
        <v>12</v>
      </c>
      <c r="AB10" t="s">
        <v>87</v>
      </c>
      <c r="AC10">
        <v>175</v>
      </c>
      <c r="AD10" s="3">
        <v>0.501</v>
      </c>
      <c r="AE10">
        <v>6</v>
      </c>
      <c r="AF10">
        <v>70</v>
      </c>
      <c r="AI10" t="s">
        <v>34</v>
      </c>
      <c r="AJ10">
        <v>34</v>
      </c>
      <c r="AK10" s="3">
        <v>0.89500000000000002</v>
      </c>
      <c r="AL10">
        <v>36</v>
      </c>
      <c r="AM10" s="3">
        <v>0.97299999999999998</v>
      </c>
      <c r="AN10">
        <v>1</v>
      </c>
      <c r="AO10">
        <v>0</v>
      </c>
    </row>
    <row r="11" spans="1:41" x14ac:dyDescent="0.25">
      <c r="A11" t="s">
        <v>45</v>
      </c>
      <c r="B11">
        <v>18</v>
      </c>
      <c r="C11">
        <v>22</v>
      </c>
      <c r="D11">
        <v>40</v>
      </c>
      <c r="E11">
        <v>1</v>
      </c>
      <c r="H11" s="7" t="s">
        <v>18</v>
      </c>
      <c r="I11">
        <v>435</v>
      </c>
      <c r="J11">
        <v>1963</v>
      </c>
      <c r="K11">
        <v>4.5</v>
      </c>
      <c r="L11">
        <v>13</v>
      </c>
      <c r="M11">
        <v>11</v>
      </c>
      <c r="N11">
        <v>3</v>
      </c>
      <c r="O11" t="s">
        <v>163</v>
      </c>
      <c r="P11">
        <v>109</v>
      </c>
      <c r="Q11" s="3">
        <v>0.251</v>
      </c>
      <c r="R11">
        <v>11</v>
      </c>
      <c r="U11" t="s">
        <v>16</v>
      </c>
      <c r="V11">
        <v>316</v>
      </c>
      <c r="W11">
        <v>3878</v>
      </c>
      <c r="X11">
        <v>12.3</v>
      </c>
      <c r="Y11">
        <v>26</v>
      </c>
      <c r="Z11">
        <v>56</v>
      </c>
      <c r="AA11">
        <v>9</v>
      </c>
      <c r="AB11" t="s">
        <v>177</v>
      </c>
      <c r="AC11">
        <v>176</v>
      </c>
      <c r="AD11" s="3">
        <v>0.55700000000000005</v>
      </c>
      <c r="AE11">
        <v>1</v>
      </c>
      <c r="AF11">
        <v>60</v>
      </c>
      <c r="AI11" t="s">
        <v>67</v>
      </c>
      <c r="AJ11">
        <v>34</v>
      </c>
      <c r="AK11" s="3">
        <v>0.81</v>
      </c>
      <c r="AL11">
        <v>45</v>
      </c>
      <c r="AM11" s="3">
        <v>0.95699999999999996</v>
      </c>
      <c r="AN11">
        <v>0</v>
      </c>
      <c r="AO11">
        <v>0</v>
      </c>
    </row>
    <row r="12" spans="1:41" x14ac:dyDescent="0.25">
      <c r="A12" t="s">
        <v>34</v>
      </c>
      <c r="B12">
        <v>18</v>
      </c>
      <c r="C12">
        <v>21</v>
      </c>
      <c r="D12">
        <v>42</v>
      </c>
      <c r="E12">
        <v>3</v>
      </c>
      <c r="H12" s="7" t="s">
        <v>51</v>
      </c>
      <c r="I12">
        <v>389</v>
      </c>
      <c r="J12">
        <v>1663</v>
      </c>
      <c r="K12">
        <v>4.3</v>
      </c>
      <c r="L12">
        <v>13</v>
      </c>
      <c r="M12">
        <v>9</v>
      </c>
      <c r="N12">
        <v>3</v>
      </c>
      <c r="O12" t="s">
        <v>164</v>
      </c>
      <c r="P12">
        <v>94</v>
      </c>
      <c r="Q12" s="3">
        <v>0.24199999999999999</v>
      </c>
      <c r="R12">
        <v>10</v>
      </c>
      <c r="U12" t="s">
        <v>61</v>
      </c>
      <c r="V12">
        <v>327</v>
      </c>
      <c r="W12">
        <v>3588</v>
      </c>
      <c r="X12">
        <v>11</v>
      </c>
      <c r="Y12">
        <v>18</v>
      </c>
      <c r="Z12">
        <v>49</v>
      </c>
      <c r="AA12">
        <v>7</v>
      </c>
      <c r="AB12" t="s">
        <v>31</v>
      </c>
      <c r="AC12">
        <v>171</v>
      </c>
      <c r="AD12" s="3">
        <v>0.52300000000000002</v>
      </c>
      <c r="AE12">
        <v>3</v>
      </c>
      <c r="AF12">
        <v>57</v>
      </c>
      <c r="AI12" t="s">
        <v>24</v>
      </c>
      <c r="AJ12">
        <v>33</v>
      </c>
      <c r="AK12" s="3">
        <v>0.76700000000000002</v>
      </c>
      <c r="AL12">
        <v>38</v>
      </c>
      <c r="AM12" s="3">
        <v>0.95</v>
      </c>
      <c r="AN12">
        <v>0</v>
      </c>
      <c r="AO12">
        <v>0</v>
      </c>
    </row>
    <row r="13" spans="1:41" x14ac:dyDescent="0.25">
      <c r="A13" t="s">
        <v>52</v>
      </c>
      <c r="B13">
        <v>17</v>
      </c>
      <c r="C13">
        <v>23</v>
      </c>
      <c r="D13">
        <v>41</v>
      </c>
      <c r="E13">
        <v>3</v>
      </c>
      <c r="H13" s="7" t="s">
        <v>34</v>
      </c>
      <c r="I13">
        <v>465</v>
      </c>
      <c r="J13">
        <v>2149</v>
      </c>
      <c r="K13">
        <v>4.5999999999999996</v>
      </c>
      <c r="L13">
        <v>18</v>
      </c>
      <c r="M13">
        <v>12</v>
      </c>
      <c r="N13">
        <v>2</v>
      </c>
      <c r="O13" t="s">
        <v>165</v>
      </c>
      <c r="P13">
        <v>124</v>
      </c>
      <c r="Q13" s="3">
        <v>0.26700000000000002</v>
      </c>
      <c r="R13">
        <v>7</v>
      </c>
      <c r="U13" t="s">
        <v>43</v>
      </c>
      <c r="V13">
        <v>393</v>
      </c>
      <c r="W13">
        <v>4112</v>
      </c>
      <c r="X13">
        <v>10.5</v>
      </c>
      <c r="Y13">
        <v>22</v>
      </c>
      <c r="Z13">
        <v>47</v>
      </c>
      <c r="AA13">
        <v>5</v>
      </c>
      <c r="AB13" t="s">
        <v>85</v>
      </c>
      <c r="AC13">
        <v>203</v>
      </c>
      <c r="AD13" s="3">
        <v>0.51600000000000001</v>
      </c>
      <c r="AE13">
        <v>4</v>
      </c>
      <c r="AF13">
        <v>68</v>
      </c>
      <c r="AI13" t="s">
        <v>50</v>
      </c>
      <c r="AJ13">
        <v>32</v>
      </c>
      <c r="AK13" s="3">
        <v>0.84199999999999997</v>
      </c>
      <c r="AL13">
        <v>46</v>
      </c>
      <c r="AM13" s="3">
        <v>0.1</v>
      </c>
      <c r="AN13">
        <v>0</v>
      </c>
      <c r="AO13">
        <v>0</v>
      </c>
    </row>
    <row r="14" spans="1:41" x14ac:dyDescent="0.25">
      <c r="A14" t="s">
        <v>24</v>
      </c>
      <c r="B14">
        <v>17</v>
      </c>
      <c r="C14">
        <v>23</v>
      </c>
      <c r="D14">
        <v>42</v>
      </c>
      <c r="E14">
        <v>0</v>
      </c>
      <c r="H14" s="7" t="s">
        <v>52</v>
      </c>
      <c r="I14">
        <v>426</v>
      </c>
      <c r="J14">
        <v>1997</v>
      </c>
      <c r="K14">
        <v>4.7</v>
      </c>
      <c r="L14">
        <v>7</v>
      </c>
      <c r="M14">
        <v>13</v>
      </c>
      <c r="N14">
        <v>3</v>
      </c>
      <c r="O14" t="s">
        <v>166</v>
      </c>
      <c r="P14">
        <v>108</v>
      </c>
      <c r="Q14" s="3">
        <v>0.254</v>
      </c>
      <c r="R14">
        <v>6</v>
      </c>
      <c r="U14" t="s">
        <v>34</v>
      </c>
      <c r="V14">
        <v>370</v>
      </c>
      <c r="W14">
        <v>3930</v>
      </c>
      <c r="X14">
        <v>10.6</v>
      </c>
      <c r="Y14">
        <v>20</v>
      </c>
      <c r="Z14">
        <v>46</v>
      </c>
      <c r="AA14">
        <v>6</v>
      </c>
      <c r="AB14" t="s">
        <v>178</v>
      </c>
      <c r="AC14">
        <v>200</v>
      </c>
      <c r="AD14" s="3">
        <v>0.54</v>
      </c>
      <c r="AE14">
        <v>7</v>
      </c>
      <c r="AF14">
        <v>63</v>
      </c>
      <c r="AI14" t="s">
        <v>54</v>
      </c>
      <c r="AJ14">
        <v>32</v>
      </c>
      <c r="AK14" s="3">
        <v>0.86499999999999999</v>
      </c>
      <c r="AL14">
        <v>37</v>
      </c>
      <c r="AM14" s="3">
        <v>0.94899999999999995</v>
      </c>
      <c r="AN14">
        <v>0</v>
      </c>
      <c r="AO14">
        <v>0</v>
      </c>
    </row>
    <row r="15" spans="1:41" x14ac:dyDescent="0.25">
      <c r="A15" t="s">
        <v>65</v>
      </c>
      <c r="B15">
        <v>17</v>
      </c>
      <c r="C15">
        <v>21</v>
      </c>
      <c r="D15">
        <v>43</v>
      </c>
      <c r="E15">
        <v>0</v>
      </c>
      <c r="H15" s="7" t="s">
        <v>43</v>
      </c>
      <c r="I15">
        <v>424</v>
      </c>
      <c r="J15">
        <v>1639</v>
      </c>
      <c r="K15">
        <v>3.9</v>
      </c>
      <c r="L15">
        <v>10</v>
      </c>
      <c r="M15">
        <v>11</v>
      </c>
      <c r="N15">
        <v>3</v>
      </c>
      <c r="O15" t="s">
        <v>60</v>
      </c>
      <c r="P15">
        <v>82</v>
      </c>
      <c r="Q15" s="3">
        <v>0.193</v>
      </c>
      <c r="R15">
        <v>7</v>
      </c>
      <c r="U15" t="s">
        <v>32</v>
      </c>
      <c r="V15">
        <v>354</v>
      </c>
      <c r="W15">
        <v>4101</v>
      </c>
      <c r="X15">
        <v>11.6</v>
      </c>
      <c r="Y15">
        <v>29</v>
      </c>
      <c r="Z15">
        <v>57</v>
      </c>
      <c r="AA15">
        <v>7</v>
      </c>
      <c r="AB15" t="s">
        <v>179</v>
      </c>
      <c r="AC15">
        <v>202</v>
      </c>
      <c r="AD15" s="3">
        <v>0.57099999999999995</v>
      </c>
      <c r="AE15">
        <v>2</v>
      </c>
      <c r="AF15">
        <v>73</v>
      </c>
      <c r="AI15" t="s">
        <v>43</v>
      </c>
      <c r="AJ15">
        <v>31</v>
      </c>
      <c r="AK15" s="3">
        <v>0.91200000000000003</v>
      </c>
      <c r="AL15">
        <v>46</v>
      </c>
      <c r="AM15" s="3">
        <v>0.1</v>
      </c>
      <c r="AN15">
        <v>0</v>
      </c>
      <c r="AO15">
        <v>0</v>
      </c>
    </row>
    <row r="16" spans="1:41" x14ac:dyDescent="0.25">
      <c r="A16" t="s">
        <v>51</v>
      </c>
      <c r="B16">
        <v>16</v>
      </c>
      <c r="C16">
        <v>41</v>
      </c>
      <c r="D16">
        <v>59</v>
      </c>
      <c r="E16">
        <v>1</v>
      </c>
      <c r="H16" s="7" t="s">
        <v>59</v>
      </c>
      <c r="I16">
        <v>392</v>
      </c>
      <c r="J16">
        <v>1588</v>
      </c>
      <c r="K16">
        <v>4</v>
      </c>
      <c r="L16">
        <v>12</v>
      </c>
      <c r="M16">
        <v>5</v>
      </c>
      <c r="N16">
        <v>2</v>
      </c>
      <c r="O16" t="s">
        <v>167</v>
      </c>
      <c r="P16">
        <v>83</v>
      </c>
      <c r="Q16" s="3">
        <v>0.21199999999999999</v>
      </c>
      <c r="R16">
        <v>5</v>
      </c>
      <c r="U16" t="s">
        <v>40</v>
      </c>
      <c r="V16">
        <v>349</v>
      </c>
      <c r="W16">
        <v>3869</v>
      </c>
      <c r="X16">
        <v>11.1</v>
      </c>
      <c r="Y16">
        <v>23</v>
      </c>
      <c r="Z16">
        <v>49</v>
      </c>
      <c r="AA16">
        <v>7</v>
      </c>
      <c r="AB16" t="s">
        <v>180</v>
      </c>
      <c r="AC16">
        <v>177</v>
      </c>
      <c r="AD16" s="3">
        <v>0.50700000000000001</v>
      </c>
      <c r="AE16">
        <v>5</v>
      </c>
      <c r="AF16">
        <v>60</v>
      </c>
      <c r="AI16" t="s">
        <v>30</v>
      </c>
      <c r="AJ16">
        <v>31</v>
      </c>
      <c r="AK16" s="3">
        <v>0.83799999999999997</v>
      </c>
      <c r="AL16">
        <v>36</v>
      </c>
      <c r="AM16" s="3">
        <v>0.1</v>
      </c>
      <c r="AN16">
        <v>0</v>
      </c>
      <c r="AO16">
        <v>0</v>
      </c>
    </row>
    <row r="17" spans="1:41" x14ac:dyDescent="0.25">
      <c r="A17" t="s">
        <v>49</v>
      </c>
      <c r="B17">
        <v>15</v>
      </c>
      <c r="C17">
        <v>20</v>
      </c>
      <c r="D17">
        <v>38</v>
      </c>
      <c r="E17">
        <v>0</v>
      </c>
      <c r="H17" s="7" t="s">
        <v>24</v>
      </c>
      <c r="I17">
        <v>476</v>
      </c>
      <c r="J17">
        <v>2118</v>
      </c>
      <c r="K17">
        <v>4.4000000000000004</v>
      </c>
      <c r="L17">
        <v>24</v>
      </c>
      <c r="M17">
        <v>11</v>
      </c>
      <c r="N17">
        <v>4</v>
      </c>
      <c r="O17" t="s">
        <v>162</v>
      </c>
      <c r="P17">
        <v>118</v>
      </c>
      <c r="Q17" s="3">
        <v>0.248</v>
      </c>
      <c r="R17">
        <v>8</v>
      </c>
      <c r="U17" t="s">
        <v>67</v>
      </c>
      <c r="V17">
        <v>307</v>
      </c>
      <c r="W17">
        <v>3492</v>
      </c>
      <c r="X17">
        <v>11.4</v>
      </c>
      <c r="Y17">
        <v>25</v>
      </c>
      <c r="Z17">
        <v>47</v>
      </c>
      <c r="AA17">
        <v>5</v>
      </c>
      <c r="AB17" t="s">
        <v>134</v>
      </c>
      <c r="AC17">
        <v>175</v>
      </c>
      <c r="AD17" s="3">
        <v>0.56999999999999995</v>
      </c>
      <c r="AE17">
        <v>2</v>
      </c>
      <c r="AF17">
        <v>60</v>
      </c>
      <c r="AI17" t="s">
        <v>51</v>
      </c>
      <c r="AJ17">
        <v>30</v>
      </c>
      <c r="AK17" s="3">
        <v>0.93799999999999994</v>
      </c>
      <c r="AL17">
        <v>54</v>
      </c>
      <c r="AM17" s="3">
        <v>0.96399999999999997</v>
      </c>
      <c r="AN17">
        <v>0</v>
      </c>
      <c r="AO17">
        <v>0</v>
      </c>
    </row>
    <row r="18" spans="1:41" x14ac:dyDescent="0.25">
      <c r="A18" t="s">
        <v>54</v>
      </c>
      <c r="B18">
        <v>15</v>
      </c>
      <c r="C18">
        <v>26</v>
      </c>
      <c r="D18">
        <v>42</v>
      </c>
      <c r="E18">
        <v>0</v>
      </c>
      <c r="H18" s="7" t="s">
        <v>47</v>
      </c>
      <c r="I18">
        <v>503</v>
      </c>
      <c r="J18">
        <v>2277</v>
      </c>
      <c r="K18">
        <v>4.5</v>
      </c>
      <c r="L18">
        <v>21</v>
      </c>
      <c r="M18">
        <v>18</v>
      </c>
      <c r="N18">
        <v>5</v>
      </c>
      <c r="O18" t="s">
        <v>89</v>
      </c>
      <c r="P18">
        <v>118</v>
      </c>
      <c r="Q18" s="3">
        <v>0.23499999999999999</v>
      </c>
      <c r="R18">
        <v>5</v>
      </c>
      <c r="U18" t="s">
        <v>14</v>
      </c>
      <c r="V18">
        <v>404</v>
      </c>
      <c r="W18">
        <v>4004</v>
      </c>
      <c r="X18">
        <v>9.9</v>
      </c>
      <c r="Y18">
        <v>34</v>
      </c>
      <c r="Z18">
        <v>44</v>
      </c>
      <c r="AA18">
        <v>8</v>
      </c>
      <c r="AB18" t="s">
        <v>181</v>
      </c>
      <c r="AC18">
        <v>200</v>
      </c>
      <c r="AD18" s="3">
        <v>0.495</v>
      </c>
      <c r="AE18">
        <v>6</v>
      </c>
      <c r="AF18">
        <v>66</v>
      </c>
      <c r="AI18" t="s">
        <v>14</v>
      </c>
      <c r="AJ18">
        <v>29</v>
      </c>
      <c r="AK18" s="3">
        <v>0.70699999999999996</v>
      </c>
      <c r="AL18">
        <v>38</v>
      </c>
      <c r="AM18" s="3">
        <v>0.1</v>
      </c>
      <c r="AN18">
        <v>0</v>
      </c>
      <c r="AO18">
        <v>0</v>
      </c>
    </row>
    <row r="19" spans="1:41" x14ac:dyDescent="0.25">
      <c r="A19" t="s">
        <v>32</v>
      </c>
      <c r="B19">
        <v>15</v>
      </c>
      <c r="C19">
        <v>22</v>
      </c>
      <c r="D19">
        <v>41</v>
      </c>
      <c r="E19">
        <v>0</v>
      </c>
      <c r="H19" s="7" t="s">
        <v>54</v>
      </c>
      <c r="I19">
        <v>418</v>
      </c>
      <c r="J19">
        <v>1731</v>
      </c>
      <c r="K19">
        <v>4.0999999999999996</v>
      </c>
      <c r="L19">
        <v>13</v>
      </c>
      <c r="M19">
        <v>8</v>
      </c>
      <c r="N19">
        <v>1</v>
      </c>
      <c r="O19" t="s">
        <v>46</v>
      </c>
      <c r="P19">
        <v>112</v>
      </c>
      <c r="Q19" s="3">
        <v>0.26800000000000002</v>
      </c>
      <c r="R19">
        <v>4</v>
      </c>
      <c r="U19" t="s">
        <v>59</v>
      </c>
      <c r="V19">
        <v>415</v>
      </c>
      <c r="W19">
        <v>4459</v>
      </c>
      <c r="X19">
        <v>10.7</v>
      </c>
      <c r="Y19">
        <v>24</v>
      </c>
      <c r="Z19">
        <v>51</v>
      </c>
      <c r="AA19">
        <v>4</v>
      </c>
      <c r="AB19" t="s">
        <v>182</v>
      </c>
      <c r="AC19">
        <v>218</v>
      </c>
      <c r="AD19" s="3">
        <v>0.52500000000000002</v>
      </c>
      <c r="AE19">
        <v>2</v>
      </c>
      <c r="AF19">
        <v>94</v>
      </c>
      <c r="AI19" t="s">
        <v>32</v>
      </c>
      <c r="AJ19">
        <v>29</v>
      </c>
      <c r="AK19" s="3">
        <v>0.85299999999999998</v>
      </c>
      <c r="AL19">
        <v>32</v>
      </c>
      <c r="AM19" s="3">
        <v>0.88900000000000001</v>
      </c>
      <c r="AN19">
        <v>0</v>
      </c>
      <c r="AO19">
        <v>0</v>
      </c>
    </row>
    <row r="20" spans="1:41" x14ac:dyDescent="0.25">
      <c r="A20" t="s">
        <v>28</v>
      </c>
      <c r="B20">
        <v>15</v>
      </c>
      <c r="C20">
        <v>21</v>
      </c>
      <c r="D20">
        <v>37</v>
      </c>
      <c r="E20">
        <v>1</v>
      </c>
      <c r="H20" s="7" t="s">
        <v>32</v>
      </c>
      <c r="I20">
        <v>477</v>
      </c>
      <c r="J20">
        <v>2210</v>
      </c>
      <c r="K20">
        <v>4.5999999999999996</v>
      </c>
      <c r="L20">
        <v>13</v>
      </c>
      <c r="M20">
        <v>9</v>
      </c>
      <c r="N20">
        <v>3</v>
      </c>
      <c r="O20" t="s">
        <v>44</v>
      </c>
      <c r="P20">
        <v>117</v>
      </c>
      <c r="Q20" s="3">
        <v>0.245</v>
      </c>
      <c r="R20">
        <v>3</v>
      </c>
      <c r="U20" t="s">
        <v>49</v>
      </c>
      <c r="V20">
        <v>326</v>
      </c>
      <c r="W20">
        <v>3753</v>
      </c>
      <c r="X20">
        <v>11.5</v>
      </c>
      <c r="Y20">
        <v>31</v>
      </c>
      <c r="Z20">
        <v>49</v>
      </c>
      <c r="AA20">
        <v>12</v>
      </c>
      <c r="AB20" t="s">
        <v>85</v>
      </c>
      <c r="AC20">
        <v>172</v>
      </c>
      <c r="AD20" s="3">
        <v>0.52800000000000002</v>
      </c>
      <c r="AE20">
        <v>3</v>
      </c>
      <c r="AF20">
        <v>90</v>
      </c>
      <c r="AI20" t="s">
        <v>20</v>
      </c>
      <c r="AJ20">
        <v>28</v>
      </c>
      <c r="AK20" s="3">
        <v>0.77800000000000002</v>
      </c>
      <c r="AL20">
        <v>47</v>
      </c>
      <c r="AM20" s="3">
        <v>0.97899999999999998</v>
      </c>
      <c r="AN20">
        <v>0</v>
      </c>
      <c r="AO20">
        <v>0</v>
      </c>
    </row>
    <row r="21" spans="1:41" x14ac:dyDescent="0.25">
      <c r="A21" t="s">
        <v>26</v>
      </c>
      <c r="B21">
        <v>14</v>
      </c>
      <c r="C21">
        <v>21</v>
      </c>
      <c r="D21">
        <v>37</v>
      </c>
      <c r="E21">
        <v>0</v>
      </c>
      <c r="H21" s="7" t="s">
        <v>38</v>
      </c>
      <c r="I21">
        <v>405</v>
      </c>
      <c r="J21">
        <v>1763</v>
      </c>
      <c r="K21">
        <v>4.4000000000000004</v>
      </c>
      <c r="L21">
        <v>12</v>
      </c>
      <c r="M21">
        <v>10</v>
      </c>
      <c r="N21">
        <v>2</v>
      </c>
      <c r="O21" t="s">
        <v>25</v>
      </c>
      <c r="P21">
        <v>97</v>
      </c>
      <c r="Q21" s="3">
        <v>0.24</v>
      </c>
      <c r="R21">
        <v>5</v>
      </c>
      <c r="U21" t="s">
        <v>12</v>
      </c>
      <c r="V21">
        <v>325</v>
      </c>
      <c r="W21">
        <v>3959</v>
      </c>
      <c r="X21">
        <v>12.2</v>
      </c>
      <c r="Y21">
        <v>17</v>
      </c>
      <c r="Z21">
        <v>57</v>
      </c>
      <c r="AA21">
        <v>10</v>
      </c>
      <c r="AB21" t="s">
        <v>183</v>
      </c>
      <c r="AC21">
        <v>177</v>
      </c>
      <c r="AD21" s="3">
        <v>0.54500000000000004</v>
      </c>
      <c r="AE21">
        <v>6</v>
      </c>
      <c r="AF21">
        <v>66</v>
      </c>
      <c r="AI21" t="s">
        <v>42</v>
      </c>
      <c r="AJ21">
        <v>27</v>
      </c>
      <c r="AK21" s="3">
        <v>0.93100000000000005</v>
      </c>
      <c r="AL21">
        <v>27</v>
      </c>
      <c r="AM21" s="3">
        <v>0.1</v>
      </c>
      <c r="AN21">
        <v>0</v>
      </c>
      <c r="AO21">
        <v>1</v>
      </c>
    </row>
    <row r="22" spans="1:41" x14ac:dyDescent="0.25">
      <c r="A22" t="s">
        <v>12</v>
      </c>
      <c r="B22">
        <v>13</v>
      </c>
      <c r="C22">
        <v>20</v>
      </c>
      <c r="D22">
        <v>36</v>
      </c>
      <c r="E22">
        <v>3</v>
      </c>
      <c r="H22" s="7" t="s">
        <v>56</v>
      </c>
      <c r="I22">
        <v>507</v>
      </c>
      <c r="J22">
        <v>2233</v>
      </c>
      <c r="K22">
        <v>4.4000000000000004</v>
      </c>
      <c r="L22">
        <v>16</v>
      </c>
      <c r="M22">
        <v>10</v>
      </c>
      <c r="N22">
        <v>4</v>
      </c>
      <c r="O22" t="s">
        <v>168</v>
      </c>
      <c r="P22">
        <v>127</v>
      </c>
      <c r="Q22" s="3">
        <v>0.25</v>
      </c>
      <c r="R22">
        <v>11</v>
      </c>
      <c r="U22" t="s">
        <v>24</v>
      </c>
      <c r="V22">
        <v>338</v>
      </c>
      <c r="W22">
        <v>3476</v>
      </c>
      <c r="X22">
        <v>10.3</v>
      </c>
      <c r="Y22">
        <v>25</v>
      </c>
      <c r="Z22">
        <v>39</v>
      </c>
      <c r="AA22">
        <v>5</v>
      </c>
      <c r="AB22" t="s">
        <v>184</v>
      </c>
      <c r="AC22">
        <v>181</v>
      </c>
      <c r="AD22" s="3">
        <v>0.53600000000000003</v>
      </c>
      <c r="AE22">
        <v>4</v>
      </c>
      <c r="AF22">
        <v>72</v>
      </c>
      <c r="AI22" t="s">
        <v>28</v>
      </c>
      <c r="AJ22">
        <v>27</v>
      </c>
      <c r="AK22" s="3">
        <v>0.871</v>
      </c>
      <c r="AL22">
        <v>31</v>
      </c>
      <c r="AM22" s="3">
        <v>0.93899999999999995</v>
      </c>
      <c r="AN22">
        <v>0</v>
      </c>
      <c r="AO22">
        <v>1</v>
      </c>
    </row>
    <row r="23" spans="1:41" x14ac:dyDescent="0.25">
      <c r="A23" t="s">
        <v>42</v>
      </c>
      <c r="B23">
        <v>13</v>
      </c>
      <c r="C23">
        <v>19</v>
      </c>
      <c r="D23">
        <v>34</v>
      </c>
      <c r="E23">
        <v>4</v>
      </c>
      <c r="H23" s="7" t="s">
        <v>28</v>
      </c>
      <c r="I23">
        <v>489</v>
      </c>
      <c r="J23">
        <v>2404</v>
      </c>
      <c r="K23">
        <v>4.9000000000000004</v>
      </c>
      <c r="L23">
        <v>20</v>
      </c>
      <c r="M23">
        <v>18</v>
      </c>
      <c r="N23">
        <v>1</v>
      </c>
      <c r="O23" t="s">
        <v>162</v>
      </c>
      <c r="P23">
        <v>133</v>
      </c>
      <c r="Q23" s="3">
        <v>0.27200000000000002</v>
      </c>
      <c r="R23">
        <v>5</v>
      </c>
      <c r="U23" t="s">
        <v>42</v>
      </c>
      <c r="V23">
        <v>389</v>
      </c>
      <c r="W23">
        <v>4605</v>
      </c>
      <c r="X23">
        <v>11.8</v>
      </c>
      <c r="Y23">
        <v>29</v>
      </c>
      <c r="Z23">
        <v>71</v>
      </c>
      <c r="AA23">
        <v>14</v>
      </c>
      <c r="AB23" t="s">
        <v>94</v>
      </c>
      <c r="AC23">
        <v>219</v>
      </c>
      <c r="AD23" s="3">
        <v>0.56299999999999994</v>
      </c>
      <c r="AE23">
        <v>0</v>
      </c>
      <c r="AF23">
        <v>74</v>
      </c>
      <c r="AI23" t="s">
        <v>22</v>
      </c>
      <c r="AJ23">
        <v>26</v>
      </c>
      <c r="AK23" s="3">
        <v>0.89700000000000002</v>
      </c>
      <c r="AL23">
        <v>64</v>
      </c>
      <c r="AM23" s="3">
        <v>0.95499999999999996</v>
      </c>
      <c r="AN23">
        <v>0</v>
      </c>
      <c r="AO23">
        <v>1</v>
      </c>
    </row>
    <row r="24" spans="1:41" x14ac:dyDescent="0.25">
      <c r="A24" t="s">
        <v>40</v>
      </c>
      <c r="B24">
        <v>13</v>
      </c>
      <c r="C24">
        <v>15</v>
      </c>
      <c r="D24">
        <v>30</v>
      </c>
      <c r="E24">
        <v>1</v>
      </c>
      <c r="H24" s="7" t="s">
        <v>49</v>
      </c>
      <c r="I24">
        <v>447</v>
      </c>
      <c r="J24">
        <v>1938</v>
      </c>
      <c r="K24">
        <v>4.3</v>
      </c>
      <c r="L24">
        <v>11</v>
      </c>
      <c r="M24">
        <v>13</v>
      </c>
      <c r="N24">
        <v>2</v>
      </c>
      <c r="O24" t="s">
        <v>147</v>
      </c>
      <c r="P24">
        <v>107</v>
      </c>
      <c r="Q24" s="3">
        <v>0.23899999999999999</v>
      </c>
      <c r="R24">
        <v>8</v>
      </c>
      <c r="U24" t="s">
        <v>56</v>
      </c>
      <c r="V24">
        <v>346</v>
      </c>
      <c r="W24">
        <v>3749</v>
      </c>
      <c r="X24">
        <v>10.8</v>
      </c>
      <c r="Y24">
        <v>27</v>
      </c>
      <c r="Z24">
        <v>45</v>
      </c>
      <c r="AA24">
        <v>6</v>
      </c>
      <c r="AB24" t="s">
        <v>31</v>
      </c>
      <c r="AC24">
        <v>189</v>
      </c>
      <c r="AD24" s="3">
        <v>0.54600000000000004</v>
      </c>
      <c r="AE24">
        <v>2</v>
      </c>
      <c r="AF24">
        <v>73</v>
      </c>
      <c r="AI24" t="s">
        <v>56</v>
      </c>
      <c r="AJ24">
        <v>26</v>
      </c>
      <c r="AK24" s="3">
        <v>0.78800000000000003</v>
      </c>
      <c r="AL24">
        <v>25</v>
      </c>
      <c r="AM24" s="3">
        <v>0.96199999999999997</v>
      </c>
      <c r="AN24">
        <v>0</v>
      </c>
      <c r="AO24">
        <v>0</v>
      </c>
    </row>
    <row r="25" spans="1:41" x14ac:dyDescent="0.25">
      <c r="A25" t="s">
        <v>43</v>
      </c>
      <c r="B25">
        <v>12</v>
      </c>
      <c r="C25">
        <v>30</v>
      </c>
      <c r="D25">
        <v>47</v>
      </c>
      <c r="E25">
        <v>0</v>
      </c>
      <c r="H25" s="7" t="s">
        <v>12</v>
      </c>
      <c r="I25">
        <v>485</v>
      </c>
      <c r="J25">
        <v>2317</v>
      </c>
      <c r="K25">
        <v>4.8</v>
      </c>
      <c r="L25">
        <v>20</v>
      </c>
      <c r="M25">
        <v>12</v>
      </c>
      <c r="N25">
        <v>2</v>
      </c>
      <c r="O25" t="s">
        <v>169</v>
      </c>
      <c r="P25">
        <v>129</v>
      </c>
      <c r="Q25" s="3">
        <v>0.26600000000000001</v>
      </c>
      <c r="R25">
        <v>5</v>
      </c>
      <c r="U25" t="s">
        <v>45</v>
      </c>
      <c r="V25">
        <v>360</v>
      </c>
      <c r="W25">
        <v>4043</v>
      </c>
      <c r="X25">
        <v>11.2</v>
      </c>
      <c r="Y25">
        <v>35</v>
      </c>
      <c r="Z25">
        <v>51</v>
      </c>
      <c r="AA25">
        <v>7</v>
      </c>
      <c r="AB25" t="s">
        <v>55</v>
      </c>
      <c r="AC25">
        <v>205</v>
      </c>
      <c r="AD25" s="3">
        <v>0.56899999999999995</v>
      </c>
      <c r="AE25">
        <v>4</v>
      </c>
      <c r="AF25">
        <v>68</v>
      </c>
      <c r="AI25" t="s">
        <v>65</v>
      </c>
      <c r="AJ25">
        <v>26</v>
      </c>
      <c r="AK25" s="3">
        <v>0.86699999999999999</v>
      </c>
      <c r="AL25">
        <v>37</v>
      </c>
      <c r="AM25" s="3">
        <v>0.92500000000000004</v>
      </c>
      <c r="AN25">
        <v>1</v>
      </c>
      <c r="AO25">
        <v>0</v>
      </c>
    </row>
    <row r="26" spans="1:41" x14ac:dyDescent="0.25">
      <c r="A26" t="s">
        <v>38</v>
      </c>
      <c r="B26">
        <v>12</v>
      </c>
      <c r="C26">
        <v>22</v>
      </c>
      <c r="D26">
        <v>34</v>
      </c>
      <c r="E26">
        <v>2</v>
      </c>
      <c r="H26" s="7" t="s">
        <v>36</v>
      </c>
      <c r="I26">
        <v>482</v>
      </c>
      <c r="J26">
        <v>2331</v>
      </c>
      <c r="K26">
        <v>4.8</v>
      </c>
      <c r="L26">
        <v>25</v>
      </c>
      <c r="M26">
        <v>12</v>
      </c>
      <c r="N26">
        <v>1</v>
      </c>
      <c r="O26" t="s">
        <v>37</v>
      </c>
      <c r="P26">
        <v>141</v>
      </c>
      <c r="Q26" s="3">
        <v>0.29199999999999998</v>
      </c>
      <c r="R26">
        <v>3</v>
      </c>
      <c r="U26" t="s">
        <v>28</v>
      </c>
      <c r="V26">
        <v>366</v>
      </c>
      <c r="W26">
        <v>4295</v>
      </c>
      <c r="X26">
        <v>11.7</v>
      </c>
      <c r="Y26">
        <v>19</v>
      </c>
      <c r="Z26">
        <v>55</v>
      </c>
      <c r="AA26">
        <v>10</v>
      </c>
      <c r="AB26" t="s">
        <v>185</v>
      </c>
      <c r="AC26">
        <v>194</v>
      </c>
      <c r="AD26" s="3">
        <v>0.53</v>
      </c>
      <c r="AE26">
        <v>2</v>
      </c>
      <c r="AF26">
        <v>93</v>
      </c>
      <c r="AI26" t="s">
        <v>63</v>
      </c>
      <c r="AJ26">
        <v>25</v>
      </c>
      <c r="AK26" s="3">
        <v>0.75800000000000001</v>
      </c>
      <c r="AL26">
        <v>51</v>
      </c>
      <c r="AM26" s="3">
        <v>0.96199999999999997</v>
      </c>
      <c r="AN26">
        <v>1</v>
      </c>
      <c r="AO26">
        <v>0</v>
      </c>
    </row>
    <row r="27" spans="1:41" x14ac:dyDescent="0.25">
      <c r="A27" t="s">
        <v>63</v>
      </c>
      <c r="B27">
        <v>11</v>
      </c>
      <c r="C27">
        <v>43</v>
      </c>
      <c r="D27">
        <v>57</v>
      </c>
      <c r="E27">
        <v>1</v>
      </c>
      <c r="H27" s="7" t="s">
        <v>40</v>
      </c>
      <c r="I27">
        <v>503</v>
      </c>
      <c r="J27">
        <v>2316</v>
      </c>
      <c r="K27">
        <v>4.5999999999999996</v>
      </c>
      <c r="L27">
        <v>18</v>
      </c>
      <c r="M27">
        <v>19</v>
      </c>
      <c r="N27">
        <v>5</v>
      </c>
      <c r="O27" t="s">
        <v>35</v>
      </c>
      <c r="P27">
        <v>129</v>
      </c>
      <c r="Q27" s="3">
        <v>0.25600000000000001</v>
      </c>
      <c r="R27">
        <v>9</v>
      </c>
      <c r="U27" t="s">
        <v>47</v>
      </c>
      <c r="V27">
        <v>314</v>
      </c>
      <c r="W27">
        <v>3216</v>
      </c>
      <c r="X27">
        <v>10.199999999999999</v>
      </c>
      <c r="Y27">
        <v>27</v>
      </c>
      <c r="Z27">
        <v>42</v>
      </c>
      <c r="AA27">
        <v>4</v>
      </c>
      <c r="AB27" t="s">
        <v>186</v>
      </c>
      <c r="AC27">
        <v>157</v>
      </c>
      <c r="AD27" s="3">
        <v>0.5</v>
      </c>
      <c r="AE27">
        <v>3</v>
      </c>
      <c r="AF27">
        <v>53</v>
      </c>
      <c r="AI27" t="s">
        <v>47</v>
      </c>
      <c r="AJ27">
        <v>25</v>
      </c>
      <c r="AK27" s="3">
        <v>0.92600000000000005</v>
      </c>
      <c r="AL27">
        <v>28</v>
      </c>
      <c r="AM27" s="3">
        <v>0.1</v>
      </c>
      <c r="AN27">
        <v>0</v>
      </c>
      <c r="AO27">
        <v>0</v>
      </c>
    </row>
    <row r="28" spans="1:41" x14ac:dyDescent="0.25">
      <c r="A28" t="s">
        <v>47</v>
      </c>
      <c r="B28">
        <v>11</v>
      </c>
      <c r="C28">
        <v>22</v>
      </c>
      <c r="D28">
        <v>33</v>
      </c>
      <c r="E28">
        <v>3</v>
      </c>
      <c r="H28" s="7" t="s">
        <v>42</v>
      </c>
      <c r="I28">
        <v>511</v>
      </c>
      <c r="J28">
        <v>2254</v>
      </c>
      <c r="K28">
        <v>4.4000000000000004</v>
      </c>
      <c r="L28">
        <v>19</v>
      </c>
      <c r="M28">
        <v>12</v>
      </c>
      <c r="N28">
        <v>0</v>
      </c>
      <c r="O28" t="s">
        <v>170</v>
      </c>
      <c r="P28">
        <v>137</v>
      </c>
      <c r="Q28" s="3">
        <v>0.26800000000000002</v>
      </c>
      <c r="R28">
        <v>3</v>
      </c>
      <c r="U28" t="s">
        <v>52</v>
      </c>
      <c r="V28">
        <v>367</v>
      </c>
      <c r="W28">
        <v>3762</v>
      </c>
      <c r="X28">
        <v>10.199999999999999</v>
      </c>
      <c r="Y28">
        <v>24</v>
      </c>
      <c r="Z28">
        <v>48</v>
      </c>
      <c r="AA28">
        <v>8</v>
      </c>
      <c r="AB28" t="s">
        <v>86</v>
      </c>
      <c r="AC28">
        <v>170</v>
      </c>
      <c r="AD28" s="3">
        <v>0.46300000000000002</v>
      </c>
      <c r="AE28">
        <v>1</v>
      </c>
      <c r="AF28">
        <v>87</v>
      </c>
      <c r="AI28" t="s">
        <v>18</v>
      </c>
      <c r="AJ28">
        <v>24</v>
      </c>
      <c r="AK28" s="3">
        <v>0.82799999999999996</v>
      </c>
      <c r="AL28">
        <v>59</v>
      </c>
      <c r="AM28" s="3">
        <v>0.92200000000000004</v>
      </c>
      <c r="AN28">
        <v>0</v>
      </c>
      <c r="AO28">
        <v>0</v>
      </c>
    </row>
    <row r="29" spans="1:41" x14ac:dyDescent="0.25">
      <c r="A29" t="s">
        <v>56</v>
      </c>
      <c r="B29">
        <v>11</v>
      </c>
      <c r="C29">
        <v>18</v>
      </c>
      <c r="D29">
        <v>30</v>
      </c>
      <c r="E29">
        <v>3</v>
      </c>
      <c r="H29" s="7" t="s">
        <v>45</v>
      </c>
      <c r="I29">
        <v>592</v>
      </c>
      <c r="J29">
        <v>3057</v>
      </c>
      <c r="K29">
        <v>5.2</v>
      </c>
      <c r="L29">
        <v>24</v>
      </c>
      <c r="M29">
        <v>15</v>
      </c>
      <c r="N29">
        <v>4</v>
      </c>
      <c r="O29" t="s">
        <v>171</v>
      </c>
      <c r="P29">
        <v>179</v>
      </c>
      <c r="Q29" s="3">
        <v>0.30199999999999999</v>
      </c>
      <c r="R29">
        <v>6</v>
      </c>
      <c r="U29" t="s">
        <v>18</v>
      </c>
      <c r="V29">
        <v>396</v>
      </c>
      <c r="W29">
        <v>4100</v>
      </c>
      <c r="X29">
        <v>10.4</v>
      </c>
      <c r="Y29">
        <v>28</v>
      </c>
      <c r="Z29">
        <v>43</v>
      </c>
      <c r="AA29">
        <v>4</v>
      </c>
      <c r="AB29" t="s">
        <v>187</v>
      </c>
      <c r="AC29">
        <v>217</v>
      </c>
      <c r="AD29" s="3">
        <v>0.54800000000000004</v>
      </c>
      <c r="AE29">
        <v>4</v>
      </c>
      <c r="AF29">
        <v>60</v>
      </c>
      <c r="AI29" t="s">
        <v>40</v>
      </c>
      <c r="AJ29">
        <v>23</v>
      </c>
      <c r="AK29" s="3">
        <v>0.82099999999999995</v>
      </c>
      <c r="AL29">
        <v>22</v>
      </c>
      <c r="AM29" s="3">
        <v>0.95599999999999996</v>
      </c>
      <c r="AN29">
        <v>1</v>
      </c>
      <c r="AO29">
        <v>0</v>
      </c>
    </row>
    <row r="30" spans="1:41" x14ac:dyDescent="0.25">
      <c r="A30" t="s">
        <v>58</v>
      </c>
      <c r="B30">
        <v>10</v>
      </c>
      <c r="C30">
        <v>19</v>
      </c>
      <c r="D30">
        <v>30</v>
      </c>
      <c r="E30">
        <v>2</v>
      </c>
      <c r="H30" s="7" t="s">
        <v>16</v>
      </c>
      <c r="I30">
        <v>488</v>
      </c>
      <c r="J30">
        <v>2205</v>
      </c>
      <c r="K30">
        <v>4.5</v>
      </c>
      <c r="L30">
        <v>22</v>
      </c>
      <c r="M30">
        <v>22</v>
      </c>
      <c r="N30">
        <v>4</v>
      </c>
      <c r="O30" t="s">
        <v>53</v>
      </c>
      <c r="P30">
        <v>108</v>
      </c>
      <c r="Q30" s="3">
        <v>0.221</v>
      </c>
      <c r="R30">
        <v>6</v>
      </c>
      <c r="U30" t="s">
        <v>26</v>
      </c>
      <c r="V30">
        <v>382</v>
      </c>
      <c r="W30">
        <v>4151</v>
      </c>
      <c r="X30">
        <v>10.9</v>
      </c>
      <c r="Y30">
        <v>23</v>
      </c>
      <c r="Z30">
        <v>47</v>
      </c>
      <c r="AA30">
        <v>9</v>
      </c>
      <c r="AB30" t="s">
        <v>186</v>
      </c>
      <c r="AC30">
        <v>193</v>
      </c>
      <c r="AD30" s="3">
        <v>0.505</v>
      </c>
      <c r="AE30">
        <v>4</v>
      </c>
      <c r="AF30">
        <v>77</v>
      </c>
      <c r="AI30" t="s">
        <v>10</v>
      </c>
      <c r="AJ30">
        <v>22</v>
      </c>
      <c r="AK30" s="3">
        <v>0.73299999999999998</v>
      </c>
      <c r="AL30">
        <v>60</v>
      </c>
      <c r="AM30" s="3">
        <v>0.96799999999999997</v>
      </c>
      <c r="AN30">
        <v>0</v>
      </c>
      <c r="AO30">
        <v>0</v>
      </c>
    </row>
    <row r="31" spans="1:41" x14ac:dyDescent="0.25">
      <c r="A31" t="s">
        <v>59</v>
      </c>
      <c r="B31">
        <v>9</v>
      </c>
      <c r="C31">
        <v>35</v>
      </c>
      <c r="D31">
        <v>47</v>
      </c>
      <c r="E31">
        <v>0</v>
      </c>
      <c r="H31" s="7" t="s">
        <v>65</v>
      </c>
      <c r="I31">
        <v>451</v>
      </c>
      <c r="J31">
        <v>2053</v>
      </c>
      <c r="K31">
        <v>4.5999999999999996</v>
      </c>
      <c r="L31">
        <v>11</v>
      </c>
      <c r="M31">
        <v>10</v>
      </c>
      <c r="N31">
        <v>2</v>
      </c>
      <c r="O31" t="s">
        <v>172</v>
      </c>
      <c r="P31">
        <v>107</v>
      </c>
      <c r="Q31" s="3">
        <v>0.23699999999999999</v>
      </c>
      <c r="R31">
        <v>10</v>
      </c>
      <c r="U31" t="s">
        <v>10</v>
      </c>
      <c r="V31">
        <v>396</v>
      </c>
      <c r="W31">
        <v>4468</v>
      </c>
      <c r="X31">
        <v>11.3</v>
      </c>
      <c r="Y31">
        <v>27</v>
      </c>
      <c r="Z31">
        <v>58</v>
      </c>
      <c r="AA31">
        <v>6</v>
      </c>
      <c r="AB31" t="s">
        <v>85</v>
      </c>
      <c r="AC31">
        <v>218</v>
      </c>
      <c r="AD31" s="3">
        <v>0.55000000000000004</v>
      </c>
      <c r="AE31">
        <v>4</v>
      </c>
      <c r="AF31">
        <v>82</v>
      </c>
      <c r="AI31" t="s">
        <v>45</v>
      </c>
      <c r="AJ31">
        <v>22</v>
      </c>
      <c r="AK31" s="3">
        <v>0.84599999999999997</v>
      </c>
      <c r="AL31">
        <v>33</v>
      </c>
      <c r="AM31" s="3">
        <v>0.94299999999999995</v>
      </c>
      <c r="AN31">
        <v>0</v>
      </c>
      <c r="AO31">
        <v>0</v>
      </c>
    </row>
    <row r="32" spans="1:41" x14ac:dyDescent="0.25">
      <c r="A32" t="s">
        <v>16</v>
      </c>
      <c r="B32">
        <v>8</v>
      </c>
      <c r="C32">
        <v>19</v>
      </c>
      <c r="D32">
        <v>29</v>
      </c>
      <c r="E32">
        <v>5</v>
      </c>
      <c r="H32" s="7" t="s">
        <v>63</v>
      </c>
      <c r="I32">
        <v>479</v>
      </c>
      <c r="J32">
        <v>2122</v>
      </c>
      <c r="K32">
        <v>4.4000000000000004</v>
      </c>
      <c r="L32">
        <v>20</v>
      </c>
      <c r="M32">
        <v>10</v>
      </c>
      <c r="N32">
        <v>2</v>
      </c>
      <c r="O32" t="s">
        <v>173</v>
      </c>
      <c r="P32">
        <v>137</v>
      </c>
      <c r="Q32" s="3">
        <v>0.28599999999999998</v>
      </c>
      <c r="R32">
        <v>9</v>
      </c>
      <c r="U32" t="s">
        <v>50</v>
      </c>
      <c r="V32">
        <v>381</v>
      </c>
      <c r="W32">
        <v>3959</v>
      </c>
      <c r="X32">
        <v>10.4</v>
      </c>
      <c r="Y32">
        <v>23</v>
      </c>
      <c r="Z32">
        <v>48</v>
      </c>
      <c r="AA32">
        <v>1</v>
      </c>
      <c r="AB32" t="s">
        <v>187</v>
      </c>
      <c r="AC32">
        <v>200</v>
      </c>
      <c r="AD32" s="3">
        <v>0.52500000000000002</v>
      </c>
      <c r="AE32">
        <v>7</v>
      </c>
      <c r="AF32">
        <v>56</v>
      </c>
      <c r="AI32" t="s">
        <v>12</v>
      </c>
      <c r="AJ32">
        <v>21</v>
      </c>
      <c r="AK32" s="3">
        <v>0.84</v>
      </c>
      <c r="AL32">
        <v>25</v>
      </c>
      <c r="AM32" s="3">
        <v>0.96199999999999997</v>
      </c>
      <c r="AN32">
        <v>0</v>
      </c>
      <c r="AO32">
        <v>1</v>
      </c>
    </row>
    <row r="33" spans="1:41" x14ac:dyDescent="0.25">
      <c r="A33" t="s">
        <v>61</v>
      </c>
      <c r="B33">
        <v>8</v>
      </c>
      <c r="C33">
        <v>31</v>
      </c>
      <c r="D33">
        <v>40</v>
      </c>
      <c r="E33">
        <v>5</v>
      </c>
      <c r="H33" s="7" t="s">
        <v>58</v>
      </c>
      <c r="I33">
        <v>454</v>
      </c>
      <c r="J33">
        <v>1987</v>
      </c>
      <c r="K33">
        <v>4.4000000000000004</v>
      </c>
      <c r="L33">
        <v>14</v>
      </c>
      <c r="M33">
        <v>15</v>
      </c>
      <c r="N33">
        <v>3</v>
      </c>
      <c r="O33" t="s">
        <v>174</v>
      </c>
      <c r="P33">
        <v>102</v>
      </c>
      <c r="Q33" s="3">
        <v>0.22500000000000001</v>
      </c>
      <c r="R33">
        <v>4</v>
      </c>
      <c r="U33" t="s">
        <v>20</v>
      </c>
      <c r="V33">
        <v>337</v>
      </c>
      <c r="W33">
        <v>3266</v>
      </c>
      <c r="X33">
        <v>9.6999999999999993</v>
      </c>
      <c r="Y33">
        <v>22</v>
      </c>
      <c r="Z33">
        <v>35</v>
      </c>
      <c r="AA33">
        <v>7</v>
      </c>
      <c r="AB33" t="s">
        <v>85</v>
      </c>
      <c r="AC33">
        <v>160</v>
      </c>
      <c r="AD33" s="3">
        <v>0.47499999999999998</v>
      </c>
      <c r="AE33">
        <v>6</v>
      </c>
      <c r="AF33">
        <v>90</v>
      </c>
      <c r="AI33" t="s">
        <v>61</v>
      </c>
      <c r="AJ33">
        <v>20</v>
      </c>
      <c r="AK33" s="3">
        <v>0.71399999999999997</v>
      </c>
      <c r="AL33">
        <v>28</v>
      </c>
      <c r="AM33" s="3">
        <v>0.90300000000000002</v>
      </c>
      <c r="AN33">
        <v>1</v>
      </c>
      <c r="AO33">
        <v>0</v>
      </c>
    </row>
    <row r="34" spans="1:41" x14ac:dyDescent="0.25">
      <c r="A34" t="s">
        <v>36</v>
      </c>
      <c r="B34">
        <v>6</v>
      </c>
      <c r="C34">
        <v>23</v>
      </c>
      <c r="D34">
        <v>33</v>
      </c>
      <c r="E34">
        <v>1</v>
      </c>
      <c r="H34" s="7" t="s">
        <v>61</v>
      </c>
      <c r="I34">
        <v>504</v>
      </c>
      <c r="J34">
        <v>2059</v>
      </c>
      <c r="K34">
        <v>4.0999999999999996</v>
      </c>
      <c r="L34">
        <v>22</v>
      </c>
      <c r="M34">
        <v>7</v>
      </c>
      <c r="N34">
        <v>1</v>
      </c>
      <c r="O34" t="s">
        <v>174</v>
      </c>
      <c r="P34">
        <v>129</v>
      </c>
      <c r="Q34" s="3">
        <v>0.25600000000000001</v>
      </c>
      <c r="R34">
        <v>7</v>
      </c>
      <c r="U34" t="s">
        <v>30</v>
      </c>
      <c r="V34">
        <v>378</v>
      </c>
      <c r="W34">
        <v>4142</v>
      </c>
      <c r="X34">
        <v>11</v>
      </c>
      <c r="Y34">
        <v>27</v>
      </c>
      <c r="Z34">
        <v>47</v>
      </c>
      <c r="AA34">
        <v>10</v>
      </c>
      <c r="AB34" t="s">
        <v>188</v>
      </c>
      <c r="AC34">
        <v>191</v>
      </c>
      <c r="AD34" s="3">
        <v>0.505</v>
      </c>
      <c r="AE34">
        <v>6</v>
      </c>
      <c r="AF34">
        <v>57</v>
      </c>
      <c r="AI34" t="s">
        <v>16</v>
      </c>
      <c r="AJ34">
        <v>18</v>
      </c>
      <c r="AK34">
        <v>0.66700000000000004</v>
      </c>
      <c r="AL34">
        <v>18</v>
      </c>
      <c r="AM34" s="3">
        <v>0.85699999999999998</v>
      </c>
      <c r="AN34">
        <v>0</v>
      </c>
      <c r="AO34">
        <v>0</v>
      </c>
    </row>
  </sheetData>
  <mergeCells count="4">
    <mergeCell ref="A1:E1"/>
    <mergeCell ref="H1:R1"/>
    <mergeCell ref="U1:AF1"/>
    <mergeCell ref="AI1:AO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5DDA-A191-4C58-BE6D-EDC0C8B7285E}">
  <sheetPr codeName="Sheet7">
    <tabColor theme="3" tint="0.749992370372631"/>
  </sheetPr>
  <dimension ref="A1:AO1"/>
  <sheetViews>
    <sheetView workbookViewId="0">
      <selection sqref="A1:E1"/>
    </sheetView>
  </sheetViews>
  <sheetFormatPr defaultRowHeight="15" x14ac:dyDescent="0.25"/>
  <sheetData>
    <row r="1" spans="1:41" x14ac:dyDescent="0.25">
      <c r="A1" s="65" t="s">
        <v>473</v>
      </c>
      <c r="B1" s="65"/>
      <c r="C1" s="65"/>
      <c r="D1" s="65"/>
      <c r="E1" s="65"/>
      <c r="F1" s="40"/>
      <c r="H1" s="65" t="s">
        <v>474</v>
      </c>
      <c r="I1" s="65"/>
      <c r="J1" s="65"/>
      <c r="K1" s="65"/>
      <c r="L1" s="65"/>
      <c r="M1" s="65"/>
      <c r="N1" s="65"/>
      <c r="O1" s="65"/>
      <c r="P1" s="65"/>
      <c r="Q1" s="65"/>
      <c r="R1" s="65"/>
      <c r="U1" s="65" t="s">
        <v>475</v>
      </c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I1" s="65" t="s">
        <v>476</v>
      </c>
      <c r="AJ1" s="65"/>
      <c r="AK1" s="65"/>
      <c r="AL1" s="65"/>
      <c r="AM1" s="65"/>
      <c r="AN1" s="65"/>
      <c r="AO1" s="65"/>
    </row>
  </sheetData>
  <mergeCells count="4">
    <mergeCell ref="A1:E1"/>
    <mergeCell ref="H1:R1"/>
    <mergeCell ref="U1:AF1"/>
    <mergeCell ref="AI1:A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AF1B-CB0F-4812-84EF-A67E00B80F84}">
  <sheetPr codeName="Sheet3">
    <tabColor theme="5" tint="0.59999389629810485"/>
  </sheetPr>
  <dimension ref="A1:AJ49"/>
  <sheetViews>
    <sheetView workbookViewId="0">
      <selection activeCell="S18" sqref="S18"/>
    </sheetView>
  </sheetViews>
  <sheetFormatPr defaultRowHeight="15" x14ac:dyDescent="0.25"/>
  <cols>
    <col min="1" max="1" width="14.140625" bestFit="1" customWidth="1"/>
    <col min="2" max="2" width="4.42578125" bestFit="1" customWidth="1"/>
    <col min="3" max="3" width="4" bestFit="1" customWidth="1"/>
    <col min="4" max="4" width="4.140625" bestFit="1" customWidth="1"/>
    <col min="5" max="5" width="6.85546875" bestFit="1" customWidth="1"/>
    <col min="6" max="7" width="5.28515625" bestFit="1" customWidth="1"/>
    <col min="8" max="8" width="9.42578125" bestFit="1" customWidth="1"/>
    <col min="9" max="9" width="8.7109375" bestFit="1" customWidth="1"/>
    <col min="10" max="11" width="8.42578125" bestFit="1" customWidth="1"/>
    <col min="12" max="12" width="7.28515625" bestFit="1" customWidth="1"/>
    <col min="13" max="13" width="9.42578125" bestFit="1" customWidth="1"/>
    <col min="14" max="14" width="7.7109375" bestFit="1" customWidth="1"/>
    <col min="15" max="15" width="11.42578125" bestFit="1" customWidth="1"/>
    <col min="16" max="16" width="6.42578125" bestFit="1" customWidth="1"/>
    <col min="17" max="17" width="8.42578125" customWidth="1"/>
    <col min="19" max="19" width="14.5703125" customWidth="1"/>
    <col min="20" max="20" width="14.140625" bestFit="1" customWidth="1"/>
    <col min="21" max="21" width="7.7109375" style="15" customWidth="1"/>
    <col min="22" max="22" width="7.5703125" style="15" bestFit="1" customWidth="1"/>
    <col min="23" max="23" width="6.5703125" style="15" bestFit="1" customWidth="1"/>
    <col min="24" max="24" width="6.7109375" bestFit="1" customWidth="1"/>
    <col min="25" max="26" width="5.28515625" bestFit="1" customWidth="1"/>
    <col min="27" max="27" width="9.42578125" bestFit="1" customWidth="1"/>
    <col min="28" max="28" width="8.7109375" bestFit="1" customWidth="1"/>
    <col min="29" max="30" width="8.42578125" bestFit="1" customWidth="1"/>
    <col min="31" max="31" width="7.28515625" bestFit="1" customWidth="1"/>
    <col min="32" max="32" width="8.85546875" bestFit="1" customWidth="1"/>
    <col min="33" max="33" width="7.7109375" bestFit="1" customWidth="1"/>
    <col min="34" max="34" width="11.42578125" bestFit="1" customWidth="1"/>
    <col min="35" max="35" width="6.42578125" bestFit="1" customWidth="1"/>
    <col min="36" max="36" width="8.140625" bestFit="1" customWidth="1"/>
  </cols>
  <sheetData>
    <row r="1" spans="1:36" x14ac:dyDescent="0.25">
      <c r="A1" s="67" t="s">
        <v>280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10" t="s">
        <v>277</v>
      </c>
      <c r="S1" s="10" t="s">
        <v>276</v>
      </c>
      <c r="T1" s="67" t="s">
        <v>189</v>
      </c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</row>
    <row r="2" spans="1:36" x14ac:dyDescent="0.25">
      <c r="A2" s="66" t="s">
        <v>275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10" t="s">
        <v>277</v>
      </c>
      <c r="S2" s="10" t="s">
        <v>278</v>
      </c>
      <c r="T2" s="66" t="s">
        <v>275</v>
      </c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</row>
    <row r="3" spans="1:36" x14ac:dyDescent="0.25">
      <c r="A3" s="4" t="s">
        <v>247</v>
      </c>
      <c r="B3" s="4" t="s">
        <v>191</v>
      </c>
      <c r="C3" s="4" t="s">
        <v>192</v>
      </c>
      <c r="D3" s="4" t="s">
        <v>193</v>
      </c>
      <c r="E3" s="4" t="s">
        <v>194</v>
      </c>
      <c r="F3" s="4" t="s">
        <v>195</v>
      </c>
      <c r="G3" s="4" t="s">
        <v>196</v>
      </c>
      <c r="H3" s="4" t="s">
        <v>197</v>
      </c>
      <c r="I3" s="4" t="s">
        <v>198</v>
      </c>
      <c r="J3" s="4" t="s">
        <v>199</v>
      </c>
      <c r="K3" s="4" t="s">
        <v>200</v>
      </c>
      <c r="L3" s="4" t="s">
        <v>201</v>
      </c>
      <c r="M3" s="4" t="s">
        <v>202</v>
      </c>
      <c r="N3" s="4" t="s">
        <v>203</v>
      </c>
      <c r="O3" s="4" t="s">
        <v>204</v>
      </c>
      <c r="P3" s="4" t="s">
        <v>205</v>
      </c>
      <c r="Q3" s="4" t="s">
        <v>206</v>
      </c>
      <c r="R3" s="69" t="s">
        <v>279</v>
      </c>
      <c r="S3" s="69"/>
      <c r="T3" s="4" t="s">
        <v>247</v>
      </c>
      <c r="U3" s="4" t="s">
        <v>191</v>
      </c>
      <c r="V3" s="4" t="s">
        <v>192</v>
      </c>
      <c r="W3" s="4" t="s">
        <v>193</v>
      </c>
      <c r="X3" s="4" t="s">
        <v>194</v>
      </c>
      <c r="Y3" s="4" t="s">
        <v>195</v>
      </c>
      <c r="Z3" s="4" t="s">
        <v>196</v>
      </c>
      <c r="AA3" s="4" t="s">
        <v>197</v>
      </c>
      <c r="AB3" s="4" t="s">
        <v>198</v>
      </c>
      <c r="AC3" s="4" t="s">
        <v>199</v>
      </c>
      <c r="AD3" s="4" t="s">
        <v>200</v>
      </c>
      <c r="AE3" s="4" t="s">
        <v>201</v>
      </c>
      <c r="AF3" s="4" t="s">
        <v>202</v>
      </c>
      <c r="AG3" s="4" t="s">
        <v>203</v>
      </c>
      <c r="AH3" s="4" t="s">
        <v>204</v>
      </c>
      <c r="AI3" s="4" t="s">
        <v>205</v>
      </c>
      <c r="AJ3" s="4" t="s">
        <v>206</v>
      </c>
    </row>
    <row r="4" spans="1:36" x14ac:dyDescent="0.25">
      <c r="A4" t="s">
        <v>18</v>
      </c>
      <c r="B4">
        <v>13</v>
      </c>
      <c r="C4">
        <v>4</v>
      </c>
      <c r="D4">
        <v>0</v>
      </c>
      <c r="E4">
        <v>0.76500000000000001</v>
      </c>
      <c r="F4">
        <v>525</v>
      </c>
      <c r="G4">
        <v>368</v>
      </c>
      <c r="H4">
        <v>157</v>
      </c>
      <c r="I4" t="s">
        <v>258</v>
      </c>
      <c r="J4" s="11" t="s">
        <v>295</v>
      </c>
      <c r="K4" s="11" t="s">
        <v>298</v>
      </c>
      <c r="L4">
        <v>0.83299999999999996</v>
      </c>
      <c r="M4" t="s">
        <v>288</v>
      </c>
      <c r="N4">
        <v>0.75</v>
      </c>
      <c r="O4" t="s">
        <v>249</v>
      </c>
      <c r="P4" t="s">
        <v>209</v>
      </c>
      <c r="Q4" t="s">
        <v>289</v>
      </c>
      <c r="R4" s="69"/>
      <c r="S4" s="69"/>
      <c r="T4" t="s">
        <v>358</v>
      </c>
      <c r="U4" s="16">
        <v>11</v>
      </c>
      <c r="V4" s="16">
        <v>6</v>
      </c>
      <c r="W4" s="16">
        <v>0</v>
      </c>
      <c r="X4">
        <v>0.64700000000000002</v>
      </c>
      <c r="Y4">
        <v>451</v>
      </c>
      <c r="Z4">
        <v>311</v>
      </c>
      <c r="AA4">
        <v>140</v>
      </c>
      <c r="AB4" s="8">
        <v>36709</v>
      </c>
      <c r="AC4" s="8">
        <v>36620</v>
      </c>
      <c r="AD4" s="8">
        <v>36618</v>
      </c>
      <c r="AE4">
        <v>0.66700000000000004</v>
      </c>
      <c r="AF4" s="8">
        <v>36712</v>
      </c>
      <c r="AG4">
        <v>0.58299999999999996</v>
      </c>
      <c r="AH4" t="s">
        <v>249</v>
      </c>
      <c r="AI4" t="s">
        <v>250</v>
      </c>
      <c r="AJ4" t="s">
        <v>208</v>
      </c>
    </row>
    <row r="5" spans="1:36" x14ac:dyDescent="0.25">
      <c r="A5" t="s">
        <v>38</v>
      </c>
      <c r="B5">
        <v>8</v>
      </c>
      <c r="C5">
        <v>9</v>
      </c>
      <c r="D5">
        <v>0</v>
      </c>
      <c r="E5">
        <v>0.47099999999999997</v>
      </c>
      <c r="F5">
        <v>345</v>
      </c>
      <c r="G5">
        <v>364</v>
      </c>
      <c r="H5">
        <v>-19</v>
      </c>
      <c r="I5" t="s">
        <v>281</v>
      </c>
      <c r="J5" s="11" t="s">
        <v>296</v>
      </c>
      <c r="K5" s="11" t="s">
        <v>299</v>
      </c>
      <c r="L5">
        <v>0.5</v>
      </c>
      <c r="M5" t="s">
        <v>290</v>
      </c>
      <c r="N5">
        <v>0.5</v>
      </c>
      <c r="O5" t="s">
        <v>252</v>
      </c>
      <c r="P5" t="s">
        <v>209</v>
      </c>
      <c r="Q5" t="s">
        <v>289</v>
      </c>
      <c r="T5" t="s">
        <v>359</v>
      </c>
      <c r="U5" s="16">
        <v>11</v>
      </c>
      <c r="V5" s="16">
        <v>6</v>
      </c>
      <c r="W5" s="16">
        <v>0</v>
      </c>
      <c r="X5">
        <v>0.64700000000000002</v>
      </c>
      <c r="Y5">
        <v>496</v>
      </c>
      <c r="Z5">
        <v>391</v>
      </c>
      <c r="AA5">
        <v>105</v>
      </c>
      <c r="AB5" s="8">
        <v>36709</v>
      </c>
      <c r="AC5" s="8">
        <v>36620</v>
      </c>
      <c r="AD5" s="8">
        <v>36618</v>
      </c>
      <c r="AE5">
        <v>0.66700000000000004</v>
      </c>
      <c r="AF5" s="8">
        <v>36712</v>
      </c>
      <c r="AG5">
        <v>0.58299999999999996</v>
      </c>
      <c r="AH5" t="s">
        <v>249</v>
      </c>
      <c r="AI5" t="s">
        <v>224</v>
      </c>
      <c r="AJ5" t="s">
        <v>252</v>
      </c>
    </row>
    <row r="6" spans="1:36" x14ac:dyDescent="0.25">
      <c r="A6" t="s">
        <v>61</v>
      </c>
      <c r="B6">
        <v>5</v>
      </c>
      <c r="C6">
        <v>12</v>
      </c>
      <c r="D6">
        <v>0</v>
      </c>
      <c r="E6">
        <v>0.29399999999999998</v>
      </c>
      <c r="F6">
        <v>338</v>
      </c>
      <c r="G6">
        <v>404</v>
      </c>
      <c r="H6">
        <v>-66</v>
      </c>
      <c r="I6" t="s">
        <v>282</v>
      </c>
      <c r="J6" s="11" t="s">
        <v>297</v>
      </c>
      <c r="K6" s="11" t="s">
        <v>300</v>
      </c>
      <c r="L6">
        <v>0.33300000000000002</v>
      </c>
      <c r="M6" t="s">
        <v>291</v>
      </c>
      <c r="N6">
        <v>0.41699999999999998</v>
      </c>
      <c r="O6" t="s">
        <v>255</v>
      </c>
      <c r="P6" t="s">
        <v>215</v>
      </c>
      <c r="Q6" t="s">
        <v>292</v>
      </c>
      <c r="T6" t="s">
        <v>61</v>
      </c>
      <c r="U6" s="16">
        <v>7</v>
      </c>
      <c r="V6" s="16">
        <v>10</v>
      </c>
      <c r="W6" s="16">
        <v>0</v>
      </c>
      <c r="X6">
        <v>0.41199999999999998</v>
      </c>
      <c r="Y6">
        <v>268</v>
      </c>
      <c r="Z6">
        <v>355</v>
      </c>
      <c r="AA6">
        <v>-87</v>
      </c>
      <c r="AB6" s="8">
        <v>36621</v>
      </c>
      <c r="AC6" s="8">
        <v>36590</v>
      </c>
      <c r="AD6" s="8">
        <v>36560</v>
      </c>
      <c r="AE6">
        <v>0.33300000000000002</v>
      </c>
      <c r="AF6" s="8">
        <v>36624</v>
      </c>
      <c r="AG6">
        <v>0.33300000000000002</v>
      </c>
      <c r="AH6" t="s">
        <v>211</v>
      </c>
      <c r="AI6" t="s">
        <v>215</v>
      </c>
      <c r="AJ6" t="s">
        <v>211</v>
      </c>
    </row>
    <row r="7" spans="1:36" x14ac:dyDescent="0.25">
      <c r="A7" t="s">
        <v>56</v>
      </c>
      <c r="B7">
        <v>4</v>
      </c>
      <c r="C7">
        <v>13</v>
      </c>
      <c r="D7">
        <v>0</v>
      </c>
      <c r="E7">
        <v>0.23499999999999999</v>
      </c>
      <c r="F7">
        <v>289</v>
      </c>
      <c r="G7">
        <v>417</v>
      </c>
      <c r="H7">
        <v>-128</v>
      </c>
      <c r="I7" t="s">
        <v>283</v>
      </c>
      <c r="J7" s="12" t="s">
        <v>297</v>
      </c>
      <c r="K7" s="11" t="s">
        <v>300</v>
      </c>
      <c r="L7">
        <v>0.33300000000000002</v>
      </c>
      <c r="M7" t="s">
        <v>293</v>
      </c>
      <c r="N7">
        <v>0.25</v>
      </c>
      <c r="O7" t="s">
        <v>262</v>
      </c>
      <c r="P7" t="s">
        <v>215</v>
      </c>
      <c r="Q7" t="s">
        <v>294</v>
      </c>
      <c r="T7" t="s">
        <v>56</v>
      </c>
      <c r="U7" s="16">
        <v>4</v>
      </c>
      <c r="V7" s="16">
        <v>13</v>
      </c>
      <c r="W7" s="16">
        <v>0</v>
      </c>
      <c r="X7">
        <v>0.23499999999999999</v>
      </c>
      <c r="Y7">
        <v>236</v>
      </c>
      <c r="Z7">
        <v>366</v>
      </c>
      <c r="AA7">
        <v>-130</v>
      </c>
      <c r="AB7" s="8">
        <v>36533</v>
      </c>
      <c r="AC7" s="8">
        <v>36590</v>
      </c>
      <c r="AD7" s="8">
        <v>36560</v>
      </c>
      <c r="AE7">
        <v>0.33300000000000002</v>
      </c>
      <c r="AF7" s="8">
        <v>36624</v>
      </c>
      <c r="AG7">
        <v>0.33300000000000002</v>
      </c>
      <c r="AH7" t="s">
        <v>255</v>
      </c>
      <c r="AI7" t="s">
        <v>224</v>
      </c>
      <c r="AJ7" t="s">
        <v>252</v>
      </c>
    </row>
    <row r="8" spans="1:36" x14ac:dyDescent="0.25">
      <c r="A8" s="66" t="s">
        <v>275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U8" s="4"/>
      <c r="V8" s="4"/>
      <c r="W8" s="4"/>
      <c r="X8" s="4"/>
      <c r="Y8" t="s">
        <v>275</v>
      </c>
      <c r="Z8" s="4"/>
      <c r="AA8" s="4"/>
      <c r="AB8" s="13"/>
      <c r="AC8" s="13"/>
      <c r="AD8" s="13"/>
      <c r="AE8" s="4"/>
      <c r="AF8" s="13"/>
      <c r="AG8" s="4"/>
      <c r="AH8" s="4"/>
      <c r="AI8" s="4"/>
      <c r="AJ8" s="4"/>
    </row>
    <row r="9" spans="1:36" x14ac:dyDescent="0.25">
      <c r="A9" s="4" t="s">
        <v>190</v>
      </c>
      <c r="B9" s="4" t="s">
        <v>191</v>
      </c>
      <c r="C9" s="4" t="s">
        <v>192</v>
      </c>
      <c r="D9" s="4" t="s">
        <v>193</v>
      </c>
      <c r="E9" s="4" t="s">
        <v>194</v>
      </c>
      <c r="F9" s="4" t="s">
        <v>195</v>
      </c>
      <c r="G9" s="4" t="s">
        <v>196</v>
      </c>
      <c r="H9" s="4" t="s">
        <v>197</v>
      </c>
      <c r="I9" s="4" t="s">
        <v>198</v>
      </c>
      <c r="J9" s="4" t="s">
        <v>199</v>
      </c>
      <c r="K9" s="4" t="s">
        <v>200</v>
      </c>
      <c r="L9" s="4" t="s">
        <v>201</v>
      </c>
      <c r="M9" s="4" t="s">
        <v>202</v>
      </c>
      <c r="N9" s="4" t="s">
        <v>203</v>
      </c>
      <c r="O9" s="4" t="s">
        <v>204</v>
      </c>
      <c r="P9" s="4" t="s">
        <v>205</v>
      </c>
      <c r="Q9" s="4" t="s">
        <v>206</v>
      </c>
      <c r="T9" s="4" t="s">
        <v>190</v>
      </c>
      <c r="U9" s="4" t="s">
        <v>191</v>
      </c>
      <c r="V9" s="4" t="s">
        <v>192</v>
      </c>
      <c r="W9" s="4" t="s">
        <v>193</v>
      </c>
      <c r="X9" s="4" t="s">
        <v>194</v>
      </c>
      <c r="Y9" s="4" t="s">
        <v>195</v>
      </c>
      <c r="Z9" s="4" t="s">
        <v>196</v>
      </c>
      <c r="AA9" s="4" t="s">
        <v>197</v>
      </c>
      <c r="AB9" s="4" t="s">
        <v>198</v>
      </c>
      <c r="AC9" s="4" t="s">
        <v>199</v>
      </c>
      <c r="AD9" s="4" t="s">
        <v>200</v>
      </c>
      <c r="AE9" s="4" t="s">
        <v>201</v>
      </c>
      <c r="AF9" s="4" t="s">
        <v>202</v>
      </c>
      <c r="AG9" s="4" t="s">
        <v>203</v>
      </c>
      <c r="AH9" s="4" t="s">
        <v>204</v>
      </c>
      <c r="AI9" s="4" t="s">
        <v>205</v>
      </c>
      <c r="AJ9" s="4" t="s">
        <v>206</v>
      </c>
    </row>
    <row r="10" spans="1:36" x14ac:dyDescent="0.25">
      <c r="A10" t="s">
        <v>10</v>
      </c>
      <c r="B10">
        <v>12</v>
      </c>
      <c r="C10">
        <v>5</v>
      </c>
      <c r="D10">
        <v>0</v>
      </c>
      <c r="E10">
        <v>0.70599999999999996</v>
      </c>
      <c r="F10">
        <v>518</v>
      </c>
      <c r="G10">
        <v>361</v>
      </c>
      <c r="H10">
        <v>157</v>
      </c>
      <c r="I10" s="8">
        <v>36679</v>
      </c>
      <c r="J10" s="8">
        <v>36680</v>
      </c>
      <c r="K10" s="8">
        <v>36618</v>
      </c>
      <c r="L10">
        <v>0.66700000000000004</v>
      </c>
      <c r="M10" s="8">
        <v>36742</v>
      </c>
      <c r="N10">
        <v>0.66700000000000004</v>
      </c>
      <c r="O10" t="s">
        <v>249</v>
      </c>
      <c r="P10" t="s">
        <v>237</v>
      </c>
      <c r="Q10" t="s">
        <v>249</v>
      </c>
      <c r="T10" t="s">
        <v>360</v>
      </c>
      <c r="U10" s="16">
        <v>13</v>
      </c>
      <c r="V10" s="16">
        <v>4</v>
      </c>
      <c r="W10" s="16">
        <v>0</v>
      </c>
      <c r="X10">
        <v>0.76500000000000001</v>
      </c>
      <c r="Y10">
        <v>483</v>
      </c>
      <c r="Z10">
        <v>280</v>
      </c>
      <c r="AA10">
        <v>203</v>
      </c>
      <c r="AB10" s="8">
        <v>36680</v>
      </c>
      <c r="AC10" s="8">
        <v>36708</v>
      </c>
      <c r="AD10" s="8">
        <v>36588</v>
      </c>
      <c r="AE10">
        <v>0.5</v>
      </c>
      <c r="AF10" s="8">
        <v>36742</v>
      </c>
      <c r="AG10">
        <v>0.66700000000000004</v>
      </c>
      <c r="AH10" t="s">
        <v>208</v>
      </c>
      <c r="AI10" t="s">
        <v>209</v>
      </c>
      <c r="AJ10" s="8">
        <v>36617</v>
      </c>
    </row>
    <row r="11" spans="1:36" x14ac:dyDescent="0.25">
      <c r="A11" t="s">
        <v>26</v>
      </c>
      <c r="B11">
        <v>10</v>
      </c>
      <c r="C11">
        <v>7</v>
      </c>
      <c r="D11">
        <v>0</v>
      </c>
      <c r="E11">
        <v>0.58799999999999997</v>
      </c>
      <c r="F11">
        <v>380</v>
      </c>
      <c r="G11">
        <v>347</v>
      </c>
      <c r="H11">
        <v>33</v>
      </c>
      <c r="I11" s="8">
        <v>36649</v>
      </c>
      <c r="J11" s="8">
        <v>36650</v>
      </c>
      <c r="K11" s="8">
        <v>36588</v>
      </c>
      <c r="L11">
        <v>0.5</v>
      </c>
      <c r="M11" s="8">
        <v>36712</v>
      </c>
      <c r="N11">
        <v>0.58299999999999996</v>
      </c>
      <c r="O11" t="s">
        <v>211</v>
      </c>
      <c r="P11" t="s">
        <v>232</v>
      </c>
      <c r="Q11" t="s">
        <v>262</v>
      </c>
      <c r="T11" t="s">
        <v>361</v>
      </c>
      <c r="U11" s="16">
        <v>11</v>
      </c>
      <c r="V11" s="16">
        <v>6</v>
      </c>
      <c r="W11" s="16">
        <v>0</v>
      </c>
      <c r="X11">
        <v>0.64700000000000002</v>
      </c>
      <c r="Y11">
        <v>396</v>
      </c>
      <c r="Z11">
        <v>362</v>
      </c>
      <c r="AA11">
        <v>34</v>
      </c>
      <c r="AB11" s="8">
        <v>36739</v>
      </c>
      <c r="AC11" s="8">
        <v>36590</v>
      </c>
      <c r="AD11" s="8">
        <v>36588</v>
      </c>
      <c r="AE11">
        <v>0.5</v>
      </c>
      <c r="AF11" s="8">
        <v>36742</v>
      </c>
      <c r="AG11">
        <v>0.66700000000000004</v>
      </c>
      <c r="AH11" t="s">
        <v>211</v>
      </c>
      <c r="AI11" t="s">
        <v>209</v>
      </c>
      <c r="AJ11" s="8">
        <v>36617</v>
      </c>
    </row>
    <row r="12" spans="1:36" x14ac:dyDescent="0.25">
      <c r="A12" t="s">
        <v>63</v>
      </c>
      <c r="B12">
        <v>9</v>
      </c>
      <c r="C12">
        <v>8</v>
      </c>
      <c r="D12">
        <v>0</v>
      </c>
      <c r="E12">
        <v>0.52900000000000003</v>
      </c>
      <c r="F12">
        <v>472</v>
      </c>
      <c r="G12">
        <v>434</v>
      </c>
      <c r="H12">
        <v>38</v>
      </c>
      <c r="I12" s="8">
        <v>36590</v>
      </c>
      <c r="J12" s="8">
        <v>36680</v>
      </c>
      <c r="K12" s="8">
        <v>36588</v>
      </c>
      <c r="L12">
        <v>0.5</v>
      </c>
      <c r="M12" s="8">
        <v>36683</v>
      </c>
      <c r="N12">
        <v>0.5</v>
      </c>
      <c r="O12" t="s">
        <v>211</v>
      </c>
      <c r="P12" t="s">
        <v>250</v>
      </c>
      <c r="Q12" t="s">
        <v>208</v>
      </c>
      <c r="T12" t="s">
        <v>362</v>
      </c>
      <c r="U12" s="16">
        <v>10</v>
      </c>
      <c r="V12" s="16">
        <v>7</v>
      </c>
      <c r="W12" s="16">
        <v>0</v>
      </c>
      <c r="X12">
        <v>0.58799999999999997</v>
      </c>
      <c r="Y12">
        <v>304</v>
      </c>
      <c r="Z12">
        <v>324</v>
      </c>
      <c r="AA12">
        <v>-20</v>
      </c>
      <c r="AB12" s="8">
        <v>36650</v>
      </c>
      <c r="AC12" s="8">
        <v>36649</v>
      </c>
      <c r="AD12" s="8">
        <v>36647</v>
      </c>
      <c r="AE12">
        <v>0.83299999999999996</v>
      </c>
      <c r="AF12" s="8">
        <v>36712</v>
      </c>
      <c r="AG12">
        <v>0.58299999999999996</v>
      </c>
      <c r="AH12" t="s">
        <v>211</v>
      </c>
      <c r="AI12" t="s">
        <v>213</v>
      </c>
      <c r="AJ12" s="8">
        <v>36587</v>
      </c>
    </row>
    <row r="13" spans="1:36" x14ac:dyDescent="0.25">
      <c r="A13" t="s">
        <v>16</v>
      </c>
      <c r="B13">
        <v>3</v>
      </c>
      <c r="C13">
        <v>14</v>
      </c>
      <c r="D13">
        <v>0</v>
      </c>
      <c r="E13">
        <v>0.17599999999999999</v>
      </c>
      <c r="F13">
        <v>258</v>
      </c>
      <c r="G13">
        <v>435</v>
      </c>
      <c r="H13">
        <v>-177</v>
      </c>
      <c r="I13" s="8">
        <v>36562</v>
      </c>
      <c r="J13" s="8">
        <v>36533</v>
      </c>
      <c r="K13" s="8">
        <v>36560</v>
      </c>
      <c r="L13">
        <v>0.33300000000000002</v>
      </c>
      <c r="M13" s="8">
        <v>36594</v>
      </c>
      <c r="N13">
        <v>0.25</v>
      </c>
      <c r="O13" t="s">
        <v>255</v>
      </c>
      <c r="P13" t="s">
        <v>285</v>
      </c>
      <c r="Q13" t="s">
        <v>255</v>
      </c>
      <c r="T13" s="9" t="s">
        <v>63</v>
      </c>
      <c r="U13" s="16">
        <v>9</v>
      </c>
      <c r="V13" s="16">
        <v>8</v>
      </c>
      <c r="W13" s="16">
        <v>0</v>
      </c>
      <c r="X13">
        <v>0.52900000000000003</v>
      </c>
      <c r="Y13">
        <v>366</v>
      </c>
      <c r="Z13">
        <v>384</v>
      </c>
      <c r="AA13">
        <v>-18</v>
      </c>
      <c r="AB13" s="8">
        <v>36680</v>
      </c>
      <c r="AC13" s="8">
        <v>36590</v>
      </c>
      <c r="AD13" s="8">
        <v>36530</v>
      </c>
      <c r="AE13">
        <v>0.16700000000000001</v>
      </c>
      <c r="AF13" s="8">
        <v>36624</v>
      </c>
      <c r="AG13">
        <v>0.33300000000000002</v>
      </c>
      <c r="AH13" t="s">
        <v>208</v>
      </c>
      <c r="AI13" t="s">
        <v>215</v>
      </c>
      <c r="AJ13" s="8">
        <v>36587</v>
      </c>
    </row>
    <row r="14" spans="1:36" x14ac:dyDescent="0.25">
      <c r="A14" s="66" t="s">
        <v>275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U14" s="4"/>
      <c r="V14" s="4"/>
      <c r="W14" s="4"/>
      <c r="X14" s="4"/>
      <c r="Y14" t="s">
        <v>275</v>
      </c>
      <c r="Z14" s="4"/>
      <c r="AA14" s="4"/>
      <c r="AB14" s="13"/>
      <c r="AC14" s="13"/>
      <c r="AD14" s="13"/>
      <c r="AE14" s="4"/>
      <c r="AF14" s="13"/>
      <c r="AG14" s="4"/>
      <c r="AH14" s="4"/>
      <c r="AI14" s="4"/>
      <c r="AJ14" s="13"/>
    </row>
    <row r="15" spans="1:36" x14ac:dyDescent="0.25">
      <c r="A15" s="4" t="s">
        <v>242</v>
      </c>
      <c r="B15" s="4" t="s">
        <v>191</v>
      </c>
      <c r="C15" s="4" t="s">
        <v>192</v>
      </c>
      <c r="D15" s="4" t="s">
        <v>193</v>
      </c>
      <c r="E15" s="4" t="s">
        <v>194</v>
      </c>
      <c r="F15" s="4" t="s">
        <v>195</v>
      </c>
      <c r="G15" s="4" t="s">
        <v>196</v>
      </c>
      <c r="H15" s="4" t="s">
        <v>197</v>
      </c>
      <c r="I15" s="4" t="s">
        <v>198</v>
      </c>
      <c r="J15" s="4" t="s">
        <v>199</v>
      </c>
      <c r="K15" s="4" t="s">
        <v>200</v>
      </c>
      <c r="L15" s="4" t="s">
        <v>201</v>
      </c>
      <c r="M15" s="4" t="s">
        <v>202</v>
      </c>
      <c r="N15" s="4" t="s">
        <v>203</v>
      </c>
      <c r="O15" s="4" t="s">
        <v>204</v>
      </c>
      <c r="P15" s="4" t="s">
        <v>205</v>
      </c>
      <c r="Q15" s="4" t="s">
        <v>206</v>
      </c>
      <c r="T15" s="4" t="s">
        <v>242</v>
      </c>
      <c r="U15" s="4" t="s">
        <v>191</v>
      </c>
      <c r="V15" s="4" t="s">
        <v>192</v>
      </c>
      <c r="W15" s="4" t="s">
        <v>193</v>
      </c>
      <c r="X15" s="4" t="s">
        <v>194</v>
      </c>
      <c r="Y15" s="4" t="s">
        <v>195</v>
      </c>
      <c r="Z15" s="4" t="s">
        <v>196</v>
      </c>
      <c r="AA15" s="4" t="s">
        <v>197</v>
      </c>
      <c r="AB15" s="4" t="s">
        <v>198</v>
      </c>
      <c r="AC15" s="4" t="s">
        <v>199</v>
      </c>
      <c r="AD15" s="4" t="s">
        <v>200</v>
      </c>
      <c r="AE15" s="4" t="s">
        <v>201</v>
      </c>
      <c r="AF15" s="4" t="s">
        <v>202</v>
      </c>
      <c r="AG15" s="4" t="s">
        <v>203</v>
      </c>
      <c r="AH15" s="4" t="s">
        <v>204</v>
      </c>
      <c r="AI15" s="4" t="s">
        <v>205</v>
      </c>
      <c r="AJ15" s="4" t="s">
        <v>206</v>
      </c>
    </row>
    <row r="16" spans="1:36" x14ac:dyDescent="0.25">
      <c r="A16" t="s">
        <v>49</v>
      </c>
      <c r="B16">
        <v>10</v>
      </c>
      <c r="C16">
        <v>7</v>
      </c>
      <c r="D16">
        <v>0</v>
      </c>
      <c r="E16">
        <v>0.58799999999999997</v>
      </c>
      <c r="F16">
        <v>372</v>
      </c>
      <c r="G16">
        <v>372</v>
      </c>
      <c r="H16">
        <v>0</v>
      </c>
      <c r="I16" s="8">
        <v>36649</v>
      </c>
      <c r="J16" s="8">
        <v>36650</v>
      </c>
      <c r="K16" s="8">
        <v>36647</v>
      </c>
      <c r="L16">
        <v>0.83299999999999996</v>
      </c>
      <c r="M16" s="8">
        <v>36742</v>
      </c>
      <c r="N16">
        <v>0.66700000000000004</v>
      </c>
      <c r="O16" t="s">
        <v>252</v>
      </c>
      <c r="P16" t="s">
        <v>215</v>
      </c>
      <c r="Q16" t="s">
        <v>211</v>
      </c>
      <c r="T16" t="s">
        <v>363</v>
      </c>
      <c r="U16" s="16">
        <v>10</v>
      </c>
      <c r="V16" s="16">
        <v>7</v>
      </c>
      <c r="W16" s="16">
        <v>0</v>
      </c>
      <c r="X16">
        <v>0.58799999999999997</v>
      </c>
      <c r="Y16">
        <v>377</v>
      </c>
      <c r="Z16">
        <v>353</v>
      </c>
      <c r="AA16">
        <v>24</v>
      </c>
      <c r="AB16" s="8">
        <v>36680</v>
      </c>
      <c r="AC16" s="8">
        <v>36620</v>
      </c>
      <c r="AD16" s="8">
        <v>36618</v>
      </c>
      <c r="AE16">
        <v>0.66700000000000004</v>
      </c>
      <c r="AF16" s="8">
        <v>36712</v>
      </c>
      <c r="AG16">
        <v>0.58299999999999996</v>
      </c>
      <c r="AH16" s="8">
        <v>36587</v>
      </c>
      <c r="AI16" t="s">
        <v>221</v>
      </c>
      <c r="AJ16" s="8">
        <v>36587</v>
      </c>
    </row>
    <row r="17" spans="1:36" x14ac:dyDescent="0.25">
      <c r="A17" t="s">
        <v>30</v>
      </c>
      <c r="B17">
        <v>8</v>
      </c>
      <c r="C17">
        <v>9</v>
      </c>
      <c r="D17">
        <v>0</v>
      </c>
      <c r="E17">
        <v>0.47099999999999997</v>
      </c>
      <c r="F17">
        <v>377</v>
      </c>
      <c r="G17">
        <v>427</v>
      </c>
      <c r="H17">
        <v>-50</v>
      </c>
      <c r="I17" s="8">
        <v>36649</v>
      </c>
      <c r="J17" s="8">
        <v>36591</v>
      </c>
      <c r="K17" s="8">
        <v>36588</v>
      </c>
      <c r="L17">
        <v>0.5</v>
      </c>
      <c r="M17" s="8">
        <v>36712</v>
      </c>
      <c r="N17">
        <v>0.58299999999999996</v>
      </c>
      <c r="O17" t="s">
        <v>262</v>
      </c>
      <c r="P17" t="s">
        <v>215</v>
      </c>
      <c r="Q17" t="s">
        <v>211</v>
      </c>
      <c r="T17" t="s">
        <v>42</v>
      </c>
      <c r="U17" s="16">
        <v>9</v>
      </c>
      <c r="V17" s="16">
        <v>8</v>
      </c>
      <c r="W17" s="16">
        <v>0</v>
      </c>
      <c r="X17">
        <v>0.52900000000000003</v>
      </c>
      <c r="Y17">
        <v>377</v>
      </c>
      <c r="Z17">
        <v>371</v>
      </c>
      <c r="AA17">
        <v>6</v>
      </c>
      <c r="AB17" s="8">
        <v>36621</v>
      </c>
      <c r="AC17" s="8">
        <v>36649</v>
      </c>
      <c r="AD17" s="8">
        <v>36618</v>
      </c>
      <c r="AE17">
        <v>0.66700000000000004</v>
      </c>
      <c r="AF17" s="8">
        <v>36683</v>
      </c>
      <c r="AG17">
        <v>0.5</v>
      </c>
      <c r="AH17" s="8">
        <v>36587</v>
      </c>
      <c r="AI17" t="s">
        <v>209</v>
      </c>
      <c r="AJ17" s="8">
        <v>36529</v>
      </c>
    </row>
    <row r="18" spans="1:36" x14ac:dyDescent="0.25">
      <c r="A18" t="s">
        <v>42</v>
      </c>
      <c r="B18">
        <v>4</v>
      </c>
      <c r="C18">
        <v>13</v>
      </c>
      <c r="D18">
        <v>0</v>
      </c>
      <c r="E18">
        <v>0.23499999999999999</v>
      </c>
      <c r="F18">
        <v>320</v>
      </c>
      <c r="G18">
        <v>435</v>
      </c>
      <c r="H18">
        <v>-115</v>
      </c>
      <c r="I18" s="8">
        <v>36590</v>
      </c>
      <c r="J18" s="8">
        <v>36533</v>
      </c>
      <c r="K18" s="8">
        <v>36588</v>
      </c>
      <c r="L18">
        <v>0.5</v>
      </c>
      <c r="M18" s="8">
        <v>36624</v>
      </c>
      <c r="N18">
        <v>0.33300000000000002</v>
      </c>
      <c r="O18" t="s">
        <v>255</v>
      </c>
      <c r="P18" t="s">
        <v>209</v>
      </c>
      <c r="Q18" t="s">
        <v>252</v>
      </c>
      <c r="T18" t="s">
        <v>30</v>
      </c>
      <c r="U18" s="16">
        <v>9</v>
      </c>
      <c r="V18" s="16">
        <v>8</v>
      </c>
      <c r="W18" s="16">
        <v>0</v>
      </c>
      <c r="X18">
        <v>0.52900000000000003</v>
      </c>
      <c r="Y18">
        <v>396</v>
      </c>
      <c r="Z18">
        <v>415</v>
      </c>
      <c r="AA18">
        <v>-19</v>
      </c>
      <c r="AB18" s="8">
        <v>36621</v>
      </c>
      <c r="AC18" s="8">
        <v>36649</v>
      </c>
      <c r="AD18" s="8">
        <v>36588</v>
      </c>
      <c r="AE18">
        <v>0.5</v>
      </c>
      <c r="AF18" s="8">
        <v>36712</v>
      </c>
      <c r="AG18">
        <v>0.58299999999999996</v>
      </c>
      <c r="AH18" s="8">
        <v>36559</v>
      </c>
      <c r="AI18" t="s">
        <v>209</v>
      </c>
      <c r="AJ18" s="8">
        <v>36559</v>
      </c>
    </row>
    <row r="19" spans="1:36" x14ac:dyDescent="0.25">
      <c r="A19" t="s">
        <v>47</v>
      </c>
      <c r="B19">
        <v>3</v>
      </c>
      <c r="C19">
        <v>14</v>
      </c>
      <c r="D19">
        <v>0</v>
      </c>
      <c r="E19">
        <v>0.17599999999999999</v>
      </c>
      <c r="F19">
        <v>311</v>
      </c>
      <c r="G19">
        <v>460</v>
      </c>
      <c r="H19">
        <v>-149</v>
      </c>
      <c r="I19" s="8">
        <v>36532</v>
      </c>
      <c r="J19" s="8">
        <v>36563</v>
      </c>
      <c r="K19" s="8">
        <v>36530</v>
      </c>
      <c r="L19">
        <v>0.16700000000000001</v>
      </c>
      <c r="M19" s="8">
        <v>36594</v>
      </c>
      <c r="N19">
        <v>0.25</v>
      </c>
      <c r="O19" t="s">
        <v>255</v>
      </c>
      <c r="P19" t="s">
        <v>285</v>
      </c>
      <c r="Q19" t="s">
        <v>255</v>
      </c>
      <c r="T19" t="s">
        <v>47</v>
      </c>
      <c r="U19" s="16">
        <v>6</v>
      </c>
      <c r="V19" s="16">
        <v>11</v>
      </c>
      <c r="W19" s="16">
        <v>0</v>
      </c>
      <c r="X19">
        <v>0.35299999999999998</v>
      </c>
      <c r="Y19">
        <v>305</v>
      </c>
      <c r="Z19">
        <v>367</v>
      </c>
      <c r="AA19">
        <v>-62</v>
      </c>
      <c r="AB19" s="8">
        <v>36650</v>
      </c>
      <c r="AC19" s="8">
        <v>36532</v>
      </c>
      <c r="AD19" s="8">
        <v>36530</v>
      </c>
      <c r="AE19">
        <v>0.16700000000000001</v>
      </c>
      <c r="AF19" s="8">
        <v>36624</v>
      </c>
      <c r="AG19">
        <v>0.33300000000000002</v>
      </c>
      <c r="AH19" s="8">
        <v>36559</v>
      </c>
      <c r="AI19" t="s">
        <v>215</v>
      </c>
      <c r="AJ19" s="8">
        <v>36559</v>
      </c>
    </row>
    <row r="20" spans="1:36" x14ac:dyDescent="0.25">
      <c r="A20" s="66" t="s">
        <v>275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U20" s="4"/>
      <c r="V20" s="4"/>
      <c r="W20" s="4"/>
      <c r="X20" s="4"/>
      <c r="Y20" t="s">
        <v>275</v>
      </c>
      <c r="Z20" s="4"/>
      <c r="AA20" s="4"/>
      <c r="AB20" s="13"/>
      <c r="AC20" s="13"/>
      <c r="AD20" s="13"/>
      <c r="AE20" s="4"/>
      <c r="AF20" s="13"/>
      <c r="AG20" s="4"/>
      <c r="AH20" s="13"/>
      <c r="AI20" s="4"/>
      <c r="AJ20" s="13"/>
    </row>
    <row r="21" spans="1:36" x14ac:dyDescent="0.25">
      <c r="A21" s="4" t="s">
        <v>269</v>
      </c>
      <c r="B21" s="4" t="s">
        <v>191</v>
      </c>
      <c r="C21" s="4" t="s">
        <v>192</v>
      </c>
      <c r="D21" s="4" t="s">
        <v>193</v>
      </c>
      <c r="E21" s="4" t="s">
        <v>194</v>
      </c>
      <c r="F21" s="4" t="s">
        <v>195</v>
      </c>
      <c r="G21" s="4" t="s">
        <v>196</v>
      </c>
      <c r="H21" s="4" t="s">
        <v>197</v>
      </c>
      <c r="I21" s="4" t="s">
        <v>198</v>
      </c>
      <c r="J21" s="4" t="s">
        <v>199</v>
      </c>
      <c r="K21" s="4" t="s">
        <v>200</v>
      </c>
      <c r="L21" s="4" t="s">
        <v>201</v>
      </c>
      <c r="M21" s="4" t="s">
        <v>202</v>
      </c>
      <c r="N21" s="4" t="s">
        <v>203</v>
      </c>
      <c r="O21" s="4" t="s">
        <v>204</v>
      </c>
      <c r="P21" s="4" t="s">
        <v>205</v>
      </c>
      <c r="Q21" s="4" t="s">
        <v>206</v>
      </c>
      <c r="T21" s="4" t="s">
        <v>269</v>
      </c>
      <c r="U21" s="4" t="s">
        <v>191</v>
      </c>
      <c r="V21" s="4" t="s">
        <v>192</v>
      </c>
      <c r="W21" s="4" t="s">
        <v>193</v>
      </c>
      <c r="X21" s="4" t="s">
        <v>194</v>
      </c>
      <c r="Y21" s="4" t="s">
        <v>195</v>
      </c>
      <c r="Z21" s="4" t="s">
        <v>196</v>
      </c>
      <c r="AA21" s="4" t="s">
        <v>197</v>
      </c>
      <c r="AB21" s="4" t="s">
        <v>198</v>
      </c>
      <c r="AC21" s="4" t="s">
        <v>199</v>
      </c>
      <c r="AD21" s="4" t="s">
        <v>200</v>
      </c>
      <c r="AE21" s="4" t="s">
        <v>201</v>
      </c>
      <c r="AF21" s="4" t="s">
        <v>202</v>
      </c>
      <c r="AG21" s="4" t="s">
        <v>203</v>
      </c>
      <c r="AH21" s="4" t="s">
        <v>204</v>
      </c>
      <c r="AI21" s="4" t="s">
        <v>205</v>
      </c>
      <c r="AJ21" s="4" t="s">
        <v>206</v>
      </c>
    </row>
    <row r="22" spans="1:36" x14ac:dyDescent="0.25">
      <c r="A22" t="s">
        <v>54</v>
      </c>
      <c r="B22">
        <v>15</v>
      </c>
      <c r="C22">
        <v>2</v>
      </c>
      <c r="D22">
        <v>0</v>
      </c>
      <c r="E22">
        <v>0.88200000000000001</v>
      </c>
      <c r="F22">
        <v>385</v>
      </c>
      <c r="G22">
        <v>326</v>
      </c>
      <c r="H22">
        <v>59</v>
      </c>
      <c r="I22" t="s">
        <v>258</v>
      </c>
      <c r="J22" s="8">
        <v>36709</v>
      </c>
      <c r="K22" t="s">
        <v>235</v>
      </c>
      <c r="L22">
        <v>0.83299999999999996</v>
      </c>
      <c r="M22" s="8">
        <v>36801</v>
      </c>
      <c r="N22">
        <v>0.83299999999999996</v>
      </c>
      <c r="O22" t="s">
        <v>208</v>
      </c>
      <c r="P22" t="s">
        <v>209</v>
      </c>
      <c r="Q22" s="8">
        <v>36617</v>
      </c>
      <c r="T22" t="s">
        <v>364</v>
      </c>
      <c r="U22" s="16">
        <v>11</v>
      </c>
      <c r="V22" s="16">
        <v>6</v>
      </c>
      <c r="W22" s="16">
        <v>0</v>
      </c>
      <c r="X22">
        <v>0.64700000000000002</v>
      </c>
      <c r="Y22">
        <v>371</v>
      </c>
      <c r="Z22">
        <v>294</v>
      </c>
      <c r="AA22">
        <v>77</v>
      </c>
      <c r="AB22" s="8">
        <v>36650</v>
      </c>
      <c r="AC22" s="8">
        <v>36679</v>
      </c>
      <c r="AD22" s="8">
        <v>36618</v>
      </c>
      <c r="AE22">
        <v>0.66700000000000004</v>
      </c>
      <c r="AF22" s="8">
        <v>36772</v>
      </c>
      <c r="AG22">
        <v>0.75</v>
      </c>
      <c r="AH22" s="8">
        <v>36559</v>
      </c>
      <c r="AI22" t="s">
        <v>221</v>
      </c>
      <c r="AJ22" t="s">
        <v>211</v>
      </c>
    </row>
    <row r="23" spans="1:36" x14ac:dyDescent="0.25">
      <c r="A23" t="s">
        <v>52</v>
      </c>
      <c r="B23">
        <v>11</v>
      </c>
      <c r="C23">
        <v>6</v>
      </c>
      <c r="D23">
        <v>0</v>
      </c>
      <c r="E23">
        <v>0.64700000000000002</v>
      </c>
      <c r="F23">
        <v>402</v>
      </c>
      <c r="G23">
        <v>301</v>
      </c>
      <c r="H23">
        <v>101</v>
      </c>
      <c r="I23" t="s">
        <v>281</v>
      </c>
      <c r="J23" s="8">
        <v>36680</v>
      </c>
      <c r="K23" t="s">
        <v>261</v>
      </c>
      <c r="L23">
        <v>0.66700000000000004</v>
      </c>
      <c r="M23" s="8">
        <v>36742</v>
      </c>
      <c r="N23">
        <v>0.66700000000000004</v>
      </c>
      <c r="O23" t="s">
        <v>211</v>
      </c>
      <c r="P23" t="s">
        <v>213</v>
      </c>
      <c r="Q23" s="8">
        <v>36587</v>
      </c>
      <c r="T23" t="s">
        <v>58</v>
      </c>
      <c r="U23" s="16">
        <v>8</v>
      </c>
      <c r="V23" s="16">
        <v>9</v>
      </c>
      <c r="W23" s="16">
        <v>0</v>
      </c>
      <c r="X23">
        <v>0.47099999999999997</v>
      </c>
      <c r="Y23">
        <v>332</v>
      </c>
      <c r="Z23">
        <v>331</v>
      </c>
      <c r="AA23">
        <v>1</v>
      </c>
      <c r="AB23" s="8">
        <v>36680</v>
      </c>
      <c r="AC23" s="8">
        <v>36562</v>
      </c>
      <c r="AD23" s="8">
        <v>36618</v>
      </c>
      <c r="AE23">
        <v>0.66700000000000004</v>
      </c>
      <c r="AF23" s="8">
        <v>36683</v>
      </c>
      <c r="AG23">
        <v>0.5</v>
      </c>
      <c r="AH23" s="8">
        <v>36559</v>
      </c>
      <c r="AI23" t="s">
        <v>215</v>
      </c>
      <c r="AJ23" t="s">
        <v>211</v>
      </c>
    </row>
    <row r="24" spans="1:36" x14ac:dyDescent="0.25">
      <c r="A24" t="s">
        <v>43</v>
      </c>
      <c r="B24">
        <v>10</v>
      </c>
      <c r="C24">
        <v>7</v>
      </c>
      <c r="D24">
        <v>0</v>
      </c>
      <c r="E24">
        <v>0.58799999999999997</v>
      </c>
      <c r="F24">
        <v>425</v>
      </c>
      <c r="G24">
        <v>311</v>
      </c>
      <c r="H24">
        <v>114</v>
      </c>
      <c r="I24" t="s">
        <v>260</v>
      </c>
      <c r="J24" s="8">
        <v>36621</v>
      </c>
      <c r="K24" t="s">
        <v>265</v>
      </c>
      <c r="L24">
        <v>0.5</v>
      </c>
      <c r="M24" s="8">
        <v>36683</v>
      </c>
      <c r="N24">
        <v>0.5</v>
      </c>
      <c r="O24" t="s">
        <v>249</v>
      </c>
      <c r="P24" t="s">
        <v>215</v>
      </c>
      <c r="Q24" s="8">
        <v>36587</v>
      </c>
      <c r="T24" t="s">
        <v>43</v>
      </c>
      <c r="U24" s="16">
        <v>8</v>
      </c>
      <c r="V24" s="16">
        <v>9</v>
      </c>
      <c r="W24" s="16">
        <v>0</v>
      </c>
      <c r="X24">
        <v>0.47099999999999997</v>
      </c>
      <c r="Y24">
        <v>357</v>
      </c>
      <c r="Z24">
        <v>413</v>
      </c>
      <c r="AA24">
        <v>-56</v>
      </c>
      <c r="AB24" s="8">
        <v>36650</v>
      </c>
      <c r="AC24" s="8">
        <v>36590</v>
      </c>
      <c r="AD24" s="8">
        <v>36588</v>
      </c>
      <c r="AE24">
        <v>0.5</v>
      </c>
      <c r="AF24" s="8">
        <v>36653</v>
      </c>
      <c r="AG24">
        <v>0.41699999999999998</v>
      </c>
      <c r="AH24" s="8">
        <v>36587</v>
      </c>
      <c r="AI24" t="s">
        <v>209</v>
      </c>
      <c r="AJ24" t="s">
        <v>252</v>
      </c>
    </row>
    <row r="25" spans="1:36" x14ac:dyDescent="0.25">
      <c r="A25" t="s">
        <v>58</v>
      </c>
      <c r="B25">
        <v>4</v>
      </c>
      <c r="C25">
        <v>13</v>
      </c>
      <c r="D25">
        <v>0</v>
      </c>
      <c r="E25">
        <v>0.23499999999999999</v>
      </c>
      <c r="F25">
        <v>309</v>
      </c>
      <c r="G25">
        <v>434</v>
      </c>
      <c r="H25">
        <v>-125</v>
      </c>
      <c r="I25" t="s">
        <v>283</v>
      </c>
      <c r="J25" s="8">
        <v>36563</v>
      </c>
      <c r="K25" t="s">
        <v>241</v>
      </c>
      <c r="L25">
        <v>0</v>
      </c>
      <c r="M25" s="8">
        <v>36594</v>
      </c>
      <c r="N25">
        <v>0.25</v>
      </c>
      <c r="O25" t="s">
        <v>262</v>
      </c>
      <c r="P25" t="s">
        <v>209</v>
      </c>
      <c r="Q25" s="8">
        <v>36559</v>
      </c>
      <c r="T25" t="s">
        <v>52</v>
      </c>
      <c r="U25" s="16">
        <v>5</v>
      </c>
      <c r="V25" s="16">
        <v>12</v>
      </c>
      <c r="W25" s="16">
        <v>0</v>
      </c>
      <c r="X25">
        <v>0.29399999999999998</v>
      </c>
      <c r="Y25">
        <v>346</v>
      </c>
      <c r="Z25">
        <v>398</v>
      </c>
      <c r="AA25">
        <v>-52</v>
      </c>
      <c r="AB25" s="8">
        <v>36563</v>
      </c>
      <c r="AC25" s="8">
        <v>36590</v>
      </c>
      <c r="AD25" s="8">
        <v>36530</v>
      </c>
      <c r="AE25">
        <v>0.16700000000000001</v>
      </c>
      <c r="AF25" s="8">
        <v>36594</v>
      </c>
      <c r="AG25">
        <v>0.25</v>
      </c>
      <c r="AH25" s="8">
        <v>36559</v>
      </c>
      <c r="AI25" t="s">
        <v>274</v>
      </c>
      <c r="AJ25" t="s">
        <v>255</v>
      </c>
    </row>
    <row r="26" spans="1:36" x14ac:dyDescent="0.25">
      <c r="A26" s="66" t="s">
        <v>275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U26" s="4"/>
      <c r="V26" s="4"/>
      <c r="W26" s="4"/>
      <c r="X26" s="4"/>
      <c r="Y26" t="s">
        <v>275</v>
      </c>
      <c r="Z26" s="4"/>
      <c r="AA26" s="4"/>
      <c r="AB26" s="13"/>
      <c r="AC26" s="13"/>
      <c r="AD26" s="13"/>
      <c r="AE26" s="4"/>
      <c r="AF26" s="13"/>
      <c r="AG26" s="4"/>
      <c r="AH26" s="13"/>
      <c r="AI26" s="4"/>
      <c r="AJ26" s="4"/>
    </row>
    <row r="27" spans="1:36" x14ac:dyDescent="0.25">
      <c r="A27" s="4" t="s">
        <v>256</v>
      </c>
      <c r="B27" s="4" t="s">
        <v>191</v>
      </c>
      <c r="C27" s="4" t="s">
        <v>192</v>
      </c>
      <c r="D27" s="4" t="s">
        <v>193</v>
      </c>
      <c r="E27" s="4" t="s">
        <v>194</v>
      </c>
      <c r="F27" s="4" t="s">
        <v>195</v>
      </c>
      <c r="G27" s="4" t="s">
        <v>196</v>
      </c>
      <c r="H27" s="4" t="s">
        <v>197</v>
      </c>
      <c r="I27" s="4" t="s">
        <v>198</v>
      </c>
      <c r="J27" s="4" t="s">
        <v>199</v>
      </c>
      <c r="K27" s="4" t="s">
        <v>200</v>
      </c>
      <c r="L27" s="4" t="s">
        <v>201</v>
      </c>
      <c r="M27" s="4" t="s">
        <v>202</v>
      </c>
      <c r="N27" s="4" t="s">
        <v>203</v>
      </c>
      <c r="O27" s="4" t="s">
        <v>204</v>
      </c>
      <c r="P27" s="4" t="s">
        <v>205</v>
      </c>
      <c r="Q27" s="4" t="s">
        <v>206</v>
      </c>
      <c r="T27" s="4" t="s">
        <v>256</v>
      </c>
      <c r="U27" s="4" t="s">
        <v>191</v>
      </c>
      <c r="V27" s="4" t="s">
        <v>192</v>
      </c>
      <c r="W27" s="4" t="s">
        <v>193</v>
      </c>
      <c r="X27" s="4" t="s">
        <v>194</v>
      </c>
      <c r="Y27" s="4" t="s">
        <v>195</v>
      </c>
      <c r="Z27" s="4" t="s">
        <v>196</v>
      </c>
      <c r="AA27" s="4" t="s">
        <v>197</v>
      </c>
      <c r="AB27" s="4" t="s">
        <v>198</v>
      </c>
      <c r="AC27" s="4" t="s">
        <v>199</v>
      </c>
      <c r="AD27" s="4" t="s">
        <v>200</v>
      </c>
      <c r="AE27" s="4" t="s">
        <v>201</v>
      </c>
      <c r="AF27" s="4" t="s">
        <v>202</v>
      </c>
      <c r="AG27" s="4" t="s">
        <v>203</v>
      </c>
      <c r="AH27" s="4" t="s">
        <v>204</v>
      </c>
      <c r="AI27" s="4" t="s">
        <v>205</v>
      </c>
      <c r="AJ27" s="4" t="s">
        <v>206</v>
      </c>
    </row>
    <row r="28" spans="1:36" x14ac:dyDescent="0.25">
      <c r="A28" t="s">
        <v>20</v>
      </c>
      <c r="B28">
        <v>14</v>
      </c>
      <c r="C28">
        <v>3</v>
      </c>
      <c r="D28">
        <v>0</v>
      </c>
      <c r="E28">
        <v>0.82399999999999995</v>
      </c>
      <c r="F28">
        <v>463</v>
      </c>
      <c r="G28">
        <v>303</v>
      </c>
      <c r="H28">
        <v>160</v>
      </c>
      <c r="I28" s="8">
        <v>36739</v>
      </c>
      <c r="J28" s="8">
        <v>36679</v>
      </c>
      <c r="K28" t="s">
        <v>235</v>
      </c>
      <c r="L28">
        <v>0.83299999999999996</v>
      </c>
      <c r="M28" s="8">
        <v>36772</v>
      </c>
      <c r="N28">
        <v>0.75</v>
      </c>
      <c r="O28" t="s">
        <v>208</v>
      </c>
      <c r="P28" t="s">
        <v>221</v>
      </c>
      <c r="Q28" t="s">
        <v>249</v>
      </c>
      <c r="T28" t="s">
        <v>357</v>
      </c>
      <c r="U28" s="16">
        <v>12</v>
      </c>
      <c r="V28" s="16">
        <v>5</v>
      </c>
      <c r="W28" s="16">
        <v>0</v>
      </c>
      <c r="X28">
        <v>0.70599999999999996</v>
      </c>
      <c r="Y28">
        <v>509</v>
      </c>
      <c r="Z28">
        <v>315</v>
      </c>
      <c r="AA28">
        <v>194</v>
      </c>
      <c r="AB28" t="s">
        <v>258</v>
      </c>
      <c r="AC28" s="8">
        <v>36621</v>
      </c>
      <c r="AD28" t="s">
        <v>235</v>
      </c>
      <c r="AE28">
        <v>0.83299999999999996</v>
      </c>
      <c r="AF28" s="8">
        <v>36772</v>
      </c>
      <c r="AG28">
        <v>0.75</v>
      </c>
      <c r="AH28" s="8">
        <v>36587</v>
      </c>
      <c r="AI28" t="s">
        <v>221</v>
      </c>
      <c r="AJ28" t="s">
        <v>211</v>
      </c>
    </row>
    <row r="29" spans="1:36" x14ac:dyDescent="0.25">
      <c r="A29" t="s">
        <v>67</v>
      </c>
      <c r="B29">
        <v>12</v>
      </c>
      <c r="C29">
        <v>5</v>
      </c>
      <c r="D29">
        <v>0</v>
      </c>
      <c r="E29">
        <v>0.70599999999999996</v>
      </c>
      <c r="F29">
        <v>485</v>
      </c>
      <c r="G29">
        <v>391</v>
      </c>
      <c r="H29">
        <v>94</v>
      </c>
      <c r="I29" s="8">
        <v>36709</v>
      </c>
      <c r="J29" s="8">
        <v>36649</v>
      </c>
      <c r="K29" t="s">
        <v>261</v>
      </c>
      <c r="L29">
        <v>0.66700000000000004</v>
      </c>
      <c r="M29" s="8">
        <v>36772</v>
      </c>
      <c r="N29">
        <v>0.75</v>
      </c>
      <c r="O29" t="s">
        <v>211</v>
      </c>
      <c r="P29" t="s">
        <v>250</v>
      </c>
      <c r="Q29" t="s">
        <v>208</v>
      </c>
      <c r="T29" t="s">
        <v>365</v>
      </c>
      <c r="U29" s="16">
        <v>11</v>
      </c>
      <c r="V29" s="16">
        <v>6</v>
      </c>
      <c r="W29" s="16">
        <v>0</v>
      </c>
      <c r="X29">
        <v>0.64700000000000002</v>
      </c>
      <c r="Y29">
        <v>433</v>
      </c>
      <c r="Z29">
        <v>428</v>
      </c>
      <c r="AA29">
        <v>5</v>
      </c>
      <c r="AB29" t="s">
        <v>260</v>
      </c>
      <c r="AC29" s="8">
        <v>36650</v>
      </c>
      <c r="AD29" t="s">
        <v>261</v>
      </c>
      <c r="AE29">
        <v>0.66700000000000004</v>
      </c>
      <c r="AF29" s="8">
        <v>36712</v>
      </c>
      <c r="AG29">
        <v>0.58299999999999996</v>
      </c>
      <c r="AH29" s="8">
        <v>36617</v>
      </c>
      <c r="AI29" t="s">
        <v>224</v>
      </c>
      <c r="AJ29" t="s">
        <v>262</v>
      </c>
    </row>
    <row r="30" spans="1:36" x14ac:dyDescent="0.25">
      <c r="A30" t="s">
        <v>36</v>
      </c>
      <c r="B30">
        <v>7</v>
      </c>
      <c r="C30">
        <v>10</v>
      </c>
      <c r="D30">
        <v>0</v>
      </c>
      <c r="E30">
        <v>0.41199999999999998</v>
      </c>
      <c r="F30">
        <v>350</v>
      </c>
      <c r="G30">
        <v>468</v>
      </c>
      <c r="H30">
        <v>-118</v>
      </c>
      <c r="I30" s="8">
        <v>36563</v>
      </c>
      <c r="J30" s="8">
        <v>36649</v>
      </c>
      <c r="K30" t="s">
        <v>265</v>
      </c>
      <c r="L30">
        <v>0.5</v>
      </c>
      <c r="M30" s="8">
        <v>36653</v>
      </c>
      <c r="N30">
        <v>0.41699999999999998</v>
      </c>
      <c r="O30" t="s">
        <v>252</v>
      </c>
      <c r="P30" t="s">
        <v>224</v>
      </c>
      <c r="Q30" t="s">
        <v>252</v>
      </c>
      <c r="T30" t="s">
        <v>40</v>
      </c>
      <c r="U30" s="16">
        <v>6</v>
      </c>
      <c r="V30" s="16">
        <v>11</v>
      </c>
      <c r="W30" s="16">
        <v>0</v>
      </c>
      <c r="X30">
        <v>0.35299999999999998</v>
      </c>
      <c r="Y30">
        <v>266</v>
      </c>
      <c r="Z30">
        <v>407</v>
      </c>
      <c r="AA30">
        <v>-141</v>
      </c>
      <c r="AB30" t="s">
        <v>264</v>
      </c>
      <c r="AC30" s="8">
        <v>36563</v>
      </c>
      <c r="AD30" t="s">
        <v>265</v>
      </c>
      <c r="AE30">
        <v>0.5</v>
      </c>
      <c r="AF30" s="8">
        <v>36653</v>
      </c>
      <c r="AG30">
        <v>0.41699999999999998</v>
      </c>
      <c r="AH30" s="8">
        <v>36529</v>
      </c>
      <c r="AI30" t="s">
        <v>215</v>
      </c>
      <c r="AJ30" t="s">
        <v>252</v>
      </c>
    </row>
    <row r="31" spans="1:36" x14ac:dyDescent="0.25">
      <c r="A31" t="s">
        <v>40</v>
      </c>
      <c r="B31">
        <v>3</v>
      </c>
      <c r="C31">
        <v>14</v>
      </c>
      <c r="D31">
        <v>0</v>
      </c>
      <c r="E31">
        <v>0.17599999999999999</v>
      </c>
      <c r="F31">
        <v>273</v>
      </c>
      <c r="G31">
        <v>415</v>
      </c>
      <c r="H31">
        <v>-142</v>
      </c>
      <c r="I31" s="8">
        <v>36533</v>
      </c>
      <c r="J31" s="8">
        <v>36562</v>
      </c>
      <c r="K31" t="s">
        <v>241</v>
      </c>
      <c r="L31">
        <v>0</v>
      </c>
      <c r="M31" s="8">
        <v>36536</v>
      </c>
      <c r="N31">
        <v>8.3000000000000004E-2</v>
      </c>
      <c r="O31" t="s">
        <v>252</v>
      </c>
      <c r="P31" t="s">
        <v>209</v>
      </c>
      <c r="Q31" t="s">
        <v>262</v>
      </c>
      <c r="T31" t="s">
        <v>67</v>
      </c>
      <c r="U31" s="16">
        <v>4</v>
      </c>
      <c r="V31" s="16">
        <v>13</v>
      </c>
      <c r="W31" s="16">
        <v>0</v>
      </c>
      <c r="X31">
        <v>0.23499999999999999</v>
      </c>
      <c r="Y31">
        <v>329</v>
      </c>
      <c r="Z31">
        <v>518</v>
      </c>
      <c r="AA31">
        <v>-189</v>
      </c>
      <c r="AB31" t="s">
        <v>267</v>
      </c>
      <c r="AC31" s="8">
        <v>36591</v>
      </c>
      <c r="AD31" t="s">
        <v>241</v>
      </c>
      <c r="AE31">
        <v>0</v>
      </c>
      <c r="AF31" s="8">
        <v>36566</v>
      </c>
      <c r="AG31">
        <v>0.16700000000000001</v>
      </c>
      <c r="AH31" s="8">
        <v>36559</v>
      </c>
      <c r="AI31" t="s">
        <v>268</v>
      </c>
      <c r="AJ31" t="s">
        <v>255</v>
      </c>
    </row>
    <row r="32" spans="1:36" x14ac:dyDescent="0.25">
      <c r="A32" s="66" t="s">
        <v>275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U32" s="4"/>
      <c r="V32" s="4"/>
      <c r="W32" s="4"/>
      <c r="X32" s="4"/>
      <c r="Y32" t="s">
        <v>275</v>
      </c>
      <c r="Z32" s="4"/>
      <c r="AA32" s="4"/>
      <c r="AB32" s="4"/>
      <c r="AC32" s="13"/>
      <c r="AD32" s="4"/>
      <c r="AE32" s="4"/>
      <c r="AF32" s="13"/>
      <c r="AG32" s="4"/>
      <c r="AH32" s="13"/>
      <c r="AI32" s="4"/>
      <c r="AJ32" s="4"/>
    </row>
    <row r="33" spans="1:36" x14ac:dyDescent="0.25">
      <c r="A33" s="4" t="s">
        <v>228</v>
      </c>
      <c r="B33" s="4" t="s">
        <v>191</v>
      </c>
      <c r="C33" s="4" t="s">
        <v>192</v>
      </c>
      <c r="D33" s="4" t="s">
        <v>193</v>
      </c>
      <c r="E33" s="4" t="s">
        <v>194</v>
      </c>
      <c r="F33" s="4" t="s">
        <v>195</v>
      </c>
      <c r="G33" s="4" t="s">
        <v>196</v>
      </c>
      <c r="H33" s="4" t="s">
        <v>197</v>
      </c>
      <c r="I33" s="4" t="s">
        <v>198</v>
      </c>
      <c r="J33" s="4" t="s">
        <v>199</v>
      </c>
      <c r="K33" s="4" t="s">
        <v>200</v>
      </c>
      <c r="L33" s="4" t="s">
        <v>201</v>
      </c>
      <c r="M33" s="4" t="s">
        <v>202</v>
      </c>
      <c r="N33" s="4" t="s">
        <v>203</v>
      </c>
      <c r="O33" s="4" t="s">
        <v>204</v>
      </c>
      <c r="P33" s="4" t="s">
        <v>205</v>
      </c>
      <c r="Q33" s="4" t="s">
        <v>206</v>
      </c>
      <c r="T33" s="4" t="s">
        <v>228</v>
      </c>
      <c r="U33" s="4" t="s">
        <v>191</v>
      </c>
      <c r="V33" s="4" t="s">
        <v>192</v>
      </c>
      <c r="W33" s="4" t="s">
        <v>193</v>
      </c>
      <c r="X33" s="4" t="s">
        <v>194</v>
      </c>
      <c r="Y33" s="4" t="s">
        <v>195</v>
      </c>
      <c r="Z33" s="4" t="s">
        <v>196</v>
      </c>
      <c r="AA33" s="4" t="s">
        <v>197</v>
      </c>
      <c r="AB33" s="4" t="s">
        <v>198</v>
      </c>
      <c r="AC33" s="4" t="s">
        <v>199</v>
      </c>
      <c r="AD33" s="4" t="s">
        <v>200</v>
      </c>
      <c r="AE33" s="4" t="s">
        <v>201</v>
      </c>
      <c r="AF33" s="4" t="s">
        <v>202</v>
      </c>
      <c r="AG33" s="4" t="s">
        <v>203</v>
      </c>
      <c r="AH33" s="4" t="s">
        <v>204</v>
      </c>
      <c r="AI33" s="4" t="s">
        <v>205</v>
      </c>
      <c r="AJ33" s="4" t="s">
        <v>206</v>
      </c>
    </row>
    <row r="34" spans="1:36" x14ac:dyDescent="0.25">
      <c r="A34" t="s">
        <v>22</v>
      </c>
      <c r="B34">
        <v>15</v>
      </c>
      <c r="C34">
        <v>2</v>
      </c>
      <c r="D34">
        <v>0</v>
      </c>
      <c r="E34">
        <v>0.88200000000000001</v>
      </c>
      <c r="F34">
        <v>564</v>
      </c>
      <c r="G34">
        <v>342</v>
      </c>
      <c r="H34">
        <v>222</v>
      </c>
      <c r="I34" s="8">
        <v>36709</v>
      </c>
      <c r="J34" t="s">
        <v>258</v>
      </c>
      <c r="K34" t="s">
        <v>286</v>
      </c>
      <c r="L34">
        <v>1</v>
      </c>
      <c r="M34" s="8">
        <v>36831</v>
      </c>
      <c r="N34">
        <v>0.91700000000000004</v>
      </c>
      <c r="O34" t="s">
        <v>249</v>
      </c>
      <c r="P34" t="s">
        <v>213</v>
      </c>
      <c r="Q34" s="8">
        <v>36617</v>
      </c>
      <c r="T34" t="s">
        <v>356</v>
      </c>
      <c r="U34" s="16">
        <v>12</v>
      </c>
      <c r="V34" s="16">
        <v>5</v>
      </c>
      <c r="W34" s="16">
        <v>0</v>
      </c>
      <c r="X34">
        <v>0.70599999999999996</v>
      </c>
      <c r="Y34">
        <v>461</v>
      </c>
      <c r="Z34">
        <v>395</v>
      </c>
      <c r="AA34">
        <v>66</v>
      </c>
      <c r="AB34" s="8">
        <v>36679</v>
      </c>
      <c r="AC34" s="8">
        <v>36680</v>
      </c>
      <c r="AD34" s="8">
        <v>36618</v>
      </c>
      <c r="AE34">
        <v>0.66700000000000004</v>
      </c>
      <c r="AF34" s="8">
        <v>36742</v>
      </c>
      <c r="AG34">
        <v>0.66700000000000004</v>
      </c>
      <c r="AH34" s="8">
        <v>36617</v>
      </c>
      <c r="AI34" t="s">
        <v>215</v>
      </c>
      <c r="AJ34" s="8">
        <v>36587</v>
      </c>
    </row>
    <row r="35" spans="1:36" x14ac:dyDescent="0.25">
      <c r="A35" t="s">
        <v>59</v>
      </c>
      <c r="B35">
        <v>14</v>
      </c>
      <c r="C35">
        <v>3</v>
      </c>
      <c r="D35">
        <v>0</v>
      </c>
      <c r="E35">
        <v>0.82399999999999995</v>
      </c>
      <c r="F35">
        <v>432</v>
      </c>
      <c r="G35">
        <v>332</v>
      </c>
      <c r="H35">
        <v>100</v>
      </c>
      <c r="I35" s="8">
        <v>36739</v>
      </c>
      <c r="J35" t="s">
        <v>260</v>
      </c>
      <c r="K35" t="s">
        <v>261</v>
      </c>
      <c r="L35">
        <v>0.66700000000000004</v>
      </c>
      <c r="M35" s="8">
        <v>36772</v>
      </c>
      <c r="N35">
        <v>0.75</v>
      </c>
      <c r="O35" t="s">
        <v>208</v>
      </c>
      <c r="P35" t="s">
        <v>209</v>
      </c>
      <c r="Q35" s="8">
        <v>36617</v>
      </c>
      <c r="T35" t="s">
        <v>366</v>
      </c>
      <c r="U35" s="16">
        <v>9</v>
      </c>
      <c r="V35" s="16">
        <v>8</v>
      </c>
      <c r="W35" s="16">
        <v>0</v>
      </c>
      <c r="X35">
        <v>0.52900000000000003</v>
      </c>
      <c r="Y35">
        <v>383</v>
      </c>
      <c r="Z35">
        <v>350</v>
      </c>
      <c r="AA35">
        <v>33</v>
      </c>
      <c r="AB35" s="8">
        <v>36649</v>
      </c>
      <c r="AC35" s="8">
        <v>36621</v>
      </c>
      <c r="AD35" s="8">
        <v>36618</v>
      </c>
      <c r="AE35">
        <v>0.66700000000000004</v>
      </c>
      <c r="AF35" s="8">
        <v>36712</v>
      </c>
      <c r="AG35">
        <v>0.58299999999999996</v>
      </c>
      <c r="AH35" s="8">
        <v>36559</v>
      </c>
      <c r="AI35" t="s">
        <v>213</v>
      </c>
      <c r="AJ35" s="8">
        <v>36587</v>
      </c>
    </row>
    <row r="36" spans="1:36" x14ac:dyDescent="0.25">
      <c r="A36" t="s">
        <v>50</v>
      </c>
      <c r="B36">
        <v>11</v>
      </c>
      <c r="C36">
        <v>6</v>
      </c>
      <c r="D36">
        <v>0</v>
      </c>
      <c r="E36">
        <v>0.64700000000000002</v>
      </c>
      <c r="F36">
        <v>460</v>
      </c>
      <c r="G36">
        <v>338</v>
      </c>
      <c r="H36">
        <v>122</v>
      </c>
      <c r="I36" s="8">
        <v>36680</v>
      </c>
      <c r="J36" t="s">
        <v>281</v>
      </c>
      <c r="K36" t="s">
        <v>287</v>
      </c>
      <c r="L36">
        <v>0.16700000000000001</v>
      </c>
      <c r="M36" s="8">
        <v>36683</v>
      </c>
      <c r="N36">
        <v>0.5</v>
      </c>
      <c r="O36" t="s">
        <v>208</v>
      </c>
      <c r="P36" t="s">
        <v>224</v>
      </c>
      <c r="Q36" s="8">
        <v>36559</v>
      </c>
      <c r="T36" t="s">
        <v>59</v>
      </c>
      <c r="U36" s="16">
        <v>7</v>
      </c>
      <c r="V36" s="16">
        <v>10</v>
      </c>
      <c r="W36" s="16">
        <v>0</v>
      </c>
      <c r="X36">
        <v>0.41199999999999998</v>
      </c>
      <c r="Y36">
        <v>344</v>
      </c>
      <c r="Z36">
        <v>362</v>
      </c>
      <c r="AA36">
        <v>-18</v>
      </c>
      <c r="AB36" s="8">
        <v>36562</v>
      </c>
      <c r="AC36" s="8">
        <v>36650</v>
      </c>
      <c r="AD36" s="8">
        <v>36560</v>
      </c>
      <c r="AE36">
        <v>0.33300000000000002</v>
      </c>
      <c r="AF36" s="8">
        <v>36683</v>
      </c>
      <c r="AG36">
        <v>0.5</v>
      </c>
      <c r="AH36" s="8">
        <v>36529</v>
      </c>
      <c r="AI36" t="s">
        <v>232</v>
      </c>
      <c r="AJ36" s="8">
        <v>36529</v>
      </c>
    </row>
    <row r="37" spans="1:36" x14ac:dyDescent="0.25">
      <c r="A37" t="s">
        <v>12</v>
      </c>
      <c r="B37">
        <v>5</v>
      </c>
      <c r="C37">
        <v>12</v>
      </c>
      <c r="D37">
        <v>0</v>
      </c>
      <c r="E37">
        <v>0.29399999999999998</v>
      </c>
      <c r="F37">
        <v>310</v>
      </c>
      <c r="G37">
        <v>370</v>
      </c>
      <c r="H37">
        <v>-60</v>
      </c>
      <c r="I37" s="8">
        <v>36621</v>
      </c>
      <c r="J37" t="s">
        <v>267</v>
      </c>
      <c r="K37" t="s">
        <v>287</v>
      </c>
      <c r="L37">
        <v>0.16700000000000001</v>
      </c>
      <c r="M37" s="8">
        <v>36594</v>
      </c>
      <c r="N37">
        <v>0.25</v>
      </c>
      <c r="O37" t="s">
        <v>252</v>
      </c>
      <c r="P37" t="s">
        <v>215</v>
      </c>
      <c r="Q37" s="8">
        <v>36529</v>
      </c>
      <c r="T37" t="s">
        <v>12</v>
      </c>
      <c r="U37" s="16">
        <v>7</v>
      </c>
      <c r="V37" s="16">
        <v>10</v>
      </c>
      <c r="W37" s="16">
        <v>0</v>
      </c>
      <c r="X37">
        <v>0.41199999999999998</v>
      </c>
      <c r="Y37">
        <v>360</v>
      </c>
      <c r="Z37">
        <v>379</v>
      </c>
      <c r="AA37">
        <v>-19</v>
      </c>
      <c r="AB37" s="8">
        <v>36649</v>
      </c>
      <c r="AC37" s="8">
        <v>36563</v>
      </c>
      <c r="AD37" s="8">
        <v>36560</v>
      </c>
      <c r="AE37">
        <v>0.33300000000000002</v>
      </c>
      <c r="AF37" s="8">
        <v>36683</v>
      </c>
      <c r="AG37">
        <v>0.5</v>
      </c>
      <c r="AH37" s="8">
        <v>36529</v>
      </c>
      <c r="AI37" t="s">
        <v>209</v>
      </c>
      <c r="AJ37" s="8">
        <v>36587</v>
      </c>
    </row>
    <row r="38" spans="1:36" x14ac:dyDescent="0.25">
      <c r="A38" s="66" t="s">
        <v>275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U38" s="4"/>
      <c r="V38" s="4"/>
      <c r="W38" s="4"/>
      <c r="X38" s="4"/>
      <c r="Y38" t="s">
        <v>275</v>
      </c>
      <c r="Z38" s="4"/>
      <c r="AA38" s="4"/>
      <c r="AB38" s="13"/>
      <c r="AC38" s="13"/>
      <c r="AD38" s="13"/>
      <c r="AE38" s="4"/>
      <c r="AF38" s="13"/>
      <c r="AG38" s="4"/>
      <c r="AH38" s="13"/>
      <c r="AI38" s="4"/>
      <c r="AJ38" s="13"/>
    </row>
    <row r="39" spans="1:36" x14ac:dyDescent="0.25">
      <c r="A39" s="4" t="s">
        <v>216</v>
      </c>
      <c r="B39" s="4" t="s">
        <v>191</v>
      </c>
      <c r="C39" s="4" t="s">
        <v>192</v>
      </c>
      <c r="D39" s="4" t="s">
        <v>193</v>
      </c>
      <c r="E39" s="4" t="s">
        <v>194</v>
      </c>
      <c r="F39" s="4" t="s">
        <v>195</v>
      </c>
      <c r="G39" s="4" t="s">
        <v>196</v>
      </c>
      <c r="H39" s="4" t="s">
        <v>197</v>
      </c>
      <c r="I39" s="4" t="s">
        <v>198</v>
      </c>
      <c r="J39" s="4" t="s">
        <v>199</v>
      </c>
      <c r="K39" s="4" t="s">
        <v>200</v>
      </c>
      <c r="L39" s="4" t="s">
        <v>201</v>
      </c>
      <c r="M39" s="4" t="s">
        <v>202</v>
      </c>
      <c r="N39" s="4" t="s">
        <v>203</v>
      </c>
      <c r="O39" s="4" t="s">
        <v>204</v>
      </c>
      <c r="P39" s="4" t="s">
        <v>205</v>
      </c>
      <c r="Q39" s="4" t="s">
        <v>206</v>
      </c>
      <c r="T39" s="4" t="s">
        <v>216</v>
      </c>
      <c r="U39" s="4" t="s">
        <v>191</v>
      </c>
      <c r="V39" s="4" t="s">
        <v>192</v>
      </c>
      <c r="W39" s="4" t="s">
        <v>193</v>
      </c>
      <c r="X39" s="4" t="s">
        <v>194</v>
      </c>
      <c r="Y39" s="4" t="s">
        <v>195</v>
      </c>
      <c r="Z39" s="4" t="s">
        <v>196</v>
      </c>
      <c r="AA39" s="4" t="s">
        <v>197</v>
      </c>
      <c r="AB39" s="4" t="s">
        <v>198</v>
      </c>
      <c r="AC39" s="4" t="s">
        <v>199</v>
      </c>
      <c r="AD39" s="4" t="s">
        <v>200</v>
      </c>
      <c r="AE39" s="4" t="s">
        <v>201</v>
      </c>
      <c r="AF39" s="4" t="s">
        <v>202</v>
      </c>
      <c r="AG39" s="4" t="s">
        <v>203</v>
      </c>
      <c r="AH39" s="4" t="s">
        <v>204</v>
      </c>
      <c r="AI39" s="4" t="s">
        <v>205</v>
      </c>
      <c r="AJ39" s="4" t="s">
        <v>206</v>
      </c>
    </row>
    <row r="40" spans="1:36" x14ac:dyDescent="0.25">
      <c r="A40" t="s">
        <v>51</v>
      </c>
      <c r="B40">
        <v>10</v>
      </c>
      <c r="C40">
        <v>7</v>
      </c>
      <c r="D40">
        <v>0</v>
      </c>
      <c r="E40">
        <v>0.58799999999999997</v>
      </c>
      <c r="F40">
        <v>502</v>
      </c>
      <c r="G40">
        <v>385</v>
      </c>
      <c r="H40">
        <v>117</v>
      </c>
      <c r="I40" s="8">
        <v>36650</v>
      </c>
      <c r="J40" s="8">
        <v>36649</v>
      </c>
      <c r="K40" s="8">
        <v>36618</v>
      </c>
      <c r="L40">
        <v>0.66700000000000004</v>
      </c>
      <c r="M40" s="8">
        <v>36742</v>
      </c>
      <c r="N40">
        <v>0.66700000000000004</v>
      </c>
      <c r="O40" s="8">
        <v>36559</v>
      </c>
      <c r="P40" t="s">
        <v>221</v>
      </c>
      <c r="Q40" s="8">
        <v>36617</v>
      </c>
      <c r="T40" t="s">
        <v>367</v>
      </c>
      <c r="U40" s="16">
        <v>9</v>
      </c>
      <c r="V40" s="16">
        <v>8</v>
      </c>
      <c r="W40" s="16">
        <v>0</v>
      </c>
      <c r="X40">
        <v>0.52900000000000003</v>
      </c>
      <c r="Y40">
        <v>348</v>
      </c>
      <c r="Z40">
        <v>325</v>
      </c>
      <c r="AA40">
        <v>23</v>
      </c>
      <c r="AB40" s="8">
        <v>36620</v>
      </c>
      <c r="AC40" t="s">
        <v>218</v>
      </c>
      <c r="AD40" s="8">
        <v>36618</v>
      </c>
      <c r="AE40">
        <v>0.66700000000000004</v>
      </c>
      <c r="AF40" s="8">
        <v>36712</v>
      </c>
      <c r="AG40">
        <v>0.58299999999999996</v>
      </c>
      <c r="AH40" s="8">
        <v>36559</v>
      </c>
      <c r="AI40" t="s">
        <v>215</v>
      </c>
      <c r="AJ40" s="8">
        <v>36617</v>
      </c>
    </row>
    <row r="41" spans="1:36" x14ac:dyDescent="0.25">
      <c r="A41" t="s">
        <v>14</v>
      </c>
      <c r="B41">
        <v>8</v>
      </c>
      <c r="C41">
        <v>9</v>
      </c>
      <c r="D41">
        <v>0</v>
      </c>
      <c r="E41">
        <v>0.47099999999999997</v>
      </c>
      <c r="F41">
        <v>389</v>
      </c>
      <c r="G41">
        <v>423</v>
      </c>
      <c r="H41">
        <v>-34</v>
      </c>
      <c r="I41" s="8">
        <v>36621</v>
      </c>
      <c r="J41" s="8">
        <v>36620</v>
      </c>
      <c r="K41" s="8">
        <v>36618</v>
      </c>
      <c r="L41">
        <v>0.66700000000000004</v>
      </c>
      <c r="M41" s="8">
        <v>36712</v>
      </c>
      <c r="N41">
        <v>0.58299999999999996</v>
      </c>
      <c r="O41" s="8">
        <v>36529</v>
      </c>
      <c r="P41" t="s">
        <v>224</v>
      </c>
      <c r="Q41" s="8">
        <v>36559</v>
      </c>
      <c r="T41" t="s">
        <v>28</v>
      </c>
      <c r="U41" s="16">
        <v>9</v>
      </c>
      <c r="V41" s="16">
        <v>8</v>
      </c>
      <c r="W41" s="16">
        <v>0</v>
      </c>
      <c r="X41">
        <v>0.52900000000000003</v>
      </c>
      <c r="Y41">
        <v>402</v>
      </c>
      <c r="Z41">
        <v>327</v>
      </c>
      <c r="AA41">
        <v>75</v>
      </c>
      <c r="AB41" s="8">
        <v>36649</v>
      </c>
      <c r="AC41" t="s">
        <v>220</v>
      </c>
      <c r="AD41" s="8">
        <v>36618</v>
      </c>
      <c r="AE41">
        <v>0.66700000000000004</v>
      </c>
      <c r="AF41" s="8">
        <v>36683</v>
      </c>
      <c r="AG41">
        <v>0.5</v>
      </c>
      <c r="AH41" s="8">
        <v>36587</v>
      </c>
      <c r="AI41" t="s">
        <v>221</v>
      </c>
      <c r="AJ41" s="8">
        <v>36617</v>
      </c>
    </row>
    <row r="42" spans="1:36" x14ac:dyDescent="0.25">
      <c r="A42" t="s">
        <v>45</v>
      </c>
      <c r="B42">
        <v>5</v>
      </c>
      <c r="C42">
        <v>12</v>
      </c>
      <c r="D42">
        <v>0</v>
      </c>
      <c r="E42">
        <v>0.29399999999999998</v>
      </c>
      <c r="F42">
        <v>341</v>
      </c>
      <c r="G42">
        <v>534</v>
      </c>
      <c r="H42">
        <v>-193</v>
      </c>
      <c r="I42" s="8">
        <v>36591</v>
      </c>
      <c r="J42" s="8">
        <v>36562</v>
      </c>
      <c r="K42" s="8">
        <v>36560</v>
      </c>
      <c r="L42">
        <v>0.33300000000000002</v>
      </c>
      <c r="M42" s="8">
        <v>36624</v>
      </c>
      <c r="N42">
        <v>0.33300000000000002</v>
      </c>
      <c r="O42" s="8">
        <v>36529</v>
      </c>
      <c r="P42" t="s">
        <v>215</v>
      </c>
      <c r="Q42" s="8">
        <v>36559</v>
      </c>
      <c r="T42" t="s">
        <v>14</v>
      </c>
      <c r="U42" s="16">
        <v>7</v>
      </c>
      <c r="V42" s="16">
        <v>10</v>
      </c>
      <c r="W42" s="16">
        <v>0</v>
      </c>
      <c r="X42">
        <v>0.41199999999999998</v>
      </c>
      <c r="Y42">
        <v>321</v>
      </c>
      <c r="Z42">
        <v>373</v>
      </c>
      <c r="AA42">
        <v>-52</v>
      </c>
      <c r="AB42" s="8">
        <v>36649</v>
      </c>
      <c r="AC42" t="s">
        <v>223</v>
      </c>
      <c r="AD42" s="8">
        <v>36588</v>
      </c>
      <c r="AE42">
        <v>0.5</v>
      </c>
      <c r="AF42" s="8">
        <v>36624</v>
      </c>
      <c r="AG42">
        <v>0.33300000000000002</v>
      </c>
      <c r="AH42" s="8">
        <v>36587</v>
      </c>
      <c r="AI42" t="s">
        <v>224</v>
      </c>
      <c r="AJ42" s="8">
        <v>36529</v>
      </c>
    </row>
    <row r="43" spans="1:36" x14ac:dyDescent="0.25">
      <c r="A43" t="s">
        <v>28</v>
      </c>
      <c r="B43">
        <v>5</v>
      </c>
      <c r="C43">
        <v>12</v>
      </c>
      <c r="D43">
        <v>0</v>
      </c>
      <c r="E43">
        <v>0.29399999999999998</v>
      </c>
      <c r="F43">
        <v>338</v>
      </c>
      <c r="G43">
        <v>398</v>
      </c>
      <c r="H43">
        <v>-60</v>
      </c>
      <c r="I43" s="8">
        <v>36591</v>
      </c>
      <c r="J43" s="8">
        <v>36562</v>
      </c>
      <c r="K43" s="8">
        <v>36560</v>
      </c>
      <c r="L43">
        <v>0.33300000000000002</v>
      </c>
      <c r="M43" s="8">
        <v>36624</v>
      </c>
      <c r="N43">
        <v>0.33300000000000002</v>
      </c>
      <c r="O43" s="8">
        <v>36529</v>
      </c>
      <c r="P43" t="s">
        <v>232</v>
      </c>
      <c r="Q43" s="8">
        <v>36529</v>
      </c>
      <c r="T43" t="s">
        <v>45</v>
      </c>
      <c r="U43" s="16">
        <v>2</v>
      </c>
      <c r="V43" s="16">
        <v>15</v>
      </c>
      <c r="W43" s="16">
        <v>0</v>
      </c>
      <c r="X43">
        <v>0.11799999999999999</v>
      </c>
      <c r="Y43">
        <v>236</v>
      </c>
      <c r="Z43">
        <v>416</v>
      </c>
      <c r="AA43">
        <v>-180</v>
      </c>
      <c r="AB43" s="8">
        <v>36562</v>
      </c>
      <c r="AC43" t="s">
        <v>226</v>
      </c>
      <c r="AD43" s="8">
        <v>36530</v>
      </c>
      <c r="AE43">
        <v>0.16700000000000001</v>
      </c>
      <c r="AF43" s="8">
        <v>36536</v>
      </c>
      <c r="AG43">
        <v>8.3000000000000004E-2</v>
      </c>
      <c r="AH43" s="8">
        <v>36529</v>
      </c>
      <c r="AI43" t="s">
        <v>227</v>
      </c>
      <c r="AJ43" s="8">
        <v>36529</v>
      </c>
    </row>
    <row r="44" spans="1:36" x14ac:dyDescent="0.25">
      <c r="A44" s="66" t="s">
        <v>275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U44" s="4"/>
      <c r="V44" s="4"/>
      <c r="W44" s="4"/>
      <c r="X44" s="4"/>
      <c r="Y44" t="s">
        <v>275</v>
      </c>
      <c r="Z44" s="4"/>
      <c r="AA44" s="4"/>
      <c r="AB44" s="13"/>
      <c r="AC44" s="4"/>
      <c r="AD44" s="13"/>
      <c r="AE44" s="4"/>
      <c r="AF44" s="13"/>
      <c r="AG44" s="4"/>
      <c r="AH44" s="13"/>
      <c r="AI44" s="4"/>
      <c r="AJ44" s="13"/>
    </row>
    <row r="45" spans="1:36" x14ac:dyDescent="0.25">
      <c r="A45" s="4" t="s">
        <v>234</v>
      </c>
      <c r="B45" s="4" t="s">
        <v>191</v>
      </c>
      <c r="C45" s="4" t="s">
        <v>192</v>
      </c>
      <c r="D45" s="4" t="s">
        <v>193</v>
      </c>
      <c r="E45" s="4" t="s">
        <v>194</v>
      </c>
      <c r="F45" s="4" t="s">
        <v>195</v>
      </c>
      <c r="G45" s="4" t="s">
        <v>196</v>
      </c>
      <c r="H45" s="4" t="s">
        <v>197</v>
      </c>
      <c r="I45" s="4" t="s">
        <v>198</v>
      </c>
      <c r="J45" s="4" t="s">
        <v>199</v>
      </c>
      <c r="K45" s="4" t="s">
        <v>200</v>
      </c>
      <c r="L45" s="4" t="s">
        <v>201</v>
      </c>
      <c r="M45" s="4" t="s">
        <v>202</v>
      </c>
      <c r="N45" s="4" t="s">
        <v>203</v>
      </c>
      <c r="O45" s="4" t="s">
        <v>204</v>
      </c>
      <c r="P45" s="4" t="s">
        <v>205</v>
      </c>
      <c r="Q45" s="4" t="s">
        <v>206</v>
      </c>
      <c r="T45" s="4" t="s">
        <v>234</v>
      </c>
      <c r="U45" s="4" t="s">
        <v>191</v>
      </c>
      <c r="V45" s="4" t="s">
        <v>192</v>
      </c>
      <c r="W45" s="4" t="s">
        <v>193</v>
      </c>
      <c r="X45" s="4" t="s">
        <v>194</v>
      </c>
      <c r="Y45" s="4" t="s">
        <v>195</v>
      </c>
      <c r="Z45" s="4" t="s">
        <v>196</v>
      </c>
      <c r="AA45" s="4" t="s">
        <v>197</v>
      </c>
      <c r="AB45" s="4" t="s">
        <v>198</v>
      </c>
      <c r="AC45" s="4" t="s">
        <v>199</v>
      </c>
      <c r="AD45" s="4" t="s">
        <v>200</v>
      </c>
      <c r="AE45" s="4" t="s">
        <v>201</v>
      </c>
      <c r="AF45" s="4" t="s">
        <v>202</v>
      </c>
      <c r="AG45" s="4" t="s">
        <v>203</v>
      </c>
      <c r="AH45" s="4" t="s">
        <v>204</v>
      </c>
      <c r="AI45" s="4" t="s">
        <v>205</v>
      </c>
      <c r="AJ45" s="4" t="s">
        <v>206</v>
      </c>
    </row>
    <row r="46" spans="1:36" x14ac:dyDescent="0.25">
      <c r="A46" t="s">
        <v>32</v>
      </c>
      <c r="B46">
        <v>10</v>
      </c>
      <c r="C46">
        <v>7</v>
      </c>
      <c r="D46">
        <v>0</v>
      </c>
      <c r="E46">
        <v>0.58799999999999997</v>
      </c>
      <c r="F46">
        <v>367</v>
      </c>
      <c r="G46">
        <v>386</v>
      </c>
      <c r="H46">
        <v>-19</v>
      </c>
      <c r="I46" s="8">
        <v>36650</v>
      </c>
      <c r="J46" s="8">
        <v>36649</v>
      </c>
      <c r="K46" s="8">
        <v>36618</v>
      </c>
      <c r="L46">
        <v>0.66700000000000004</v>
      </c>
      <c r="M46" s="8">
        <v>36683</v>
      </c>
      <c r="N46">
        <v>0.5</v>
      </c>
      <c r="O46" s="8">
        <v>36617</v>
      </c>
      <c r="P46" t="s">
        <v>209</v>
      </c>
      <c r="Q46" s="8">
        <v>36617</v>
      </c>
      <c r="T46" t="s">
        <v>368</v>
      </c>
      <c r="U46" s="16">
        <v>12</v>
      </c>
      <c r="V46" s="16">
        <v>5</v>
      </c>
      <c r="W46" s="16">
        <v>0</v>
      </c>
      <c r="X46">
        <v>0.70599999999999996</v>
      </c>
      <c r="Y46">
        <v>491</v>
      </c>
      <c r="Z46">
        <v>298</v>
      </c>
      <c r="AA46">
        <v>193</v>
      </c>
      <c r="AB46" s="8">
        <v>36649</v>
      </c>
      <c r="AC46" s="8">
        <v>36709</v>
      </c>
      <c r="AD46" t="s">
        <v>235</v>
      </c>
      <c r="AE46">
        <v>0.83299999999999996</v>
      </c>
      <c r="AF46" s="8">
        <v>36801</v>
      </c>
      <c r="AG46">
        <v>0.83299999999999996</v>
      </c>
      <c r="AH46" s="8">
        <v>36559</v>
      </c>
      <c r="AI46" t="s">
        <v>209</v>
      </c>
      <c r="AJ46" s="8">
        <v>36587</v>
      </c>
    </row>
    <row r="47" spans="1:36" x14ac:dyDescent="0.25">
      <c r="A47" t="s">
        <v>65</v>
      </c>
      <c r="B47">
        <v>10</v>
      </c>
      <c r="C47">
        <v>7</v>
      </c>
      <c r="D47">
        <v>0</v>
      </c>
      <c r="E47">
        <v>0.58799999999999997</v>
      </c>
      <c r="F47">
        <v>375</v>
      </c>
      <c r="G47">
        <v>368</v>
      </c>
      <c r="H47">
        <v>7</v>
      </c>
      <c r="I47" s="8">
        <v>36591</v>
      </c>
      <c r="J47" s="8">
        <v>36708</v>
      </c>
      <c r="K47" s="8">
        <v>36618</v>
      </c>
      <c r="L47">
        <v>0.66700000000000004</v>
      </c>
      <c r="M47" s="8">
        <v>36683</v>
      </c>
      <c r="N47">
        <v>0.5</v>
      </c>
      <c r="O47" s="8">
        <v>36617</v>
      </c>
      <c r="P47" t="s">
        <v>221</v>
      </c>
      <c r="Q47" s="8">
        <v>36587</v>
      </c>
      <c r="T47" t="s">
        <v>369</v>
      </c>
      <c r="U47" s="16">
        <v>10</v>
      </c>
      <c r="V47" s="16">
        <v>7</v>
      </c>
      <c r="W47" s="16">
        <v>0</v>
      </c>
      <c r="X47">
        <v>0.58799999999999997</v>
      </c>
      <c r="Y47">
        <v>404</v>
      </c>
      <c r="Z47">
        <v>377</v>
      </c>
      <c r="AA47">
        <v>27</v>
      </c>
      <c r="AB47" s="8">
        <v>36649</v>
      </c>
      <c r="AC47" s="8">
        <v>36650</v>
      </c>
      <c r="AD47" t="s">
        <v>235</v>
      </c>
      <c r="AE47">
        <v>0.83299999999999996</v>
      </c>
      <c r="AF47" s="8">
        <v>36742</v>
      </c>
      <c r="AG47">
        <v>0.66700000000000004</v>
      </c>
      <c r="AH47" s="8">
        <v>36559</v>
      </c>
      <c r="AI47" t="s">
        <v>237</v>
      </c>
      <c r="AJ47" s="8">
        <v>36617</v>
      </c>
    </row>
    <row r="48" spans="1:36" x14ac:dyDescent="0.25">
      <c r="A48" t="s">
        <v>34</v>
      </c>
      <c r="B48">
        <v>8</v>
      </c>
      <c r="C48">
        <v>9</v>
      </c>
      <c r="D48">
        <v>0</v>
      </c>
      <c r="E48">
        <v>0.47099999999999997</v>
      </c>
      <c r="F48">
        <v>400</v>
      </c>
      <c r="G48">
        <v>379</v>
      </c>
      <c r="H48">
        <v>21</v>
      </c>
      <c r="I48" s="8">
        <v>36680</v>
      </c>
      <c r="J48" s="8">
        <v>36562</v>
      </c>
      <c r="K48" s="8">
        <v>36588</v>
      </c>
      <c r="L48">
        <v>0.5</v>
      </c>
      <c r="M48" s="8">
        <v>36624</v>
      </c>
      <c r="N48">
        <v>0.33300000000000002</v>
      </c>
      <c r="O48" s="8">
        <v>36617</v>
      </c>
      <c r="P48" t="s">
        <v>215</v>
      </c>
      <c r="Q48" s="8">
        <v>36559</v>
      </c>
      <c r="T48" t="s">
        <v>65</v>
      </c>
      <c r="U48" s="16">
        <v>9</v>
      </c>
      <c r="V48" s="16">
        <v>8</v>
      </c>
      <c r="W48" s="16">
        <v>0</v>
      </c>
      <c r="X48">
        <v>0.52900000000000003</v>
      </c>
      <c r="Y48">
        <v>364</v>
      </c>
      <c r="Z48">
        <v>402</v>
      </c>
      <c r="AA48">
        <v>-38</v>
      </c>
      <c r="AB48" s="8">
        <v>36649</v>
      </c>
      <c r="AC48" s="8">
        <v>36621</v>
      </c>
      <c r="AD48" t="s">
        <v>239</v>
      </c>
      <c r="AE48">
        <v>0.33300000000000002</v>
      </c>
      <c r="AF48" s="8">
        <v>36712</v>
      </c>
      <c r="AG48">
        <v>0.58299999999999996</v>
      </c>
      <c r="AH48" s="8">
        <v>36559</v>
      </c>
      <c r="AI48" t="s">
        <v>215</v>
      </c>
      <c r="AJ48" s="8">
        <v>36587</v>
      </c>
    </row>
    <row r="49" spans="1:36" x14ac:dyDescent="0.25">
      <c r="A49" t="s">
        <v>24</v>
      </c>
      <c r="B49">
        <v>6</v>
      </c>
      <c r="C49">
        <v>11</v>
      </c>
      <c r="D49">
        <v>0</v>
      </c>
      <c r="E49">
        <v>0.35299999999999998</v>
      </c>
      <c r="F49">
        <v>389</v>
      </c>
      <c r="G49">
        <v>436</v>
      </c>
      <c r="H49">
        <v>-47</v>
      </c>
      <c r="I49" s="8">
        <v>36621</v>
      </c>
      <c r="J49" s="8">
        <v>36562</v>
      </c>
      <c r="K49" s="8">
        <v>36530</v>
      </c>
      <c r="L49">
        <v>0.16700000000000001</v>
      </c>
      <c r="M49" s="8">
        <v>36624</v>
      </c>
      <c r="N49">
        <v>0.33300000000000002</v>
      </c>
      <c r="O49" s="8">
        <v>36559</v>
      </c>
      <c r="P49" t="s">
        <v>232</v>
      </c>
      <c r="Q49" s="8">
        <v>36529</v>
      </c>
      <c r="T49" t="s">
        <v>34</v>
      </c>
      <c r="U49" s="16">
        <v>4</v>
      </c>
      <c r="V49" s="16">
        <v>13</v>
      </c>
      <c r="W49" s="16">
        <v>0</v>
      </c>
      <c r="X49">
        <v>0.23499999999999999</v>
      </c>
      <c r="Y49">
        <v>330</v>
      </c>
      <c r="Z49">
        <v>455</v>
      </c>
      <c r="AA49">
        <v>-125</v>
      </c>
      <c r="AB49" s="8">
        <v>36562</v>
      </c>
      <c r="AC49" s="8">
        <v>36563</v>
      </c>
      <c r="AD49" t="s">
        <v>241</v>
      </c>
      <c r="AE49">
        <v>0</v>
      </c>
      <c r="AF49" s="8">
        <v>36594</v>
      </c>
      <c r="AG49">
        <v>0.25</v>
      </c>
      <c r="AH49" s="8">
        <v>36529</v>
      </c>
      <c r="AI49" t="s">
        <v>209</v>
      </c>
      <c r="AJ49" s="8">
        <v>36559</v>
      </c>
    </row>
  </sheetData>
  <mergeCells count="12">
    <mergeCell ref="T1:AJ1"/>
    <mergeCell ref="T2:AJ2"/>
    <mergeCell ref="A1:Q1"/>
    <mergeCell ref="A2:Q2"/>
    <mergeCell ref="A8:Q8"/>
    <mergeCell ref="R3:S4"/>
    <mergeCell ref="A14:Q14"/>
    <mergeCell ref="A20:Q20"/>
    <mergeCell ref="A32:Q32"/>
    <mergeCell ref="A38:Q38"/>
    <mergeCell ref="A44:Q44"/>
    <mergeCell ref="A26:Q26"/>
  </mergeCells>
  <phoneticPr fontId="5" type="noConversion"/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1786-779E-4C3C-957F-416B73128584}">
  <sheetPr codeName="Sheet4">
    <tabColor theme="5" tint="0.59999389629810485"/>
  </sheetPr>
  <dimension ref="A1:AM313"/>
  <sheetViews>
    <sheetView topLeftCell="A254" workbookViewId="0">
      <selection activeCell="E13" sqref="E13"/>
    </sheetView>
  </sheetViews>
  <sheetFormatPr defaultRowHeight="15" x14ac:dyDescent="0.25"/>
  <cols>
    <col min="1" max="1" width="11.28515625" bestFit="1" customWidth="1"/>
    <col min="2" max="2" width="4.85546875" bestFit="1" customWidth="1"/>
    <col min="3" max="3" width="10.42578125" bestFit="1" customWidth="1"/>
    <col min="4" max="4" width="8.28515625" bestFit="1" customWidth="1"/>
    <col min="5" max="5" width="24.28515625" bestFit="1" customWidth="1"/>
    <col min="6" max="6" width="2.7109375" bestFit="1" customWidth="1"/>
    <col min="7" max="7" width="24.28515625" bestFit="1" customWidth="1"/>
    <col min="8" max="8" width="9" bestFit="1" customWidth="1"/>
    <col min="9" max="10" width="3.85546875" bestFit="1" customWidth="1"/>
    <col min="11" max="11" width="6.140625" bestFit="1" customWidth="1"/>
    <col min="12" max="12" width="5.28515625" bestFit="1" customWidth="1"/>
    <col min="14" max="14" width="4.42578125" bestFit="1" customWidth="1"/>
    <col min="15" max="15" width="13.140625" customWidth="1"/>
    <col min="16" max="16" width="3.140625" customWidth="1"/>
    <col min="17" max="17" width="0.7109375" customWidth="1"/>
    <col min="18" max="18" width="2" customWidth="1"/>
    <col min="19" max="19" width="11.28515625" customWidth="1"/>
    <col min="20" max="20" width="10.42578125" customWidth="1"/>
    <col min="21" max="22" width="24.28515625" bestFit="1" customWidth="1"/>
    <col min="23" max="23" width="17.5703125" customWidth="1"/>
    <col min="24" max="24" width="5.7109375" bestFit="1" customWidth="1"/>
    <col min="25" max="25" width="6.140625" bestFit="1" customWidth="1"/>
    <col min="26" max="26" width="4.85546875" bestFit="1" customWidth="1"/>
    <col min="27" max="27" width="10.42578125" style="8" bestFit="1" customWidth="1"/>
    <col min="28" max="28" width="8.7109375" bestFit="1" customWidth="1"/>
    <col min="29" max="29" width="24.28515625" bestFit="1" customWidth="1"/>
    <col min="30" max="30" width="2.7109375" bestFit="1" customWidth="1"/>
    <col min="31" max="31" width="24.28515625" bestFit="1" customWidth="1"/>
    <col min="32" max="32" width="9" bestFit="1" customWidth="1"/>
    <col min="33" max="34" width="3.85546875" bestFit="1" customWidth="1"/>
    <col min="35" max="35" width="6.140625" bestFit="1" customWidth="1"/>
    <col min="36" max="37" width="5.28515625" bestFit="1" customWidth="1"/>
    <col min="38" max="38" width="4.42578125" bestFit="1" customWidth="1"/>
    <col min="39" max="39" width="12.42578125" bestFit="1" customWidth="1"/>
  </cols>
  <sheetData>
    <row r="1" spans="1:39" ht="18.75" x14ac:dyDescent="0.3">
      <c r="A1" s="71" t="s">
        <v>342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S1" s="70" t="s">
        <v>477</v>
      </c>
      <c r="T1" s="70"/>
      <c r="U1" s="70"/>
      <c r="V1" s="70"/>
      <c r="W1" s="70"/>
      <c r="Y1" s="71" t="s">
        <v>343</v>
      </c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</row>
    <row r="2" spans="1:39" x14ac:dyDescent="0.25">
      <c r="A2" s="4" t="s">
        <v>301</v>
      </c>
      <c r="B2" s="4" t="s">
        <v>302</v>
      </c>
      <c r="C2" s="13" t="s">
        <v>303</v>
      </c>
      <c r="D2" s="4" t="s">
        <v>304</v>
      </c>
      <c r="E2" s="4" t="s">
        <v>305</v>
      </c>
      <c r="F2" s="4"/>
      <c r="G2" s="4" t="s">
        <v>306</v>
      </c>
      <c r="H2" s="4"/>
      <c r="I2" s="4" t="s">
        <v>307</v>
      </c>
      <c r="J2" s="4" t="s">
        <v>307</v>
      </c>
      <c r="K2" s="4" t="s">
        <v>308</v>
      </c>
      <c r="L2" s="4" t="s">
        <v>309</v>
      </c>
      <c r="M2" s="4" t="s">
        <v>310</v>
      </c>
      <c r="N2" s="4" t="s">
        <v>311</v>
      </c>
      <c r="O2" s="4" t="s">
        <v>456</v>
      </c>
      <c r="S2" s="25" t="s">
        <v>303</v>
      </c>
      <c r="T2" s="25" t="s">
        <v>304</v>
      </c>
      <c r="U2" s="25" t="s">
        <v>455</v>
      </c>
      <c r="V2" s="25" t="s">
        <v>198</v>
      </c>
      <c r="W2" s="25" t="s">
        <v>456</v>
      </c>
      <c r="Y2" s="4" t="s">
        <v>301</v>
      </c>
      <c r="Z2" s="4" t="s">
        <v>302</v>
      </c>
      <c r="AA2" s="13" t="s">
        <v>303</v>
      </c>
      <c r="AB2" s="4" t="s">
        <v>304</v>
      </c>
      <c r="AC2" s="4" t="s">
        <v>341</v>
      </c>
      <c r="AD2" s="4"/>
      <c r="AE2" s="4" t="s">
        <v>198</v>
      </c>
      <c r="AF2" s="4"/>
      <c r="AG2" s="4" t="s">
        <v>307</v>
      </c>
      <c r="AH2" s="4" t="s">
        <v>307</v>
      </c>
      <c r="AI2" s="4" t="s">
        <v>308</v>
      </c>
      <c r="AJ2" s="4" t="s">
        <v>309</v>
      </c>
      <c r="AK2" s="4" t="s">
        <v>310</v>
      </c>
      <c r="AL2" s="4" t="s">
        <v>311</v>
      </c>
      <c r="AM2" s="4" t="s">
        <v>456</v>
      </c>
    </row>
    <row r="3" spans="1:39" x14ac:dyDescent="0.25">
      <c r="A3">
        <v>1</v>
      </c>
      <c r="B3" t="s">
        <v>312</v>
      </c>
      <c r="C3" s="8">
        <v>45540</v>
      </c>
      <c r="D3" t="s">
        <v>313</v>
      </c>
      <c r="E3" t="s">
        <v>270</v>
      </c>
      <c r="G3" t="s">
        <v>207</v>
      </c>
      <c r="H3" t="s">
        <v>314</v>
      </c>
      <c r="I3">
        <v>27</v>
      </c>
      <c r="J3">
        <v>20</v>
      </c>
      <c r="K3">
        <v>353</v>
      </c>
      <c r="L3">
        <v>1</v>
      </c>
      <c r="M3">
        <v>452</v>
      </c>
      <c r="N3">
        <v>1</v>
      </c>
      <c r="O3" t="str">
        <f>IF(LEN(H3)&gt;0,IF(LEN(I3)&gt;0,"P","NP"),"")&amp;IF(C3&gt;=Dashboard!$O$8,IF(C3&lt;=Dashboard!$Q$8,"Y",""),"")</f>
        <v>P</v>
      </c>
      <c r="S3" s="56">
        <f>IF(C3=0,"",C3)</f>
        <v>45540</v>
      </c>
      <c r="T3" s="39" t="str">
        <f>IF(D3=0,"",D3)</f>
        <v>8:20PM</v>
      </c>
      <c r="U3" s="39" t="str">
        <f>IF(E3=0,"",E3)</f>
        <v>Kansas City Chiefs</v>
      </c>
      <c r="V3" s="39" t="str">
        <f>IF(G3=0,"",G3)</f>
        <v>Baltimore Ravens</v>
      </c>
      <c r="W3" s="39" t="str">
        <f>O3</f>
        <v>P</v>
      </c>
      <c r="Y3">
        <v>1</v>
      </c>
      <c r="Z3" t="s">
        <v>312</v>
      </c>
      <c r="AA3" s="8">
        <v>45904</v>
      </c>
      <c r="AB3" s="14">
        <v>0.84722222222222221</v>
      </c>
      <c r="AC3" t="s">
        <v>257</v>
      </c>
      <c r="AD3" t="s">
        <v>319</v>
      </c>
      <c r="AE3" t="s">
        <v>259</v>
      </c>
      <c r="AF3" t="s">
        <v>314</v>
      </c>
      <c r="AM3" t="str">
        <f>IF(LEN(AF3)&gt;0,IF(LEN(AG3)&gt;0,"P","NP"),"")&amp;IF(AA3&gt;=Dashboard!$O$8,IF(AA3&lt;=Dashboard!$Q$8,"Y",""),"")</f>
        <v>NP</v>
      </c>
    </row>
    <row r="4" spans="1:39" x14ac:dyDescent="0.25">
      <c r="A4">
        <v>1</v>
      </c>
      <c r="B4" t="s">
        <v>315</v>
      </c>
      <c r="C4" s="8">
        <v>45541</v>
      </c>
      <c r="D4" t="s">
        <v>316</v>
      </c>
      <c r="E4" t="s">
        <v>259</v>
      </c>
      <c r="G4" t="s">
        <v>230</v>
      </c>
      <c r="H4" t="s">
        <v>314</v>
      </c>
      <c r="I4">
        <v>34</v>
      </c>
      <c r="J4">
        <v>29</v>
      </c>
      <c r="K4">
        <v>410</v>
      </c>
      <c r="L4">
        <v>3</v>
      </c>
      <c r="M4">
        <v>414</v>
      </c>
      <c r="N4">
        <v>1</v>
      </c>
      <c r="O4" t="str">
        <f>IF(LEN(H4)&gt;0,IF(LEN(I4)&gt;0,"P","NP"),"")&amp;IF(C4&gt;=Dashboard!$O$8,IF(C4&lt;=Dashboard!$Q$8,"Y",""),"")</f>
        <v>P</v>
      </c>
      <c r="S4" s="56">
        <f t="shared" ref="S4:S67" si="0">IF(C4=0,"",C4)</f>
        <v>45541</v>
      </c>
      <c r="T4" s="39" t="str">
        <f t="shared" ref="T4:T67" si="1">IF(D4=0,"",D4)</f>
        <v>8:15PM</v>
      </c>
      <c r="U4" s="39" t="str">
        <f t="shared" ref="U4:U67" si="2">IF(E4=0,"",E4)</f>
        <v>Philadelphia Eagles</v>
      </c>
      <c r="V4" s="39" t="str">
        <f t="shared" ref="V4:V67" si="3">IF(G4=0,"",G4)</f>
        <v>Green Bay Packers</v>
      </c>
      <c r="W4" s="39" t="str">
        <f t="shared" ref="W4:W67" si="4">O4</f>
        <v>P</v>
      </c>
      <c r="Y4">
        <v>1</v>
      </c>
      <c r="Z4" t="s">
        <v>315</v>
      </c>
      <c r="AA4" s="8">
        <v>45905</v>
      </c>
      <c r="AB4" s="14">
        <v>0.83333333333333337</v>
      </c>
      <c r="AC4" t="s">
        <v>270</v>
      </c>
      <c r="AD4" t="s">
        <v>319</v>
      </c>
      <c r="AE4" t="s">
        <v>273</v>
      </c>
      <c r="AF4" t="s">
        <v>314</v>
      </c>
      <c r="AM4" t="str">
        <f>IF(LEN(AF4)&gt;0,IF(LEN(AG4)&gt;0,"P","NP"),"")&amp;IF(AA4&gt;=Dashboard!$O$8,IF(AA4&lt;=Dashboard!$Q$8,"Y",""),"")</f>
        <v>NP</v>
      </c>
    </row>
    <row r="5" spans="1:39" x14ac:dyDescent="0.25">
      <c r="A5">
        <v>1</v>
      </c>
      <c r="B5" t="s">
        <v>317</v>
      </c>
      <c r="C5" s="8">
        <v>45543</v>
      </c>
      <c r="D5" t="s">
        <v>318</v>
      </c>
      <c r="E5" t="s">
        <v>212</v>
      </c>
      <c r="F5" t="s">
        <v>319</v>
      </c>
      <c r="G5" t="s">
        <v>222</v>
      </c>
      <c r="H5" t="s">
        <v>314</v>
      </c>
      <c r="I5">
        <v>18</v>
      </c>
      <c r="J5">
        <v>10</v>
      </c>
      <c r="K5">
        <v>270</v>
      </c>
      <c r="L5">
        <v>0</v>
      </c>
      <c r="M5">
        <v>226</v>
      </c>
      <c r="N5">
        <v>3</v>
      </c>
      <c r="O5" t="str">
        <f>IF(LEN(H5)&gt;0,IF(LEN(I5)&gt;0,"P","NP"),"")&amp;IF(C5&gt;=Dashboard!$O$8,IF(C5&lt;=Dashboard!$Q$8,"Y",""),"")</f>
        <v>P</v>
      </c>
      <c r="S5" s="56">
        <f t="shared" si="0"/>
        <v>45543</v>
      </c>
      <c r="T5" s="39" t="str">
        <f t="shared" si="1"/>
        <v>1:00PM</v>
      </c>
      <c r="U5" s="39" t="str">
        <f t="shared" si="2"/>
        <v>Pittsburgh Steelers</v>
      </c>
      <c r="V5" s="39" t="str">
        <f t="shared" si="3"/>
        <v>Atlanta Falcons</v>
      </c>
      <c r="W5" s="39" t="str">
        <f t="shared" si="4"/>
        <v>P</v>
      </c>
      <c r="Y5">
        <v>1</v>
      </c>
      <c r="Z5" t="s">
        <v>317</v>
      </c>
      <c r="AA5" s="8">
        <v>45907</v>
      </c>
      <c r="AB5" s="14">
        <v>0.54166666666666663</v>
      </c>
      <c r="AC5" t="s">
        <v>217</v>
      </c>
      <c r="AD5" t="s">
        <v>319</v>
      </c>
      <c r="AE5" t="s">
        <v>222</v>
      </c>
      <c r="AF5" t="s">
        <v>314</v>
      </c>
      <c r="AM5" t="str">
        <f>IF(LEN(AF5)&gt;0,IF(LEN(AG5)&gt;0,"P","NP"),"")&amp;IF(AA5&gt;=Dashboard!$O$8,IF(AA5&lt;=Dashboard!$Q$8,"Y",""),"")</f>
        <v>NP</v>
      </c>
    </row>
    <row r="6" spans="1:39" x14ac:dyDescent="0.25">
      <c r="A6">
        <v>1</v>
      </c>
      <c r="B6" t="s">
        <v>317</v>
      </c>
      <c r="C6" s="8">
        <v>45543</v>
      </c>
      <c r="D6" t="s">
        <v>318</v>
      </c>
      <c r="E6" t="s">
        <v>248</v>
      </c>
      <c r="G6" t="s">
        <v>240</v>
      </c>
      <c r="H6" t="s">
        <v>314</v>
      </c>
      <c r="I6">
        <v>34</v>
      </c>
      <c r="J6">
        <v>28</v>
      </c>
      <c r="K6">
        <v>352</v>
      </c>
      <c r="L6">
        <v>1</v>
      </c>
      <c r="M6">
        <v>270</v>
      </c>
      <c r="N6">
        <v>1</v>
      </c>
      <c r="O6" t="str">
        <f>IF(LEN(H6)&gt;0,IF(LEN(I6)&gt;0,"P","NP"),"")&amp;IF(C6&gt;=Dashboard!$O$8,IF(C6&lt;=Dashboard!$Q$8,"Y",""),"")</f>
        <v>P</v>
      </c>
      <c r="S6" s="56">
        <f t="shared" si="0"/>
        <v>45543</v>
      </c>
      <c r="T6" s="39" t="str">
        <f t="shared" si="1"/>
        <v>1:00PM</v>
      </c>
      <c r="U6" s="39" t="str">
        <f t="shared" si="2"/>
        <v>Buffalo Bills</v>
      </c>
      <c r="V6" s="39" t="str">
        <f t="shared" si="3"/>
        <v>Arizona Cardinals</v>
      </c>
      <c r="W6" s="39" t="str">
        <f t="shared" si="4"/>
        <v>P</v>
      </c>
      <c r="Y6">
        <v>1</v>
      </c>
      <c r="Z6" t="s">
        <v>317</v>
      </c>
      <c r="AA6" s="8">
        <v>45907</v>
      </c>
      <c r="AB6" s="14">
        <v>0.54166666666666663</v>
      </c>
      <c r="AC6" t="s">
        <v>214</v>
      </c>
      <c r="AD6" t="s">
        <v>319</v>
      </c>
      <c r="AE6" t="s">
        <v>210</v>
      </c>
      <c r="AF6" t="s">
        <v>314</v>
      </c>
      <c r="AM6" t="str">
        <f>IF(LEN(AF6)&gt;0,IF(LEN(AG6)&gt;0,"P","NP"),"")&amp;IF(AA6&gt;=Dashboard!$O$8,IF(AA6&lt;=Dashboard!$Q$8,"Y",""),"")</f>
        <v>NP</v>
      </c>
    </row>
    <row r="7" spans="1:39" x14ac:dyDescent="0.25">
      <c r="A7">
        <v>1</v>
      </c>
      <c r="B7" t="s">
        <v>317</v>
      </c>
      <c r="C7" s="8">
        <v>45543</v>
      </c>
      <c r="D7" t="s">
        <v>318</v>
      </c>
      <c r="E7" t="s">
        <v>219</v>
      </c>
      <c r="G7" t="s">
        <v>225</v>
      </c>
      <c r="H7" t="s">
        <v>314</v>
      </c>
      <c r="I7">
        <v>47</v>
      </c>
      <c r="J7">
        <v>10</v>
      </c>
      <c r="K7">
        <v>379</v>
      </c>
      <c r="L7">
        <v>1</v>
      </c>
      <c r="M7">
        <v>193</v>
      </c>
      <c r="N7">
        <v>3</v>
      </c>
      <c r="O7" t="str">
        <f>IF(LEN(H7)&gt;0,IF(LEN(I7)&gt;0,"P","NP"),"")&amp;IF(C7&gt;=Dashboard!$O$8,IF(C7&lt;=Dashboard!$Q$8,"Y",""),"")</f>
        <v>P</v>
      </c>
      <c r="S7" s="56">
        <f t="shared" si="0"/>
        <v>45543</v>
      </c>
      <c r="T7" s="39" t="str">
        <f t="shared" si="1"/>
        <v>1:00PM</v>
      </c>
      <c r="U7" s="39" t="str">
        <f t="shared" si="2"/>
        <v>New Orleans Saints</v>
      </c>
      <c r="V7" s="39" t="str">
        <f t="shared" si="3"/>
        <v>Carolina Panthers</v>
      </c>
      <c r="W7" s="39" t="str">
        <f t="shared" si="4"/>
        <v>P</v>
      </c>
      <c r="Y7">
        <v>1</v>
      </c>
      <c r="Z7" t="s">
        <v>317</v>
      </c>
      <c r="AA7" s="8">
        <v>45907</v>
      </c>
      <c r="AB7" s="14">
        <v>0.54166666666666663</v>
      </c>
      <c r="AC7" t="s">
        <v>251</v>
      </c>
      <c r="AD7" t="s">
        <v>319</v>
      </c>
      <c r="AE7" t="s">
        <v>245</v>
      </c>
      <c r="AF7" t="s">
        <v>314</v>
      </c>
      <c r="AM7" t="str">
        <f>IF(LEN(AF7)&gt;0,IF(LEN(AG7)&gt;0,"P","NP"),"")&amp;IF(AA7&gt;=Dashboard!$O$8,IF(AA7&lt;=Dashboard!$Q$8,"Y",""),"")</f>
        <v>NP</v>
      </c>
    </row>
    <row r="8" spans="1:39" x14ac:dyDescent="0.25">
      <c r="A8">
        <v>1</v>
      </c>
      <c r="B8" t="s">
        <v>317</v>
      </c>
      <c r="C8" s="8">
        <v>45543</v>
      </c>
      <c r="D8" t="s">
        <v>318</v>
      </c>
      <c r="E8" t="s">
        <v>233</v>
      </c>
      <c r="G8" t="s">
        <v>246</v>
      </c>
      <c r="H8" t="s">
        <v>314</v>
      </c>
      <c r="I8">
        <v>24</v>
      </c>
      <c r="J8">
        <v>17</v>
      </c>
      <c r="K8">
        <v>148</v>
      </c>
      <c r="L8">
        <v>1</v>
      </c>
      <c r="M8">
        <v>244</v>
      </c>
      <c r="N8">
        <v>3</v>
      </c>
      <c r="O8" t="str">
        <f>IF(LEN(H8)&gt;0,IF(LEN(I8)&gt;0,"P","NP"),"")&amp;IF(C8&gt;=Dashboard!$O$8,IF(C8&lt;=Dashboard!$Q$8,"Y",""),"")</f>
        <v>P</v>
      </c>
      <c r="S8" s="56">
        <f t="shared" si="0"/>
        <v>45543</v>
      </c>
      <c r="T8" s="39" t="str">
        <f t="shared" si="1"/>
        <v>1:00PM</v>
      </c>
      <c r="U8" s="39" t="str">
        <f t="shared" si="2"/>
        <v>Chicago Bears</v>
      </c>
      <c r="V8" s="39" t="str">
        <f t="shared" si="3"/>
        <v>Tennessee Titans</v>
      </c>
      <c r="W8" s="39" t="str">
        <f t="shared" si="4"/>
        <v>P</v>
      </c>
      <c r="Y8">
        <v>1</v>
      </c>
      <c r="Z8" t="s">
        <v>317</v>
      </c>
      <c r="AA8" s="8">
        <v>45907</v>
      </c>
      <c r="AB8" s="14">
        <v>0.54166666666666663</v>
      </c>
      <c r="AC8" t="s">
        <v>225</v>
      </c>
      <c r="AD8" t="s">
        <v>319</v>
      </c>
      <c r="AE8" t="s">
        <v>244</v>
      </c>
      <c r="AF8" t="s">
        <v>314</v>
      </c>
      <c r="AM8" t="str">
        <f>IF(LEN(AF8)&gt;0,IF(LEN(AG8)&gt;0,"P","NP"),"")&amp;IF(AA8&gt;=Dashboard!$O$8,IF(AA8&lt;=Dashboard!$Q$8,"Y",""),"")</f>
        <v>NP</v>
      </c>
    </row>
    <row r="9" spans="1:39" x14ac:dyDescent="0.25">
      <c r="A9">
        <v>1</v>
      </c>
      <c r="B9" t="s">
        <v>317</v>
      </c>
      <c r="C9" s="8">
        <v>45543</v>
      </c>
      <c r="D9" t="s">
        <v>318</v>
      </c>
      <c r="E9" t="s">
        <v>254</v>
      </c>
      <c r="F9" t="s">
        <v>319</v>
      </c>
      <c r="G9" t="s">
        <v>214</v>
      </c>
      <c r="H9" t="s">
        <v>314</v>
      </c>
      <c r="I9">
        <v>16</v>
      </c>
      <c r="J9">
        <v>10</v>
      </c>
      <c r="K9">
        <v>290</v>
      </c>
      <c r="L9">
        <v>0</v>
      </c>
      <c r="M9">
        <v>224</v>
      </c>
      <c r="N9">
        <v>2</v>
      </c>
      <c r="O9" t="str">
        <f>IF(LEN(H9)&gt;0,IF(LEN(I9)&gt;0,"P","NP"),"")&amp;IF(C9&gt;=Dashboard!$O$8,IF(C9&lt;=Dashboard!$Q$8,"Y",""),"")</f>
        <v>P</v>
      </c>
      <c r="S9" s="56">
        <f t="shared" si="0"/>
        <v>45543</v>
      </c>
      <c r="T9" s="39" t="str">
        <f t="shared" si="1"/>
        <v>1:00PM</v>
      </c>
      <c r="U9" s="39" t="str">
        <f t="shared" si="2"/>
        <v>New England Patriots</v>
      </c>
      <c r="V9" s="39" t="str">
        <f t="shared" si="3"/>
        <v>Cincinnati Bengals</v>
      </c>
      <c r="W9" s="39" t="str">
        <f t="shared" si="4"/>
        <v>P</v>
      </c>
      <c r="Y9">
        <v>1</v>
      </c>
      <c r="Z9" t="s">
        <v>317</v>
      </c>
      <c r="AA9" s="8">
        <v>45907</v>
      </c>
      <c r="AB9" s="14">
        <v>0.54166666666666663</v>
      </c>
      <c r="AC9" t="s">
        <v>240</v>
      </c>
      <c r="AD9" t="s">
        <v>319</v>
      </c>
      <c r="AE9" t="s">
        <v>219</v>
      </c>
      <c r="AF9" t="s">
        <v>314</v>
      </c>
      <c r="AM9" t="str">
        <f>IF(LEN(AF9)&gt;0,IF(LEN(AG9)&gt;0,"P","NP"),"")&amp;IF(AA9&gt;=Dashboard!$O$8,IF(AA9&lt;=Dashboard!$Q$8,"Y",""),"")</f>
        <v>NP</v>
      </c>
    </row>
    <row r="10" spans="1:39" x14ac:dyDescent="0.25">
      <c r="A10">
        <v>1</v>
      </c>
      <c r="B10" t="s">
        <v>317</v>
      </c>
      <c r="C10" s="8">
        <v>45543</v>
      </c>
      <c r="D10" t="s">
        <v>318</v>
      </c>
      <c r="E10" t="s">
        <v>243</v>
      </c>
      <c r="F10" t="s">
        <v>319</v>
      </c>
      <c r="G10" t="s">
        <v>245</v>
      </c>
      <c r="H10" t="s">
        <v>314</v>
      </c>
      <c r="I10">
        <v>29</v>
      </c>
      <c r="J10">
        <v>27</v>
      </c>
      <c r="K10">
        <v>417</v>
      </c>
      <c r="L10">
        <v>0</v>
      </c>
      <c r="M10">
        <v>303</v>
      </c>
      <c r="N10">
        <v>1</v>
      </c>
      <c r="O10" t="str">
        <f>IF(LEN(H10)&gt;0,IF(LEN(I10)&gt;0,"P","NP"),"")&amp;IF(C10&gt;=Dashboard!$O$8,IF(C10&lt;=Dashboard!$Q$8,"Y",""),"")</f>
        <v>P</v>
      </c>
      <c r="S10" s="56">
        <f t="shared" si="0"/>
        <v>45543</v>
      </c>
      <c r="T10" s="39" t="str">
        <f t="shared" si="1"/>
        <v>1:00PM</v>
      </c>
      <c r="U10" s="39" t="str">
        <f t="shared" si="2"/>
        <v>Houston Texans</v>
      </c>
      <c r="V10" s="39" t="str">
        <f t="shared" si="3"/>
        <v>Indianapolis Colts</v>
      </c>
      <c r="W10" s="39" t="str">
        <f t="shared" si="4"/>
        <v>P</v>
      </c>
      <c r="Y10">
        <v>1</v>
      </c>
      <c r="Z10" t="s">
        <v>317</v>
      </c>
      <c r="AA10" s="8">
        <v>45907</v>
      </c>
      <c r="AB10" s="14">
        <v>0.54166666666666663</v>
      </c>
      <c r="AC10" t="s">
        <v>271</v>
      </c>
      <c r="AD10" t="s">
        <v>319</v>
      </c>
      <c r="AE10" t="s">
        <v>254</v>
      </c>
      <c r="AF10" t="s">
        <v>314</v>
      </c>
      <c r="AM10" t="str">
        <f>IF(LEN(AF10)&gt;0,IF(LEN(AG10)&gt;0,"P","NP"),"")&amp;IF(AA10&gt;=Dashboard!$O$8,IF(AA10&lt;=Dashboard!$Q$8,"Y",""),"")</f>
        <v>NP</v>
      </c>
    </row>
    <row r="11" spans="1:39" x14ac:dyDescent="0.25">
      <c r="A11">
        <v>1</v>
      </c>
      <c r="B11" t="s">
        <v>317</v>
      </c>
      <c r="C11" s="8">
        <v>45543</v>
      </c>
      <c r="D11" t="s">
        <v>318</v>
      </c>
      <c r="E11" t="s">
        <v>251</v>
      </c>
      <c r="G11" t="s">
        <v>244</v>
      </c>
      <c r="H11" t="s">
        <v>314</v>
      </c>
      <c r="I11">
        <v>20</v>
      </c>
      <c r="J11">
        <v>17</v>
      </c>
      <c r="K11">
        <v>400</v>
      </c>
      <c r="L11">
        <v>0</v>
      </c>
      <c r="M11">
        <v>267</v>
      </c>
      <c r="N11">
        <v>1</v>
      </c>
      <c r="O11" t="str">
        <f>IF(LEN(H11)&gt;0,IF(LEN(I11)&gt;0,"P","NP"),"")&amp;IF(C11&gt;=Dashboard!$O$8,IF(C11&lt;=Dashboard!$Q$8,"Y",""),"")</f>
        <v>P</v>
      </c>
      <c r="S11" s="56">
        <f t="shared" si="0"/>
        <v>45543</v>
      </c>
      <c r="T11" s="39" t="str">
        <f t="shared" si="1"/>
        <v>1:00PM</v>
      </c>
      <c r="U11" s="39" t="str">
        <f t="shared" si="2"/>
        <v>Miami Dolphins</v>
      </c>
      <c r="V11" s="39" t="str">
        <f t="shared" si="3"/>
        <v>Jacksonville Jaguars</v>
      </c>
      <c r="W11" s="39" t="str">
        <f t="shared" si="4"/>
        <v>P</v>
      </c>
      <c r="Y11">
        <v>1</v>
      </c>
      <c r="Z11" t="s">
        <v>317</v>
      </c>
      <c r="AA11" s="8">
        <v>45907</v>
      </c>
      <c r="AB11" s="14">
        <v>0.54166666666666663</v>
      </c>
      <c r="AC11" t="s">
        <v>212</v>
      </c>
      <c r="AD11" t="s">
        <v>319</v>
      </c>
      <c r="AE11" t="s">
        <v>253</v>
      </c>
      <c r="AF11" t="s">
        <v>314</v>
      </c>
      <c r="AM11" t="str">
        <f>IF(LEN(AF11)&gt;0,IF(LEN(AG11)&gt;0,"P","NP"),"")&amp;IF(AA11&gt;=Dashboard!$O$8,IF(AA11&lt;=Dashboard!$Q$8,"Y",""),"")</f>
        <v>NP</v>
      </c>
    </row>
    <row r="12" spans="1:39" x14ac:dyDescent="0.25">
      <c r="A12">
        <v>1</v>
      </c>
      <c r="B12" t="s">
        <v>317</v>
      </c>
      <c r="C12" s="8">
        <v>45543</v>
      </c>
      <c r="D12" t="s">
        <v>318</v>
      </c>
      <c r="E12" t="s">
        <v>231</v>
      </c>
      <c r="F12" t="s">
        <v>319</v>
      </c>
      <c r="G12" t="s">
        <v>263</v>
      </c>
      <c r="H12" t="s">
        <v>314</v>
      </c>
      <c r="I12">
        <v>28</v>
      </c>
      <c r="J12">
        <v>6</v>
      </c>
      <c r="K12">
        <v>312</v>
      </c>
      <c r="L12">
        <v>2</v>
      </c>
      <c r="M12">
        <v>240</v>
      </c>
      <c r="N12">
        <v>2</v>
      </c>
      <c r="O12" t="str">
        <f>IF(LEN(H12)&gt;0,IF(LEN(I12)&gt;0,"P","NP"),"")&amp;IF(C12&gt;=Dashboard!$O$8,IF(C12&lt;=Dashboard!$Q$8,"Y",""),"")</f>
        <v>P</v>
      </c>
      <c r="S12" s="56">
        <f t="shared" si="0"/>
        <v>45543</v>
      </c>
      <c r="T12" s="39" t="str">
        <f t="shared" si="1"/>
        <v>1:00PM</v>
      </c>
      <c r="U12" s="39" t="str">
        <f t="shared" si="2"/>
        <v>Minnesota Vikings</v>
      </c>
      <c r="V12" s="39" t="str">
        <f t="shared" si="3"/>
        <v>New York Giants</v>
      </c>
      <c r="W12" s="39" t="str">
        <f t="shared" si="4"/>
        <v>P</v>
      </c>
      <c r="Y12">
        <v>1</v>
      </c>
      <c r="Z12" t="s">
        <v>317</v>
      </c>
      <c r="AA12" s="8">
        <v>45907</v>
      </c>
      <c r="AB12" s="14">
        <v>0.54166666666666663</v>
      </c>
      <c r="AC12" t="s">
        <v>263</v>
      </c>
      <c r="AD12" t="s">
        <v>319</v>
      </c>
      <c r="AE12" t="s">
        <v>266</v>
      </c>
      <c r="AF12" t="s">
        <v>314</v>
      </c>
      <c r="AM12" t="str">
        <f>IF(LEN(AF12)&gt;0,IF(LEN(AG12)&gt;0,"P","NP"),"")&amp;IF(AA12&gt;=Dashboard!$O$8,IF(AA12&lt;=Dashboard!$Q$8,"Y",""),"")</f>
        <v>NP</v>
      </c>
    </row>
    <row r="13" spans="1:39" x14ac:dyDescent="0.25">
      <c r="A13">
        <v>1</v>
      </c>
      <c r="B13" t="s">
        <v>317</v>
      </c>
      <c r="C13" s="8">
        <v>45543</v>
      </c>
      <c r="D13" t="s">
        <v>320</v>
      </c>
      <c r="E13" t="s">
        <v>238</v>
      </c>
      <c r="G13" t="s">
        <v>272</v>
      </c>
      <c r="H13" t="s">
        <v>314</v>
      </c>
      <c r="I13">
        <v>26</v>
      </c>
      <c r="J13">
        <v>20</v>
      </c>
      <c r="K13">
        <v>304</v>
      </c>
      <c r="L13">
        <v>2</v>
      </c>
      <c r="M13">
        <v>231</v>
      </c>
      <c r="N13">
        <v>3</v>
      </c>
      <c r="O13" t="str">
        <f>IF(LEN(H13)&gt;0,IF(LEN(I13)&gt;0,"P","NP"),"")&amp;IF(C13&gt;=Dashboard!$O$8,IF(C13&lt;=Dashboard!$Q$8,"Y",""),"")</f>
        <v>P</v>
      </c>
      <c r="S13" s="56">
        <f t="shared" si="0"/>
        <v>45543</v>
      </c>
      <c r="T13" s="39" t="str">
        <f t="shared" si="1"/>
        <v>4:05PM</v>
      </c>
      <c r="U13" s="39" t="str">
        <f t="shared" si="2"/>
        <v>Seattle Seahawks</v>
      </c>
      <c r="V13" s="39" t="str">
        <f t="shared" si="3"/>
        <v>Denver Broncos</v>
      </c>
      <c r="W13" s="39" t="str">
        <f t="shared" si="4"/>
        <v>P</v>
      </c>
      <c r="Y13">
        <v>1</v>
      </c>
      <c r="Z13" t="s">
        <v>317</v>
      </c>
      <c r="AA13" s="8">
        <v>45907</v>
      </c>
      <c r="AB13" s="14">
        <v>0.67013888888888884</v>
      </c>
      <c r="AC13" t="s">
        <v>246</v>
      </c>
      <c r="AD13" t="s">
        <v>319</v>
      </c>
      <c r="AE13" t="s">
        <v>272</v>
      </c>
      <c r="AF13" t="s">
        <v>314</v>
      </c>
      <c r="AM13" t="str">
        <f>IF(LEN(AF13)&gt;0,IF(LEN(AG13)&gt;0,"P","NP"),"")&amp;IF(AA13&gt;=Dashboard!$O$8,IF(AA13&lt;=Dashboard!$Q$8,"Y",""),"")</f>
        <v>NP</v>
      </c>
    </row>
    <row r="14" spans="1:39" x14ac:dyDescent="0.25">
      <c r="A14">
        <v>1</v>
      </c>
      <c r="B14" t="s">
        <v>317</v>
      </c>
      <c r="C14" s="8">
        <v>45543</v>
      </c>
      <c r="D14" t="s">
        <v>320</v>
      </c>
      <c r="E14" t="s">
        <v>273</v>
      </c>
      <c r="G14" t="s">
        <v>271</v>
      </c>
      <c r="H14" t="s">
        <v>314</v>
      </c>
      <c r="I14">
        <v>22</v>
      </c>
      <c r="J14">
        <v>10</v>
      </c>
      <c r="K14">
        <v>316</v>
      </c>
      <c r="L14">
        <v>0</v>
      </c>
      <c r="M14">
        <v>296</v>
      </c>
      <c r="N14">
        <v>3</v>
      </c>
      <c r="O14" t="str">
        <f>IF(LEN(H14)&gt;0,IF(LEN(I14)&gt;0,"P","NP"),"")&amp;IF(C14&gt;=Dashboard!$O$8,IF(C14&lt;=Dashboard!$Q$8,"Y",""),"")</f>
        <v>P</v>
      </c>
      <c r="S14" s="56">
        <f t="shared" si="0"/>
        <v>45543</v>
      </c>
      <c r="T14" s="39" t="str">
        <f t="shared" si="1"/>
        <v>4:05PM</v>
      </c>
      <c r="U14" s="39" t="str">
        <f t="shared" si="2"/>
        <v>Los Angeles Chargers</v>
      </c>
      <c r="V14" s="39" t="str">
        <f t="shared" si="3"/>
        <v>Las Vegas Raiders</v>
      </c>
      <c r="W14" s="39" t="str">
        <f t="shared" si="4"/>
        <v>P</v>
      </c>
      <c r="Y14">
        <v>1</v>
      </c>
      <c r="Z14" t="s">
        <v>317</v>
      </c>
      <c r="AA14" s="8">
        <v>45907</v>
      </c>
      <c r="AB14" s="14">
        <v>0.67013888888888884</v>
      </c>
      <c r="AC14" t="s">
        <v>284</v>
      </c>
      <c r="AD14" t="s">
        <v>319</v>
      </c>
      <c r="AE14" t="s">
        <v>238</v>
      </c>
      <c r="AF14" t="s">
        <v>314</v>
      </c>
      <c r="AM14" t="str">
        <f>IF(LEN(AF14)&gt;0,IF(LEN(AG14)&gt;0,"P","NP"),"")&amp;IF(AA14&gt;=Dashboard!$O$8,IF(AA14&lt;=Dashboard!$Q$8,"Y",""),"")</f>
        <v>NP</v>
      </c>
    </row>
    <row r="15" spans="1:39" x14ac:dyDescent="0.25">
      <c r="A15">
        <v>1</v>
      </c>
      <c r="B15" t="s">
        <v>317</v>
      </c>
      <c r="C15" s="8">
        <v>45543</v>
      </c>
      <c r="D15" t="s">
        <v>321</v>
      </c>
      <c r="E15" t="s">
        <v>257</v>
      </c>
      <c r="F15" t="s">
        <v>319</v>
      </c>
      <c r="G15" t="s">
        <v>210</v>
      </c>
      <c r="H15" t="s">
        <v>314</v>
      </c>
      <c r="I15">
        <v>33</v>
      </c>
      <c r="J15">
        <v>17</v>
      </c>
      <c r="K15">
        <v>265</v>
      </c>
      <c r="L15">
        <v>0</v>
      </c>
      <c r="M15">
        <v>230</v>
      </c>
      <c r="N15">
        <v>2</v>
      </c>
      <c r="O15" t="str">
        <f>IF(LEN(H15)&gt;0,IF(LEN(I15)&gt;0,"P","NP"),"")&amp;IF(C15&gt;=Dashboard!$O$8,IF(C15&lt;=Dashboard!$Q$8,"Y",""),"")</f>
        <v>P</v>
      </c>
      <c r="S15" s="56">
        <f t="shared" si="0"/>
        <v>45543</v>
      </c>
      <c r="T15" s="39" t="str">
        <f t="shared" si="1"/>
        <v>4:25PM</v>
      </c>
      <c r="U15" s="39" t="str">
        <f t="shared" si="2"/>
        <v>Dallas Cowboys</v>
      </c>
      <c r="V15" s="39" t="str">
        <f t="shared" si="3"/>
        <v>Cleveland Browns</v>
      </c>
      <c r="W15" s="39" t="str">
        <f t="shared" si="4"/>
        <v>P</v>
      </c>
      <c r="Y15">
        <v>1</v>
      </c>
      <c r="Z15" t="s">
        <v>317</v>
      </c>
      <c r="AA15" s="8">
        <v>45907</v>
      </c>
      <c r="AB15" s="14">
        <v>0.68402777777777779</v>
      </c>
      <c r="AC15" t="s">
        <v>229</v>
      </c>
      <c r="AD15" t="s">
        <v>319</v>
      </c>
      <c r="AE15" t="s">
        <v>230</v>
      </c>
      <c r="AF15" t="s">
        <v>314</v>
      </c>
      <c r="AM15" t="str">
        <f>IF(LEN(AF15)&gt;0,IF(LEN(AG15)&gt;0,"P","NP"),"")&amp;IF(AA15&gt;=Dashboard!$O$8,IF(AA15&lt;=Dashboard!$Q$8,"Y",""),"")</f>
        <v>NP</v>
      </c>
    </row>
    <row r="16" spans="1:39" x14ac:dyDescent="0.25">
      <c r="A16">
        <v>1</v>
      </c>
      <c r="B16" t="s">
        <v>317</v>
      </c>
      <c r="C16" s="8">
        <v>45543</v>
      </c>
      <c r="D16" t="s">
        <v>321</v>
      </c>
      <c r="E16" t="s">
        <v>217</v>
      </c>
      <c r="G16" t="s">
        <v>266</v>
      </c>
      <c r="H16" t="s">
        <v>314</v>
      </c>
      <c r="I16">
        <v>37</v>
      </c>
      <c r="J16">
        <v>20</v>
      </c>
      <c r="K16">
        <v>392</v>
      </c>
      <c r="L16">
        <v>0</v>
      </c>
      <c r="M16">
        <v>299</v>
      </c>
      <c r="N16">
        <v>0</v>
      </c>
      <c r="O16" t="str">
        <f>IF(LEN(H16)&gt;0,IF(LEN(I16)&gt;0,"P","NP"),"")&amp;IF(C16&gt;=Dashboard!$O$8,IF(C16&lt;=Dashboard!$Q$8,"Y",""),"")</f>
        <v>P</v>
      </c>
      <c r="S16" s="56">
        <f t="shared" si="0"/>
        <v>45543</v>
      </c>
      <c r="T16" s="39" t="str">
        <f t="shared" si="1"/>
        <v>4:25PM</v>
      </c>
      <c r="U16" s="39" t="str">
        <f t="shared" si="2"/>
        <v>Tampa Bay Buccaneers</v>
      </c>
      <c r="V16" s="39" t="str">
        <f t="shared" si="3"/>
        <v>Washington Commanders</v>
      </c>
      <c r="W16" s="39" t="str">
        <f t="shared" si="4"/>
        <v>P</v>
      </c>
      <c r="Y16">
        <v>1</v>
      </c>
      <c r="Z16" t="s">
        <v>317</v>
      </c>
      <c r="AA16" s="8">
        <v>45907</v>
      </c>
      <c r="AB16" s="14">
        <v>0.68402777777777779</v>
      </c>
      <c r="AC16" t="s">
        <v>243</v>
      </c>
      <c r="AD16" t="s">
        <v>319</v>
      </c>
      <c r="AE16" t="s">
        <v>236</v>
      </c>
      <c r="AF16" t="s">
        <v>314</v>
      </c>
      <c r="AM16" t="str">
        <f>IF(LEN(AF16)&gt;0,IF(LEN(AG16)&gt;0,"P","NP"),"")&amp;IF(AA16&gt;=Dashboard!$O$8,IF(AA16&lt;=Dashboard!$Q$8,"Y",""),"")</f>
        <v>NP</v>
      </c>
    </row>
    <row r="17" spans="1:39" x14ac:dyDescent="0.25">
      <c r="A17">
        <v>1</v>
      </c>
      <c r="B17" t="s">
        <v>317</v>
      </c>
      <c r="C17" s="8">
        <v>45543</v>
      </c>
      <c r="D17" t="s">
        <v>313</v>
      </c>
      <c r="E17" t="s">
        <v>229</v>
      </c>
      <c r="G17" t="s">
        <v>236</v>
      </c>
      <c r="H17" t="s">
        <v>314</v>
      </c>
      <c r="I17">
        <v>26</v>
      </c>
      <c r="J17">
        <v>20</v>
      </c>
      <c r="K17">
        <v>363</v>
      </c>
      <c r="L17">
        <v>1</v>
      </c>
      <c r="M17">
        <v>387</v>
      </c>
      <c r="N17">
        <v>1</v>
      </c>
      <c r="O17" t="str">
        <f>IF(LEN(H17)&gt;0,IF(LEN(I17)&gt;0,"P","NP"),"")&amp;IF(C17&gt;=Dashboard!$O$8,IF(C17&lt;=Dashboard!$Q$8,"Y",""),"")</f>
        <v>P</v>
      </c>
      <c r="S17" s="56">
        <f t="shared" si="0"/>
        <v>45543</v>
      </c>
      <c r="T17" s="39" t="str">
        <f t="shared" si="1"/>
        <v>8:20PM</v>
      </c>
      <c r="U17" s="39" t="str">
        <f t="shared" si="2"/>
        <v>Detroit Lions</v>
      </c>
      <c r="V17" s="39" t="str">
        <f t="shared" si="3"/>
        <v>Los Angeles Rams</v>
      </c>
      <c r="W17" s="39" t="str">
        <f t="shared" si="4"/>
        <v>P</v>
      </c>
      <c r="Y17">
        <v>1</v>
      </c>
      <c r="Z17" t="s">
        <v>317</v>
      </c>
      <c r="AA17" s="8">
        <v>45907</v>
      </c>
      <c r="AB17" s="14">
        <v>0.84722222222222221</v>
      </c>
      <c r="AC17" t="s">
        <v>207</v>
      </c>
      <c r="AD17" t="s">
        <v>319</v>
      </c>
      <c r="AE17" t="s">
        <v>18</v>
      </c>
      <c r="AF17" t="s">
        <v>314</v>
      </c>
      <c r="AM17" t="str">
        <f>IF(LEN(AF17)&gt;0,IF(LEN(AG17)&gt;0,"P","NP"),"")&amp;IF(AA17&gt;=Dashboard!$O$8,IF(AA17&lt;=Dashboard!$Q$8,"Y",""),"")</f>
        <v>NP</v>
      </c>
    </row>
    <row r="18" spans="1:39" x14ac:dyDescent="0.25">
      <c r="A18">
        <v>1</v>
      </c>
      <c r="B18" t="s">
        <v>322</v>
      </c>
      <c r="C18" s="8">
        <v>45544</v>
      </c>
      <c r="D18" t="s">
        <v>316</v>
      </c>
      <c r="E18" t="s">
        <v>284</v>
      </c>
      <c r="G18" t="s">
        <v>253</v>
      </c>
      <c r="H18" t="s">
        <v>314</v>
      </c>
      <c r="I18">
        <v>32</v>
      </c>
      <c r="J18">
        <v>19</v>
      </c>
      <c r="K18">
        <v>401</v>
      </c>
      <c r="L18">
        <v>0</v>
      </c>
      <c r="M18">
        <v>266</v>
      </c>
      <c r="N18">
        <v>2</v>
      </c>
      <c r="O18" t="str">
        <f>IF(LEN(H18)&gt;0,IF(LEN(I18)&gt;0,"P","NP"),"")&amp;IF(C18&gt;=Dashboard!$O$8,IF(C18&lt;=Dashboard!$Q$8,"Y",""),"")</f>
        <v>P</v>
      </c>
      <c r="S18" s="56">
        <f t="shared" si="0"/>
        <v>45544</v>
      </c>
      <c r="T18" s="39" t="str">
        <f t="shared" si="1"/>
        <v>8:15PM</v>
      </c>
      <c r="U18" s="39" t="str">
        <f t="shared" si="2"/>
        <v>San Francisco 49ers</v>
      </c>
      <c r="V18" s="39" t="str">
        <f t="shared" si="3"/>
        <v>New York Jets</v>
      </c>
      <c r="W18" s="39" t="str">
        <f t="shared" si="4"/>
        <v>P</v>
      </c>
      <c r="Y18">
        <v>1</v>
      </c>
      <c r="Z18" t="s">
        <v>322</v>
      </c>
      <c r="AA18" s="8">
        <v>45908</v>
      </c>
      <c r="AB18" s="14">
        <v>0.84375</v>
      </c>
      <c r="AC18" t="s">
        <v>231</v>
      </c>
      <c r="AD18" t="s">
        <v>319</v>
      </c>
      <c r="AE18" t="s">
        <v>233</v>
      </c>
      <c r="AF18" t="s">
        <v>314</v>
      </c>
      <c r="AM18" t="str">
        <f>IF(LEN(AF18)&gt;0,IF(LEN(AG18)&gt;0,"P","NP"),"")&amp;IF(AA18&gt;=Dashboard!$O$8,IF(AA18&lt;=Dashboard!$Q$8,"Y",""),"")</f>
        <v>NP</v>
      </c>
    </row>
    <row r="19" spans="1:39" x14ac:dyDescent="0.25">
      <c r="A19" s="4" t="s">
        <v>301</v>
      </c>
      <c r="B19" s="4" t="s">
        <v>302</v>
      </c>
      <c r="C19" s="4" t="s">
        <v>303</v>
      </c>
      <c r="D19" s="4" t="s">
        <v>304</v>
      </c>
      <c r="E19" s="4" t="s">
        <v>305</v>
      </c>
      <c r="F19" s="4"/>
      <c r="G19" s="4" t="s">
        <v>306</v>
      </c>
      <c r="H19" s="4"/>
      <c r="I19" s="4" t="s">
        <v>307</v>
      </c>
      <c r="J19" s="4" t="s">
        <v>307</v>
      </c>
      <c r="K19" s="4" t="s">
        <v>308</v>
      </c>
      <c r="L19" s="4" t="s">
        <v>309</v>
      </c>
      <c r="M19" s="4" t="s">
        <v>310</v>
      </c>
      <c r="N19" s="4" t="s">
        <v>311</v>
      </c>
      <c r="O19" t="str">
        <f>IF(LEN(H19)&gt;0,IF(LEN(I19)&gt;0,"P","NP"),"")&amp;IF(C19&gt;=Dashboard!$O$8,IF(C19&lt;=Dashboard!$Q$8,"Y",""),"")</f>
        <v/>
      </c>
      <c r="S19" s="57" t="str">
        <f t="shared" si="0"/>
        <v>Date</v>
      </c>
      <c r="T19" s="25" t="str">
        <f t="shared" si="1"/>
        <v>Time</v>
      </c>
      <c r="U19" s="25" t="str">
        <f t="shared" si="2"/>
        <v>Winner/tie</v>
      </c>
      <c r="V19" s="25" t="str">
        <f t="shared" si="3"/>
        <v>Loser/tie</v>
      </c>
      <c r="W19" s="39" t="str">
        <f t="shared" si="4"/>
        <v/>
      </c>
      <c r="Y19" s="4" t="s">
        <v>301</v>
      </c>
      <c r="Z19" s="4" t="s">
        <v>302</v>
      </c>
      <c r="AA19" s="13" t="s">
        <v>303</v>
      </c>
      <c r="AB19" s="4" t="s">
        <v>304</v>
      </c>
      <c r="AC19" s="4" t="s">
        <v>341</v>
      </c>
      <c r="AD19" s="4"/>
      <c r="AE19" s="4" t="s">
        <v>198</v>
      </c>
      <c r="AF19" s="4"/>
      <c r="AG19" s="4" t="s">
        <v>307</v>
      </c>
      <c r="AH19" s="4" t="s">
        <v>307</v>
      </c>
      <c r="AI19" s="4" t="s">
        <v>308</v>
      </c>
      <c r="AJ19" s="4" t="s">
        <v>309</v>
      </c>
      <c r="AK19" s="4" t="s">
        <v>310</v>
      </c>
      <c r="AL19" s="4" t="s">
        <v>311</v>
      </c>
      <c r="AM19" t="str">
        <f>IF(LEN(AF19)&gt;0,IF(LEN(AG19)&gt;0,"P","NP"),"")&amp;IF(AA19&gt;=Dashboard!$O$8,IF(AA19&lt;=Dashboard!$Q$8,"Y",""),"")</f>
        <v/>
      </c>
    </row>
    <row r="20" spans="1:39" x14ac:dyDescent="0.25">
      <c r="A20">
        <v>2</v>
      </c>
      <c r="B20" t="s">
        <v>312</v>
      </c>
      <c r="C20" s="8">
        <v>45547</v>
      </c>
      <c r="D20" t="s">
        <v>316</v>
      </c>
      <c r="E20" t="s">
        <v>248</v>
      </c>
      <c r="F20" t="s">
        <v>319</v>
      </c>
      <c r="G20" t="s">
        <v>251</v>
      </c>
      <c r="H20" t="s">
        <v>314</v>
      </c>
      <c r="I20">
        <v>31</v>
      </c>
      <c r="J20">
        <v>10</v>
      </c>
      <c r="K20">
        <v>247</v>
      </c>
      <c r="L20">
        <v>0</v>
      </c>
      <c r="M20">
        <v>351</v>
      </c>
      <c r="N20">
        <v>3</v>
      </c>
      <c r="O20" t="str">
        <f>IF(LEN(H20)&gt;0,IF(LEN(I20)&gt;0,"P","NP"),"")&amp;IF(C20&gt;=Dashboard!$O$8,IF(C20&lt;=Dashboard!$Q$8,"Y",""),"")</f>
        <v>P</v>
      </c>
      <c r="S20" s="56">
        <f t="shared" si="0"/>
        <v>45547</v>
      </c>
      <c r="T20" s="39" t="str">
        <f t="shared" si="1"/>
        <v>8:15PM</v>
      </c>
      <c r="U20" s="39" t="str">
        <f t="shared" si="2"/>
        <v>Buffalo Bills</v>
      </c>
      <c r="V20" s="39" t="str">
        <f t="shared" si="3"/>
        <v>Miami Dolphins</v>
      </c>
      <c r="W20" s="39" t="str">
        <f t="shared" si="4"/>
        <v>P</v>
      </c>
      <c r="Y20">
        <v>2</v>
      </c>
      <c r="Z20" t="s">
        <v>312</v>
      </c>
      <c r="AA20" s="8">
        <v>45911</v>
      </c>
      <c r="AB20" s="14">
        <v>0.84375</v>
      </c>
      <c r="AC20" t="s">
        <v>266</v>
      </c>
      <c r="AD20" t="s">
        <v>319</v>
      </c>
      <c r="AE20" t="s">
        <v>230</v>
      </c>
      <c r="AF20" t="s">
        <v>314</v>
      </c>
      <c r="AG20" s="4" t="str">
        <f t="shared" ref="AG20:AG35" si="5">IF(AE20="HomeTm",$AG$2,"")</f>
        <v/>
      </c>
      <c r="AH20" s="4" t="str">
        <f t="shared" ref="AH20:AH35" si="6">IF(AE20="HomeTm",$AH$2,"")</f>
        <v/>
      </c>
      <c r="AI20" s="4" t="str">
        <f t="shared" ref="AI20:AI35" si="7">IF(AE20="HomeTm",$AI$2,"")</f>
        <v/>
      </c>
      <c r="AJ20" s="4" t="str">
        <f t="shared" ref="AJ20:AJ35" si="8">IF(AE20="HomeTm",$AJ$2,"")</f>
        <v/>
      </c>
      <c r="AM20" t="str">
        <f>IF(LEN(AF20)&gt;0,IF(LEN(AG20)&gt;0,"P","NP"),"")&amp;IF(AA20&gt;=Dashboard!$O$8,IF(AA20&lt;=Dashboard!$Q$8,"Y",""),"")</f>
        <v>NP</v>
      </c>
    </row>
    <row r="21" spans="1:39" x14ac:dyDescent="0.25">
      <c r="A21">
        <v>2</v>
      </c>
      <c r="B21" t="s">
        <v>317</v>
      </c>
      <c r="C21" s="8">
        <v>45550</v>
      </c>
      <c r="D21" t="s">
        <v>318</v>
      </c>
      <c r="E21" t="s">
        <v>273</v>
      </c>
      <c r="F21" t="s">
        <v>319</v>
      </c>
      <c r="G21" t="s">
        <v>225</v>
      </c>
      <c r="H21" t="s">
        <v>314</v>
      </c>
      <c r="I21">
        <v>26</v>
      </c>
      <c r="J21">
        <v>3</v>
      </c>
      <c r="K21">
        <v>349</v>
      </c>
      <c r="L21">
        <v>2</v>
      </c>
      <c r="M21">
        <v>159</v>
      </c>
      <c r="N21">
        <v>1</v>
      </c>
      <c r="O21" t="str">
        <f>IF(LEN(H21)&gt;0,IF(LEN(I21)&gt;0,"P","NP"),"")&amp;IF(C21&gt;=Dashboard!$O$8,IF(C21&lt;=Dashboard!$Q$8,"Y",""),"")</f>
        <v>P</v>
      </c>
      <c r="S21" s="56">
        <f t="shared" si="0"/>
        <v>45550</v>
      </c>
      <c r="T21" s="39" t="str">
        <f t="shared" si="1"/>
        <v>1:00PM</v>
      </c>
      <c r="U21" s="39" t="str">
        <f t="shared" si="2"/>
        <v>Los Angeles Chargers</v>
      </c>
      <c r="V21" s="39" t="str">
        <f t="shared" si="3"/>
        <v>Carolina Panthers</v>
      </c>
      <c r="W21" s="39" t="str">
        <f t="shared" si="4"/>
        <v>P</v>
      </c>
      <c r="Y21">
        <v>2</v>
      </c>
      <c r="Z21" t="s">
        <v>317</v>
      </c>
      <c r="AA21" s="8">
        <v>45914</v>
      </c>
      <c r="AB21" s="14">
        <v>0.54166666666666663</v>
      </c>
      <c r="AC21" t="s">
        <v>244</v>
      </c>
      <c r="AD21" t="s">
        <v>319</v>
      </c>
      <c r="AE21" t="s">
        <v>214</v>
      </c>
      <c r="AF21" t="s">
        <v>314</v>
      </c>
      <c r="AG21" s="4" t="str">
        <f t="shared" si="5"/>
        <v/>
      </c>
      <c r="AH21" s="4" t="str">
        <f t="shared" si="6"/>
        <v/>
      </c>
      <c r="AI21" s="4" t="str">
        <f t="shared" si="7"/>
        <v/>
      </c>
      <c r="AJ21" s="4" t="str">
        <f t="shared" si="8"/>
        <v/>
      </c>
      <c r="AM21" t="str">
        <f>IF(LEN(AF21)&gt;0,IF(LEN(AG21)&gt;0,"P","NP"),"")&amp;IF(AA21&gt;=Dashboard!$O$8,IF(AA21&lt;=Dashboard!$Q$8,"Y",""),"")</f>
        <v>NP</v>
      </c>
    </row>
    <row r="22" spans="1:39" x14ac:dyDescent="0.25">
      <c r="A22">
        <v>2</v>
      </c>
      <c r="B22" t="s">
        <v>317</v>
      </c>
      <c r="C22" s="8">
        <v>45550</v>
      </c>
      <c r="D22" t="s">
        <v>318</v>
      </c>
      <c r="E22" t="s">
        <v>210</v>
      </c>
      <c r="F22" t="s">
        <v>319</v>
      </c>
      <c r="G22" t="s">
        <v>244</v>
      </c>
      <c r="H22" t="s">
        <v>314</v>
      </c>
      <c r="I22">
        <v>18</v>
      </c>
      <c r="J22">
        <v>13</v>
      </c>
      <c r="K22">
        <v>297</v>
      </c>
      <c r="L22">
        <v>0</v>
      </c>
      <c r="M22">
        <v>323</v>
      </c>
      <c r="N22">
        <v>0</v>
      </c>
      <c r="O22" t="str">
        <f>IF(LEN(H22)&gt;0,IF(LEN(I22)&gt;0,"P","NP"),"")&amp;IF(C22&gt;=Dashboard!$O$8,IF(C22&lt;=Dashboard!$Q$8,"Y",""),"")</f>
        <v>P</v>
      </c>
      <c r="S22" s="56">
        <f t="shared" si="0"/>
        <v>45550</v>
      </c>
      <c r="T22" s="39" t="str">
        <f t="shared" si="1"/>
        <v>1:00PM</v>
      </c>
      <c r="U22" s="39" t="str">
        <f t="shared" si="2"/>
        <v>Cleveland Browns</v>
      </c>
      <c r="V22" s="39" t="str">
        <f t="shared" si="3"/>
        <v>Jacksonville Jaguars</v>
      </c>
      <c r="W22" s="39" t="str">
        <f t="shared" si="4"/>
        <v>P</v>
      </c>
      <c r="Y22">
        <v>2</v>
      </c>
      <c r="Z22" t="s">
        <v>317</v>
      </c>
      <c r="AA22" s="8">
        <v>45914</v>
      </c>
      <c r="AB22" s="14">
        <v>0.54166666666666663</v>
      </c>
      <c r="AC22" t="s">
        <v>263</v>
      </c>
      <c r="AD22" t="s">
        <v>319</v>
      </c>
      <c r="AE22" t="s">
        <v>257</v>
      </c>
      <c r="AF22" t="s">
        <v>314</v>
      </c>
      <c r="AG22" s="4" t="str">
        <f t="shared" si="5"/>
        <v/>
      </c>
      <c r="AH22" s="4" t="str">
        <f t="shared" si="6"/>
        <v/>
      </c>
      <c r="AI22" s="4" t="str">
        <f t="shared" si="7"/>
        <v/>
      </c>
      <c r="AJ22" s="4" t="str">
        <f t="shared" si="8"/>
        <v/>
      </c>
      <c r="AM22" t="str">
        <f>IF(LEN(AF22)&gt;0,IF(LEN(AG22)&gt;0,"P","NP"),"")&amp;IF(AA22&gt;=Dashboard!$O$8,IF(AA22&lt;=Dashboard!$Q$8,"Y",""),"")</f>
        <v>NP</v>
      </c>
    </row>
    <row r="23" spans="1:39" x14ac:dyDescent="0.25">
      <c r="A23">
        <v>2</v>
      </c>
      <c r="B23" t="s">
        <v>317</v>
      </c>
      <c r="C23" s="8">
        <v>45550</v>
      </c>
      <c r="D23" t="s">
        <v>318</v>
      </c>
      <c r="E23" t="s">
        <v>230</v>
      </c>
      <c r="G23" t="s">
        <v>245</v>
      </c>
      <c r="H23" t="s">
        <v>314</v>
      </c>
      <c r="I23">
        <v>16</v>
      </c>
      <c r="J23">
        <v>10</v>
      </c>
      <c r="K23">
        <v>383</v>
      </c>
      <c r="L23">
        <v>1</v>
      </c>
      <c r="M23">
        <v>338</v>
      </c>
      <c r="N23">
        <v>3</v>
      </c>
      <c r="O23" t="str">
        <f>IF(LEN(H23)&gt;0,IF(LEN(I23)&gt;0,"P","NP"),"")&amp;IF(C23&gt;=Dashboard!$O$8,IF(C23&lt;=Dashboard!$Q$8,"Y",""),"")</f>
        <v>P</v>
      </c>
      <c r="S23" s="56">
        <f t="shared" si="0"/>
        <v>45550</v>
      </c>
      <c r="T23" s="39" t="str">
        <f t="shared" si="1"/>
        <v>1:00PM</v>
      </c>
      <c r="U23" s="39" t="str">
        <f t="shared" si="2"/>
        <v>Green Bay Packers</v>
      </c>
      <c r="V23" s="39" t="str">
        <f t="shared" si="3"/>
        <v>Indianapolis Colts</v>
      </c>
      <c r="W23" s="39" t="str">
        <f t="shared" si="4"/>
        <v>P</v>
      </c>
      <c r="Y23">
        <v>2</v>
      </c>
      <c r="Z23" t="s">
        <v>317</v>
      </c>
      <c r="AA23" s="8">
        <v>45914</v>
      </c>
      <c r="AB23" s="14">
        <v>0.54166666666666663</v>
      </c>
      <c r="AC23" t="s">
        <v>233</v>
      </c>
      <c r="AD23" t="s">
        <v>319</v>
      </c>
      <c r="AE23" t="s">
        <v>229</v>
      </c>
      <c r="AF23" t="s">
        <v>314</v>
      </c>
      <c r="AG23" s="4" t="str">
        <f t="shared" si="5"/>
        <v/>
      </c>
      <c r="AH23" s="4" t="str">
        <f t="shared" si="6"/>
        <v/>
      </c>
      <c r="AI23" s="4" t="str">
        <f t="shared" si="7"/>
        <v/>
      </c>
      <c r="AJ23" s="4" t="str">
        <f t="shared" si="8"/>
        <v/>
      </c>
      <c r="AM23" t="str">
        <f>IF(LEN(AF23)&gt;0,IF(LEN(AG23)&gt;0,"P","NP"),"")&amp;IF(AA23&gt;=Dashboard!$O$8,IF(AA23&lt;=Dashboard!$Q$8,"Y",""),"")</f>
        <v>NP</v>
      </c>
    </row>
    <row r="24" spans="1:39" x14ac:dyDescent="0.25">
      <c r="A24">
        <v>2</v>
      </c>
      <c r="B24" t="s">
        <v>317</v>
      </c>
      <c r="C24" s="8">
        <v>45550</v>
      </c>
      <c r="D24" t="s">
        <v>318</v>
      </c>
      <c r="E24" t="s">
        <v>219</v>
      </c>
      <c r="F24" t="s">
        <v>319</v>
      </c>
      <c r="G24" t="s">
        <v>257</v>
      </c>
      <c r="H24" t="s">
        <v>314</v>
      </c>
      <c r="I24">
        <v>44</v>
      </c>
      <c r="J24">
        <v>19</v>
      </c>
      <c r="K24">
        <v>432</v>
      </c>
      <c r="L24">
        <v>1</v>
      </c>
      <c r="M24">
        <v>353</v>
      </c>
      <c r="N24">
        <v>2</v>
      </c>
      <c r="O24" t="str">
        <f>IF(LEN(H24)&gt;0,IF(LEN(I24)&gt;0,"P","NP"),"")&amp;IF(C24&gt;=Dashboard!$O$8,IF(C24&lt;=Dashboard!$Q$8,"Y",""),"")</f>
        <v>P</v>
      </c>
      <c r="S24" s="56">
        <f t="shared" si="0"/>
        <v>45550</v>
      </c>
      <c r="T24" s="39" t="str">
        <f t="shared" si="1"/>
        <v>1:00PM</v>
      </c>
      <c r="U24" s="39" t="str">
        <f t="shared" si="2"/>
        <v>New Orleans Saints</v>
      </c>
      <c r="V24" s="39" t="str">
        <f t="shared" si="3"/>
        <v>Dallas Cowboys</v>
      </c>
      <c r="W24" s="39" t="str">
        <f t="shared" si="4"/>
        <v>P</v>
      </c>
      <c r="Y24">
        <v>2</v>
      </c>
      <c r="Z24" t="s">
        <v>317</v>
      </c>
      <c r="AA24" s="8">
        <v>45914</v>
      </c>
      <c r="AB24" s="14">
        <v>0.54166666666666663</v>
      </c>
      <c r="AC24" t="s">
        <v>254</v>
      </c>
      <c r="AD24" t="s">
        <v>319</v>
      </c>
      <c r="AE24" t="s">
        <v>251</v>
      </c>
      <c r="AF24" t="s">
        <v>314</v>
      </c>
      <c r="AG24" s="4" t="str">
        <f t="shared" si="5"/>
        <v/>
      </c>
      <c r="AH24" s="4" t="str">
        <f t="shared" si="6"/>
        <v/>
      </c>
      <c r="AI24" s="4" t="str">
        <f t="shared" si="7"/>
        <v/>
      </c>
      <c r="AJ24" s="4" t="str">
        <f t="shared" si="8"/>
        <v/>
      </c>
      <c r="AM24" t="str">
        <f>IF(LEN(AF24)&gt;0,IF(LEN(AG24)&gt;0,"P","NP"),"")&amp;IF(AA24&gt;=Dashboard!$O$8,IF(AA24&lt;=Dashboard!$Q$8,"Y",""),"")</f>
        <v>NP</v>
      </c>
    </row>
    <row r="25" spans="1:39" x14ac:dyDescent="0.25">
      <c r="A25">
        <v>2</v>
      </c>
      <c r="B25" t="s">
        <v>317</v>
      </c>
      <c r="C25" s="8">
        <v>45550</v>
      </c>
      <c r="D25" t="s">
        <v>318</v>
      </c>
      <c r="E25" t="s">
        <v>217</v>
      </c>
      <c r="F25" t="s">
        <v>319</v>
      </c>
      <c r="G25" t="s">
        <v>229</v>
      </c>
      <c r="H25" t="s">
        <v>314</v>
      </c>
      <c r="I25">
        <v>20</v>
      </c>
      <c r="J25">
        <v>16</v>
      </c>
      <c r="K25">
        <v>216</v>
      </c>
      <c r="L25">
        <v>1</v>
      </c>
      <c r="M25">
        <v>463</v>
      </c>
      <c r="N25">
        <v>2</v>
      </c>
      <c r="O25" t="str">
        <f>IF(LEN(H25)&gt;0,IF(LEN(I25)&gt;0,"P","NP"),"")&amp;IF(C25&gt;=Dashboard!$O$8,IF(C25&lt;=Dashboard!$Q$8,"Y",""),"")</f>
        <v>P</v>
      </c>
      <c r="S25" s="56">
        <f t="shared" si="0"/>
        <v>45550</v>
      </c>
      <c r="T25" s="39" t="str">
        <f t="shared" si="1"/>
        <v>1:00PM</v>
      </c>
      <c r="U25" s="39" t="str">
        <f t="shared" si="2"/>
        <v>Tampa Bay Buccaneers</v>
      </c>
      <c r="V25" s="39" t="str">
        <f t="shared" si="3"/>
        <v>Detroit Lions</v>
      </c>
      <c r="W25" s="39" t="str">
        <f t="shared" si="4"/>
        <v>P</v>
      </c>
      <c r="Y25">
        <v>2</v>
      </c>
      <c r="Z25" t="s">
        <v>317</v>
      </c>
      <c r="AA25" s="8">
        <v>45914</v>
      </c>
      <c r="AB25" s="14">
        <v>0.54166666666666663</v>
      </c>
      <c r="AC25" t="s">
        <v>284</v>
      </c>
      <c r="AD25" t="s">
        <v>319</v>
      </c>
      <c r="AE25" t="s">
        <v>219</v>
      </c>
      <c r="AF25" t="s">
        <v>314</v>
      </c>
      <c r="AG25" s="4" t="str">
        <f t="shared" si="5"/>
        <v/>
      </c>
      <c r="AH25" s="4" t="str">
        <f t="shared" si="6"/>
        <v/>
      </c>
      <c r="AI25" s="4" t="str">
        <f t="shared" si="7"/>
        <v/>
      </c>
      <c r="AJ25" s="4" t="str">
        <f t="shared" si="8"/>
        <v/>
      </c>
      <c r="AM25" t="str">
        <f>IF(LEN(AF25)&gt;0,IF(LEN(AG25)&gt;0,"P","NP"),"")&amp;IF(AA25&gt;=Dashboard!$O$8,IF(AA25&lt;=Dashboard!$Q$8,"Y",""),"")</f>
        <v>NP</v>
      </c>
    </row>
    <row r="26" spans="1:39" x14ac:dyDescent="0.25">
      <c r="A26">
        <v>2</v>
      </c>
      <c r="B26" t="s">
        <v>317</v>
      </c>
      <c r="C26" s="8">
        <v>45550</v>
      </c>
      <c r="D26" t="s">
        <v>318</v>
      </c>
      <c r="E26" t="s">
        <v>231</v>
      </c>
      <c r="G26" t="s">
        <v>284</v>
      </c>
      <c r="H26" t="s">
        <v>314</v>
      </c>
      <c r="I26">
        <v>23</v>
      </c>
      <c r="J26">
        <v>17</v>
      </c>
      <c r="K26">
        <v>403</v>
      </c>
      <c r="L26">
        <v>2</v>
      </c>
      <c r="M26">
        <v>396</v>
      </c>
      <c r="N26">
        <v>2</v>
      </c>
      <c r="O26" t="str">
        <f>IF(LEN(H26)&gt;0,IF(LEN(I26)&gt;0,"P","NP"),"")&amp;IF(C26&gt;=Dashboard!$O$8,IF(C26&lt;=Dashboard!$Q$8,"Y",""),"")</f>
        <v>P</v>
      </c>
      <c r="S26" s="56">
        <f t="shared" si="0"/>
        <v>45550</v>
      </c>
      <c r="T26" s="39" t="str">
        <f t="shared" si="1"/>
        <v>1:00PM</v>
      </c>
      <c r="U26" s="39" t="str">
        <f t="shared" si="2"/>
        <v>Minnesota Vikings</v>
      </c>
      <c r="V26" s="39" t="str">
        <f t="shared" si="3"/>
        <v>San Francisco 49ers</v>
      </c>
      <c r="W26" s="39" t="str">
        <f t="shared" si="4"/>
        <v>P</v>
      </c>
      <c r="Y26">
        <v>2</v>
      </c>
      <c r="Z26" t="s">
        <v>317</v>
      </c>
      <c r="AA26" s="8">
        <v>45914</v>
      </c>
      <c r="AB26" s="14">
        <v>0.54166666666666663</v>
      </c>
      <c r="AC26" t="s">
        <v>18</v>
      </c>
      <c r="AD26" t="s">
        <v>319</v>
      </c>
      <c r="AE26" t="s">
        <v>253</v>
      </c>
      <c r="AF26" t="s">
        <v>314</v>
      </c>
      <c r="AG26" s="4" t="str">
        <f t="shared" si="5"/>
        <v/>
      </c>
      <c r="AH26" s="4" t="str">
        <f t="shared" si="6"/>
        <v/>
      </c>
      <c r="AI26" s="4" t="str">
        <f t="shared" si="7"/>
        <v/>
      </c>
      <c r="AJ26" s="4" t="str">
        <f t="shared" si="8"/>
        <v/>
      </c>
      <c r="AM26" t="str">
        <f>IF(LEN(AF26)&gt;0,IF(LEN(AG26)&gt;0,"P","NP"),"")&amp;IF(AA26&gt;=Dashboard!$O$8,IF(AA26&lt;=Dashboard!$Q$8,"Y",""),"")</f>
        <v>NP</v>
      </c>
    </row>
    <row r="27" spans="1:39" x14ac:dyDescent="0.25">
      <c r="A27">
        <v>2</v>
      </c>
      <c r="B27" t="s">
        <v>317</v>
      </c>
      <c r="C27" s="8">
        <v>45550</v>
      </c>
      <c r="D27" t="s">
        <v>318</v>
      </c>
      <c r="E27" t="s">
        <v>238</v>
      </c>
      <c r="F27" t="s">
        <v>319</v>
      </c>
      <c r="G27" t="s">
        <v>254</v>
      </c>
      <c r="H27" t="s">
        <v>314</v>
      </c>
      <c r="I27">
        <v>23</v>
      </c>
      <c r="J27">
        <v>20</v>
      </c>
      <c r="K27">
        <v>358</v>
      </c>
      <c r="L27">
        <v>0</v>
      </c>
      <c r="M27">
        <v>310</v>
      </c>
      <c r="N27">
        <v>0</v>
      </c>
      <c r="O27" t="str">
        <f>IF(LEN(H27)&gt;0,IF(LEN(I27)&gt;0,"P","NP"),"")&amp;IF(C27&gt;=Dashboard!$O$8,IF(C27&lt;=Dashboard!$Q$8,"Y",""),"")</f>
        <v>P</v>
      </c>
      <c r="S27" s="56">
        <f t="shared" si="0"/>
        <v>45550</v>
      </c>
      <c r="T27" s="39" t="str">
        <f t="shared" si="1"/>
        <v>1:00PM</v>
      </c>
      <c r="U27" s="39" t="str">
        <f t="shared" si="2"/>
        <v>Seattle Seahawks</v>
      </c>
      <c r="V27" s="39" t="str">
        <f t="shared" si="3"/>
        <v>New England Patriots</v>
      </c>
      <c r="W27" s="39" t="str">
        <f t="shared" si="4"/>
        <v>P</v>
      </c>
      <c r="Y27">
        <v>2</v>
      </c>
      <c r="Z27" t="s">
        <v>317</v>
      </c>
      <c r="AA27" s="8">
        <v>45914</v>
      </c>
      <c r="AB27" s="14">
        <v>0.54166666666666663</v>
      </c>
      <c r="AC27" t="s">
        <v>236</v>
      </c>
      <c r="AD27" t="s">
        <v>319</v>
      </c>
      <c r="AE27" t="s">
        <v>246</v>
      </c>
      <c r="AF27" t="s">
        <v>314</v>
      </c>
      <c r="AG27" s="4" t="str">
        <f t="shared" si="5"/>
        <v/>
      </c>
      <c r="AH27" s="4" t="str">
        <f t="shared" si="6"/>
        <v/>
      </c>
      <c r="AI27" s="4" t="str">
        <f t="shared" si="7"/>
        <v/>
      </c>
      <c r="AJ27" s="4" t="str">
        <f t="shared" si="8"/>
        <v/>
      </c>
      <c r="AM27" t="str">
        <f>IF(LEN(AF27)&gt;0,IF(LEN(AG27)&gt;0,"P","NP"),"")&amp;IF(AA27&gt;=Dashboard!$O$8,IF(AA27&lt;=Dashboard!$Q$8,"Y",""),"")</f>
        <v>NP</v>
      </c>
    </row>
    <row r="28" spans="1:39" x14ac:dyDescent="0.25">
      <c r="A28">
        <v>2</v>
      </c>
      <c r="B28" t="s">
        <v>317</v>
      </c>
      <c r="C28" s="8">
        <v>45550</v>
      </c>
      <c r="D28" t="s">
        <v>318</v>
      </c>
      <c r="E28" t="s">
        <v>266</v>
      </c>
      <c r="G28" t="s">
        <v>263</v>
      </c>
      <c r="H28" t="s">
        <v>314</v>
      </c>
      <c r="I28">
        <v>21</v>
      </c>
      <c r="J28">
        <v>18</v>
      </c>
      <c r="K28">
        <v>425</v>
      </c>
      <c r="L28">
        <v>0</v>
      </c>
      <c r="M28">
        <v>304</v>
      </c>
      <c r="N28">
        <v>1</v>
      </c>
      <c r="O28" t="str">
        <f>IF(LEN(H28)&gt;0,IF(LEN(I28)&gt;0,"P","NP"),"")&amp;IF(C28&gt;=Dashboard!$O$8,IF(C28&lt;=Dashboard!$Q$8,"Y",""),"")</f>
        <v>P</v>
      </c>
      <c r="S28" s="56">
        <f t="shared" si="0"/>
        <v>45550</v>
      </c>
      <c r="T28" s="39" t="str">
        <f t="shared" si="1"/>
        <v>1:00PM</v>
      </c>
      <c r="U28" s="39" t="str">
        <f t="shared" si="2"/>
        <v>Washington Commanders</v>
      </c>
      <c r="V28" s="39" t="str">
        <f t="shared" si="3"/>
        <v>New York Giants</v>
      </c>
      <c r="W28" s="39" t="str">
        <f t="shared" si="4"/>
        <v>P</v>
      </c>
      <c r="Y28">
        <v>2</v>
      </c>
      <c r="Z28" t="s">
        <v>317</v>
      </c>
      <c r="AA28" s="8">
        <v>45914</v>
      </c>
      <c r="AB28" s="14">
        <v>0.54166666666666663</v>
      </c>
      <c r="AC28" t="s">
        <v>238</v>
      </c>
      <c r="AD28" t="s">
        <v>319</v>
      </c>
      <c r="AE28" t="s">
        <v>212</v>
      </c>
      <c r="AF28" t="s">
        <v>314</v>
      </c>
      <c r="AG28" s="4" t="str">
        <f t="shared" si="5"/>
        <v/>
      </c>
      <c r="AH28" s="4" t="str">
        <f t="shared" si="6"/>
        <v/>
      </c>
      <c r="AI28" s="4" t="str">
        <f t="shared" si="7"/>
        <v/>
      </c>
      <c r="AJ28" s="4" t="str">
        <f t="shared" si="8"/>
        <v/>
      </c>
      <c r="AM28" t="str">
        <f>IF(LEN(AF28)&gt;0,IF(LEN(AG28)&gt;0,"P","NP"),"")&amp;IF(AA28&gt;=Dashboard!$O$8,IF(AA28&lt;=Dashboard!$Q$8,"Y",""),"")</f>
        <v>NP</v>
      </c>
    </row>
    <row r="29" spans="1:39" x14ac:dyDescent="0.25">
      <c r="A29">
        <v>2</v>
      </c>
      <c r="B29" t="s">
        <v>317</v>
      </c>
      <c r="C29" s="8">
        <v>45550</v>
      </c>
      <c r="D29" t="s">
        <v>318</v>
      </c>
      <c r="E29" t="s">
        <v>253</v>
      </c>
      <c r="F29" t="s">
        <v>319</v>
      </c>
      <c r="G29" t="s">
        <v>246</v>
      </c>
      <c r="H29" t="s">
        <v>314</v>
      </c>
      <c r="I29">
        <v>24</v>
      </c>
      <c r="J29">
        <v>17</v>
      </c>
      <c r="K29">
        <v>265</v>
      </c>
      <c r="L29">
        <v>0</v>
      </c>
      <c r="M29">
        <v>300</v>
      </c>
      <c r="N29">
        <v>2</v>
      </c>
      <c r="O29" t="str">
        <f>IF(LEN(H29)&gt;0,IF(LEN(I29)&gt;0,"P","NP"),"")&amp;IF(C29&gt;=Dashboard!$O$8,IF(C29&lt;=Dashboard!$Q$8,"Y",""),"")</f>
        <v>P</v>
      </c>
      <c r="S29" s="56">
        <f t="shared" si="0"/>
        <v>45550</v>
      </c>
      <c r="T29" s="39" t="str">
        <f t="shared" si="1"/>
        <v>1:00PM</v>
      </c>
      <c r="U29" s="39" t="str">
        <f t="shared" si="2"/>
        <v>New York Jets</v>
      </c>
      <c r="V29" s="39" t="str">
        <f t="shared" si="3"/>
        <v>Tennessee Titans</v>
      </c>
      <c r="W29" s="39" t="str">
        <f t="shared" si="4"/>
        <v>P</v>
      </c>
      <c r="Y29">
        <v>2</v>
      </c>
      <c r="Z29" t="s">
        <v>317</v>
      </c>
      <c r="AA29" s="8">
        <v>45914</v>
      </c>
      <c r="AB29" s="14">
        <v>0.54166666666666663</v>
      </c>
      <c r="AC29" t="s">
        <v>210</v>
      </c>
      <c r="AD29" t="s">
        <v>319</v>
      </c>
      <c r="AE29" t="s">
        <v>207</v>
      </c>
      <c r="AF29" t="s">
        <v>314</v>
      </c>
      <c r="AG29" s="4" t="str">
        <f t="shared" si="5"/>
        <v/>
      </c>
      <c r="AH29" s="4" t="str">
        <f t="shared" si="6"/>
        <v/>
      </c>
      <c r="AI29" s="4" t="str">
        <f t="shared" si="7"/>
        <v/>
      </c>
      <c r="AJ29" s="4" t="str">
        <f t="shared" si="8"/>
        <v/>
      </c>
      <c r="AM29" t="str">
        <f>IF(LEN(AF29)&gt;0,IF(LEN(AG29)&gt;0,"P","NP"),"")&amp;IF(AA29&gt;=Dashboard!$O$8,IF(AA29&lt;=Dashboard!$Q$8,"Y",""),"")</f>
        <v>NP</v>
      </c>
    </row>
    <row r="30" spans="1:39" x14ac:dyDescent="0.25">
      <c r="A30">
        <v>2</v>
      </c>
      <c r="B30" t="s">
        <v>317</v>
      </c>
      <c r="C30" s="8">
        <v>45550</v>
      </c>
      <c r="D30" t="s">
        <v>318</v>
      </c>
      <c r="E30" t="s">
        <v>271</v>
      </c>
      <c r="F30" t="s">
        <v>319</v>
      </c>
      <c r="G30" t="s">
        <v>207</v>
      </c>
      <c r="H30" t="s">
        <v>314</v>
      </c>
      <c r="I30">
        <v>26</v>
      </c>
      <c r="J30">
        <v>23</v>
      </c>
      <c r="K30">
        <v>260</v>
      </c>
      <c r="L30">
        <v>1</v>
      </c>
      <c r="M30">
        <v>383</v>
      </c>
      <c r="N30">
        <v>1</v>
      </c>
      <c r="O30" t="str">
        <f>IF(LEN(H30)&gt;0,IF(LEN(I30)&gt;0,"P","NP"),"")&amp;IF(C30&gt;=Dashboard!$O$8,IF(C30&lt;=Dashboard!$Q$8,"Y",""),"")</f>
        <v>P</v>
      </c>
      <c r="S30" s="56">
        <f t="shared" si="0"/>
        <v>45550</v>
      </c>
      <c r="T30" s="39" t="str">
        <f t="shared" si="1"/>
        <v>1:00PM</v>
      </c>
      <c r="U30" s="39" t="str">
        <f t="shared" si="2"/>
        <v>Las Vegas Raiders</v>
      </c>
      <c r="V30" s="39" t="str">
        <f t="shared" si="3"/>
        <v>Baltimore Ravens</v>
      </c>
      <c r="W30" s="39" t="str">
        <f t="shared" si="4"/>
        <v>P</v>
      </c>
      <c r="Y30">
        <v>2</v>
      </c>
      <c r="Z30" t="s">
        <v>317</v>
      </c>
      <c r="AA30" s="8">
        <v>45914</v>
      </c>
      <c r="AB30" s="14">
        <v>0.67013888888888884</v>
      </c>
      <c r="AC30" t="s">
        <v>272</v>
      </c>
      <c r="AD30" t="s">
        <v>319</v>
      </c>
      <c r="AE30" t="s">
        <v>245</v>
      </c>
      <c r="AF30" t="s">
        <v>314</v>
      </c>
      <c r="AG30" s="4" t="str">
        <f t="shared" si="5"/>
        <v/>
      </c>
      <c r="AH30" s="4" t="str">
        <f t="shared" si="6"/>
        <v/>
      </c>
      <c r="AI30" s="4" t="str">
        <f t="shared" si="7"/>
        <v/>
      </c>
      <c r="AJ30" s="4" t="str">
        <f t="shared" si="8"/>
        <v/>
      </c>
      <c r="AM30" t="str">
        <f>IF(LEN(AF30)&gt;0,IF(LEN(AG30)&gt;0,"P","NP"),"")&amp;IF(AA30&gt;=Dashboard!$O$8,IF(AA30&lt;=Dashboard!$Q$8,"Y",""),"")</f>
        <v>NP</v>
      </c>
    </row>
    <row r="31" spans="1:39" x14ac:dyDescent="0.25">
      <c r="A31">
        <v>2</v>
      </c>
      <c r="B31" t="s">
        <v>317</v>
      </c>
      <c r="C31" s="8">
        <v>45550</v>
      </c>
      <c r="D31" t="s">
        <v>320</v>
      </c>
      <c r="E31" t="s">
        <v>240</v>
      </c>
      <c r="G31" t="s">
        <v>236</v>
      </c>
      <c r="H31" t="s">
        <v>314</v>
      </c>
      <c r="I31">
        <v>41</v>
      </c>
      <c r="J31">
        <v>10</v>
      </c>
      <c r="K31">
        <v>489</v>
      </c>
      <c r="L31">
        <v>1</v>
      </c>
      <c r="M31">
        <v>245</v>
      </c>
      <c r="N31">
        <v>1</v>
      </c>
      <c r="O31" t="str">
        <f>IF(LEN(H31)&gt;0,IF(LEN(I31)&gt;0,"P","NP"),"")&amp;IF(C31&gt;=Dashboard!$O$8,IF(C31&lt;=Dashboard!$Q$8,"Y",""),"")</f>
        <v>P</v>
      </c>
      <c r="S31" s="56">
        <f t="shared" si="0"/>
        <v>45550</v>
      </c>
      <c r="T31" s="39" t="str">
        <f t="shared" si="1"/>
        <v>4:05PM</v>
      </c>
      <c r="U31" s="39" t="str">
        <f t="shared" si="2"/>
        <v>Arizona Cardinals</v>
      </c>
      <c r="V31" s="39" t="str">
        <f t="shared" si="3"/>
        <v>Los Angeles Rams</v>
      </c>
      <c r="W31" s="39" t="str">
        <f t="shared" si="4"/>
        <v>P</v>
      </c>
      <c r="Y31">
        <v>2</v>
      </c>
      <c r="Z31" t="s">
        <v>317</v>
      </c>
      <c r="AA31" s="8">
        <v>45914</v>
      </c>
      <c r="AB31" s="14">
        <v>0.67013888888888884</v>
      </c>
      <c r="AC31" t="s">
        <v>225</v>
      </c>
      <c r="AD31" t="s">
        <v>319</v>
      </c>
      <c r="AE31" t="s">
        <v>240</v>
      </c>
      <c r="AF31" t="s">
        <v>314</v>
      </c>
      <c r="AG31" s="4" t="str">
        <f t="shared" si="5"/>
        <v/>
      </c>
      <c r="AH31" s="4" t="str">
        <f t="shared" si="6"/>
        <v/>
      </c>
      <c r="AI31" s="4" t="str">
        <f t="shared" si="7"/>
        <v/>
      </c>
      <c r="AJ31" s="4" t="str">
        <f t="shared" si="8"/>
        <v/>
      </c>
      <c r="AM31" t="str">
        <f>IF(LEN(AF31)&gt;0,IF(LEN(AG31)&gt;0,"P","NP"),"")&amp;IF(AA31&gt;=Dashboard!$O$8,IF(AA31&lt;=Dashboard!$Q$8,"Y",""),"")</f>
        <v>NP</v>
      </c>
    </row>
    <row r="32" spans="1:39" x14ac:dyDescent="0.25">
      <c r="A32">
        <v>2</v>
      </c>
      <c r="B32" t="s">
        <v>317</v>
      </c>
      <c r="C32" s="8">
        <v>45550</v>
      </c>
      <c r="D32" t="s">
        <v>321</v>
      </c>
      <c r="E32" t="s">
        <v>270</v>
      </c>
      <c r="G32" t="s">
        <v>214</v>
      </c>
      <c r="H32" t="s">
        <v>314</v>
      </c>
      <c r="I32">
        <v>26</v>
      </c>
      <c r="J32">
        <v>25</v>
      </c>
      <c r="K32">
        <v>286</v>
      </c>
      <c r="L32">
        <v>3</v>
      </c>
      <c r="M32">
        <v>320</v>
      </c>
      <c r="N32">
        <v>1</v>
      </c>
      <c r="O32" t="str">
        <f>IF(LEN(H32)&gt;0,IF(LEN(I32)&gt;0,"P","NP"),"")&amp;IF(C32&gt;=Dashboard!$O$8,IF(C32&lt;=Dashboard!$Q$8,"Y",""),"")</f>
        <v>P</v>
      </c>
      <c r="S32" s="56">
        <f t="shared" si="0"/>
        <v>45550</v>
      </c>
      <c r="T32" s="39" t="str">
        <f t="shared" si="1"/>
        <v>4:25PM</v>
      </c>
      <c r="U32" s="39" t="str">
        <f t="shared" si="2"/>
        <v>Kansas City Chiefs</v>
      </c>
      <c r="V32" s="39" t="str">
        <f t="shared" si="3"/>
        <v>Cincinnati Bengals</v>
      </c>
      <c r="W32" s="39" t="str">
        <f t="shared" si="4"/>
        <v>P</v>
      </c>
      <c r="Y32">
        <v>2</v>
      </c>
      <c r="Z32" t="s">
        <v>317</v>
      </c>
      <c r="AA32" s="8">
        <v>45914</v>
      </c>
      <c r="AB32" s="14">
        <v>0.68402777777777779</v>
      </c>
      <c r="AC32" t="s">
        <v>259</v>
      </c>
      <c r="AD32" t="s">
        <v>319</v>
      </c>
      <c r="AE32" t="s">
        <v>270</v>
      </c>
      <c r="AF32" t="s">
        <v>314</v>
      </c>
      <c r="AG32" s="4" t="str">
        <f t="shared" si="5"/>
        <v/>
      </c>
      <c r="AH32" s="4" t="str">
        <f t="shared" si="6"/>
        <v/>
      </c>
      <c r="AI32" s="4" t="str">
        <f t="shared" si="7"/>
        <v/>
      </c>
      <c r="AJ32" s="4" t="str">
        <f t="shared" si="8"/>
        <v/>
      </c>
      <c r="AM32" t="str">
        <f>IF(LEN(AF32)&gt;0,IF(LEN(AG32)&gt;0,"P","NP"),"")&amp;IF(AA32&gt;=Dashboard!$O$8,IF(AA32&lt;=Dashboard!$Q$8,"Y",""),"")</f>
        <v>NP</v>
      </c>
    </row>
    <row r="33" spans="1:39" x14ac:dyDescent="0.25">
      <c r="A33">
        <v>2</v>
      </c>
      <c r="B33" t="s">
        <v>317</v>
      </c>
      <c r="C33" s="8">
        <v>45550</v>
      </c>
      <c r="D33" t="s">
        <v>321</v>
      </c>
      <c r="E33" t="s">
        <v>212</v>
      </c>
      <c r="F33" t="s">
        <v>319</v>
      </c>
      <c r="G33" t="s">
        <v>272</v>
      </c>
      <c r="H33" t="s">
        <v>314</v>
      </c>
      <c r="I33">
        <v>13</v>
      </c>
      <c r="J33">
        <v>6</v>
      </c>
      <c r="K33">
        <v>251</v>
      </c>
      <c r="L33">
        <v>0</v>
      </c>
      <c r="M33">
        <v>295</v>
      </c>
      <c r="N33">
        <v>2</v>
      </c>
      <c r="O33" t="str">
        <f>IF(LEN(H33)&gt;0,IF(LEN(I33)&gt;0,"P","NP"),"")&amp;IF(C33&gt;=Dashboard!$O$8,IF(C33&lt;=Dashboard!$Q$8,"Y",""),"")</f>
        <v>P</v>
      </c>
      <c r="S33" s="56">
        <f t="shared" si="0"/>
        <v>45550</v>
      </c>
      <c r="T33" s="39" t="str">
        <f t="shared" si="1"/>
        <v>4:25PM</v>
      </c>
      <c r="U33" s="39" t="str">
        <f t="shared" si="2"/>
        <v>Pittsburgh Steelers</v>
      </c>
      <c r="V33" s="39" t="str">
        <f t="shared" si="3"/>
        <v>Denver Broncos</v>
      </c>
      <c r="W33" s="39" t="str">
        <f t="shared" si="4"/>
        <v>P</v>
      </c>
      <c r="Y33">
        <v>2</v>
      </c>
      <c r="Z33" t="s">
        <v>317</v>
      </c>
      <c r="AA33" s="8">
        <v>45914</v>
      </c>
      <c r="AB33" s="14">
        <v>0.84722222222222221</v>
      </c>
      <c r="AC33" t="s">
        <v>222</v>
      </c>
      <c r="AD33" t="s">
        <v>319</v>
      </c>
      <c r="AE33" t="s">
        <v>231</v>
      </c>
      <c r="AF33" t="s">
        <v>314</v>
      </c>
      <c r="AG33" s="4" t="str">
        <f t="shared" si="5"/>
        <v/>
      </c>
      <c r="AH33" s="4" t="str">
        <f t="shared" si="6"/>
        <v/>
      </c>
      <c r="AI33" s="4" t="str">
        <f t="shared" si="7"/>
        <v/>
      </c>
      <c r="AJ33" s="4" t="str">
        <f t="shared" si="8"/>
        <v/>
      </c>
      <c r="AM33" t="str">
        <f>IF(LEN(AF33)&gt;0,IF(LEN(AG33)&gt;0,"P","NP"),"")&amp;IF(AA33&gt;=Dashboard!$O$8,IF(AA33&lt;=Dashboard!$Q$8,"Y",""),"")</f>
        <v>NP</v>
      </c>
    </row>
    <row r="34" spans="1:39" x14ac:dyDescent="0.25">
      <c r="A34">
        <v>2</v>
      </c>
      <c r="B34" t="s">
        <v>317</v>
      </c>
      <c r="C34" s="8">
        <v>45550</v>
      </c>
      <c r="D34" t="s">
        <v>313</v>
      </c>
      <c r="E34" t="s">
        <v>243</v>
      </c>
      <c r="G34" t="s">
        <v>233</v>
      </c>
      <c r="H34" t="s">
        <v>314</v>
      </c>
      <c r="I34">
        <v>19</v>
      </c>
      <c r="J34">
        <v>13</v>
      </c>
      <c r="K34">
        <v>310</v>
      </c>
      <c r="L34">
        <v>1</v>
      </c>
      <c r="M34">
        <v>205</v>
      </c>
      <c r="N34">
        <v>2</v>
      </c>
      <c r="O34" t="str">
        <f>IF(LEN(H34)&gt;0,IF(LEN(I34)&gt;0,"P","NP"),"")&amp;IF(C34&gt;=Dashboard!$O$8,IF(C34&lt;=Dashboard!$Q$8,"Y",""),"")</f>
        <v>P</v>
      </c>
      <c r="S34" s="56">
        <f t="shared" si="0"/>
        <v>45550</v>
      </c>
      <c r="T34" s="39" t="str">
        <f t="shared" si="1"/>
        <v>8:20PM</v>
      </c>
      <c r="U34" s="39" t="str">
        <f t="shared" si="2"/>
        <v>Houston Texans</v>
      </c>
      <c r="V34" s="39" t="str">
        <f t="shared" si="3"/>
        <v>Chicago Bears</v>
      </c>
      <c r="W34" s="39" t="str">
        <f t="shared" si="4"/>
        <v>P</v>
      </c>
      <c r="Y34">
        <v>2</v>
      </c>
      <c r="Z34" t="s">
        <v>322</v>
      </c>
      <c r="AA34" s="8">
        <v>45915</v>
      </c>
      <c r="AB34" s="14">
        <v>0.79166666666666663</v>
      </c>
      <c r="AC34" t="s">
        <v>217</v>
      </c>
      <c r="AD34" t="s">
        <v>319</v>
      </c>
      <c r="AE34" t="s">
        <v>243</v>
      </c>
      <c r="AF34" t="s">
        <v>314</v>
      </c>
      <c r="AG34" s="4" t="str">
        <f t="shared" si="5"/>
        <v/>
      </c>
      <c r="AH34" s="4" t="str">
        <f t="shared" si="6"/>
        <v/>
      </c>
      <c r="AI34" s="4" t="str">
        <f t="shared" si="7"/>
        <v/>
      </c>
      <c r="AJ34" s="4" t="str">
        <f t="shared" si="8"/>
        <v/>
      </c>
      <c r="AM34" t="str">
        <f>IF(LEN(AF34)&gt;0,IF(LEN(AG34)&gt;0,"P","NP"),"")&amp;IF(AA34&gt;=Dashboard!$O$8,IF(AA34&lt;=Dashboard!$Q$8,"Y",""),"")</f>
        <v>NP</v>
      </c>
    </row>
    <row r="35" spans="1:39" x14ac:dyDescent="0.25">
      <c r="A35">
        <v>2</v>
      </c>
      <c r="B35" t="s">
        <v>322</v>
      </c>
      <c r="C35" s="8">
        <v>45551</v>
      </c>
      <c r="D35" t="s">
        <v>316</v>
      </c>
      <c r="E35" t="s">
        <v>222</v>
      </c>
      <c r="F35" t="s">
        <v>319</v>
      </c>
      <c r="G35" t="s">
        <v>259</v>
      </c>
      <c r="H35" t="s">
        <v>314</v>
      </c>
      <c r="I35">
        <v>22</v>
      </c>
      <c r="J35">
        <v>21</v>
      </c>
      <c r="K35">
        <v>385</v>
      </c>
      <c r="L35">
        <v>0</v>
      </c>
      <c r="M35">
        <v>365</v>
      </c>
      <c r="N35">
        <v>1</v>
      </c>
      <c r="O35" t="str">
        <f>IF(LEN(H35)&gt;0,IF(LEN(I35)&gt;0,"P","NP"),"")&amp;IF(C35&gt;=Dashboard!$O$8,IF(C35&lt;=Dashboard!$Q$8,"Y",""),"")</f>
        <v>P</v>
      </c>
      <c r="S35" s="56">
        <f t="shared" si="0"/>
        <v>45551</v>
      </c>
      <c r="T35" s="39" t="str">
        <f t="shared" si="1"/>
        <v>8:15PM</v>
      </c>
      <c r="U35" s="39" t="str">
        <f t="shared" si="2"/>
        <v>Atlanta Falcons</v>
      </c>
      <c r="V35" s="39" t="str">
        <f t="shared" si="3"/>
        <v>Philadelphia Eagles</v>
      </c>
      <c r="W35" s="39" t="str">
        <f t="shared" si="4"/>
        <v>P</v>
      </c>
      <c r="Y35">
        <v>2</v>
      </c>
      <c r="Z35" t="s">
        <v>322</v>
      </c>
      <c r="AA35" s="8">
        <v>45915</v>
      </c>
      <c r="AB35" s="14">
        <v>0.91666666666666663</v>
      </c>
      <c r="AC35" t="s">
        <v>273</v>
      </c>
      <c r="AD35" t="s">
        <v>319</v>
      </c>
      <c r="AE35" t="s">
        <v>271</v>
      </c>
      <c r="AF35" t="s">
        <v>314</v>
      </c>
      <c r="AG35" s="4" t="str">
        <f t="shared" si="5"/>
        <v/>
      </c>
      <c r="AH35" s="4" t="str">
        <f t="shared" si="6"/>
        <v/>
      </c>
      <c r="AI35" s="4" t="str">
        <f t="shared" si="7"/>
        <v/>
      </c>
      <c r="AJ35" s="4" t="str">
        <f t="shared" si="8"/>
        <v/>
      </c>
      <c r="AM35" t="str">
        <f>IF(LEN(AF35)&gt;0,IF(LEN(AG35)&gt;0,"P","NP"),"")&amp;IF(AA35&gt;=Dashboard!$O$8,IF(AA35&lt;=Dashboard!$Q$8,"Y",""),"")</f>
        <v>NP</v>
      </c>
    </row>
    <row r="36" spans="1:39" x14ac:dyDescent="0.25">
      <c r="A36" s="4" t="s">
        <v>301</v>
      </c>
      <c r="B36" s="4" t="s">
        <v>302</v>
      </c>
      <c r="C36" s="4" t="s">
        <v>303</v>
      </c>
      <c r="D36" s="4" t="s">
        <v>304</v>
      </c>
      <c r="E36" s="4" t="s">
        <v>305</v>
      </c>
      <c r="F36" s="4"/>
      <c r="G36" s="4" t="s">
        <v>306</v>
      </c>
      <c r="H36" s="4"/>
      <c r="I36" s="4" t="s">
        <v>307</v>
      </c>
      <c r="J36" s="4" t="s">
        <v>307</v>
      </c>
      <c r="K36" s="4" t="s">
        <v>308</v>
      </c>
      <c r="L36" s="4" t="s">
        <v>309</v>
      </c>
      <c r="M36" s="4" t="s">
        <v>310</v>
      </c>
      <c r="N36" s="4" t="s">
        <v>311</v>
      </c>
      <c r="O36" t="str">
        <f>IF(LEN(H36)&gt;0,IF(LEN(I36)&gt;0,"P","NP"),"")&amp;IF(C36&gt;=Dashboard!$O$8,IF(C36&lt;=Dashboard!$Q$8,"Y",""),"")</f>
        <v/>
      </c>
      <c r="S36" s="57" t="str">
        <f t="shared" si="0"/>
        <v>Date</v>
      </c>
      <c r="T36" s="25" t="str">
        <f t="shared" si="1"/>
        <v>Time</v>
      </c>
      <c r="U36" s="25" t="str">
        <f t="shared" si="2"/>
        <v>Winner/tie</v>
      </c>
      <c r="V36" s="25" t="str">
        <f t="shared" si="3"/>
        <v>Loser/tie</v>
      </c>
      <c r="W36" s="39" t="str">
        <f t="shared" si="4"/>
        <v/>
      </c>
      <c r="Y36" s="4" t="s">
        <v>301</v>
      </c>
      <c r="Z36" s="4" t="s">
        <v>302</v>
      </c>
      <c r="AA36" s="13" t="s">
        <v>303</v>
      </c>
      <c r="AB36" s="4" t="s">
        <v>304</v>
      </c>
      <c r="AC36" s="4" t="s">
        <v>341</v>
      </c>
      <c r="AD36" s="4"/>
      <c r="AE36" s="4" t="s">
        <v>198</v>
      </c>
      <c r="AF36" s="4"/>
      <c r="AG36" s="4" t="s">
        <v>307</v>
      </c>
      <c r="AH36" s="4" t="s">
        <v>307</v>
      </c>
      <c r="AI36" s="4" t="s">
        <v>308</v>
      </c>
      <c r="AJ36" s="4" t="s">
        <v>309</v>
      </c>
      <c r="AK36" s="4" t="s">
        <v>310</v>
      </c>
      <c r="AL36" s="4" t="s">
        <v>311</v>
      </c>
      <c r="AM36" t="str">
        <f>IF(LEN(AF36)&gt;0,IF(LEN(AG36)&gt;0,"P","NP"),"")&amp;IF(AA36&gt;=Dashboard!$O$8,IF(AA36&lt;=Dashboard!$Q$8,"Y",""),"")</f>
        <v/>
      </c>
    </row>
    <row r="37" spans="1:39" x14ac:dyDescent="0.25">
      <c r="A37">
        <v>3</v>
      </c>
      <c r="B37" t="s">
        <v>312</v>
      </c>
      <c r="C37" s="8">
        <v>45554</v>
      </c>
      <c r="D37" t="s">
        <v>316</v>
      </c>
      <c r="E37" t="s">
        <v>253</v>
      </c>
      <c r="G37" t="s">
        <v>254</v>
      </c>
      <c r="H37" t="s">
        <v>314</v>
      </c>
      <c r="I37">
        <v>24</v>
      </c>
      <c r="J37">
        <v>3</v>
      </c>
      <c r="K37">
        <v>400</v>
      </c>
      <c r="L37">
        <v>0</v>
      </c>
      <c r="M37">
        <v>139</v>
      </c>
      <c r="N37">
        <v>1</v>
      </c>
      <c r="O37" t="str">
        <f>IF(LEN(H37)&gt;0,IF(LEN(I37)&gt;0,"P","NP"),"")&amp;IF(C37&gt;=Dashboard!$O$8,IF(C37&lt;=Dashboard!$Q$8,"Y",""),"")</f>
        <v>P</v>
      </c>
      <c r="S37" s="56">
        <f t="shared" si="0"/>
        <v>45554</v>
      </c>
      <c r="T37" s="39" t="str">
        <f t="shared" si="1"/>
        <v>8:15PM</v>
      </c>
      <c r="U37" s="39" t="str">
        <f t="shared" si="2"/>
        <v>New York Jets</v>
      </c>
      <c r="V37" s="39" t="str">
        <f t="shared" si="3"/>
        <v>New England Patriots</v>
      </c>
      <c r="W37" s="39" t="str">
        <f t="shared" si="4"/>
        <v>P</v>
      </c>
      <c r="Y37">
        <v>3</v>
      </c>
      <c r="Z37" t="s">
        <v>312</v>
      </c>
      <c r="AA37" s="8">
        <v>45918</v>
      </c>
      <c r="AB37" s="14">
        <v>0.84375</v>
      </c>
      <c r="AC37" t="s">
        <v>251</v>
      </c>
      <c r="AD37" t="s">
        <v>319</v>
      </c>
      <c r="AE37" t="s">
        <v>18</v>
      </c>
      <c r="AF37" t="s">
        <v>314</v>
      </c>
      <c r="AG37" s="4" t="str">
        <f t="shared" ref="AG37:AG52" si="9">IF(AE37="HomeTm",$AG$2,"")</f>
        <v/>
      </c>
      <c r="AH37" s="4" t="str">
        <f t="shared" ref="AH37:AH52" si="10">IF(AE37="HomeTm",$AH$2,"")</f>
        <v/>
      </c>
      <c r="AI37" s="4" t="str">
        <f t="shared" ref="AI37:AI52" si="11">IF(AE37="HomeTm",$AI$2,"")</f>
        <v/>
      </c>
      <c r="AJ37" s="4" t="str">
        <f t="shared" ref="AJ37:AJ52" si="12">IF(AE37="HomeTm",$AJ$2,"")</f>
        <v/>
      </c>
      <c r="AM37" t="str">
        <f>IF(LEN(AF37)&gt;0,IF(LEN(AG37)&gt;0,"P","NP"),"")&amp;IF(AA37&gt;=Dashboard!$O$8,IF(AA37&lt;=Dashboard!$Q$8,"Y",""),"")</f>
        <v>NP</v>
      </c>
    </row>
    <row r="38" spans="1:39" x14ac:dyDescent="0.25">
      <c r="A38">
        <v>3</v>
      </c>
      <c r="B38" t="s">
        <v>317</v>
      </c>
      <c r="C38" s="8">
        <v>45557</v>
      </c>
      <c r="D38" t="s">
        <v>318</v>
      </c>
      <c r="E38" t="s">
        <v>245</v>
      </c>
      <c r="G38" t="s">
        <v>233</v>
      </c>
      <c r="H38" t="s">
        <v>314</v>
      </c>
      <c r="I38">
        <v>21</v>
      </c>
      <c r="J38">
        <v>16</v>
      </c>
      <c r="K38">
        <v>306</v>
      </c>
      <c r="L38">
        <v>2</v>
      </c>
      <c r="M38">
        <v>395</v>
      </c>
      <c r="N38">
        <v>3</v>
      </c>
      <c r="O38" t="str">
        <f>IF(LEN(H38)&gt;0,IF(LEN(I38)&gt;0,"P","NP"),"")&amp;IF(C38&gt;=Dashboard!$O$8,IF(C38&lt;=Dashboard!$Q$8,"Y",""),"")</f>
        <v>P</v>
      </c>
      <c r="S38" s="56">
        <f t="shared" si="0"/>
        <v>45557</v>
      </c>
      <c r="T38" s="39" t="str">
        <f t="shared" si="1"/>
        <v>1:00PM</v>
      </c>
      <c r="U38" s="39" t="str">
        <f t="shared" si="2"/>
        <v>Indianapolis Colts</v>
      </c>
      <c r="V38" s="39" t="str">
        <f t="shared" si="3"/>
        <v>Chicago Bears</v>
      </c>
      <c r="W38" s="39" t="str">
        <f t="shared" si="4"/>
        <v>P</v>
      </c>
      <c r="Y38">
        <v>3</v>
      </c>
      <c r="Z38" t="s">
        <v>317</v>
      </c>
      <c r="AA38" s="8">
        <v>45921</v>
      </c>
      <c r="AB38" s="14">
        <v>0.54166666666666663</v>
      </c>
      <c r="AC38" t="s">
        <v>222</v>
      </c>
      <c r="AD38" t="s">
        <v>319</v>
      </c>
      <c r="AE38" t="s">
        <v>225</v>
      </c>
      <c r="AF38" t="s">
        <v>314</v>
      </c>
      <c r="AG38" s="4" t="str">
        <f t="shared" si="9"/>
        <v/>
      </c>
      <c r="AH38" s="4" t="str">
        <f t="shared" si="10"/>
        <v/>
      </c>
      <c r="AI38" s="4" t="str">
        <f t="shared" si="11"/>
        <v/>
      </c>
      <c r="AJ38" s="4" t="str">
        <f t="shared" si="12"/>
        <v/>
      </c>
      <c r="AM38" t="str">
        <f>IF(LEN(AF38)&gt;0,IF(LEN(AG38)&gt;0,"P","NP"),"")&amp;IF(AA38&gt;=Dashboard!$O$8,IF(AA38&lt;=Dashboard!$Q$8,"Y",""),"")</f>
        <v>NP</v>
      </c>
    </row>
    <row r="39" spans="1:39" x14ac:dyDescent="0.25">
      <c r="A39">
        <v>3</v>
      </c>
      <c r="B39" t="s">
        <v>317</v>
      </c>
      <c r="C39" s="8">
        <v>45557</v>
      </c>
      <c r="D39" t="s">
        <v>318</v>
      </c>
      <c r="E39" t="s">
        <v>263</v>
      </c>
      <c r="F39" t="s">
        <v>319</v>
      </c>
      <c r="G39" t="s">
        <v>210</v>
      </c>
      <c r="H39" t="s">
        <v>314</v>
      </c>
      <c r="I39">
        <v>21</v>
      </c>
      <c r="J39">
        <v>15</v>
      </c>
      <c r="K39">
        <v>340</v>
      </c>
      <c r="L39">
        <v>2</v>
      </c>
      <c r="M39">
        <v>217</v>
      </c>
      <c r="N39">
        <v>2</v>
      </c>
      <c r="O39" t="str">
        <f>IF(LEN(H39)&gt;0,IF(LEN(I39)&gt;0,"P","NP"),"")&amp;IF(C39&gt;=Dashboard!$O$8,IF(C39&lt;=Dashboard!$Q$8,"Y",""),"")</f>
        <v>P</v>
      </c>
      <c r="S39" s="56">
        <f t="shared" si="0"/>
        <v>45557</v>
      </c>
      <c r="T39" s="39" t="str">
        <f t="shared" si="1"/>
        <v>1:00PM</v>
      </c>
      <c r="U39" s="39" t="str">
        <f t="shared" si="2"/>
        <v>New York Giants</v>
      </c>
      <c r="V39" s="39" t="str">
        <f t="shared" si="3"/>
        <v>Cleveland Browns</v>
      </c>
      <c r="W39" s="39" t="str">
        <f t="shared" si="4"/>
        <v>P</v>
      </c>
      <c r="Y39">
        <v>3</v>
      </c>
      <c r="Z39" t="s">
        <v>317</v>
      </c>
      <c r="AA39" s="8">
        <v>45921</v>
      </c>
      <c r="AB39" s="14">
        <v>0.54166666666666663</v>
      </c>
      <c r="AC39" t="s">
        <v>230</v>
      </c>
      <c r="AD39" t="s">
        <v>319</v>
      </c>
      <c r="AE39" t="s">
        <v>210</v>
      </c>
      <c r="AF39" t="s">
        <v>314</v>
      </c>
      <c r="AG39" s="4" t="str">
        <f t="shared" si="9"/>
        <v/>
      </c>
      <c r="AH39" s="4" t="str">
        <f t="shared" si="10"/>
        <v/>
      </c>
      <c r="AI39" s="4" t="str">
        <f t="shared" si="11"/>
        <v/>
      </c>
      <c r="AJ39" s="4" t="str">
        <f t="shared" si="12"/>
        <v/>
      </c>
      <c r="AM39" t="str">
        <f>IF(LEN(AF39)&gt;0,IF(LEN(AG39)&gt;0,"P","NP"),"")&amp;IF(AA39&gt;=Dashboard!$O$8,IF(AA39&lt;=Dashboard!$Q$8,"Y",""),"")</f>
        <v>NP</v>
      </c>
    </row>
    <row r="40" spans="1:39" x14ac:dyDescent="0.25">
      <c r="A40">
        <v>3</v>
      </c>
      <c r="B40" t="s">
        <v>317</v>
      </c>
      <c r="C40" s="8">
        <v>45557</v>
      </c>
      <c r="D40" t="s">
        <v>318</v>
      </c>
      <c r="E40" t="s">
        <v>272</v>
      </c>
      <c r="F40" t="s">
        <v>319</v>
      </c>
      <c r="G40" t="s">
        <v>217</v>
      </c>
      <c r="H40" t="s">
        <v>314</v>
      </c>
      <c r="I40">
        <v>26</v>
      </c>
      <c r="J40">
        <v>7</v>
      </c>
      <c r="K40">
        <v>352</v>
      </c>
      <c r="L40">
        <v>1</v>
      </c>
      <c r="M40">
        <v>223</v>
      </c>
      <c r="N40">
        <v>2</v>
      </c>
      <c r="O40" t="str">
        <f>IF(LEN(H40)&gt;0,IF(LEN(I40)&gt;0,"P","NP"),"")&amp;IF(C40&gt;=Dashboard!$O$8,IF(C40&lt;=Dashboard!$Q$8,"Y",""),"")</f>
        <v>P</v>
      </c>
      <c r="S40" s="56">
        <f t="shared" si="0"/>
        <v>45557</v>
      </c>
      <c r="T40" s="39" t="str">
        <f t="shared" si="1"/>
        <v>1:00PM</v>
      </c>
      <c r="U40" s="39" t="str">
        <f t="shared" si="2"/>
        <v>Denver Broncos</v>
      </c>
      <c r="V40" s="39" t="str">
        <f t="shared" si="3"/>
        <v>Tampa Bay Buccaneers</v>
      </c>
      <c r="W40" s="39" t="str">
        <f t="shared" si="4"/>
        <v>P</v>
      </c>
      <c r="Y40">
        <v>3</v>
      </c>
      <c r="Z40" t="s">
        <v>317</v>
      </c>
      <c r="AA40" s="8">
        <v>45921</v>
      </c>
      <c r="AB40" s="14">
        <v>0.54166666666666663</v>
      </c>
      <c r="AC40" t="s">
        <v>243</v>
      </c>
      <c r="AD40" t="s">
        <v>319</v>
      </c>
      <c r="AE40" t="s">
        <v>244</v>
      </c>
      <c r="AF40" t="s">
        <v>314</v>
      </c>
      <c r="AG40" s="4" t="str">
        <f t="shared" si="9"/>
        <v/>
      </c>
      <c r="AH40" s="4" t="str">
        <f t="shared" si="10"/>
        <v/>
      </c>
      <c r="AI40" s="4" t="str">
        <f t="shared" si="11"/>
        <v/>
      </c>
      <c r="AJ40" s="4" t="str">
        <f t="shared" si="12"/>
        <v/>
      </c>
      <c r="AM40" t="str">
        <f>IF(LEN(AF40)&gt;0,IF(LEN(AG40)&gt;0,"P","NP"),"")&amp;IF(AA40&gt;=Dashboard!$O$8,IF(AA40&lt;=Dashboard!$Q$8,"Y",""),"")</f>
        <v>NP</v>
      </c>
    </row>
    <row r="41" spans="1:39" x14ac:dyDescent="0.25">
      <c r="A41">
        <v>3</v>
      </c>
      <c r="B41" t="s">
        <v>317</v>
      </c>
      <c r="C41" s="8">
        <v>45557</v>
      </c>
      <c r="D41" t="s">
        <v>318</v>
      </c>
      <c r="E41" t="s">
        <v>230</v>
      </c>
      <c r="F41" t="s">
        <v>319</v>
      </c>
      <c r="G41" t="s">
        <v>246</v>
      </c>
      <c r="H41" t="s">
        <v>314</v>
      </c>
      <c r="I41">
        <v>30</v>
      </c>
      <c r="J41">
        <v>14</v>
      </c>
      <c r="K41">
        <v>378</v>
      </c>
      <c r="L41">
        <v>0</v>
      </c>
      <c r="M41">
        <v>237</v>
      </c>
      <c r="N41">
        <v>3</v>
      </c>
      <c r="O41" t="str">
        <f>IF(LEN(H41)&gt;0,IF(LEN(I41)&gt;0,"P","NP"),"")&amp;IF(C41&gt;=Dashboard!$O$8,IF(C41&lt;=Dashboard!$Q$8,"Y",""),"")</f>
        <v>P</v>
      </c>
      <c r="S41" s="56">
        <f t="shared" si="0"/>
        <v>45557</v>
      </c>
      <c r="T41" s="39" t="str">
        <f t="shared" si="1"/>
        <v>1:00PM</v>
      </c>
      <c r="U41" s="39" t="str">
        <f t="shared" si="2"/>
        <v>Green Bay Packers</v>
      </c>
      <c r="V41" s="39" t="str">
        <f t="shared" si="3"/>
        <v>Tennessee Titans</v>
      </c>
      <c r="W41" s="39" t="str">
        <f t="shared" si="4"/>
        <v>P</v>
      </c>
      <c r="Y41">
        <v>3</v>
      </c>
      <c r="Z41" t="s">
        <v>317</v>
      </c>
      <c r="AA41" s="8">
        <v>45921</v>
      </c>
      <c r="AB41" s="14">
        <v>0.54166666666666663</v>
      </c>
      <c r="AC41" t="s">
        <v>214</v>
      </c>
      <c r="AD41" t="s">
        <v>319</v>
      </c>
      <c r="AE41" t="s">
        <v>231</v>
      </c>
      <c r="AF41" t="s">
        <v>314</v>
      </c>
      <c r="AG41" s="4" t="str">
        <f t="shared" si="9"/>
        <v/>
      </c>
      <c r="AH41" s="4" t="str">
        <f t="shared" si="10"/>
        <v/>
      </c>
      <c r="AI41" s="4" t="str">
        <f t="shared" si="11"/>
        <v/>
      </c>
      <c r="AJ41" s="4" t="str">
        <f t="shared" si="12"/>
        <v/>
      </c>
      <c r="AM41" t="str">
        <f>IF(LEN(AF41)&gt;0,IF(LEN(AG41)&gt;0,"P","NP"),"")&amp;IF(AA41&gt;=Dashboard!$O$8,IF(AA41&lt;=Dashboard!$Q$8,"Y",""),"")</f>
        <v>NP</v>
      </c>
    </row>
    <row r="42" spans="1:39" x14ac:dyDescent="0.25">
      <c r="A42">
        <v>3</v>
      </c>
      <c r="B42" t="s">
        <v>317</v>
      </c>
      <c r="C42" s="8">
        <v>45557</v>
      </c>
      <c r="D42" t="s">
        <v>318</v>
      </c>
      <c r="E42" t="s">
        <v>231</v>
      </c>
      <c r="G42" t="s">
        <v>243</v>
      </c>
      <c r="H42" t="s">
        <v>314</v>
      </c>
      <c r="I42">
        <v>34</v>
      </c>
      <c r="J42">
        <v>7</v>
      </c>
      <c r="K42">
        <v>274</v>
      </c>
      <c r="L42">
        <v>0</v>
      </c>
      <c r="M42">
        <v>296</v>
      </c>
      <c r="N42">
        <v>2</v>
      </c>
      <c r="O42" t="str">
        <f>IF(LEN(H42)&gt;0,IF(LEN(I42)&gt;0,"P","NP"),"")&amp;IF(C42&gt;=Dashboard!$O$8,IF(C42&lt;=Dashboard!$Q$8,"Y",""),"")</f>
        <v>P</v>
      </c>
      <c r="S42" s="56">
        <f t="shared" si="0"/>
        <v>45557</v>
      </c>
      <c r="T42" s="39" t="str">
        <f t="shared" si="1"/>
        <v>1:00PM</v>
      </c>
      <c r="U42" s="39" t="str">
        <f t="shared" si="2"/>
        <v>Minnesota Vikings</v>
      </c>
      <c r="V42" s="39" t="str">
        <f t="shared" si="3"/>
        <v>Houston Texans</v>
      </c>
      <c r="W42" s="39" t="str">
        <f t="shared" si="4"/>
        <v>P</v>
      </c>
      <c r="Y42">
        <v>3</v>
      </c>
      <c r="Z42" t="s">
        <v>317</v>
      </c>
      <c r="AA42" s="8">
        <v>45921</v>
      </c>
      <c r="AB42" s="14">
        <v>0.54166666666666663</v>
      </c>
      <c r="AC42" t="s">
        <v>212</v>
      </c>
      <c r="AD42" t="s">
        <v>319</v>
      </c>
      <c r="AE42" t="s">
        <v>254</v>
      </c>
      <c r="AF42" t="s">
        <v>314</v>
      </c>
      <c r="AG42" s="4" t="str">
        <f t="shared" si="9"/>
        <v/>
      </c>
      <c r="AH42" s="4" t="str">
        <f t="shared" si="10"/>
        <v/>
      </c>
      <c r="AI42" s="4" t="str">
        <f t="shared" si="11"/>
        <v/>
      </c>
      <c r="AJ42" s="4" t="str">
        <f t="shared" si="12"/>
        <v/>
      </c>
      <c r="AM42" t="str">
        <f>IF(LEN(AF42)&gt;0,IF(LEN(AG42)&gt;0,"P","NP"),"")&amp;IF(AA42&gt;=Dashboard!$O$8,IF(AA42&lt;=Dashboard!$Q$8,"Y",""),"")</f>
        <v>NP</v>
      </c>
    </row>
    <row r="43" spans="1:39" x14ac:dyDescent="0.25">
      <c r="A43">
        <v>3</v>
      </c>
      <c r="B43" t="s">
        <v>317</v>
      </c>
      <c r="C43" s="8">
        <v>45557</v>
      </c>
      <c r="D43" t="s">
        <v>318</v>
      </c>
      <c r="E43" t="s">
        <v>259</v>
      </c>
      <c r="F43" t="s">
        <v>319</v>
      </c>
      <c r="G43" t="s">
        <v>219</v>
      </c>
      <c r="H43" t="s">
        <v>314</v>
      </c>
      <c r="I43">
        <v>15</v>
      </c>
      <c r="J43">
        <v>12</v>
      </c>
      <c r="K43">
        <v>460</v>
      </c>
      <c r="L43">
        <v>2</v>
      </c>
      <c r="M43">
        <v>219</v>
      </c>
      <c r="N43">
        <v>1</v>
      </c>
      <c r="O43" t="str">
        <f>IF(LEN(H43)&gt;0,IF(LEN(I43)&gt;0,"P","NP"),"")&amp;IF(C43&gt;=Dashboard!$O$8,IF(C43&lt;=Dashboard!$Q$8,"Y",""),"")</f>
        <v>P</v>
      </c>
      <c r="S43" s="56">
        <f t="shared" si="0"/>
        <v>45557</v>
      </c>
      <c r="T43" s="39" t="str">
        <f t="shared" si="1"/>
        <v>1:00PM</v>
      </c>
      <c r="U43" s="39" t="str">
        <f t="shared" si="2"/>
        <v>Philadelphia Eagles</v>
      </c>
      <c r="V43" s="39" t="str">
        <f t="shared" si="3"/>
        <v>New Orleans Saints</v>
      </c>
      <c r="W43" s="39" t="str">
        <f t="shared" si="4"/>
        <v>P</v>
      </c>
      <c r="Y43">
        <v>3</v>
      </c>
      <c r="Z43" t="s">
        <v>317</v>
      </c>
      <c r="AA43" s="8">
        <v>45921</v>
      </c>
      <c r="AB43" s="14">
        <v>0.54166666666666663</v>
      </c>
      <c r="AC43" t="s">
        <v>245</v>
      </c>
      <c r="AD43" t="s">
        <v>319</v>
      </c>
      <c r="AE43" t="s">
        <v>246</v>
      </c>
      <c r="AF43" t="s">
        <v>314</v>
      </c>
      <c r="AG43" s="4" t="str">
        <f t="shared" si="9"/>
        <v/>
      </c>
      <c r="AH43" s="4" t="str">
        <f t="shared" si="10"/>
        <v/>
      </c>
      <c r="AI43" s="4" t="str">
        <f t="shared" si="11"/>
        <v/>
      </c>
      <c r="AJ43" s="4" t="str">
        <f t="shared" si="12"/>
        <v/>
      </c>
      <c r="AM43" t="str">
        <f>IF(LEN(AF43)&gt;0,IF(LEN(AG43)&gt;0,"P","NP"),"")&amp;IF(AA43&gt;=Dashboard!$O$8,IF(AA43&lt;=Dashboard!$Q$8,"Y",""),"")</f>
        <v>NP</v>
      </c>
    </row>
    <row r="44" spans="1:39" x14ac:dyDescent="0.25">
      <c r="A44">
        <v>3</v>
      </c>
      <c r="B44" t="s">
        <v>317</v>
      </c>
      <c r="C44" s="8">
        <v>45557</v>
      </c>
      <c r="D44" t="s">
        <v>318</v>
      </c>
      <c r="E44" t="s">
        <v>212</v>
      </c>
      <c r="G44" t="s">
        <v>273</v>
      </c>
      <c r="H44" t="s">
        <v>314</v>
      </c>
      <c r="I44">
        <v>20</v>
      </c>
      <c r="J44">
        <v>10</v>
      </c>
      <c r="K44">
        <v>346</v>
      </c>
      <c r="L44">
        <v>1</v>
      </c>
      <c r="M44">
        <v>166</v>
      </c>
      <c r="N44">
        <v>0</v>
      </c>
      <c r="O44" t="str">
        <f>IF(LEN(H44)&gt;0,IF(LEN(I44)&gt;0,"P","NP"),"")&amp;IF(C44&gt;=Dashboard!$O$8,IF(C44&lt;=Dashboard!$Q$8,"Y",""),"")</f>
        <v>P</v>
      </c>
      <c r="S44" s="56">
        <f t="shared" si="0"/>
        <v>45557</v>
      </c>
      <c r="T44" s="39" t="str">
        <f t="shared" si="1"/>
        <v>1:00PM</v>
      </c>
      <c r="U44" s="39" t="str">
        <f t="shared" si="2"/>
        <v>Pittsburgh Steelers</v>
      </c>
      <c r="V44" s="39" t="str">
        <f t="shared" si="3"/>
        <v>Los Angeles Chargers</v>
      </c>
      <c r="W44" s="39" t="str">
        <f t="shared" si="4"/>
        <v>P</v>
      </c>
      <c r="Y44">
        <v>3</v>
      </c>
      <c r="Z44" t="s">
        <v>317</v>
      </c>
      <c r="AA44" s="8">
        <v>45921</v>
      </c>
      <c r="AB44" s="14">
        <v>0.54166666666666663</v>
      </c>
      <c r="AC44" t="s">
        <v>236</v>
      </c>
      <c r="AD44" t="s">
        <v>319</v>
      </c>
      <c r="AE44" t="s">
        <v>259</v>
      </c>
      <c r="AF44" t="s">
        <v>314</v>
      </c>
      <c r="AG44" s="4" t="str">
        <f t="shared" si="9"/>
        <v/>
      </c>
      <c r="AH44" s="4" t="str">
        <f t="shared" si="10"/>
        <v/>
      </c>
      <c r="AI44" s="4" t="str">
        <f t="shared" si="11"/>
        <v/>
      </c>
      <c r="AJ44" s="4" t="str">
        <f t="shared" si="12"/>
        <v/>
      </c>
      <c r="AM44" t="str">
        <f>IF(LEN(AF44)&gt;0,IF(LEN(AG44)&gt;0,"P","NP"),"")&amp;IF(AA44&gt;=Dashboard!$O$8,IF(AA44&lt;=Dashboard!$Q$8,"Y",""),"")</f>
        <v>NP</v>
      </c>
    </row>
    <row r="45" spans="1:39" x14ac:dyDescent="0.25">
      <c r="A45">
        <v>3</v>
      </c>
      <c r="B45" t="s">
        <v>317</v>
      </c>
      <c r="C45" s="8">
        <v>45557</v>
      </c>
      <c r="D45" t="s">
        <v>320</v>
      </c>
      <c r="E45" t="s">
        <v>225</v>
      </c>
      <c r="F45" t="s">
        <v>319</v>
      </c>
      <c r="G45" t="s">
        <v>271</v>
      </c>
      <c r="H45" t="s">
        <v>314</v>
      </c>
      <c r="I45">
        <v>36</v>
      </c>
      <c r="J45">
        <v>22</v>
      </c>
      <c r="K45">
        <v>437</v>
      </c>
      <c r="L45">
        <v>0</v>
      </c>
      <c r="M45">
        <v>331</v>
      </c>
      <c r="N45">
        <v>1</v>
      </c>
      <c r="O45" t="str">
        <f>IF(LEN(H45)&gt;0,IF(LEN(I45)&gt;0,"P","NP"),"")&amp;IF(C45&gt;=Dashboard!$O$8,IF(C45&lt;=Dashboard!$Q$8,"Y",""),"")</f>
        <v>P</v>
      </c>
      <c r="S45" s="56">
        <f t="shared" si="0"/>
        <v>45557</v>
      </c>
      <c r="T45" s="39" t="str">
        <f t="shared" si="1"/>
        <v>4:05PM</v>
      </c>
      <c r="U45" s="39" t="str">
        <f t="shared" si="2"/>
        <v>Carolina Panthers</v>
      </c>
      <c r="V45" s="39" t="str">
        <f t="shared" si="3"/>
        <v>Las Vegas Raiders</v>
      </c>
      <c r="W45" s="39" t="str">
        <f t="shared" si="4"/>
        <v>P</v>
      </c>
      <c r="Y45">
        <v>3</v>
      </c>
      <c r="Z45" t="s">
        <v>317</v>
      </c>
      <c r="AA45" s="8">
        <v>45921</v>
      </c>
      <c r="AB45" s="14">
        <v>0.54166666666666663</v>
      </c>
      <c r="AC45" t="s">
        <v>253</v>
      </c>
      <c r="AD45" t="s">
        <v>319</v>
      </c>
      <c r="AE45" t="s">
        <v>217</v>
      </c>
      <c r="AF45" t="s">
        <v>314</v>
      </c>
      <c r="AG45" s="4" t="str">
        <f t="shared" si="9"/>
        <v/>
      </c>
      <c r="AH45" s="4" t="str">
        <f t="shared" si="10"/>
        <v/>
      </c>
      <c r="AI45" s="4" t="str">
        <f t="shared" si="11"/>
        <v/>
      </c>
      <c r="AJ45" s="4" t="str">
        <f t="shared" si="12"/>
        <v/>
      </c>
      <c r="AM45" t="str">
        <f>IF(LEN(AF45)&gt;0,IF(LEN(AG45)&gt;0,"P","NP"),"")&amp;IF(AA45&gt;=Dashboard!$O$8,IF(AA45&lt;=Dashboard!$Q$8,"Y",""),"")</f>
        <v>NP</v>
      </c>
    </row>
    <row r="46" spans="1:39" x14ac:dyDescent="0.25">
      <c r="A46">
        <v>3</v>
      </c>
      <c r="B46" t="s">
        <v>317</v>
      </c>
      <c r="C46" s="8">
        <v>45557</v>
      </c>
      <c r="D46" t="s">
        <v>320</v>
      </c>
      <c r="E46" t="s">
        <v>238</v>
      </c>
      <c r="G46" t="s">
        <v>251</v>
      </c>
      <c r="H46" t="s">
        <v>314</v>
      </c>
      <c r="I46">
        <v>24</v>
      </c>
      <c r="J46">
        <v>3</v>
      </c>
      <c r="K46">
        <v>370</v>
      </c>
      <c r="L46">
        <v>2</v>
      </c>
      <c r="M46">
        <v>205</v>
      </c>
      <c r="N46">
        <v>0</v>
      </c>
      <c r="O46" t="str">
        <f>IF(LEN(H46)&gt;0,IF(LEN(I46)&gt;0,"P","NP"),"")&amp;IF(C46&gt;=Dashboard!$O$8,IF(C46&lt;=Dashboard!$Q$8,"Y",""),"")</f>
        <v>P</v>
      </c>
      <c r="S46" s="56">
        <f t="shared" si="0"/>
        <v>45557</v>
      </c>
      <c r="T46" s="39" t="str">
        <f t="shared" si="1"/>
        <v>4:05PM</v>
      </c>
      <c r="U46" s="39" t="str">
        <f t="shared" si="2"/>
        <v>Seattle Seahawks</v>
      </c>
      <c r="V46" s="39" t="str">
        <f t="shared" si="3"/>
        <v>Miami Dolphins</v>
      </c>
      <c r="W46" s="39" t="str">
        <f t="shared" si="4"/>
        <v>P</v>
      </c>
      <c r="Y46">
        <v>3</v>
      </c>
      <c r="Z46" t="s">
        <v>317</v>
      </c>
      <c r="AA46" s="8">
        <v>45921</v>
      </c>
      <c r="AB46" s="14">
        <v>0.54166666666666663</v>
      </c>
      <c r="AC46" t="s">
        <v>271</v>
      </c>
      <c r="AD46" t="s">
        <v>319</v>
      </c>
      <c r="AE46" t="s">
        <v>266</v>
      </c>
      <c r="AF46" t="s">
        <v>314</v>
      </c>
      <c r="AG46" s="4" t="str">
        <f t="shared" si="9"/>
        <v/>
      </c>
      <c r="AH46" s="4" t="str">
        <f t="shared" si="10"/>
        <v/>
      </c>
      <c r="AI46" s="4" t="str">
        <f t="shared" si="11"/>
        <v/>
      </c>
      <c r="AJ46" s="4" t="str">
        <f t="shared" si="12"/>
        <v/>
      </c>
      <c r="AM46" t="str">
        <f>IF(LEN(AF46)&gt;0,IF(LEN(AG46)&gt;0,"P","NP"),"")&amp;IF(AA46&gt;=Dashboard!$O$8,IF(AA46&lt;=Dashboard!$Q$8,"Y",""),"")</f>
        <v>NP</v>
      </c>
    </row>
    <row r="47" spans="1:39" x14ac:dyDescent="0.25">
      <c r="A47">
        <v>3</v>
      </c>
      <c r="B47" t="s">
        <v>317</v>
      </c>
      <c r="C47" s="8">
        <v>45557</v>
      </c>
      <c r="D47" t="s">
        <v>321</v>
      </c>
      <c r="E47" t="s">
        <v>229</v>
      </c>
      <c r="F47" t="s">
        <v>319</v>
      </c>
      <c r="G47" t="s">
        <v>240</v>
      </c>
      <c r="H47" t="s">
        <v>314</v>
      </c>
      <c r="I47">
        <v>20</v>
      </c>
      <c r="J47">
        <v>13</v>
      </c>
      <c r="K47">
        <v>373</v>
      </c>
      <c r="L47">
        <v>1</v>
      </c>
      <c r="M47">
        <v>277</v>
      </c>
      <c r="N47">
        <v>1</v>
      </c>
      <c r="O47" t="str">
        <f>IF(LEN(H47)&gt;0,IF(LEN(I47)&gt;0,"P","NP"),"")&amp;IF(C47&gt;=Dashboard!$O$8,IF(C47&lt;=Dashboard!$Q$8,"Y",""),"")</f>
        <v>P</v>
      </c>
      <c r="S47" s="56">
        <f t="shared" si="0"/>
        <v>45557</v>
      </c>
      <c r="T47" s="39" t="str">
        <f t="shared" si="1"/>
        <v>4:25PM</v>
      </c>
      <c r="U47" s="39" t="str">
        <f t="shared" si="2"/>
        <v>Detroit Lions</v>
      </c>
      <c r="V47" s="39" t="str">
        <f t="shared" si="3"/>
        <v>Arizona Cardinals</v>
      </c>
      <c r="W47" s="39" t="str">
        <f t="shared" si="4"/>
        <v>P</v>
      </c>
      <c r="Y47">
        <v>3</v>
      </c>
      <c r="Z47" t="s">
        <v>317</v>
      </c>
      <c r="AA47" s="8">
        <v>45921</v>
      </c>
      <c r="AB47" s="14">
        <v>0.67013888888888884</v>
      </c>
      <c r="AC47" t="s">
        <v>272</v>
      </c>
      <c r="AD47" t="s">
        <v>319</v>
      </c>
      <c r="AE47" t="s">
        <v>273</v>
      </c>
      <c r="AF47" t="s">
        <v>314</v>
      </c>
      <c r="AG47" s="4" t="str">
        <f t="shared" si="9"/>
        <v/>
      </c>
      <c r="AH47" s="4" t="str">
        <f t="shared" si="10"/>
        <v/>
      </c>
      <c r="AI47" s="4" t="str">
        <f t="shared" si="11"/>
        <v/>
      </c>
      <c r="AJ47" s="4" t="str">
        <f t="shared" si="12"/>
        <v/>
      </c>
      <c r="AM47" t="str">
        <f>IF(LEN(AF47)&gt;0,IF(LEN(AG47)&gt;0,"P","NP"),"")&amp;IF(AA47&gt;=Dashboard!$O$8,IF(AA47&lt;=Dashboard!$Q$8,"Y",""),"")</f>
        <v>NP</v>
      </c>
    </row>
    <row r="48" spans="1:39" x14ac:dyDescent="0.25">
      <c r="A48">
        <v>3</v>
      </c>
      <c r="B48" t="s">
        <v>317</v>
      </c>
      <c r="C48" s="8">
        <v>45557</v>
      </c>
      <c r="D48" t="s">
        <v>321</v>
      </c>
      <c r="E48" t="s">
        <v>207</v>
      </c>
      <c r="F48" t="s">
        <v>319</v>
      </c>
      <c r="G48" t="s">
        <v>257</v>
      </c>
      <c r="H48" t="s">
        <v>314</v>
      </c>
      <c r="I48">
        <v>28</v>
      </c>
      <c r="J48">
        <v>25</v>
      </c>
      <c r="K48">
        <v>456</v>
      </c>
      <c r="L48">
        <v>0</v>
      </c>
      <c r="M48">
        <v>412</v>
      </c>
      <c r="N48">
        <v>1</v>
      </c>
      <c r="O48" t="str">
        <f>IF(LEN(H48)&gt;0,IF(LEN(I48)&gt;0,"P","NP"),"")&amp;IF(C48&gt;=Dashboard!$O$8,IF(C48&lt;=Dashboard!$Q$8,"Y",""),"")</f>
        <v>P</v>
      </c>
      <c r="S48" s="56">
        <f t="shared" si="0"/>
        <v>45557</v>
      </c>
      <c r="T48" s="39" t="str">
        <f t="shared" si="1"/>
        <v>4:25PM</v>
      </c>
      <c r="U48" s="39" t="str">
        <f t="shared" si="2"/>
        <v>Baltimore Ravens</v>
      </c>
      <c r="V48" s="39" t="str">
        <f t="shared" si="3"/>
        <v>Dallas Cowboys</v>
      </c>
      <c r="W48" s="39" t="str">
        <f t="shared" si="4"/>
        <v>P</v>
      </c>
      <c r="Y48">
        <v>3</v>
      </c>
      <c r="Z48" t="s">
        <v>317</v>
      </c>
      <c r="AA48" s="8">
        <v>45921</v>
      </c>
      <c r="AB48" s="14">
        <v>0.67013888888888884</v>
      </c>
      <c r="AC48" t="s">
        <v>219</v>
      </c>
      <c r="AD48" t="s">
        <v>319</v>
      </c>
      <c r="AE48" t="s">
        <v>238</v>
      </c>
      <c r="AF48" t="s">
        <v>314</v>
      </c>
      <c r="AG48" s="4" t="str">
        <f t="shared" si="9"/>
        <v/>
      </c>
      <c r="AH48" s="4" t="str">
        <f t="shared" si="10"/>
        <v/>
      </c>
      <c r="AI48" s="4" t="str">
        <f t="shared" si="11"/>
        <v/>
      </c>
      <c r="AJ48" s="4" t="str">
        <f t="shared" si="12"/>
        <v/>
      </c>
      <c r="AM48" t="str">
        <f>IF(LEN(AF48)&gt;0,IF(LEN(AG48)&gt;0,"P","NP"),"")&amp;IF(AA48&gt;=Dashboard!$O$8,IF(AA48&lt;=Dashboard!$Q$8,"Y",""),"")</f>
        <v>NP</v>
      </c>
    </row>
    <row r="49" spans="1:39" x14ac:dyDescent="0.25">
      <c r="A49">
        <v>3</v>
      </c>
      <c r="B49" t="s">
        <v>317</v>
      </c>
      <c r="C49" s="8">
        <v>45557</v>
      </c>
      <c r="D49" t="s">
        <v>321</v>
      </c>
      <c r="E49" t="s">
        <v>236</v>
      </c>
      <c r="G49" t="s">
        <v>284</v>
      </c>
      <c r="H49" t="s">
        <v>314</v>
      </c>
      <c r="I49">
        <v>27</v>
      </c>
      <c r="J49">
        <v>24</v>
      </c>
      <c r="K49">
        <v>296</v>
      </c>
      <c r="L49">
        <v>0</v>
      </c>
      <c r="M49">
        <v>425</v>
      </c>
      <c r="N49">
        <v>1</v>
      </c>
      <c r="O49" t="str">
        <f>IF(LEN(H49)&gt;0,IF(LEN(I49)&gt;0,"P","NP"),"")&amp;IF(C49&gt;=Dashboard!$O$8,IF(C49&lt;=Dashboard!$Q$8,"Y",""),"")</f>
        <v>P</v>
      </c>
      <c r="S49" s="56">
        <f t="shared" si="0"/>
        <v>45557</v>
      </c>
      <c r="T49" s="39" t="str">
        <f t="shared" si="1"/>
        <v>4:25PM</v>
      </c>
      <c r="U49" s="39" t="str">
        <f t="shared" si="2"/>
        <v>Los Angeles Rams</v>
      </c>
      <c r="V49" s="39" t="str">
        <f t="shared" si="3"/>
        <v>San Francisco 49ers</v>
      </c>
      <c r="W49" s="39" t="str">
        <f t="shared" si="4"/>
        <v>P</v>
      </c>
      <c r="Y49">
        <v>3</v>
      </c>
      <c r="Z49" t="s">
        <v>317</v>
      </c>
      <c r="AA49" s="8">
        <v>45921</v>
      </c>
      <c r="AB49" s="14">
        <v>0.68402777777777779</v>
      </c>
      <c r="AC49" t="s">
        <v>257</v>
      </c>
      <c r="AD49" t="s">
        <v>319</v>
      </c>
      <c r="AE49" t="s">
        <v>233</v>
      </c>
      <c r="AF49" t="s">
        <v>314</v>
      </c>
      <c r="AG49" s="4" t="str">
        <f t="shared" si="9"/>
        <v/>
      </c>
      <c r="AH49" s="4" t="str">
        <f t="shared" si="10"/>
        <v/>
      </c>
      <c r="AI49" s="4" t="str">
        <f t="shared" si="11"/>
        <v/>
      </c>
      <c r="AJ49" s="4" t="str">
        <f t="shared" si="12"/>
        <v/>
      </c>
      <c r="AM49" t="str">
        <f>IF(LEN(AF49)&gt;0,IF(LEN(AG49)&gt;0,"P","NP"),"")&amp;IF(AA49&gt;=Dashboard!$O$8,IF(AA49&lt;=Dashboard!$Q$8,"Y",""),"")</f>
        <v>NP</v>
      </c>
    </row>
    <row r="50" spans="1:39" x14ac:dyDescent="0.25">
      <c r="A50">
        <v>3</v>
      </c>
      <c r="B50" t="s">
        <v>317</v>
      </c>
      <c r="C50" s="8">
        <v>45557</v>
      </c>
      <c r="D50" t="s">
        <v>313</v>
      </c>
      <c r="E50" t="s">
        <v>270</v>
      </c>
      <c r="F50" t="s">
        <v>319</v>
      </c>
      <c r="G50" t="s">
        <v>222</v>
      </c>
      <c r="H50" t="s">
        <v>314</v>
      </c>
      <c r="I50">
        <v>22</v>
      </c>
      <c r="J50">
        <v>17</v>
      </c>
      <c r="K50">
        <v>345</v>
      </c>
      <c r="L50">
        <v>1</v>
      </c>
      <c r="M50">
        <v>311</v>
      </c>
      <c r="N50">
        <v>1</v>
      </c>
      <c r="O50" t="str">
        <f>IF(LEN(H50)&gt;0,IF(LEN(I50)&gt;0,"P","NP"),"")&amp;IF(C50&gt;=Dashboard!$O$8,IF(C50&lt;=Dashboard!$Q$8,"Y",""),"")</f>
        <v>P</v>
      </c>
      <c r="S50" s="56">
        <f t="shared" si="0"/>
        <v>45557</v>
      </c>
      <c r="T50" s="39" t="str">
        <f t="shared" si="1"/>
        <v>8:20PM</v>
      </c>
      <c r="U50" s="39" t="str">
        <f t="shared" si="2"/>
        <v>Kansas City Chiefs</v>
      </c>
      <c r="V50" s="39" t="str">
        <f t="shared" si="3"/>
        <v>Atlanta Falcons</v>
      </c>
      <c r="W50" s="39" t="str">
        <f t="shared" si="4"/>
        <v>P</v>
      </c>
      <c r="Y50">
        <v>3</v>
      </c>
      <c r="Z50" t="s">
        <v>317</v>
      </c>
      <c r="AA50" s="8">
        <v>45921</v>
      </c>
      <c r="AB50" s="14">
        <v>0.68402777777777779</v>
      </c>
      <c r="AC50" t="s">
        <v>240</v>
      </c>
      <c r="AD50" t="s">
        <v>319</v>
      </c>
      <c r="AE50" t="s">
        <v>284</v>
      </c>
      <c r="AF50" t="s">
        <v>314</v>
      </c>
      <c r="AG50" s="4" t="str">
        <f t="shared" si="9"/>
        <v/>
      </c>
      <c r="AH50" s="4" t="str">
        <f t="shared" si="10"/>
        <v/>
      </c>
      <c r="AI50" s="4" t="str">
        <f t="shared" si="11"/>
        <v/>
      </c>
      <c r="AJ50" s="4" t="str">
        <f t="shared" si="12"/>
        <v/>
      </c>
      <c r="AM50" t="str">
        <f>IF(LEN(AF50)&gt;0,IF(LEN(AG50)&gt;0,"P","NP"),"")&amp;IF(AA50&gt;=Dashboard!$O$8,IF(AA50&lt;=Dashboard!$Q$8,"Y",""),"")</f>
        <v>NP</v>
      </c>
    </row>
    <row r="51" spans="1:39" x14ac:dyDescent="0.25">
      <c r="A51">
        <v>3</v>
      </c>
      <c r="B51" t="s">
        <v>322</v>
      </c>
      <c r="C51" s="8">
        <v>45558</v>
      </c>
      <c r="D51" t="s">
        <v>323</v>
      </c>
      <c r="E51" t="s">
        <v>248</v>
      </c>
      <c r="G51" t="s">
        <v>244</v>
      </c>
      <c r="H51" t="s">
        <v>314</v>
      </c>
      <c r="I51">
        <v>47</v>
      </c>
      <c r="J51">
        <v>10</v>
      </c>
      <c r="K51">
        <v>388</v>
      </c>
      <c r="L51">
        <v>0</v>
      </c>
      <c r="M51">
        <v>239</v>
      </c>
      <c r="N51">
        <v>2</v>
      </c>
      <c r="O51" t="str">
        <f>IF(LEN(H51)&gt;0,IF(LEN(I51)&gt;0,"P","NP"),"")&amp;IF(C51&gt;=Dashboard!$O$8,IF(C51&lt;=Dashboard!$Q$8,"Y",""),"")</f>
        <v>P</v>
      </c>
      <c r="S51" s="56">
        <f t="shared" si="0"/>
        <v>45558</v>
      </c>
      <c r="T51" s="39" t="str">
        <f t="shared" si="1"/>
        <v>7:30PM</v>
      </c>
      <c r="U51" s="39" t="str">
        <f t="shared" si="2"/>
        <v>Buffalo Bills</v>
      </c>
      <c r="V51" s="39" t="str">
        <f t="shared" si="3"/>
        <v>Jacksonville Jaguars</v>
      </c>
      <c r="W51" s="39" t="str">
        <f t="shared" si="4"/>
        <v>P</v>
      </c>
      <c r="Y51">
        <v>3</v>
      </c>
      <c r="Z51" t="s">
        <v>317</v>
      </c>
      <c r="AA51" s="8">
        <v>45921</v>
      </c>
      <c r="AB51" s="14">
        <v>0.84722222222222221</v>
      </c>
      <c r="AC51" t="s">
        <v>270</v>
      </c>
      <c r="AD51" t="s">
        <v>319</v>
      </c>
      <c r="AE51" t="s">
        <v>263</v>
      </c>
      <c r="AF51" t="s">
        <v>314</v>
      </c>
      <c r="AG51" s="4" t="str">
        <f t="shared" si="9"/>
        <v/>
      </c>
      <c r="AH51" s="4" t="str">
        <f t="shared" si="10"/>
        <v/>
      </c>
      <c r="AI51" s="4" t="str">
        <f t="shared" si="11"/>
        <v/>
      </c>
      <c r="AJ51" s="4" t="str">
        <f t="shared" si="12"/>
        <v/>
      </c>
      <c r="AM51" t="str">
        <f>IF(LEN(AF51)&gt;0,IF(LEN(AG51)&gt;0,"P","NP"),"")&amp;IF(AA51&gt;=Dashboard!$O$8,IF(AA51&lt;=Dashboard!$Q$8,"Y",""),"")</f>
        <v>NP</v>
      </c>
    </row>
    <row r="52" spans="1:39" x14ac:dyDescent="0.25">
      <c r="A52">
        <v>3</v>
      </c>
      <c r="B52" t="s">
        <v>322</v>
      </c>
      <c r="C52" s="8">
        <v>45558</v>
      </c>
      <c r="D52" t="s">
        <v>316</v>
      </c>
      <c r="E52" t="s">
        <v>266</v>
      </c>
      <c r="F52" t="s">
        <v>319</v>
      </c>
      <c r="G52" t="s">
        <v>214</v>
      </c>
      <c r="H52" t="s">
        <v>314</v>
      </c>
      <c r="I52">
        <v>38</v>
      </c>
      <c r="J52">
        <v>33</v>
      </c>
      <c r="K52">
        <v>356</v>
      </c>
      <c r="L52">
        <v>0</v>
      </c>
      <c r="M52">
        <v>436</v>
      </c>
      <c r="N52">
        <v>0</v>
      </c>
      <c r="O52" t="str">
        <f>IF(LEN(H52)&gt;0,IF(LEN(I52)&gt;0,"P","NP"),"")&amp;IF(C52&gt;=Dashboard!$O$8,IF(C52&lt;=Dashboard!$Q$8,"Y",""),"")</f>
        <v>P</v>
      </c>
      <c r="S52" s="56">
        <f t="shared" si="0"/>
        <v>45558</v>
      </c>
      <c r="T52" s="39" t="str">
        <f t="shared" si="1"/>
        <v>8:15PM</v>
      </c>
      <c r="U52" s="39" t="str">
        <f t="shared" si="2"/>
        <v>Washington Commanders</v>
      </c>
      <c r="V52" s="39" t="str">
        <f t="shared" si="3"/>
        <v>Cincinnati Bengals</v>
      </c>
      <c r="W52" s="39" t="str">
        <f t="shared" si="4"/>
        <v>P</v>
      </c>
      <c r="Y52">
        <v>3</v>
      </c>
      <c r="Z52" t="s">
        <v>322</v>
      </c>
      <c r="AA52" s="8">
        <v>45922</v>
      </c>
      <c r="AB52" s="14">
        <v>0.84375</v>
      </c>
      <c r="AC52" t="s">
        <v>229</v>
      </c>
      <c r="AD52" t="s">
        <v>319</v>
      </c>
      <c r="AE52" t="s">
        <v>207</v>
      </c>
      <c r="AF52" t="s">
        <v>314</v>
      </c>
      <c r="AG52" s="4" t="str">
        <f t="shared" si="9"/>
        <v/>
      </c>
      <c r="AH52" s="4" t="str">
        <f t="shared" si="10"/>
        <v/>
      </c>
      <c r="AI52" s="4" t="str">
        <f t="shared" si="11"/>
        <v/>
      </c>
      <c r="AJ52" s="4" t="str">
        <f t="shared" si="12"/>
        <v/>
      </c>
      <c r="AM52" t="str">
        <f>IF(LEN(AF52)&gt;0,IF(LEN(AG52)&gt;0,"P","NP"),"")&amp;IF(AA52&gt;=Dashboard!$O$8,IF(AA52&lt;=Dashboard!$Q$8,"Y",""),"")</f>
        <v>NP</v>
      </c>
    </row>
    <row r="53" spans="1:39" x14ac:dyDescent="0.25">
      <c r="A53" s="4" t="s">
        <v>301</v>
      </c>
      <c r="B53" s="4" t="s">
        <v>302</v>
      </c>
      <c r="C53" s="4" t="s">
        <v>303</v>
      </c>
      <c r="D53" s="4" t="s">
        <v>304</v>
      </c>
      <c r="E53" s="4" t="s">
        <v>305</v>
      </c>
      <c r="F53" s="4"/>
      <c r="G53" s="4" t="s">
        <v>306</v>
      </c>
      <c r="H53" s="4"/>
      <c r="I53" s="4" t="s">
        <v>307</v>
      </c>
      <c r="J53" s="4" t="s">
        <v>307</v>
      </c>
      <c r="K53" s="4" t="s">
        <v>308</v>
      </c>
      <c r="L53" s="4" t="s">
        <v>309</v>
      </c>
      <c r="M53" s="4" t="s">
        <v>310</v>
      </c>
      <c r="N53" s="4" t="s">
        <v>311</v>
      </c>
      <c r="O53" t="str">
        <f>IF(LEN(H53)&gt;0,IF(LEN(I53)&gt;0,"P","NP"),"")&amp;IF(C53&gt;=Dashboard!$O$8,IF(C53&lt;=Dashboard!$Q$8,"Y",""),"")</f>
        <v/>
      </c>
      <c r="S53" s="57" t="str">
        <f t="shared" si="0"/>
        <v>Date</v>
      </c>
      <c r="T53" s="25" t="str">
        <f t="shared" si="1"/>
        <v>Time</v>
      </c>
      <c r="U53" s="25" t="str">
        <f t="shared" si="2"/>
        <v>Winner/tie</v>
      </c>
      <c r="V53" s="25" t="str">
        <f t="shared" si="3"/>
        <v>Loser/tie</v>
      </c>
      <c r="W53" s="39" t="str">
        <f t="shared" si="4"/>
        <v/>
      </c>
      <c r="Y53" s="4" t="s">
        <v>301</v>
      </c>
      <c r="Z53" s="4" t="s">
        <v>302</v>
      </c>
      <c r="AA53" s="13" t="s">
        <v>303</v>
      </c>
      <c r="AB53" s="4" t="s">
        <v>304</v>
      </c>
      <c r="AC53" s="4" t="s">
        <v>341</v>
      </c>
      <c r="AD53" s="4"/>
      <c r="AE53" s="4" t="s">
        <v>198</v>
      </c>
      <c r="AF53" s="4"/>
      <c r="AG53" s="4" t="s">
        <v>307</v>
      </c>
      <c r="AH53" s="4" t="s">
        <v>307</v>
      </c>
      <c r="AI53" s="4" t="s">
        <v>308</v>
      </c>
      <c r="AJ53" s="4" t="s">
        <v>309</v>
      </c>
      <c r="AK53" s="4" t="s">
        <v>310</v>
      </c>
      <c r="AL53" s="4" t="s">
        <v>311</v>
      </c>
      <c r="AM53" t="str">
        <f>IF(LEN(AF53)&gt;0,IF(LEN(AG53)&gt;0,"P","NP"),"")&amp;IF(AA53&gt;=Dashboard!$O$8,IF(AA53&lt;=Dashboard!$Q$8,"Y",""),"")</f>
        <v/>
      </c>
    </row>
    <row r="54" spans="1:39" x14ac:dyDescent="0.25">
      <c r="A54">
        <v>4</v>
      </c>
      <c r="B54" t="s">
        <v>312</v>
      </c>
      <c r="C54" s="8">
        <v>45561</v>
      </c>
      <c r="D54" t="s">
        <v>316</v>
      </c>
      <c r="E54" t="s">
        <v>257</v>
      </c>
      <c r="F54" t="s">
        <v>319</v>
      </c>
      <c r="G54" t="s">
        <v>263</v>
      </c>
      <c r="H54" t="s">
        <v>314</v>
      </c>
      <c r="I54">
        <v>20</v>
      </c>
      <c r="J54">
        <v>15</v>
      </c>
      <c r="K54">
        <v>293</v>
      </c>
      <c r="L54">
        <v>0</v>
      </c>
      <c r="M54">
        <v>303</v>
      </c>
      <c r="N54">
        <v>1</v>
      </c>
      <c r="O54" t="str">
        <f>IF(LEN(H54)&gt;0,IF(LEN(I54)&gt;0,"P","NP"),"")&amp;IF(C54&gt;=Dashboard!$O$8,IF(C54&lt;=Dashboard!$Q$8,"Y",""),"")</f>
        <v>P</v>
      </c>
      <c r="S54" s="56">
        <f t="shared" si="0"/>
        <v>45561</v>
      </c>
      <c r="T54" s="39" t="str">
        <f t="shared" si="1"/>
        <v>8:15PM</v>
      </c>
      <c r="U54" s="39" t="str">
        <f t="shared" si="2"/>
        <v>Dallas Cowboys</v>
      </c>
      <c r="V54" s="39" t="str">
        <f t="shared" si="3"/>
        <v>New York Giants</v>
      </c>
      <c r="W54" s="39" t="str">
        <f t="shared" si="4"/>
        <v>P</v>
      </c>
      <c r="Y54">
        <v>4</v>
      </c>
      <c r="Z54" t="s">
        <v>312</v>
      </c>
      <c r="AA54" s="8">
        <v>45925</v>
      </c>
      <c r="AB54" s="14">
        <v>0.84375</v>
      </c>
      <c r="AC54" t="s">
        <v>238</v>
      </c>
      <c r="AD54" t="s">
        <v>319</v>
      </c>
      <c r="AE54" t="s">
        <v>240</v>
      </c>
      <c r="AF54" t="s">
        <v>314</v>
      </c>
      <c r="AG54" s="4" t="str">
        <f t="shared" ref="AG54:AG69" si="13">IF(AE54="HomeTm",$AG$2,"")</f>
        <v/>
      </c>
      <c r="AH54" s="4" t="str">
        <f t="shared" ref="AH54:AH69" si="14">IF(AE54="HomeTm",$AH$2,"")</f>
        <v/>
      </c>
      <c r="AI54" s="4" t="str">
        <f t="shared" ref="AI54:AI69" si="15">IF(AE54="HomeTm",$AI$2,"")</f>
        <v/>
      </c>
      <c r="AJ54" s="4" t="str">
        <f t="shared" ref="AJ54:AJ69" si="16">IF(AE54="HomeTm",$AJ$2,"")</f>
        <v/>
      </c>
      <c r="AM54" t="str">
        <f>IF(LEN(AF54)&gt;0,IF(LEN(AG54)&gt;0,"P","NP"),"")&amp;IF(AA54&gt;=Dashboard!$O$8,IF(AA54&lt;=Dashboard!$Q$8,"Y",""),"")</f>
        <v>NP</v>
      </c>
    </row>
    <row r="55" spans="1:39" x14ac:dyDescent="0.25">
      <c r="A55">
        <v>4</v>
      </c>
      <c r="B55" t="s">
        <v>317</v>
      </c>
      <c r="C55" s="8">
        <v>45564</v>
      </c>
      <c r="D55" t="s">
        <v>318</v>
      </c>
      <c r="E55" t="s">
        <v>222</v>
      </c>
      <c r="G55" t="s">
        <v>219</v>
      </c>
      <c r="H55" t="s">
        <v>314</v>
      </c>
      <c r="I55">
        <v>26</v>
      </c>
      <c r="J55">
        <v>24</v>
      </c>
      <c r="K55">
        <v>315</v>
      </c>
      <c r="L55">
        <v>1</v>
      </c>
      <c r="M55">
        <v>366</v>
      </c>
      <c r="N55">
        <v>2</v>
      </c>
      <c r="O55" t="str">
        <f>IF(LEN(H55)&gt;0,IF(LEN(I55)&gt;0,"P","NP"),"")&amp;IF(C55&gt;=Dashboard!$O$8,IF(C55&lt;=Dashboard!$Q$8,"Y",""),"")</f>
        <v>P</v>
      </c>
      <c r="S55" s="56">
        <f t="shared" si="0"/>
        <v>45564</v>
      </c>
      <c r="T55" s="39" t="str">
        <f t="shared" si="1"/>
        <v>1:00PM</v>
      </c>
      <c r="U55" s="39" t="str">
        <f t="shared" si="2"/>
        <v>Atlanta Falcons</v>
      </c>
      <c r="V55" s="39" t="str">
        <f t="shared" si="3"/>
        <v>New Orleans Saints</v>
      </c>
      <c r="W55" s="39" t="str">
        <f t="shared" si="4"/>
        <v>P</v>
      </c>
      <c r="Y55">
        <v>4</v>
      </c>
      <c r="Z55" t="s">
        <v>317</v>
      </c>
      <c r="AA55" s="8">
        <v>45928</v>
      </c>
      <c r="AB55" s="14">
        <v>0.39583333333333331</v>
      </c>
      <c r="AC55" t="s">
        <v>231</v>
      </c>
      <c r="AD55" t="s">
        <v>319</v>
      </c>
      <c r="AE55" t="s">
        <v>212</v>
      </c>
      <c r="AF55" t="s">
        <v>314</v>
      </c>
      <c r="AG55" s="4" t="str">
        <f t="shared" si="13"/>
        <v/>
      </c>
      <c r="AH55" s="4" t="str">
        <f t="shared" si="14"/>
        <v/>
      </c>
      <c r="AI55" s="4" t="str">
        <f t="shared" si="15"/>
        <v/>
      </c>
      <c r="AJ55" s="4" t="str">
        <f t="shared" si="16"/>
        <v/>
      </c>
      <c r="AM55" t="str">
        <f>IF(LEN(AF55)&gt;0,IF(LEN(AG55)&gt;0,"P","NP"),"")&amp;IF(AA55&gt;=Dashboard!$O$8,IF(AA55&lt;=Dashboard!$Q$8,"Y",""),"")</f>
        <v>NP</v>
      </c>
    </row>
    <row r="56" spans="1:39" x14ac:dyDescent="0.25">
      <c r="A56">
        <v>4</v>
      </c>
      <c r="B56" t="s">
        <v>317</v>
      </c>
      <c r="C56" s="8">
        <v>45564</v>
      </c>
      <c r="D56" t="s">
        <v>318</v>
      </c>
      <c r="E56" t="s">
        <v>214</v>
      </c>
      <c r="F56" t="s">
        <v>319</v>
      </c>
      <c r="G56" t="s">
        <v>225</v>
      </c>
      <c r="H56" t="s">
        <v>314</v>
      </c>
      <c r="I56">
        <v>34</v>
      </c>
      <c r="J56">
        <v>24</v>
      </c>
      <c r="K56">
        <v>373</v>
      </c>
      <c r="L56">
        <v>1</v>
      </c>
      <c r="M56">
        <v>375</v>
      </c>
      <c r="N56">
        <v>1</v>
      </c>
      <c r="O56" t="str">
        <f>IF(LEN(H56)&gt;0,IF(LEN(I56)&gt;0,"P","NP"),"")&amp;IF(C56&gt;=Dashboard!$O$8,IF(C56&lt;=Dashboard!$Q$8,"Y",""),"")</f>
        <v>P</v>
      </c>
      <c r="S56" s="56">
        <f t="shared" si="0"/>
        <v>45564</v>
      </c>
      <c r="T56" s="39" t="str">
        <f t="shared" si="1"/>
        <v>1:00PM</v>
      </c>
      <c r="U56" s="39" t="str">
        <f t="shared" si="2"/>
        <v>Cincinnati Bengals</v>
      </c>
      <c r="V56" s="39" t="str">
        <f t="shared" si="3"/>
        <v>Carolina Panthers</v>
      </c>
      <c r="W56" s="39" t="str">
        <f t="shared" si="4"/>
        <v>P</v>
      </c>
      <c r="Y56">
        <v>4</v>
      </c>
      <c r="Z56" t="s">
        <v>317</v>
      </c>
      <c r="AA56" s="8">
        <v>45928</v>
      </c>
      <c r="AB56" s="14">
        <v>0.54166666666666663</v>
      </c>
      <c r="AC56" t="s">
        <v>266</v>
      </c>
      <c r="AD56" t="s">
        <v>319</v>
      </c>
      <c r="AE56" t="s">
        <v>222</v>
      </c>
      <c r="AF56" t="s">
        <v>314</v>
      </c>
      <c r="AG56" s="4" t="str">
        <f t="shared" si="13"/>
        <v/>
      </c>
      <c r="AH56" s="4" t="str">
        <f t="shared" si="14"/>
        <v/>
      </c>
      <c r="AI56" s="4" t="str">
        <f t="shared" si="15"/>
        <v/>
      </c>
      <c r="AJ56" s="4" t="str">
        <f t="shared" si="16"/>
        <v/>
      </c>
      <c r="AM56" t="str">
        <f>IF(LEN(AF56)&gt;0,IF(LEN(AG56)&gt;0,"P","NP"),"")&amp;IF(AA56&gt;=Dashboard!$O$8,IF(AA56&lt;=Dashboard!$Q$8,"Y",""),"")</f>
        <v>NP</v>
      </c>
    </row>
    <row r="57" spans="1:39" x14ac:dyDescent="0.25">
      <c r="A57">
        <v>4</v>
      </c>
      <c r="B57" t="s">
        <v>317</v>
      </c>
      <c r="C57" s="8">
        <v>45564</v>
      </c>
      <c r="D57" t="s">
        <v>318</v>
      </c>
      <c r="E57" t="s">
        <v>233</v>
      </c>
      <c r="G57" t="s">
        <v>236</v>
      </c>
      <c r="H57" t="s">
        <v>314</v>
      </c>
      <c r="I57">
        <v>24</v>
      </c>
      <c r="J57">
        <v>18</v>
      </c>
      <c r="K57">
        <v>264</v>
      </c>
      <c r="L57">
        <v>0</v>
      </c>
      <c r="M57">
        <v>322</v>
      </c>
      <c r="N57">
        <v>2</v>
      </c>
      <c r="O57" t="str">
        <f>IF(LEN(H57)&gt;0,IF(LEN(I57)&gt;0,"P","NP"),"")&amp;IF(C57&gt;=Dashboard!$O$8,IF(C57&lt;=Dashboard!$Q$8,"Y",""),"")</f>
        <v>P</v>
      </c>
      <c r="S57" s="56">
        <f t="shared" si="0"/>
        <v>45564</v>
      </c>
      <c r="T57" s="39" t="str">
        <f t="shared" si="1"/>
        <v>1:00PM</v>
      </c>
      <c r="U57" s="39" t="str">
        <f t="shared" si="2"/>
        <v>Chicago Bears</v>
      </c>
      <c r="V57" s="39" t="str">
        <f t="shared" si="3"/>
        <v>Los Angeles Rams</v>
      </c>
      <c r="W57" s="39" t="str">
        <f t="shared" si="4"/>
        <v>P</v>
      </c>
      <c r="Y57">
        <v>4</v>
      </c>
      <c r="Z57" t="s">
        <v>317</v>
      </c>
      <c r="AA57" s="8">
        <v>45928</v>
      </c>
      <c r="AB57" s="14">
        <v>0.54166666666666663</v>
      </c>
      <c r="AC57" t="s">
        <v>219</v>
      </c>
      <c r="AD57" t="s">
        <v>319</v>
      </c>
      <c r="AE57" t="s">
        <v>18</v>
      </c>
      <c r="AF57" t="s">
        <v>314</v>
      </c>
      <c r="AG57" s="4" t="str">
        <f t="shared" si="13"/>
        <v/>
      </c>
      <c r="AH57" s="4" t="str">
        <f t="shared" si="14"/>
        <v/>
      </c>
      <c r="AI57" s="4" t="str">
        <f t="shared" si="15"/>
        <v/>
      </c>
      <c r="AJ57" s="4" t="str">
        <f t="shared" si="16"/>
        <v/>
      </c>
      <c r="AM57" t="str">
        <f>IF(LEN(AF57)&gt;0,IF(LEN(AG57)&gt;0,"P","NP"),"")&amp;IF(AA57&gt;=Dashboard!$O$8,IF(AA57&lt;=Dashboard!$Q$8,"Y",""),"")</f>
        <v>NP</v>
      </c>
    </row>
    <row r="58" spans="1:39" x14ac:dyDescent="0.25">
      <c r="A58">
        <v>4</v>
      </c>
      <c r="B58" t="s">
        <v>317</v>
      </c>
      <c r="C58" s="8">
        <v>45564</v>
      </c>
      <c r="D58" t="s">
        <v>318</v>
      </c>
      <c r="E58" t="s">
        <v>245</v>
      </c>
      <c r="G58" t="s">
        <v>212</v>
      </c>
      <c r="H58" t="s">
        <v>314</v>
      </c>
      <c r="I58">
        <v>27</v>
      </c>
      <c r="J58">
        <v>24</v>
      </c>
      <c r="K58">
        <v>358</v>
      </c>
      <c r="L58">
        <v>0</v>
      </c>
      <c r="M58">
        <v>404</v>
      </c>
      <c r="N58">
        <v>2</v>
      </c>
      <c r="O58" t="str">
        <f>IF(LEN(H58)&gt;0,IF(LEN(I58)&gt;0,"P","NP"),"")&amp;IF(C58&gt;=Dashboard!$O$8,IF(C58&lt;=Dashboard!$Q$8,"Y",""),"")</f>
        <v>P</v>
      </c>
      <c r="S58" s="56">
        <f t="shared" si="0"/>
        <v>45564</v>
      </c>
      <c r="T58" s="39" t="str">
        <f t="shared" si="1"/>
        <v>1:00PM</v>
      </c>
      <c r="U58" s="39" t="str">
        <f t="shared" si="2"/>
        <v>Indianapolis Colts</v>
      </c>
      <c r="V58" s="39" t="str">
        <f t="shared" si="3"/>
        <v>Pittsburgh Steelers</v>
      </c>
      <c r="W58" s="39" t="str">
        <f t="shared" si="4"/>
        <v>P</v>
      </c>
      <c r="Y58">
        <v>4</v>
      </c>
      <c r="Z58" t="s">
        <v>317</v>
      </c>
      <c r="AA58" s="8">
        <v>45928</v>
      </c>
      <c r="AB58" s="14">
        <v>0.54166666666666663</v>
      </c>
      <c r="AC58" t="s">
        <v>210</v>
      </c>
      <c r="AD58" t="s">
        <v>319</v>
      </c>
      <c r="AE58" t="s">
        <v>229</v>
      </c>
      <c r="AF58" t="s">
        <v>314</v>
      </c>
      <c r="AG58" s="4" t="str">
        <f t="shared" si="13"/>
        <v/>
      </c>
      <c r="AH58" s="4" t="str">
        <f t="shared" si="14"/>
        <v/>
      </c>
      <c r="AI58" s="4" t="str">
        <f t="shared" si="15"/>
        <v/>
      </c>
      <c r="AJ58" s="4" t="str">
        <f t="shared" si="16"/>
        <v/>
      </c>
      <c r="AM58" t="str">
        <f>IF(LEN(AF58)&gt;0,IF(LEN(AG58)&gt;0,"P","NP"),"")&amp;IF(AA58&gt;=Dashboard!$O$8,IF(AA58&lt;=Dashboard!$Q$8,"Y",""),"")</f>
        <v>NP</v>
      </c>
    </row>
    <row r="59" spans="1:39" x14ac:dyDescent="0.25">
      <c r="A59">
        <v>4</v>
      </c>
      <c r="B59" t="s">
        <v>317</v>
      </c>
      <c r="C59" s="8">
        <v>45564</v>
      </c>
      <c r="D59" t="s">
        <v>318</v>
      </c>
      <c r="E59" t="s">
        <v>272</v>
      </c>
      <c r="F59" t="s">
        <v>319</v>
      </c>
      <c r="G59" t="s">
        <v>253</v>
      </c>
      <c r="H59" t="s">
        <v>314</v>
      </c>
      <c r="I59">
        <v>10</v>
      </c>
      <c r="J59">
        <v>9</v>
      </c>
      <c r="K59">
        <v>186</v>
      </c>
      <c r="L59">
        <v>1</v>
      </c>
      <c r="M59">
        <v>248</v>
      </c>
      <c r="N59">
        <v>1</v>
      </c>
      <c r="O59" t="str">
        <f>IF(LEN(H59)&gt;0,IF(LEN(I59)&gt;0,"P","NP"),"")&amp;IF(C59&gt;=Dashboard!$O$8,IF(C59&lt;=Dashboard!$Q$8,"Y",""),"")</f>
        <v>P</v>
      </c>
      <c r="S59" s="56">
        <f t="shared" si="0"/>
        <v>45564</v>
      </c>
      <c r="T59" s="39" t="str">
        <f t="shared" si="1"/>
        <v>1:00PM</v>
      </c>
      <c r="U59" s="39" t="str">
        <f t="shared" si="2"/>
        <v>Denver Broncos</v>
      </c>
      <c r="V59" s="39" t="str">
        <f t="shared" si="3"/>
        <v>New York Jets</v>
      </c>
      <c r="W59" s="39" t="str">
        <f t="shared" si="4"/>
        <v>P</v>
      </c>
      <c r="Y59">
        <v>4</v>
      </c>
      <c r="Z59" t="s">
        <v>317</v>
      </c>
      <c r="AA59" s="8">
        <v>45928</v>
      </c>
      <c r="AB59" s="14">
        <v>0.54166666666666663</v>
      </c>
      <c r="AC59" t="s">
        <v>246</v>
      </c>
      <c r="AD59" t="s">
        <v>319</v>
      </c>
      <c r="AE59" t="s">
        <v>243</v>
      </c>
      <c r="AF59" t="s">
        <v>314</v>
      </c>
      <c r="AG59" s="4" t="str">
        <f t="shared" si="13"/>
        <v/>
      </c>
      <c r="AH59" s="4" t="str">
        <f t="shared" si="14"/>
        <v/>
      </c>
      <c r="AI59" s="4" t="str">
        <f t="shared" si="15"/>
        <v/>
      </c>
      <c r="AJ59" s="4" t="str">
        <f t="shared" si="16"/>
        <v/>
      </c>
      <c r="AM59" t="str">
        <f>IF(LEN(AF59)&gt;0,IF(LEN(AG59)&gt;0,"P","NP"),"")&amp;IF(AA59&gt;=Dashboard!$O$8,IF(AA59&lt;=Dashboard!$Q$8,"Y",""),"")</f>
        <v>NP</v>
      </c>
    </row>
    <row r="60" spans="1:39" x14ac:dyDescent="0.25">
      <c r="A60">
        <v>4</v>
      </c>
      <c r="B60" t="s">
        <v>317</v>
      </c>
      <c r="C60" s="8">
        <v>45564</v>
      </c>
      <c r="D60" t="s">
        <v>318</v>
      </c>
      <c r="E60" t="s">
        <v>231</v>
      </c>
      <c r="F60" t="s">
        <v>319</v>
      </c>
      <c r="G60" t="s">
        <v>230</v>
      </c>
      <c r="H60" t="s">
        <v>314</v>
      </c>
      <c r="I60">
        <v>31</v>
      </c>
      <c r="J60">
        <v>29</v>
      </c>
      <c r="K60">
        <v>374</v>
      </c>
      <c r="L60">
        <v>3</v>
      </c>
      <c r="M60">
        <v>465</v>
      </c>
      <c r="N60">
        <v>4</v>
      </c>
      <c r="O60" t="str">
        <f>IF(LEN(H60)&gt;0,IF(LEN(I60)&gt;0,"P","NP"),"")&amp;IF(C60&gt;=Dashboard!$O$8,IF(C60&lt;=Dashboard!$Q$8,"Y",""),"")</f>
        <v>P</v>
      </c>
      <c r="S60" s="56">
        <f t="shared" si="0"/>
        <v>45564</v>
      </c>
      <c r="T60" s="39" t="str">
        <f t="shared" si="1"/>
        <v>1:00PM</v>
      </c>
      <c r="U60" s="39" t="str">
        <f t="shared" si="2"/>
        <v>Minnesota Vikings</v>
      </c>
      <c r="V60" s="39" t="str">
        <f t="shared" si="3"/>
        <v>Green Bay Packers</v>
      </c>
      <c r="W60" s="39" t="str">
        <f t="shared" si="4"/>
        <v>P</v>
      </c>
      <c r="Y60">
        <v>4</v>
      </c>
      <c r="Z60" t="s">
        <v>317</v>
      </c>
      <c r="AA60" s="8">
        <v>45928</v>
      </c>
      <c r="AB60" s="14">
        <v>0.54166666666666663</v>
      </c>
      <c r="AC60" t="s">
        <v>225</v>
      </c>
      <c r="AD60" t="s">
        <v>319</v>
      </c>
      <c r="AE60" t="s">
        <v>254</v>
      </c>
      <c r="AF60" t="s">
        <v>314</v>
      </c>
      <c r="AG60" s="4" t="str">
        <f t="shared" si="13"/>
        <v/>
      </c>
      <c r="AH60" s="4" t="str">
        <f t="shared" si="14"/>
        <v/>
      </c>
      <c r="AI60" s="4" t="str">
        <f t="shared" si="15"/>
        <v/>
      </c>
      <c r="AJ60" s="4" t="str">
        <f t="shared" si="16"/>
        <v/>
      </c>
      <c r="AM60" t="str">
        <f>IF(LEN(AF60)&gt;0,IF(LEN(AG60)&gt;0,"P","NP"),"")&amp;IF(AA60&gt;=Dashboard!$O$8,IF(AA60&lt;=Dashboard!$Q$8,"Y",""),"")</f>
        <v>NP</v>
      </c>
    </row>
    <row r="61" spans="1:39" x14ac:dyDescent="0.25">
      <c r="A61">
        <v>4</v>
      </c>
      <c r="B61" t="s">
        <v>317</v>
      </c>
      <c r="C61" s="8">
        <v>45564</v>
      </c>
      <c r="D61" t="s">
        <v>318</v>
      </c>
      <c r="E61" t="s">
        <v>243</v>
      </c>
      <c r="G61" t="s">
        <v>244</v>
      </c>
      <c r="H61" t="s">
        <v>314</v>
      </c>
      <c r="I61">
        <v>24</v>
      </c>
      <c r="J61">
        <v>20</v>
      </c>
      <c r="K61">
        <v>435</v>
      </c>
      <c r="L61">
        <v>1</v>
      </c>
      <c r="M61">
        <v>313</v>
      </c>
      <c r="N61">
        <v>0</v>
      </c>
      <c r="O61" t="str">
        <f>IF(LEN(H61)&gt;0,IF(LEN(I61)&gt;0,"P","NP"),"")&amp;IF(C61&gt;=Dashboard!$O$8,IF(C61&lt;=Dashboard!$Q$8,"Y",""),"")</f>
        <v>P</v>
      </c>
      <c r="S61" s="56">
        <f t="shared" si="0"/>
        <v>45564</v>
      </c>
      <c r="T61" s="39" t="str">
        <f t="shared" si="1"/>
        <v>1:00PM</v>
      </c>
      <c r="U61" s="39" t="str">
        <f t="shared" si="2"/>
        <v>Houston Texans</v>
      </c>
      <c r="V61" s="39" t="str">
        <f t="shared" si="3"/>
        <v>Jacksonville Jaguars</v>
      </c>
      <c r="W61" s="39" t="str">
        <f t="shared" si="4"/>
        <v>P</v>
      </c>
      <c r="Y61">
        <v>4</v>
      </c>
      <c r="Z61" t="s">
        <v>317</v>
      </c>
      <c r="AA61" s="8">
        <v>45928</v>
      </c>
      <c r="AB61" s="14">
        <v>0.54166666666666663</v>
      </c>
      <c r="AC61" t="s">
        <v>273</v>
      </c>
      <c r="AD61" t="s">
        <v>319</v>
      </c>
      <c r="AE61" t="s">
        <v>263</v>
      </c>
      <c r="AF61" t="s">
        <v>314</v>
      </c>
      <c r="AG61" s="4" t="str">
        <f t="shared" si="13"/>
        <v/>
      </c>
      <c r="AH61" s="4" t="str">
        <f t="shared" si="14"/>
        <v/>
      </c>
      <c r="AI61" s="4" t="str">
        <f t="shared" si="15"/>
        <v/>
      </c>
      <c r="AJ61" s="4" t="str">
        <f t="shared" si="16"/>
        <v/>
      </c>
      <c r="AM61" t="str">
        <f>IF(LEN(AF61)&gt;0,IF(LEN(AG61)&gt;0,"P","NP"),"")&amp;IF(AA61&gt;=Dashboard!$O$8,IF(AA61&lt;=Dashboard!$Q$8,"Y",""),"")</f>
        <v>NP</v>
      </c>
    </row>
    <row r="62" spans="1:39" x14ac:dyDescent="0.25">
      <c r="A62">
        <v>4</v>
      </c>
      <c r="B62" t="s">
        <v>317</v>
      </c>
      <c r="C62" s="8">
        <v>45564</v>
      </c>
      <c r="D62" t="s">
        <v>318</v>
      </c>
      <c r="E62" t="s">
        <v>217</v>
      </c>
      <c r="G62" t="s">
        <v>259</v>
      </c>
      <c r="H62" t="s">
        <v>314</v>
      </c>
      <c r="I62">
        <v>33</v>
      </c>
      <c r="J62">
        <v>16</v>
      </c>
      <c r="K62">
        <v>445</v>
      </c>
      <c r="L62">
        <v>0</v>
      </c>
      <c r="M62">
        <v>227</v>
      </c>
      <c r="N62">
        <v>2</v>
      </c>
      <c r="O62" t="str">
        <f>IF(LEN(H62)&gt;0,IF(LEN(I62)&gt;0,"P","NP"),"")&amp;IF(C62&gt;=Dashboard!$O$8,IF(C62&lt;=Dashboard!$Q$8,"Y",""),"")</f>
        <v>P</v>
      </c>
      <c r="S62" s="56">
        <f t="shared" si="0"/>
        <v>45564</v>
      </c>
      <c r="T62" s="39" t="str">
        <f t="shared" si="1"/>
        <v>1:00PM</v>
      </c>
      <c r="U62" s="39" t="str">
        <f t="shared" si="2"/>
        <v>Tampa Bay Buccaneers</v>
      </c>
      <c r="V62" s="39" t="str">
        <f t="shared" si="3"/>
        <v>Philadelphia Eagles</v>
      </c>
      <c r="W62" s="39" t="str">
        <f t="shared" si="4"/>
        <v>P</v>
      </c>
      <c r="Y62">
        <v>4</v>
      </c>
      <c r="Z62" t="s">
        <v>317</v>
      </c>
      <c r="AA62" s="8">
        <v>45928</v>
      </c>
      <c r="AB62" s="14">
        <v>0.54166666666666663</v>
      </c>
      <c r="AC62" t="s">
        <v>259</v>
      </c>
      <c r="AD62" t="s">
        <v>319</v>
      </c>
      <c r="AE62" t="s">
        <v>217</v>
      </c>
      <c r="AF62" t="s">
        <v>314</v>
      </c>
      <c r="AG62" s="4" t="str">
        <f t="shared" si="13"/>
        <v/>
      </c>
      <c r="AH62" s="4" t="str">
        <f t="shared" si="14"/>
        <v/>
      </c>
      <c r="AI62" s="4" t="str">
        <f t="shared" si="15"/>
        <v/>
      </c>
      <c r="AJ62" s="4" t="str">
        <f t="shared" si="16"/>
        <v/>
      </c>
      <c r="AM62" t="str">
        <f>IF(LEN(AF62)&gt;0,IF(LEN(AG62)&gt;0,"P","NP"),"")&amp;IF(AA62&gt;=Dashboard!$O$8,IF(AA62&lt;=Dashboard!$Q$8,"Y",""),"")</f>
        <v>NP</v>
      </c>
    </row>
    <row r="63" spans="1:39" x14ac:dyDescent="0.25">
      <c r="A63">
        <v>4</v>
      </c>
      <c r="B63" t="s">
        <v>317</v>
      </c>
      <c r="C63" s="8">
        <v>45564</v>
      </c>
      <c r="D63" t="s">
        <v>320</v>
      </c>
      <c r="E63" t="s">
        <v>266</v>
      </c>
      <c r="F63" t="s">
        <v>319</v>
      </c>
      <c r="G63" t="s">
        <v>240</v>
      </c>
      <c r="H63" t="s">
        <v>314</v>
      </c>
      <c r="I63">
        <v>42</v>
      </c>
      <c r="J63">
        <v>14</v>
      </c>
      <c r="K63">
        <v>449</v>
      </c>
      <c r="L63">
        <v>1</v>
      </c>
      <c r="M63">
        <v>296</v>
      </c>
      <c r="N63">
        <v>1</v>
      </c>
      <c r="O63" t="str">
        <f>IF(LEN(H63)&gt;0,IF(LEN(I63)&gt;0,"P","NP"),"")&amp;IF(C63&gt;=Dashboard!$O$8,IF(C63&lt;=Dashboard!$Q$8,"Y",""),"")</f>
        <v>P</v>
      </c>
      <c r="S63" s="56">
        <f t="shared" si="0"/>
        <v>45564</v>
      </c>
      <c r="T63" s="39" t="str">
        <f t="shared" si="1"/>
        <v>4:05PM</v>
      </c>
      <c r="U63" s="39" t="str">
        <f t="shared" si="2"/>
        <v>Washington Commanders</v>
      </c>
      <c r="V63" s="39" t="str">
        <f t="shared" si="3"/>
        <v>Arizona Cardinals</v>
      </c>
      <c r="W63" s="39" t="str">
        <f t="shared" si="4"/>
        <v>P</v>
      </c>
      <c r="Y63">
        <v>4</v>
      </c>
      <c r="Z63" t="s">
        <v>317</v>
      </c>
      <c r="AA63" s="8">
        <v>45928</v>
      </c>
      <c r="AB63" s="14">
        <v>0.67013888888888884</v>
      </c>
      <c r="AC63" t="s">
        <v>245</v>
      </c>
      <c r="AD63" t="s">
        <v>319</v>
      </c>
      <c r="AE63" t="s">
        <v>236</v>
      </c>
      <c r="AF63" t="s">
        <v>314</v>
      </c>
      <c r="AG63" s="4" t="str">
        <f t="shared" si="13"/>
        <v/>
      </c>
      <c r="AH63" s="4" t="str">
        <f t="shared" si="14"/>
        <v/>
      </c>
      <c r="AI63" s="4" t="str">
        <f t="shared" si="15"/>
        <v/>
      </c>
      <c r="AJ63" s="4" t="str">
        <f t="shared" si="16"/>
        <v/>
      </c>
      <c r="AM63" t="str">
        <f>IF(LEN(AF63)&gt;0,IF(LEN(AG63)&gt;0,"P","NP"),"")&amp;IF(AA63&gt;=Dashboard!$O$8,IF(AA63&lt;=Dashboard!$Q$8,"Y",""),"")</f>
        <v>NP</v>
      </c>
    </row>
    <row r="64" spans="1:39" x14ac:dyDescent="0.25">
      <c r="A64">
        <v>4</v>
      </c>
      <c r="B64" t="s">
        <v>317</v>
      </c>
      <c r="C64" s="8">
        <v>45564</v>
      </c>
      <c r="D64" t="s">
        <v>320</v>
      </c>
      <c r="E64" t="s">
        <v>284</v>
      </c>
      <c r="G64" t="s">
        <v>254</v>
      </c>
      <c r="H64" t="s">
        <v>314</v>
      </c>
      <c r="I64">
        <v>30</v>
      </c>
      <c r="J64">
        <v>13</v>
      </c>
      <c r="K64">
        <v>431</v>
      </c>
      <c r="L64">
        <v>2</v>
      </c>
      <c r="M64">
        <v>216</v>
      </c>
      <c r="N64">
        <v>3</v>
      </c>
      <c r="O64" t="str">
        <f>IF(LEN(H64)&gt;0,IF(LEN(I64)&gt;0,"P","NP"),"")&amp;IF(C64&gt;=Dashboard!$O$8,IF(C64&lt;=Dashboard!$Q$8,"Y",""),"")</f>
        <v>P</v>
      </c>
      <c r="S64" s="56">
        <f t="shared" si="0"/>
        <v>45564</v>
      </c>
      <c r="T64" s="39" t="str">
        <f t="shared" si="1"/>
        <v>4:05PM</v>
      </c>
      <c r="U64" s="39" t="str">
        <f t="shared" si="2"/>
        <v>San Francisco 49ers</v>
      </c>
      <c r="V64" s="39" t="str">
        <f t="shared" si="3"/>
        <v>New England Patriots</v>
      </c>
      <c r="W64" s="39" t="str">
        <f t="shared" si="4"/>
        <v>P</v>
      </c>
      <c r="Y64">
        <v>4</v>
      </c>
      <c r="Z64" t="s">
        <v>317</v>
      </c>
      <c r="AA64" s="8">
        <v>45928</v>
      </c>
      <c r="AB64" s="14">
        <v>0.67013888888888884</v>
      </c>
      <c r="AC64" t="s">
        <v>244</v>
      </c>
      <c r="AD64" t="s">
        <v>319</v>
      </c>
      <c r="AE64" t="s">
        <v>284</v>
      </c>
      <c r="AF64" t="s">
        <v>314</v>
      </c>
      <c r="AG64" s="4" t="str">
        <f t="shared" si="13"/>
        <v/>
      </c>
      <c r="AH64" s="4" t="str">
        <f t="shared" si="14"/>
        <v/>
      </c>
      <c r="AI64" s="4" t="str">
        <f t="shared" si="15"/>
        <v/>
      </c>
      <c r="AJ64" s="4" t="str">
        <f t="shared" si="16"/>
        <v/>
      </c>
      <c r="AM64" t="str">
        <f>IF(LEN(AF64)&gt;0,IF(LEN(AG64)&gt;0,"P","NP"),"")&amp;IF(AA64&gt;=Dashboard!$O$8,IF(AA64&lt;=Dashboard!$Q$8,"Y",""),"")</f>
        <v>NP</v>
      </c>
    </row>
    <row r="65" spans="1:39" x14ac:dyDescent="0.25">
      <c r="A65">
        <v>4</v>
      </c>
      <c r="B65" t="s">
        <v>317</v>
      </c>
      <c r="C65" s="8">
        <v>45564</v>
      </c>
      <c r="D65" t="s">
        <v>321</v>
      </c>
      <c r="E65" t="s">
        <v>271</v>
      </c>
      <c r="G65" t="s">
        <v>210</v>
      </c>
      <c r="H65" t="s">
        <v>314</v>
      </c>
      <c r="I65">
        <v>20</v>
      </c>
      <c r="J65">
        <v>16</v>
      </c>
      <c r="K65">
        <v>268</v>
      </c>
      <c r="L65">
        <v>1</v>
      </c>
      <c r="M65">
        <v>241</v>
      </c>
      <c r="N65">
        <v>1</v>
      </c>
      <c r="O65" t="str">
        <f>IF(LEN(H65)&gt;0,IF(LEN(I65)&gt;0,"P","NP"),"")&amp;IF(C65&gt;=Dashboard!$O$8,IF(C65&lt;=Dashboard!$Q$8,"Y",""),"")</f>
        <v>P</v>
      </c>
      <c r="S65" s="56">
        <f t="shared" si="0"/>
        <v>45564</v>
      </c>
      <c r="T65" s="39" t="str">
        <f t="shared" si="1"/>
        <v>4:25PM</v>
      </c>
      <c r="U65" s="39" t="str">
        <f t="shared" si="2"/>
        <v>Las Vegas Raiders</v>
      </c>
      <c r="V65" s="39" t="str">
        <f t="shared" si="3"/>
        <v>Cleveland Browns</v>
      </c>
      <c r="W65" s="39" t="str">
        <f t="shared" si="4"/>
        <v>P</v>
      </c>
      <c r="Y65">
        <v>4</v>
      </c>
      <c r="Z65" t="s">
        <v>317</v>
      </c>
      <c r="AA65" s="8">
        <v>45928</v>
      </c>
      <c r="AB65" s="14">
        <v>0.68402777777777779</v>
      </c>
      <c r="AC65" t="s">
        <v>207</v>
      </c>
      <c r="AD65" t="s">
        <v>319</v>
      </c>
      <c r="AE65" t="s">
        <v>270</v>
      </c>
      <c r="AF65" t="s">
        <v>314</v>
      </c>
      <c r="AG65" s="4" t="str">
        <f t="shared" si="13"/>
        <v/>
      </c>
      <c r="AH65" s="4" t="str">
        <f t="shared" si="14"/>
        <v/>
      </c>
      <c r="AI65" s="4" t="str">
        <f t="shared" si="15"/>
        <v/>
      </c>
      <c r="AJ65" s="4" t="str">
        <f t="shared" si="16"/>
        <v/>
      </c>
      <c r="AM65" t="str">
        <f>IF(LEN(AF65)&gt;0,IF(LEN(AG65)&gt;0,"P","NP"),"")&amp;IF(AA65&gt;=Dashboard!$O$8,IF(AA65&lt;=Dashboard!$Q$8,"Y",""),"")</f>
        <v>NP</v>
      </c>
    </row>
    <row r="66" spans="1:39" x14ac:dyDescent="0.25">
      <c r="A66">
        <v>4</v>
      </c>
      <c r="B66" t="s">
        <v>317</v>
      </c>
      <c r="C66" s="8">
        <v>45564</v>
      </c>
      <c r="D66" t="s">
        <v>321</v>
      </c>
      <c r="E66" t="s">
        <v>270</v>
      </c>
      <c r="F66" t="s">
        <v>319</v>
      </c>
      <c r="G66" t="s">
        <v>273</v>
      </c>
      <c r="H66" t="s">
        <v>314</v>
      </c>
      <c r="I66">
        <v>17</v>
      </c>
      <c r="J66">
        <v>10</v>
      </c>
      <c r="K66">
        <v>329</v>
      </c>
      <c r="L66">
        <v>2</v>
      </c>
      <c r="M66">
        <v>224</v>
      </c>
      <c r="N66">
        <v>0</v>
      </c>
      <c r="O66" t="str">
        <f>IF(LEN(H66)&gt;0,IF(LEN(I66)&gt;0,"P","NP"),"")&amp;IF(C66&gt;=Dashboard!$O$8,IF(C66&lt;=Dashboard!$Q$8,"Y",""),"")</f>
        <v>P</v>
      </c>
      <c r="S66" s="56">
        <f t="shared" si="0"/>
        <v>45564</v>
      </c>
      <c r="T66" s="39" t="str">
        <f t="shared" si="1"/>
        <v>4:25PM</v>
      </c>
      <c r="U66" s="39" t="str">
        <f t="shared" si="2"/>
        <v>Kansas City Chiefs</v>
      </c>
      <c r="V66" s="39" t="str">
        <f t="shared" si="3"/>
        <v>Los Angeles Chargers</v>
      </c>
      <c r="W66" s="39" t="str">
        <f t="shared" si="4"/>
        <v>P</v>
      </c>
      <c r="Y66">
        <v>4</v>
      </c>
      <c r="Z66" t="s">
        <v>317</v>
      </c>
      <c r="AA66" s="8">
        <v>45928</v>
      </c>
      <c r="AB66" s="14">
        <v>0.68402777777777779</v>
      </c>
      <c r="AC66" t="s">
        <v>233</v>
      </c>
      <c r="AD66" t="s">
        <v>319</v>
      </c>
      <c r="AE66" t="s">
        <v>271</v>
      </c>
      <c r="AF66" t="s">
        <v>314</v>
      </c>
      <c r="AG66" s="4" t="str">
        <f t="shared" si="13"/>
        <v/>
      </c>
      <c r="AH66" s="4" t="str">
        <f t="shared" si="14"/>
        <v/>
      </c>
      <c r="AI66" s="4" t="str">
        <f t="shared" si="15"/>
        <v/>
      </c>
      <c r="AJ66" s="4" t="str">
        <f t="shared" si="16"/>
        <v/>
      </c>
      <c r="AM66" t="str">
        <f>IF(LEN(AF66)&gt;0,IF(LEN(AG66)&gt;0,"P","NP"),"")&amp;IF(AA66&gt;=Dashboard!$O$8,IF(AA66&lt;=Dashboard!$Q$8,"Y",""),"")</f>
        <v>NP</v>
      </c>
    </row>
    <row r="67" spans="1:39" x14ac:dyDescent="0.25">
      <c r="A67">
        <v>4</v>
      </c>
      <c r="B67" t="s">
        <v>317</v>
      </c>
      <c r="C67" s="8">
        <v>45564</v>
      </c>
      <c r="D67" t="s">
        <v>313</v>
      </c>
      <c r="E67" t="s">
        <v>207</v>
      </c>
      <c r="G67" t="s">
        <v>248</v>
      </c>
      <c r="H67" t="s">
        <v>314</v>
      </c>
      <c r="I67">
        <v>35</v>
      </c>
      <c r="J67">
        <v>10</v>
      </c>
      <c r="K67">
        <v>427</v>
      </c>
      <c r="L67">
        <v>1</v>
      </c>
      <c r="M67">
        <v>236</v>
      </c>
      <c r="N67">
        <v>1</v>
      </c>
      <c r="O67" t="str">
        <f>IF(LEN(H67)&gt;0,IF(LEN(I67)&gt;0,"P","NP"),"")&amp;IF(C67&gt;=Dashboard!$O$8,IF(C67&lt;=Dashboard!$Q$8,"Y",""),"")</f>
        <v>P</v>
      </c>
      <c r="S67" s="56">
        <f t="shared" si="0"/>
        <v>45564</v>
      </c>
      <c r="T67" s="39" t="str">
        <f t="shared" si="1"/>
        <v>8:20PM</v>
      </c>
      <c r="U67" s="39" t="str">
        <f t="shared" si="2"/>
        <v>Baltimore Ravens</v>
      </c>
      <c r="V67" s="39" t="str">
        <f t="shared" si="3"/>
        <v>Buffalo Bills</v>
      </c>
      <c r="W67" s="39" t="str">
        <f t="shared" si="4"/>
        <v>P</v>
      </c>
      <c r="Y67">
        <v>4</v>
      </c>
      <c r="Z67" t="s">
        <v>317</v>
      </c>
      <c r="AA67" s="8">
        <v>45928</v>
      </c>
      <c r="AB67" s="14">
        <v>0.84722222222222221</v>
      </c>
      <c r="AC67" t="s">
        <v>230</v>
      </c>
      <c r="AD67" t="s">
        <v>319</v>
      </c>
      <c r="AE67" t="s">
        <v>257</v>
      </c>
      <c r="AF67" t="s">
        <v>314</v>
      </c>
      <c r="AG67" s="4" t="str">
        <f t="shared" si="13"/>
        <v/>
      </c>
      <c r="AH67" s="4" t="str">
        <f t="shared" si="14"/>
        <v/>
      </c>
      <c r="AI67" s="4" t="str">
        <f t="shared" si="15"/>
        <v/>
      </c>
      <c r="AJ67" s="4" t="str">
        <f t="shared" si="16"/>
        <v/>
      </c>
      <c r="AM67" t="str">
        <f>IF(LEN(AF67)&gt;0,IF(LEN(AG67)&gt;0,"P","NP"),"")&amp;IF(AA67&gt;=Dashboard!$O$8,IF(AA67&lt;=Dashboard!$Q$8,"Y",""),"")</f>
        <v>NP</v>
      </c>
    </row>
    <row r="68" spans="1:39" x14ac:dyDescent="0.25">
      <c r="A68">
        <v>4</v>
      </c>
      <c r="B68" t="s">
        <v>322</v>
      </c>
      <c r="C68" s="8">
        <v>45565</v>
      </c>
      <c r="D68" t="s">
        <v>323</v>
      </c>
      <c r="E68" t="s">
        <v>246</v>
      </c>
      <c r="F68" t="s">
        <v>319</v>
      </c>
      <c r="G68" t="s">
        <v>251</v>
      </c>
      <c r="H68" t="s">
        <v>314</v>
      </c>
      <c r="I68">
        <v>31</v>
      </c>
      <c r="J68">
        <v>12</v>
      </c>
      <c r="K68">
        <v>244</v>
      </c>
      <c r="L68">
        <v>1</v>
      </c>
      <c r="M68">
        <v>184</v>
      </c>
      <c r="N68">
        <v>1</v>
      </c>
      <c r="O68" t="str">
        <f>IF(LEN(H68)&gt;0,IF(LEN(I68)&gt;0,"P","NP"),"")&amp;IF(C68&gt;=Dashboard!$O$8,IF(C68&lt;=Dashboard!$Q$8,"Y",""),"")</f>
        <v>P</v>
      </c>
      <c r="S68" s="56">
        <f t="shared" ref="S68:S131" si="17">IF(C68=0,"",C68)</f>
        <v>45565</v>
      </c>
      <c r="T68" s="39" t="str">
        <f t="shared" ref="T68:T131" si="18">IF(D68=0,"",D68)</f>
        <v>7:30PM</v>
      </c>
      <c r="U68" s="39" t="str">
        <f t="shared" ref="U68:U131" si="19">IF(E68=0,"",E68)</f>
        <v>Tennessee Titans</v>
      </c>
      <c r="V68" s="39" t="str">
        <f t="shared" ref="V68:V131" si="20">IF(G68=0,"",G68)</f>
        <v>Miami Dolphins</v>
      </c>
      <c r="W68" s="39" t="str">
        <f t="shared" ref="W68:W131" si="21">O68</f>
        <v>P</v>
      </c>
      <c r="Y68">
        <v>4</v>
      </c>
      <c r="Z68" t="s">
        <v>322</v>
      </c>
      <c r="AA68" s="8">
        <v>45929</v>
      </c>
      <c r="AB68" s="14">
        <v>0.80208333333333337</v>
      </c>
      <c r="AC68" t="s">
        <v>253</v>
      </c>
      <c r="AD68" t="s">
        <v>319</v>
      </c>
      <c r="AE68" t="s">
        <v>251</v>
      </c>
      <c r="AF68" t="s">
        <v>314</v>
      </c>
      <c r="AG68" s="4" t="str">
        <f t="shared" si="13"/>
        <v/>
      </c>
      <c r="AH68" s="4" t="str">
        <f t="shared" si="14"/>
        <v/>
      </c>
      <c r="AI68" s="4" t="str">
        <f t="shared" si="15"/>
        <v/>
      </c>
      <c r="AJ68" s="4" t="str">
        <f t="shared" si="16"/>
        <v/>
      </c>
      <c r="AM68" t="str">
        <f>IF(LEN(AF68)&gt;0,IF(LEN(AG68)&gt;0,"P","NP"),"")&amp;IF(AA68&gt;=Dashboard!$O$8,IF(AA68&lt;=Dashboard!$Q$8,"Y",""),"")</f>
        <v>NP</v>
      </c>
    </row>
    <row r="69" spans="1:39" x14ac:dyDescent="0.25">
      <c r="A69">
        <v>4</v>
      </c>
      <c r="B69" t="s">
        <v>322</v>
      </c>
      <c r="C69" s="8">
        <v>45565</v>
      </c>
      <c r="D69" t="s">
        <v>316</v>
      </c>
      <c r="E69" t="s">
        <v>229</v>
      </c>
      <c r="G69" t="s">
        <v>238</v>
      </c>
      <c r="H69" t="s">
        <v>314</v>
      </c>
      <c r="I69">
        <v>42</v>
      </c>
      <c r="J69">
        <v>29</v>
      </c>
      <c r="K69">
        <v>389</v>
      </c>
      <c r="L69">
        <v>0</v>
      </c>
      <c r="M69">
        <v>516</v>
      </c>
      <c r="N69">
        <v>2</v>
      </c>
      <c r="O69" t="str">
        <f>IF(LEN(H69)&gt;0,IF(LEN(I69)&gt;0,"P","NP"),"")&amp;IF(C69&gt;=Dashboard!$O$8,IF(C69&lt;=Dashboard!$Q$8,"Y",""),"")</f>
        <v>P</v>
      </c>
      <c r="S69" s="56">
        <f t="shared" si="17"/>
        <v>45565</v>
      </c>
      <c r="T69" s="39" t="str">
        <f t="shared" si="18"/>
        <v>8:15PM</v>
      </c>
      <c r="U69" s="39" t="str">
        <f t="shared" si="19"/>
        <v>Detroit Lions</v>
      </c>
      <c r="V69" s="39" t="str">
        <f t="shared" si="20"/>
        <v>Seattle Seahawks</v>
      </c>
      <c r="W69" s="39" t="str">
        <f t="shared" si="21"/>
        <v>P</v>
      </c>
      <c r="Y69">
        <v>4</v>
      </c>
      <c r="Z69" t="s">
        <v>322</v>
      </c>
      <c r="AA69" s="8">
        <v>45929</v>
      </c>
      <c r="AB69" s="14">
        <v>0.84375</v>
      </c>
      <c r="AC69" t="s">
        <v>214</v>
      </c>
      <c r="AD69" t="s">
        <v>319</v>
      </c>
      <c r="AE69" t="s">
        <v>272</v>
      </c>
      <c r="AF69" t="s">
        <v>314</v>
      </c>
      <c r="AG69" s="4" t="str">
        <f t="shared" si="13"/>
        <v/>
      </c>
      <c r="AH69" s="4" t="str">
        <f t="shared" si="14"/>
        <v/>
      </c>
      <c r="AI69" s="4" t="str">
        <f t="shared" si="15"/>
        <v/>
      </c>
      <c r="AJ69" s="4" t="str">
        <f t="shared" si="16"/>
        <v/>
      </c>
      <c r="AM69" t="str">
        <f>IF(LEN(AF69)&gt;0,IF(LEN(AG69)&gt;0,"P","NP"),"")&amp;IF(AA69&gt;=Dashboard!$O$8,IF(AA69&lt;=Dashboard!$Q$8,"Y",""),"")</f>
        <v>NP</v>
      </c>
    </row>
    <row r="70" spans="1:39" x14ac:dyDescent="0.25">
      <c r="A70" s="4" t="s">
        <v>301</v>
      </c>
      <c r="B70" s="4" t="s">
        <v>302</v>
      </c>
      <c r="C70" s="4" t="s">
        <v>303</v>
      </c>
      <c r="D70" s="4" t="s">
        <v>304</v>
      </c>
      <c r="E70" s="4" t="s">
        <v>305</v>
      </c>
      <c r="F70" s="4"/>
      <c r="G70" s="4" t="s">
        <v>306</v>
      </c>
      <c r="H70" s="4"/>
      <c r="I70" s="4" t="s">
        <v>307</v>
      </c>
      <c r="J70" s="4" t="s">
        <v>307</v>
      </c>
      <c r="K70" s="4" t="s">
        <v>308</v>
      </c>
      <c r="L70" s="4" t="s">
        <v>309</v>
      </c>
      <c r="M70" s="4" t="s">
        <v>310</v>
      </c>
      <c r="N70" s="4" t="s">
        <v>311</v>
      </c>
      <c r="O70" t="str">
        <f>IF(LEN(H70)&gt;0,IF(LEN(I70)&gt;0,"P","NP"),"")&amp;IF(C70&gt;=Dashboard!$O$8,IF(C70&lt;=Dashboard!$Q$8,"Y",""),"")</f>
        <v/>
      </c>
      <c r="S70" s="57" t="str">
        <f t="shared" si="17"/>
        <v>Date</v>
      </c>
      <c r="T70" s="25" t="str">
        <f t="shared" si="18"/>
        <v>Time</v>
      </c>
      <c r="U70" s="25" t="str">
        <f t="shared" si="19"/>
        <v>Winner/tie</v>
      </c>
      <c r="V70" s="25" t="str">
        <f t="shared" si="20"/>
        <v>Loser/tie</v>
      </c>
      <c r="W70" s="39" t="str">
        <f t="shared" si="21"/>
        <v/>
      </c>
      <c r="Y70" s="4" t="s">
        <v>301</v>
      </c>
      <c r="Z70" s="4" t="s">
        <v>302</v>
      </c>
      <c r="AA70" s="13" t="s">
        <v>303</v>
      </c>
      <c r="AB70" s="4" t="s">
        <v>304</v>
      </c>
      <c r="AC70" s="4" t="s">
        <v>341</v>
      </c>
      <c r="AD70" s="4"/>
      <c r="AE70" s="4" t="s">
        <v>198</v>
      </c>
      <c r="AF70" s="4"/>
      <c r="AG70" s="4" t="s">
        <v>307</v>
      </c>
      <c r="AH70" s="4" t="s">
        <v>307</v>
      </c>
      <c r="AI70" s="4" t="s">
        <v>308</v>
      </c>
      <c r="AJ70" s="4" t="s">
        <v>309</v>
      </c>
      <c r="AK70" s="4" t="s">
        <v>310</v>
      </c>
      <c r="AL70" s="4" t="s">
        <v>311</v>
      </c>
      <c r="AM70" t="str">
        <f>IF(LEN(AF70)&gt;0,IF(LEN(AG70)&gt;0,"P","NP"),"")&amp;IF(AA70&gt;=Dashboard!$O$8,IF(AA70&lt;=Dashboard!$Q$8,"Y",""),"")</f>
        <v/>
      </c>
    </row>
    <row r="71" spans="1:39" x14ac:dyDescent="0.25">
      <c r="A71">
        <v>5</v>
      </c>
      <c r="B71" t="s">
        <v>312</v>
      </c>
      <c r="C71" s="8">
        <v>45568</v>
      </c>
      <c r="D71" t="s">
        <v>316</v>
      </c>
      <c r="E71" t="s">
        <v>222</v>
      </c>
      <c r="G71" t="s">
        <v>217</v>
      </c>
      <c r="H71" t="s">
        <v>314</v>
      </c>
      <c r="I71">
        <v>36</v>
      </c>
      <c r="J71">
        <v>30</v>
      </c>
      <c r="K71">
        <v>550</v>
      </c>
      <c r="L71">
        <v>1</v>
      </c>
      <c r="M71">
        <v>333</v>
      </c>
      <c r="N71">
        <v>1</v>
      </c>
      <c r="O71" t="str">
        <f>IF(LEN(H71)&gt;0,IF(LEN(I71)&gt;0,"P","NP"),"")&amp;IF(C71&gt;=Dashboard!$O$8,IF(C71&lt;=Dashboard!$Q$8,"Y",""),"")</f>
        <v>P</v>
      </c>
      <c r="S71" s="56">
        <f t="shared" si="17"/>
        <v>45568</v>
      </c>
      <c r="T71" s="39" t="str">
        <f t="shared" si="18"/>
        <v>8:15PM</v>
      </c>
      <c r="U71" s="39" t="str">
        <f t="shared" si="19"/>
        <v>Atlanta Falcons</v>
      </c>
      <c r="V71" s="39" t="str">
        <f t="shared" si="20"/>
        <v>Tampa Bay Buccaneers</v>
      </c>
      <c r="W71" s="39" t="str">
        <f t="shared" si="21"/>
        <v>P</v>
      </c>
      <c r="Y71">
        <v>5</v>
      </c>
      <c r="Z71" t="s">
        <v>312</v>
      </c>
      <c r="AA71" s="8">
        <v>45932</v>
      </c>
      <c r="AB71" s="14">
        <v>0.84375</v>
      </c>
      <c r="AC71" t="s">
        <v>284</v>
      </c>
      <c r="AD71" t="s">
        <v>319</v>
      </c>
      <c r="AE71" t="s">
        <v>236</v>
      </c>
      <c r="AF71" t="s">
        <v>314</v>
      </c>
      <c r="AG71" s="4" t="str">
        <f t="shared" ref="AG71:AG84" si="22">IF(AE71="HomeTm",$AG$2,"")</f>
        <v/>
      </c>
      <c r="AH71" s="4" t="str">
        <f t="shared" ref="AH71:AH84" si="23">IF(AE71="HomeTm",$AH$2,"")</f>
        <v/>
      </c>
      <c r="AI71" s="4" t="str">
        <f t="shared" ref="AI71:AI84" si="24">IF(AE71="HomeTm",$AI$2,"")</f>
        <v/>
      </c>
      <c r="AJ71" s="4" t="str">
        <f t="shared" ref="AJ71:AJ84" si="25">IF(AE71="HomeTm",$AJ$2,"")</f>
        <v/>
      </c>
      <c r="AM71" t="str">
        <f>IF(LEN(AF71)&gt;0,IF(LEN(AG71)&gt;0,"P","NP"),"")&amp;IF(AA71&gt;=Dashboard!$O$8,IF(AA71&lt;=Dashboard!$Q$8,"Y",""),"")</f>
        <v>NP</v>
      </c>
    </row>
    <row r="72" spans="1:39" x14ac:dyDescent="0.25">
      <c r="A72">
        <v>5</v>
      </c>
      <c r="B72" t="s">
        <v>317</v>
      </c>
      <c r="C72" s="8">
        <v>45571</v>
      </c>
      <c r="D72" t="s">
        <v>324</v>
      </c>
      <c r="E72" t="s">
        <v>231</v>
      </c>
      <c r="G72" t="s">
        <v>253</v>
      </c>
      <c r="H72" t="s">
        <v>314</v>
      </c>
      <c r="I72">
        <v>23</v>
      </c>
      <c r="J72">
        <v>17</v>
      </c>
      <c r="K72">
        <v>253</v>
      </c>
      <c r="L72">
        <v>2</v>
      </c>
      <c r="M72">
        <v>254</v>
      </c>
      <c r="N72">
        <v>3</v>
      </c>
      <c r="O72" t="str">
        <f>IF(LEN(H72)&gt;0,IF(LEN(I72)&gt;0,"P","NP"),"")&amp;IF(C72&gt;=Dashboard!$O$8,IF(C72&lt;=Dashboard!$Q$8,"Y",""),"")</f>
        <v>P</v>
      </c>
      <c r="S72" s="56">
        <f t="shared" si="17"/>
        <v>45571</v>
      </c>
      <c r="T72" s="39" t="str">
        <f t="shared" si="18"/>
        <v>9:30AM</v>
      </c>
      <c r="U72" s="39" t="str">
        <f t="shared" si="19"/>
        <v>Minnesota Vikings</v>
      </c>
      <c r="V72" s="39" t="str">
        <f t="shared" si="20"/>
        <v>New York Jets</v>
      </c>
      <c r="W72" s="39" t="str">
        <f t="shared" si="21"/>
        <v>P</v>
      </c>
      <c r="Y72">
        <v>5</v>
      </c>
      <c r="Z72" t="s">
        <v>317</v>
      </c>
      <c r="AA72" s="8">
        <v>45935</v>
      </c>
      <c r="AB72" s="14">
        <v>0.39583333333333331</v>
      </c>
      <c r="AC72" t="s">
        <v>231</v>
      </c>
      <c r="AD72" t="s">
        <v>319</v>
      </c>
      <c r="AE72" t="s">
        <v>210</v>
      </c>
      <c r="AF72" t="s">
        <v>314</v>
      </c>
      <c r="AG72" s="4" t="str">
        <f t="shared" si="22"/>
        <v/>
      </c>
      <c r="AH72" s="4" t="str">
        <f t="shared" si="23"/>
        <v/>
      </c>
      <c r="AI72" s="4" t="str">
        <f t="shared" si="24"/>
        <v/>
      </c>
      <c r="AJ72" s="4" t="str">
        <f t="shared" si="25"/>
        <v/>
      </c>
      <c r="AM72" t="str">
        <f>IF(LEN(AF72)&gt;0,IF(LEN(AG72)&gt;0,"P","NP"),"")&amp;IF(AA72&gt;=Dashboard!$O$8,IF(AA72&lt;=Dashboard!$Q$8,"Y",""),"")</f>
        <v>NP</v>
      </c>
    </row>
    <row r="73" spans="1:39" x14ac:dyDescent="0.25">
      <c r="A73">
        <v>5</v>
      </c>
      <c r="B73" t="s">
        <v>317</v>
      </c>
      <c r="C73" s="8">
        <v>45571</v>
      </c>
      <c r="D73" t="s">
        <v>318</v>
      </c>
      <c r="E73" t="s">
        <v>243</v>
      </c>
      <c r="G73" t="s">
        <v>248</v>
      </c>
      <c r="H73" t="s">
        <v>314</v>
      </c>
      <c r="I73">
        <v>23</v>
      </c>
      <c r="J73">
        <v>20</v>
      </c>
      <c r="K73">
        <v>425</v>
      </c>
      <c r="L73">
        <v>2</v>
      </c>
      <c r="M73">
        <v>276</v>
      </c>
      <c r="N73">
        <v>0</v>
      </c>
      <c r="O73" t="str">
        <f>IF(LEN(H73)&gt;0,IF(LEN(I73)&gt;0,"P","NP"),"")&amp;IF(C73&gt;=Dashboard!$O$8,IF(C73&lt;=Dashboard!$Q$8,"Y",""),"")</f>
        <v>P</v>
      </c>
      <c r="S73" s="56">
        <f t="shared" si="17"/>
        <v>45571</v>
      </c>
      <c r="T73" s="39" t="str">
        <f t="shared" si="18"/>
        <v>1:00PM</v>
      </c>
      <c r="U73" s="39" t="str">
        <f t="shared" si="19"/>
        <v>Houston Texans</v>
      </c>
      <c r="V73" s="39" t="str">
        <f t="shared" si="20"/>
        <v>Buffalo Bills</v>
      </c>
      <c r="W73" s="39" t="str">
        <f t="shared" si="21"/>
        <v>P</v>
      </c>
      <c r="Y73">
        <v>5</v>
      </c>
      <c r="Z73" t="s">
        <v>317</v>
      </c>
      <c r="AA73" s="8">
        <v>45935</v>
      </c>
      <c r="AB73" s="14">
        <v>0.54166666666666663</v>
      </c>
      <c r="AC73" t="s">
        <v>251</v>
      </c>
      <c r="AD73" t="s">
        <v>319</v>
      </c>
      <c r="AE73" t="s">
        <v>225</v>
      </c>
      <c r="AF73" t="s">
        <v>314</v>
      </c>
      <c r="AG73" s="4" t="str">
        <f t="shared" si="22"/>
        <v/>
      </c>
      <c r="AH73" s="4" t="str">
        <f t="shared" si="23"/>
        <v/>
      </c>
      <c r="AI73" s="4" t="str">
        <f t="shared" si="24"/>
        <v/>
      </c>
      <c r="AJ73" s="4" t="str">
        <f t="shared" si="25"/>
        <v/>
      </c>
      <c r="AM73" t="str">
        <f>IF(LEN(AF73)&gt;0,IF(LEN(AG73)&gt;0,"P","NP"),"")&amp;IF(AA73&gt;=Dashboard!$O$8,IF(AA73&lt;=Dashboard!$Q$8,"Y",""),"")</f>
        <v>NP</v>
      </c>
    </row>
    <row r="74" spans="1:39" x14ac:dyDescent="0.25">
      <c r="A74">
        <v>5</v>
      </c>
      <c r="B74" t="s">
        <v>317</v>
      </c>
      <c r="C74" s="8">
        <v>45571</v>
      </c>
      <c r="D74" t="s">
        <v>318</v>
      </c>
      <c r="E74" t="s">
        <v>233</v>
      </c>
      <c r="G74" t="s">
        <v>225</v>
      </c>
      <c r="H74" t="s">
        <v>314</v>
      </c>
      <c r="I74">
        <v>36</v>
      </c>
      <c r="J74">
        <v>10</v>
      </c>
      <c r="K74">
        <v>424</v>
      </c>
      <c r="L74">
        <v>0</v>
      </c>
      <c r="M74">
        <v>292</v>
      </c>
      <c r="N74">
        <v>3</v>
      </c>
      <c r="O74" t="str">
        <f>IF(LEN(H74)&gt;0,IF(LEN(I74)&gt;0,"P","NP"),"")&amp;IF(C74&gt;=Dashboard!$O$8,IF(C74&lt;=Dashboard!$Q$8,"Y",""),"")</f>
        <v>P</v>
      </c>
      <c r="S74" s="56">
        <f t="shared" si="17"/>
        <v>45571</v>
      </c>
      <c r="T74" s="39" t="str">
        <f t="shared" si="18"/>
        <v>1:00PM</v>
      </c>
      <c r="U74" s="39" t="str">
        <f t="shared" si="19"/>
        <v>Chicago Bears</v>
      </c>
      <c r="V74" s="39" t="str">
        <f t="shared" si="20"/>
        <v>Carolina Panthers</v>
      </c>
      <c r="W74" s="39" t="str">
        <f t="shared" si="21"/>
        <v>P</v>
      </c>
      <c r="Y74">
        <v>5</v>
      </c>
      <c r="Z74" t="s">
        <v>317</v>
      </c>
      <c r="AA74" s="8">
        <v>45935</v>
      </c>
      <c r="AB74" s="14">
        <v>0.54166666666666663</v>
      </c>
      <c r="AC74" t="s">
        <v>271</v>
      </c>
      <c r="AD74" t="s">
        <v>319</v>
      </c>
      <c r="AE74" t="s">
        <v>245</v>
      </c>
      <c r="AF74" t="s">
        <v>314</v>
      </c>
      <c r="AG74" s="4" t="str">
        <f t="shared" si="22"/>
        <v/>
      </c>
      <c r="AH74" s="4" t="str">
        <f t="shared" si="23"/>
        <v/>
      </c>
      <c r="AI74" s="4" t="str">
        <f t="shared" si="24"/>
        <v/>
      </c>
      <c r="AJ74" s="4" t="str">
        <f t="shared" si="25"/>
        <v/>
      </c>
      <c r="AM74" t="str">
        <f>IF(LEN(AF74)&gt;0,IF(LEN(AG74)&gt;0,"P","NP"),"")&amp;IF(AA74&gt;=Dashboard!$O$8,IF(AA74&lt;=Dashboard!$Q$8,"Y",""),"")</f>
        <v>NP</v>
      </c>
    </row>
    <row r="75" spans="1:39" x14ac:dyDescent="0.25">
      <c r="A75">
        <v>5</v>
      </c>
      <c r="B75" t="s">
        <v>317</v>
      </c>
      <c r="C75" s="8">
        <v>45571</v>
      </c>
      <c r="D75" t="s">
        <v>318</v>
      </c>
      <c r="E75" t="s">
        <v>207</v>
      </c>
      <c r="F75" t="s">
        <v>319</v>
      </c>
      <c r="G75" t="s">
        <v>214</v>
      </c>
      <c r="H75" t="s">
        <v>314</v>
      </c>
      <c r="I75">
        <v>41</v>
      </c>
      <c r="J75">
        <v>38</v>
      </c>
      <c r="K75">
        <v>520</v>
      </c>
      <c r="L75">
        <v>1</v>
      </c>
      <c r="M75">
        <v>442</v>
      </c>
      <c r="N75">
        <v>1</v>
      </c>
      <c r="O75" t="str">
        <f>IF(LEN(H75)&gt;0,IF(LEN(I75)&gt;0,"P","NP"),"")&amp;IF(C75&gt;=Dashboard!$O$8,IF(C75&lt;=Dashboard!$Q$8,"Y",""),"")</f>
        <v>P</v>
      </c>
      <c r="S75" s="56">
        <f t="shared" si="17"/>
        <v>45571</v>
      </c>
      <c r="T75" s="39" t="str">
        <f t="shared" si="18"/>
        <v>1:00PM</v>
      </c>
      <c r="U75" s="39" t="str">
        <f t="shared" si="19"/>
        <v>Baltimore Ravens</v>
      </c>
      <c r="V75" s="39" t="str">
        <f t="shared" si="20"/>
        <v>Cincinnati Bengals</v>
      </c>
      <c r="W75" s="39" t="str">
        <f t="shared" si="21"/>
        <v>P</v>
      </c>
      <c r="Y75">
        <v>5</v>
      </c>
      <c r="Z75" t="s">
        <v>317</v>
      </c>
      <c r="AA75" s="8">
        <v>45935</v>
      </c>
      <c r="AB75" s="14">
        <v>0.54166666666666663</v>
      </c>
      <c r="AC75" t="s">
        <v>263</v>
      </c>
      <c r="AD75" t="s">
        <v>319</v>
      </c>
      <c r="AE75" t="s">
        <v>219</v>
      </c>
      <c r="AF75" t="s">
        <v>314</v>
      </c>
      <c r="AG75" s="4" t="str">
        <f t="shared" si="22"/>
        <v/>
      </c>
      <c r="AH75" s="4" t="str">
        <f t="shared" si="23"/>
        <v/>
      </c>
      <c r="AI75" s="4" t="str">
        <f t="shared" si="24"/>
        <v/>
      </c>
      <c r="AJ75" s="4" t="str">
        <f t="shared" si="25"/>
        <v/>
      </c>
      <c r="AM75" t="str">
        <f>IF(LEN(AF75)&gt;0,IF(LEN(AG75)&gt;0,"P","NP"),"")&amp;IF(AA75&gt;=Dashboard!$O$8,IF(AA75&lt;=Dashboard!$Q$8,"Y",""),"")</f>
        <v>NP</v>
      </c>
    </row>
    <row r="76" spans="1:39" x14ac:dyDescent="0.25">
      <c r="A76">
        <v>5</v>
      </c>
      <c r="B76" t="s">
        <v>317</v>
      </c>
      <c r="C76" s="8">
        <v>45571</v>
      </c>
      <c r="D76" t="s">
        <v>318</v>
      </c>
      <c r="E76" t="s">
        <v>266</v>
      </c>
      <c r="G76" t="s">
        <v>210</v>
      </c>
      <c r="H76" t="s">
        <v>314</v>
      </c>
      <c r="I76">
        <v>34</v>
      </c>
      <c r="J76">
        <v>13</v>
      </c>
      <c r="K76">
        <v>434</v>
      </c>
      <c r="L76">
        <v>2</v>
      </c>
      <c r="M76">
        <v>212</v>
      </c>
      <c r="N76">
        <v>1</v>
      </c>
      <c r="O76" t="str">
        <f>IF(LEN(H76)&gt;0,IF(LEN(I76)&gt;0,"P","NP"),"")&amp;IF(C76&gt;=Dashboard!$O$8,IF(C76&lt;=Dashboard!$Q$8,"Y",""),"")</f>
        <v>P</v>
      </c>
      <c r="S76" s="56">
        <f t="shared" si="17"/>
        <v>45571</v>
      </c>
      <c r="T76" s="39" t="str">
        <f t="shared" si="18"/>
        <v>1:00PM</v>
      </c>
      <c r="U76" s="39" t="str">
        <f t="shared" si="19"/>
        <v>Washington Commanders</v>
      </c>
      <c r="V76" s="39" t="str">
        <f t="shared" si="20"/>
        <v>Cleveland Browns</v>
      </c>
      <c r="W76" s="39" t="str">
        <f t="shared" si="21"/>
        <v>P</v>
      </c>
      <c r="Y76">
        <v>5</v>
      </c>
      <c r="Z76" t="s">
        <v>317</v>
      </c>
      <c r="AA76" s="8">
        <v>45935</v>
      </c>
      <c r="AB76" s="14">
        <v>0.54166666666666663</v>
      </c>
      <c r="AC76" t="s">
        <v>257</v>
      </c>
      <c r="AD76" t="s">
        <v>319</v>
      </c>
      <c r="AE76" t="s">
        <v>253</v>
      </c>
      <c r="AF76" t="s">
        <v>314</v>
      </c>
      <c r="AG76" s="4" t="str">
        <f t="shared" si="22"/>
        <v/>
      </c>
      <c r="AH76" s="4" t="str">
        <f t="shared" si="23"/>
        <v/>
      </c>
      <c r="AI76" s="4" t="str">
        <f t="shared" si="24"/>
        <v/>
      </c>
      <c r="AJ76" s="4" t="str">
        <f t="shared" si="25"/>
        <v/>
      </c>
      <c r="AM76" t="str">
        <f>IF(LEN(AF76)&gt;0,IF(LEN(AG76)&gt;0,"P","NP"),"")&amp;IF(AA76&gt;=Dashboard!$O$8,IF(AA76&lt;=Dashboard!$Q$8,"Y",""),"")</f>
        <v>NP</v>
      </c>
    </row>
    <row r="77" spans="1:39" x14ac:dyDescent="0.25">
      <c r="A77">
        <v>5</v>
      </c>
      <c r="B77" t="s">
        <v>317</v>
      </c>
      <c r="C77" s="8">
        <v>45571</v>
      </c>
      <c r="D77" t="s">
        <v>318</v>
      </c>
      <c r="E77" t="s">
        <v>244</v>
      </c>
      <c r="G77" t="s">
        <v>245</v>
      </c>
      <c r="H77" t="s">
        <v>314</v>
      </c>
      <c r="I77">
        <v>37</v>
      </c>
      <c r="J77">
        <v>34</v>
      </c>
      <c r="K77">
        <v>497</v>
      </c>
      <c r="L77">
        <v>2</v>
      </c>
      <c r="M77">
        <v>447</v>
      </c>
      <c r="N77">
        <v>1</v>
      </c>
      <c r="O77" t="str">
        <f>IF(LEN(H77)&gt;0,IF(LEN(I77)&gt;0,"P","NP"),"")&amp;IF(C77&gt;=Dashboard!$O$8,IF(C77&lt;=Dashboard!$Q$8,"Y",""),"")</f>
        <v>P</v>
      </c>
      <c r="S77" s="56">
        <f t="shared" si="17"/>
        <v>45571</v>
      </c>
      <c r="T77" s="39" t="str">
        <f t="shared" si="18"/>
        <v>1:00PM</v>
      </c>
      <c r="U77" s="39" t="str">
        <f t="shared" si="19"/>
        <v>Jacksonville Jaguars</v>
      </c>
      <c r="V77" s="39" t="str">
        <f t="shared" si="20"/>
        <v>Indianapolis Colts</v>
      </c>
      <c r="W77" s="39" t="str">
        <f t="shared" si="21"/>
        <v>P</v>
      </c>
      <c r="Y77">
        <v>5</v>
      </c>
      <c r="Z77" t="s">
        <v>317</v>
      </c>
      <c r="AA77" s="8">
        <v>45935</v>
      </c>
      <c r="AB77" s="14">
        <v>0.54166666666666663</v>
      </c>
      <c r="AC77" t="s">
        <v>272</v>
      </c>
      <c r="AD77" t="s">
        <v>319</v>
      </c>
      <c r="AE77" t="s">
        <v>259</v>
      </c>
      <c r="AF77" t="s">
        <v>314</v>
      </c>
      <c r="AG77" s="4" t="str">
        <f t="shared" si="22"/>
        <v/>
      </c>
      <c r="AH77" s="4" t="str">
        <f t="shared" si="23"/>
        <v/>
      </c>
      <c r="AI77" s="4" t="str">
        <f t="shared" si="24"/>
        <v/>
      </c>
      <c r="AJ77" s="4" t="str">
        <f t="shared" si="25"/>
        <v/>
      </c>
      <c r="AM77" t="str">
        <f>IF(LEN(AF77)&gt;0,IF(LEN(AG77)&gt;0,"P","NP"),"")&amp;IF(AA77&gt;=Dashboard!$O$8,IF(AA77&lt;=Dashboard!$Q$8,"Y",""),"")</f>
        <v>NP</v>
      </c>
    </row>
    <row r="78" spans="1:39" x14ac:dyDescent="0.25">
      <c r="A78">
        <v>5</v>
      </c>
      <c r="B78" t="s">
        <v>317</v>
      </c>
      <c r="C78" s="8">
        <v>45571</v>
      </c>
      <c r="D78" t="s">
        <v>318</v>
      </c>
      <c r="E78" t="s">
        <v>251</v>
      </c>
      <c r="F78" t="s">
        <v>319</v>
      </c>
      <c r="G78" t="s">
        <v>254</v>
      </c>
      <c r="H78" t="s">
        <v>314</v>
      </c>
      <c r="I78">
        <v>15</v>
      </c>
      <c r="J78">
        <v>10</v>
      </c>
      <c r="K78">
        <v>372</v>
      </c>
      <c r="L78">
        <v>2</v>
      </c>
      <c r="M78">
        <v>299</v>
      </c>
      <c r="N78">
        <v>0</v>
      </c>
      <c r="O78" t="str">
        <f>IF(LEN(H78)&gt;0,IF(LEN(I78)&gt;0,"P","NP"),"")&amp;IF(C78&gt;=Dashboard!$O$8,IF(C78&lt;=Dashboard!$Q$8,"Y",""),"")</f>
        <v>P</v>
      </c>
      <c r="S78" s="56">
        <f t="shared" si="17"/>
        <v>45571</v>
      </c>
      <c r="T78" s="39" t="str">
        <f t="shared" si="18"/>
        <v>1:00PM</v>
      </c>
      <c r="U78" s="39" t="str">
        <f t="shared" si="19"/>
        <v>Miami Dolphins</v>
      </c>
      <c r="V78" s="39" t="str">
        <f t="shared" si="20"/>
        <v>New England Patriots</v>
      </c>
      <c r="W78" s="39" t="str">
        <f t="shared" si="21"/>
        <v>P</v>
      </c>
      <c r="Y78">
        <v>5</v>
      </c>
      <c r="Z78" t="s">
        <v>317</v>
      </c>
      <c r="AA78" s="8">
        <v>45935</v>
      </c>
      <c r="AB78" s="14">
        <v>0.54166666666666663</v>
      </c>
      <c r="AC78" t="s">
        <v>243</v>
      </c>
      <c r="AD78" t="s">
        <v>319</v>
      </c>
      <c r="AE78" t="s">
        <v>207</v>
      </c>
      <c r="AF78" t="s">
        <v>314</v>
      </c>
      <c r="AG78" s="4" t="str">
        <f t="shared" si="22"/>
        <v/>
      </c>
      <c r="AH78" s="4" t="str">
        <f t="shared" si="23"/>
        <v/>
      </c>
      <c r="AI78" s="4" t="str">
        <f t="shared" si="24"/>
        <v/>
      </c>
      <c r="AJ78" s="4" t="str">
        <f t="shared" si="25"/>
        <v/>
      </c>
      <c r="AM78" t="str">
        <f>IF(LEN(AF78)&gt;0,IF(LEN(AG78)&gt;0,"P","NP"),"")&amp;IF(AA78&gt;=Dashboard!$O$8,IF(AA78&lt;=Dashboard!$Q$8,"Y",""),"")</f>
        <v>NP</v>
      </c>
    </row>
    <row r="79" spans="1:39" x14ac:dyDescent="0.25">
      <c r="A79">
        <v>5</v>
      </c>
      <c r="B79" t="s">
        <v>317</v>
      </c>
      <c r="C79" s="8">
        <v>45571</v>
      </c>
      <c r="D79" t="s">
        <v>320</v>
      </c>
      <c r="E79" t="s">
        <v>240</v>
      </c>
      <c r="F79" t="s">
        <v>319</v>
      </c>
      <c r="G79" t="s">
        <v>284</v>
      </c>
      <c r="H79" t="s">
        <v>314</v>
      </c>
      <c r="I79">
        <v>24</v>
      </c>
      <c r="J79">
        <v>23</v>
      </c>
      <c r="K79">
        <v>358</v>
      </c>
      <c r="L79">
        <v>1</v>
      </c>
      <c r="M79">
        <v>384</v>
      </c>
      <c r="N79">
        <v>3</v>
      </c>
      <c r="O79" t="str">
        <f>IF(LEN(H79)&gt;0,IF(LEN(I79)&gt;0,"P","NP"),"")&amp;IF(C79&gt;=Dashboard!$O$8,IF(C79&lt;=Dashboard!$Q$8,"Y",""),"")</f>
        <v>P</v>
      </c>
      <c r="S79" s="56">
        <f t="shared" si="17"/>
        <v>45571</v>
      </c>
      <c r="T79" s="39" t="str">
        <f t="shared" si="18"/>
        <v>4:05PM</v>
      </c>
      <c r="U79" s="39" t="str">
        <f t="shared" si="19"/>
        <v>Arizona Cardinals</v>
      </c>
      <c r="V79" s="39" t="str">
        <f t="shared" si="20"/>
        <v>San Francisco 49ers</v>
      </c>
      <c r="W79" s="39" t="str">
        <f t="shared" si="21"/>
        <v>P</v>
      </c>
      <c r="Y79">
        <v>5</v>
      </c>
      <c r="Z79" t="s">
        <v>317</v>
      </c>
      <c r="AA79" s="8">
        <v>45935</v>
      </c>
      <c r="AB79" s="14">
        <v>0.67013888888888884</v>
      </c>
      <c r="AC79" t="s">
        <v>246</v>
      </c>
      <c r="AD79" t="s">
        <v>319</v>
      </c>
      <c r="AE79" t="s">
        <v>240</v>
      </c>
      <c r="AF79" t="s">
        <v>314</v>
      </c>
      <c r="AG79" s="4" t="str">
        <f t="shared" si="22"/>
        <v/>
      </c>
      <c r="AH79" s="4" t="str">
        <f t="shared" si="23"/>
        <v/>
      </c>
      <c r="AI79" s="4" t="str">
        <f t="shared" si="24"/>
        <v/>
      </c>
      <c r="AJ79" s="4" t="str">
        <f t="shared" si="25"/>
        <v/>
      </c>
      <c r="AM79" t="str">
        <f>IF(LEN(AF79)&gt;0,IF(LEN(AG79)&gt;0,"P","NP"),"")&amp;IF(AA79&gt;=Dashboard!$O$8,IF(AA79&lt;=Dashboard!$Q$8,"Y",""),"")</f>
        <v>NP</v>
      </c>
    </row>
    <row r="80" spans="1:39" x14ac:dyDescent="0.25">
      <c r="A80">
        <v>5</v>
      </c>
      <c r="B80" t="s">
        <v>317</v>
      </c>
      <c r="C80" s="8">
        <v>45571</v>
      </c>
      <c r="D80" t="s">
        <v>320</v>
      </c>
      <c r="E80" t="s">
        <v>272</v>
      </c>
      <c r="G80" t="s">
        <v>271</v>
      </c>
      <c r="H80" t="s">
        <v>314</v>
      </c>
      <c r="I80">
        <v>34</v>
      </c>
      <c r="J80">
        <v>18</v>
      </c>
      <c r="K80">
        <v>289</v>
      </c>
      <c r="L80">
        <v>0</v>
      </c>
      <c r="M80">
        <v>330</v>
      </c>
      <c r="N80">
        <v>3</v>
      </c>
      <c r="O80" t="str">
        <f>IF(LEN(H80)&gt;0,IF(LEN(I80)&gt;0,"P","NP"),"")&amp;IF(C80&gt;=Dashboard!$O$8,IF(C80&lt;=Dashboard!$Q$8,"Y",""),"")</f>
        <v>P</v>
      </c>
      <c r="S80" s="56">
        <f t="shared" si="17"/>
        <v>45571</v>
      </c>
      <c r="T80" s="39" t="str">
        <f t="shared" si="18"/>
        <v>4:05PM</v>
      </c>
      <c r="U80" s="39" t="str">
        <f t="shared" si="19"/>
        <v>Denver Broncos</v>
      </c>
      <c r="V80" s="39" t="str">
        <f t="shared" si="20"/>
        <v>Las Vegas Raiders</v>
      </c>
      <c r="W80" s="39" t="str">
        <f t="shared" si="21"/>
        <v>P</v>
      </c>
      <c r="Y80">
        <v>5</v>
      </c>
      <c r="Z80" t="s">
        <v>317</v>
      </c>
      <c r="AA80" s="8">
        <v>45935</v>
      </c>
      <c r="AB80" s="14">
        <v>0.67013888888888884</v>
      </c>
      <c r="AC80" t="s">
        <v>217</v>
      </c>
      <c r="AD80" t="s">
        <v>319</v>
      </c>
      <c r="AE80" t="s">
        <v>238</v>
      </c>
      <c r="AF80" t="s">
        <v>314</v>
      </c>
      <c r="AG80" s="4" t="str">
        <f t="shared" si="22"/>
        <v/>
      </c>
      <c r="AH80" s="4" t="str">
        <f t="shared" si="23"/>
        <v/>
      </c>
      <c r="AI80" s="4" t="str">
        <f t="shared" si="24"/>
        <v/>
      </c>
      <c r="AJ80" s="4" t="str">
        <f t="shared" si="25"/>
        <v/>
      </c>
      <c r="AM80" t="str">
        <f>IF(LEN(AF80)&gt;0,IF(LEN(AG80)&gt;0,"P","NP"),"")&amp;IF(AA80&gt;=Dashboard!$O$8,IF(AA80&lt;=Dashboard!$Q$8,"Y",""),"")</f>
        <v>NP</v>
      </c>
    </row>
    <row r="81" spans="1:39" x14ac:dyDescent="0.25">
      <c r="A81">
        <v>5</v>
      </c>
      <c r="B81" t="s">
        <v>317</v>
      </c>
      <c r="C81" s="8">
        <v>45571</v>
      </c>
      <c r="D81" t="s">
        <v>321</v>
      </c>
      <c r="E81" t="s">
        <v>230</v>
      </c>
      <c r="F81" t="s">
        <v>319</v>
      </c>
      <c r="G81" t="s">
        <v>236</v>
      </c>
      <c r="H81" t="s">
        <v>314</v>
      </c>
      <c r="I81">
        <v>24</v>
      </c>
      <c r="J81">
        <v>19</v>
      </c>
      <c r="K81">
        <v>328</v>
      </c>
      <c r="L81">
        <v>1</v>
      </c>
      <c r="M81">
        <v>370</v>
      </c>
      <c r="N81">
        <v>2</v>
      </c>
      <c r="O81" t="str">
        <f>IF(LEN(H81)&gt;0,IF(LEN(I81)&gt;0,"P","NP"),"")&amp;IF(C81&gt;=Dashboard!$O$8,IF(C81&lt;=Dashboard!$Q$8,"Y",""),"")</f>
        <v>P</v>
      </c>
      <c r="S81" s="56">
        <f t="shared" si="17"/>
        <v>45571</v>
      </c>
      <c r="T81" s="39" t="str">
        <f t="shared" si="18"/>
        <v>4:25PM</v>
      </c>
      <c r="U81" s="39" t="str">
        <f t="shared" si="19"/>
        <v>Green Bay Packers</v>
      </c>
      <c r="V81" s="39" t="str">
        <f t="shared" si="20"/>
        <v>Los Angeles Rams</v>
      </c>
      <c r="W81" s="39" t="str">
        <f t="shared" si="21"/>
        <v>P</v>
      </c>
      <c r="Y81">
        <v>5</v>
      </c>
      <c r="Z81" t="s">
        <v>317</v>
      </c>
      <c r="AA81" s="8">
        <v>45935</v>
      </c>
      <c r="AB81" s="14">
        <v>0.68402777777777779</v>
      </c>
      <c r="AC81" t="s">
        <v>229</v>
      </c>
      <c r="AD81" t="s">
        <v>319</v>
      </c>
      <c r="AE81" t="s">
        <v>214</v>
      </c>
      <c r="AF81" t="s">
        <v>314</v>
      </c>
      <c r="AG81" s="4" t="str">
        <f t="shared" si="22"/>
        <v/>
      </c>
      <c r="AH81" s="4" t="str">
        <f t="shared" si="23"/>
        <v/>
      </c>
      <c r="AI81" s="4" t="str">
        <f t="shared" si="24"/>
        <v/>
      </c>
      <c r="AJ81" s="4" t="str">
        <f t="shared" si="25"/>
        <v/>
      </c>
      <c r="AM81" t="str">
        <f>IF(LEN(AF81)&gt;0,IF(LEN(AG81)&gt;0,"P","NP"),"")&amp;IF(AA81&gt;=Dashboard!$O$8,IF(AA81&lt;=Dashboard!$Q$8,"Y",""),"")</f>
        <v>NP</v>
      </c>
    </row>
    <row r="82" spans="1:39" x14ac:dyDescent="0.25">
      <c r="A82">
        <v>5</v>
      </c>
      <c r="B82" t="s">
        <v>317</v>
      </c>
      <c r="C82" s="8">
        <v>45571</v>
      </c>
      <c r="D82" t="s">
        <v>321</v>
      </c>
      <c r="E82" t="s">
        <v>263</v>
      </c>
      <c r="F82" t="s">
        <v>319</v>
      </c>
      <c r="G82" t="s">
        <v>238</v>
      </c>
      <c r="H82" t="s">
        <v>314</v>
      </c>
      <c r="I82">
        <v>29</v>
      </c>
      <c r="J82">
        <v>20</v>
      </c>
      <c r="K82">
        <v>420</v>
      </c>
      <c r="L82">
        <v>1</v>
      </c>
      <c r="M82">
        <v>333</v>
      </c>
      <c r="N82">
        <v>1</v>
      </c>
      <c r="O82" t="str">
        <f>IF(LEN(H82)&gt;0,IF(LEN(I82)&gt;0,"P","NP"),"")&amp;IF(C82&gt;=Dashboard!$O$8,IF(C82&lt;=Dashboard!$Q$8,"Y",""),"")</f>
        <v>P</v>
      </c>
      <c r="S82" s="56">
        <f t="shared" si="17"/>
        <v>45571</v>
      </c>
      <c r="T82" s="39" t="str">
        <f t="shared" si="18"/>
        <v>4:25PM</v>
      </c>
      <c r="U82" s="39" t="str">
        <f t="shared" si="19"/>
        <v>New York Giants</v>
      </c>
      <c r="V82" s="39" t="str">
        <f t="shared" si="20"/>
        <v>Seattle Seahawks</v>
      </c>
      <c r="W82" s="39" t="str">
        <f t="shared" si="21"/>
        <v>P</v>
      </c>
      <c r="Y82">
        <v>5</v>
      </c>
      <c r="Z82" t="s">
        <v>317</v>
      </c>
      <c r="AA82" s="8">
        <v>45935</v>
      </c>
      <c r="AB82" s="14">
        <v>0.68402777777777779</v>
      </c>
      <c r="AC82" t="s">
        <v>266</v>
      </c>
      <c r="AD82" t="s">
        <v>319</v>
      </c>
      <c r="AE82" t="s">
        <v>273</v>
      </c>
      <c r="AF82" t="s">
        <v>314</v>
      </c>
      <c r="AG82" s="4" t="str">
        <f t="shared" si="22"/>
        <v/>
      </c>
      <c r="AH82" s="4" t="str">
        <f t="shared" si="23"/>
        <v/>
      </c>
      <c r="AI82" s="4" t="str">
        <f t="shared" si="24"/>
        <v/>
      </c>
      <c r="AJ82" s="4" t="str">
        <f t="shared" si="25"/>
        <v/>
      </c>
      <c r="AM82" t="str">
        <f>IF(LEN(AF82)&gt;0,IF(LEN(AG82)&gt;0,"P","NP"),"")&amp;IF(AA82&gt;=Dashboard!$O$8,IF(AA82&lt;=Dashboard!$Q$8,"Y",""),"")</f>
        <v>NP</v>
      </c>
    </row>
    <row r="83" spans="1:39" x14ac:dyDescent="0.25">
      <c r="A83">
        <v>5</v>
      </c>
      <c r="B83" t="s">
        <v>317</v>
      </c>
      <c r="C83" s="8">
        <v>45571</v>
      </c>
      <c r="D83" t="s">
        <v>313</v>
      </c>
      <c r="E83" t="s">
        <v>257</v>
      </c>
      <c r="F83" t="s">
        <v>319</v>
      </c>
      <c r="G83" t="s">
        <v>212</v>
      </c>
      <c r="H83" t="s">
        <v>314</v>
      </c>
      <c r="I83">
        <v>20</v>
      </c>
      <c r="J83">
        <v>17</v>
      </c>
      <c r="K83">
        <v>445</v>
      </c>
      <c r="L83">
        <v>3</v>
      </c>
      <c r="M83">
        <v>226</v>
      </c>
      <c r="N83">
        <v>1</v>
      </c>
      <c r="O83" t="str">
        <f>IF(LEN(H83)&gt;0,IF(LEN(I83)&gt;0,"P","NP"),"")&amp;IF(C83&gt;=Dashboard!$O$8,IF(C83&lt;=Dashboard!$Q$8,"Y",""),"")</f>
        <v>P</v>
      </c>
      <c r="S83" s="56">
        <f t="shared" si="17"/>
        <v>45571</v>
      </c>
      <c r="T83" s="39" t="str">
        <f t="shared" si="18"/>
        <v>8:20PM</v>
      </c>
      <c r="U83" s="39" t="str">
        <f t="shared" si="19"/>
        <v>Dallas Cowboys</v>
      </c>
      <c r="V83" s="39" t="str">
        <f t="shared" si="20"/>
        <v>Pittsburgh Steelers</v>
      </c>
      <c r="W83" s="39" t="str">
        <f t="shared" si="21"/>
        <v>P</v>
      </c>
      <c r="Y83">
        <v>5</v>
      </c>
      <c r="Z83" t="s">
        <v>317</v>
      </c>
      <c r="AA83" s="8">
        <v>45935</v>
      </c>
      <c r="AB83" s="14">
        <v>0.84722222222222221</v>
      </c>
      <c r="AC83" t="s">
        <v>254</v>
      </c>
      <c r="AD83" t="s">
        <v>319</v>
      </c>
      <c r="AE83" t="s">
        <v>18</v>
      </c>
      <c r="AF83" t="s">
        <v>314</v>
      </c>
      <c r="AG83" s="4" t="str">
        <f t="shared" si="22"/>
        <v/>
      </c>
      <c r="AH83" s="4" t="str">
        <f t="shared" si="23"/>
        <v/>
      </c>
      <c r="AI83" s="4" t="str">
        <f t="shared" si="24"/>
        <v/>
      </c>
      <c r="AJ83" s="4" t="str">
        <f t="shared" si="25"/>
        <v/>
      </c>
      <c r="AM83" t="str">
        <f>IF(LEN(AF83)&gt;0,IF(LEN(AG83)&gt;0,"P","NP"),"")&amp;IF(AA83&gt;=Dashboard!$O$8,IF(AA83&lt;=Dashboard!$Q$8,"Y",""),"")</f>
        <v>NP</v>
      </c>
    </row>
    <row r="84" spans="1:39" x14ac:dyDescent="0.25">
      <c r="A84">
        <v>5</v>
      </c>
      <c r="B84" t="s">
        <v>322</v>
      </c>
      <c r="C84" s="8">
        <v>45572</v>
      </c>
      <c r="D84" t="s">
        <v>316</v>
      </c>
      <c r="E84" t="s">
        <v>270</v>
      </c>
      <c r="G84" t="s">
        <v>219</v>
      </c>
      <c r="H84" t="s">
        <v>314</v>
      </c>
      <c r="I84">
        <v>26</v>
      </c>
      <c r="J84">
        <v>13</v>
      </c>
      <c r="K84">
        <v>460</v>
      </c>
      <c r="L84">
        <v>1</v>
      </c>
      <c r="M84">
        <v>220</v>
      </c>
      <c r="N84">
        <v>1</v>
      </c>
      <c r="O84" t="str">
        <f>IF(LEN(H84)&gt;0,IF(LEN(I84)&gt;0,"P","NP"),"")&amp;IF(C84&gt;=Dashboard!$O$8,IF(C84&lt;=Dashboard!$Q$8,"Y",""),"")</f>
        <v>P</v>
      </c>
      <c r="S84" s="56">
        <f t="shared" si="17"/>
        <v>45572</v>
      </c>
      <c r="T84" s="39" t="str">
        <f t="shared" si="18"/>
        <v>8:15PM</v>
      </c>
      <c r="U84" s="39" t="str">
        <f t="shared" si="19"/>
        <v>Kansas City Chiefs</v>
      </c>
      <c r="V84" s="39" t="str">
        <f t="shared" si="20"/>
        <v>New Orleans Saints</v>
      </c>
      <c r="W84" s="39" t="str">
        <f t="shared" si="21"/>
        <v>P</v>
      </c>
      <c r="Y84">
        <v>5</v>
      </c>
      <c r="Z84" t="s">
        <v>322</v>
      </c>
      <c r="AA84" s="8">
        <v>45936</v>
      </c>
      <c r="AB84" s="14">
        <v>0.84375</v>
      </c>
      <c r="AC84" t="s">
        <v>270</v>
      </c>
      <c r="AD84" t="s">
        <v>319</v>
      </c>
      <c r="AE84" t="s">
        <v>244</v>
      </c>
      <c r="AF84" t="s">
        <v>314</v>
      </c>
      <c r="AG84" s="4" t="str">
        <f t="shared" si="22"/>
        <v/>
      </c>
      <c r="AH84" s="4" t="str">
        <f t="shared" si="23"/>
        <v/>
      </c>
      <c r="AI84" s="4" t="str">
        <f t="shared" si="24"/>
        <v/>
      </c>
      <c r="AJ84" s="4" t="str">
        <f t="shared" si="25"/>
        <v/>
      </c>
      <c r="AM84" t="str">
        <f>IF(LEN(AF84)&gt;0,IF(LEN(AG84)&gt;0,"P","NP"),"")&amp;IF(AA84&gt;=Dashboard!$O$8,IF(AA84&lt;=Dashboard!$Q$8,"Y",""),"")</f>
        <v>NP</v>
      </c>
    </row>
    <row r="85" spans="1:39" x14ac:dyDescent="0.25">
      <c r="A85" s="4" t="s">
        <v>301</v>
      </c>
      <c r="B85" s="4" t="s">
        <v>302</v>
      </c>
      <c r="C85" s="4" t="s">
        <v>303</v>
      </c>
      <c r="D85" s="4" t="s">
        <v>304</v>
      </c>
      <c r="E85" s="4" t="s">
        <v>305</v>
      </c>
      <c r="F85" s="4"/>
      <c r="G85" s="4" t="s">
        <v>306</v>
      </c>
      <c r="H85" s="4"/>
      <c r="I85" s="4" t="s">
        <v>307</v>
      </c>
      <c r="J85" s="4" t="s">
        <v>307</v>
      </c>
      <c r="K85" s="4" t="s">
        <v>308</v>
      </c>
      <c r="L85" s="4" t="s">
        <v>309</v>
      </c>
      <c r="M85" s="4" t="s">
        <v>310</v>
      </c>
      <c r="N85" s="4" t="s">
        <v>311</v>
      </c>
      <c r="O85" t="str">
        <f>IF(LEN(H85)&gt;0,IF(LEN(I85)&gt;0,"P","NP"),"")&amp;IF(C85&gt;=Dashboard!$O$8,IF(C85&lt;=Dashboard!$Q$8,"Y",""),"")</f>
        <v/>
      </c>
      <c r="S85" s="57" t="str">
        <f t="shared" si="17"/>
        <v>Date</v>
      </c>
      <c r="T85" s="25" t="str">
        <f t="shared" si="18"/>
        <v>Time</v>
      </c>
      <c r="U85" s="25" t="str">
        <f t="shared" si="19"/>
        <v>Winner/tie</v>
      </c>
      <c r="V85" s="25" t="str">
        <f t="shared" si="20"/>
        <v>Loser/tie</v>
      </c>
      <c r="W85" s="39" t="str">
        <f t="shared" si="21"/>
        <v/>
      </c>
      <c r="Y85" s="4" t="s">
        <v>301</v>
      </c>
      <c r="Z85" s="4" t="s">
        <v>302</v>
      </c>
      <c r="AA85" s="13" t="s">
        <v>303</v>
      </c>
      <c r="AB85" s="4" t="s">
        <v>304</v>
      </c>
      <c r="AC85" s="4" t="s">
        <v>341</v>
      </c>
      <c r="AD85" s="4"/>
      <c r="AE85" s="4" t="s">
        <v>198</v>
      </c>
      <c r="AF85" s="4"/>
      <c r="AG85" s="4" t="s">
        <v>307</v>
      </c>
      <c r="AH85" s="4" t="s">
        <v>307</v>
      </c>
      <c r="AI85" s="4" t="s">
        <v>308</v>
      </c>
      <c r="AJ85" s="4" t="s">
        <v>309</v>
      </c>
      <c r="AK85" s="4" t="s">
        <v>310</v>
      </c>
      <c r="AL85" s="4" t="s">
        <v>311</v>
      </c>
      <c r="AM85" t="str">
        <f>IF(LEN(AF85)&gt;0,IF(LEN(AG85)&gt;0,"P","NP"),"")&amp;IF(AA85&gt;=Dashboard!$O$8,IF(AA85&lt;=Dashboard!$Q$8,"Y",""),"")</f>
        <v/>
      </c>
    </row>
    <row r="86" spans="1:39" x14ac:dyDescent="0.25">
      <c r="A86">
        <v>6</v>
      </c>
      <c r="B86" t="s">
        <v>312</v>
      </c>
      <c r="C86" s="8">
        <v>45575</v>
      </c>
      <c r="D86" t="s">
        <v>316</v>
      </c>
      <c r="E86" t="s">
        <v>284</v>
      </c>
      <c r="F86" t="s">
        <v>319</v>
      </c>
      <c r="G86" t="s">
        <v>238</v>
      </c>
      <c r="H86" t="s">
        <v>314</v>
      </c>
      <c r="I86">
        <v>36</v>
      </c>
      <c r="J86">
        <v>24</v>
      </c>
      <c r="K86">
        <v>483</v>
      </c>
      <c r="L86">
        <v>0</v>
      </c>
      <c r="M86">
        <v>358</v>
      </c>
      <c r="N86">
        <v>3</v>
      </c>
      <c r="O86" t="str">
        <f>IF(LEN(H86)&gt;0,IF(LEN(I86)&gt;0,"P","NP"),"")&amp;IF(C86&gt;=Dashboard!$O$8,IF(C86&lt;=Dashboard!$Q$8,"Y",""),"")</f>
        <v>P</v>
      </c>
      <c r="S86" s="56">
        <f t="shared" si="17"/>
        <v>45575</v>
      </c>
      <c r="T86" s="39" t="str">
        <f t="shared" si="18"/>
        <v>8:15PM</v>
      </c>
      <c r="U86" s="39" t="str">
        <f t="shared" si="19"/>
        <v>San Francisco 49ers</v>
      </c>
      <c r="V86" s="39" t="str">
        <f t="shared" si="20"/>
        <v>Seattle Seahawks</v>
      </c>
      <c r="W86" s="39" t="str">
        <f t="shared" si="21"/>
        <v>P</v>
      </c>
      <c r="Y86">
        <v>6</v>
      </c>
      <c r="Z86" t="s">
        <v>312</v>
      </c>
      <c r="AA86" s="8">
        <v>45939</v>
      </c>
      <c r="AB86" s="14">
        <v>0.84375</v>
      </c>
      <c r="AC86" t="s">
        <v>259</v>
      </c>
      <c r="AD86" t="s">
        <v>319</v>
      </c>
      <c r="AE86" t="s">
        <v>263</v>
      </c>
      <c r="AF86" t="s">
        <v>314</v>
      </c>
      <c r="AG86" s="4" t="str">
        <f t="shared" ref="AG86:AG100" si="26">IF(AE86="HomeTm",$AG$2,"")</f>
        <v/>
      </c>
      <c r="AH86" s="4" t="str">
        <f t="shared" ref="AH86:AH100" si="27">IF(AE86="HomeTm",$AH$2,"")</f>
        <v/>
      </c>
      <c r="AI86" s="4" t="str">
        <f t="shared" ref="AI86:AI100" si="28">IF(AE86="HomeTm",$AI$2,"")</f>
        <v/>
      </c>
      <c r="AJ86" s="4" t="str">
        <f t="shared" ref="AJ86:AJ100" si="29">IF(AE86="HomeTm",$AJ$2,"")</f>
        <v/>
      </c>
      <c r="AM86" t="str">
        <f>IF(LEN(AF86)&gt;0,IF(LEN(AG86)&gt;0,"P","NP"),"")&amp;IF(AA86&gt;=Dashboard!$O$8,IF(AA86&lt;=Dashboard!$Q$8,"Y",""),"")</f>
        <v>NP</v>
      </c>
    </row>
    <row r="87" spans="1:39" x14ac:dyDescent="0.25">
      <c r="A87">
        <v>6</v>
      </c>
      <c r="B87" t="s">
        <v>317</v>
      </c>
      <c r="C87" s="8">
        <v>45578</v>
      </c>
      <c r="D87" t="s">
        <v>324</v>
      </c>
      <c r="E87" t="s">
        <v>233</v>
      </c>
      <c r="G87" t="s">
        <v>244</v>
      </c>
      <c r="H87" t="s">
        <v>314</v>
      </c>
      <c r="I87">
        <v>35</v>
      </c>
      <c r="J87">
        <v>16</v>
      </c>
      <c r="K87">
        <v>373</v>
      </c>
      <c r="L87">
        <v>1</v>
      </c>
      <c r="M87">
        <v>278</v>
      </c>
      <c r="N87">
        <v>2</v>
      </c>
      <c r="O87" t="str">
        <f>IF(LEN(H87)&gt;0,IF(LEN(I87)&gt;0,"P","NP"),"")&amp;IF(C87&gt;=Dashboard!$O$8,IF(C87&lt;=Dashboard!$Q$8,"Y",""),"")</f>
        <v>P</v>
      </c>
      <c r="S87" s="56">
        <f t="shared" si="17"/>
        <v>45578</v>
      </c>
      <c r="T87" s="39" t="str">
        <f t="shared" si="18"/>
        <v>9:30AM</v>
      </c>
      <c r="U87" s="39" t="str">
        <f t="shared" si="19"/>
        <v>Chicago Bears</v>
      </c>
      <c r="V87" s="39" t="str">
        <f t="shared" si="20"/>
        <v>Jacksonville Jaguars</v>
      </c>
      <c r="W87" s="39" t="str">
        <f t="shared" si="21"/>
        <v>P</v>
      </c>
      <c r="Y87">
        <v>6</v>
      </c>
      <c r="Z87" t="s">
        <v>317</v>
      </c>
      <c r="AA87" s="8">
        <v>45942</v>
      </c>
      <c r="AB87" s="14">
        <v>0.39583333333333331</v>
      </c>
      <c r="AC87" t="s">
        <v>272</v>
      </c>
      <c r="AD87" t="s">
        <v>319</v>
      </c>
      <c r="AE87" t="s">
        <v>253</v>
      </c>
      <c r="AF87" t="s">
        <v>314</v>
      </c>
      <c r="AG87" s="4" t="str">
        <f t="shared" si="26"/>
        <v/>
      </c>
      <c r="AH87" s="4" t="str">
        <f t="shared" si="27"/>
        <v/>
      </c>
      <c r="AI87" s="4" t="str">
        <f t="shared" si="28"/>
        <v/>
      </c>
      <c r="AJ87" s="4" t="str">
        <f t="shared" si="29"/>
        <v/>
      </c>
      <c r="AM87" t="str">
        <f>IF(LEN(AF87)&gt;0,IF(LEN(AG87)&gt;0,"P","NP"),"")&amp;IF(AA87&gt;=Dashboard!$O$8,IF(AA87&lt;=Dashboard!$Q$8,"Y",""),"")</f>
        <v>NP</v>
      </c>
    </row>
    <row r="88" spans="1:39" x14ac:dyDescent="0.25">
      <c r="A88">
        <v>6</v>
      </c>
      <c r="B88" t="s">
        <v>317</v>
      </c>
      <c r="C88" s="8">
        <v>45578</v>
      </c>
      <c r="D88" t="s">
        <v>318</v>
      </c>
      <c r="E88" t="s">
        <v>259</v>
      </c>
      <c r="G88" t="s">
        <v>210</v>
      </c>
      <c r="H88" t="s">
        <v>314</v>
      </c>
      <c r="I88">
        <v>20</v>
      </c>
      <c r="J88">
        <v>16</v>
      </c>
      <c r="K88">
        <v>372</v>
      </c>
      <c r="L88">
        <v>0</v>
      </c>
      <c r="M88">
        <v>244</v>
      </c>
      <c r="N88">
        <v>0</v>
      </c>
      <c r="O88" t="str">
        <f>IF(LEN(H88)&gt;0,IF(LEN(I88)&gt;0,"P","NP"),"")&amp;IF(C88&gt;=Dashboard!$O$8,IF(C88&lt;=Dashboard!$Q$8,"Y",""),"")</f>
        <v>P</v>
      </c>
      <c r="S88" s="56">
        <f t="shared" si="17"/>
        <v>45578</v>
      </c>
      <c r="T88" s="39" t="str">
        <f t="shared" si="18"/>
        <v>1:00PM</v>
      </c>
      <c r="U88" s="39" t="str">
        <f t="shared" si="19"/>
        <v>Philadelphia Eagles</v>
      </c>
      <c r="V88" s="39" t="str">
        <f t="shared" si="20"/>
        <v>Cleveland Browns</v>
      </c>
      <c r="W88" s="39" t="str">
        <f t="shared" si="21"/>
        <v>P</v>
      </c>
      <c r="Y88">
        <v>6</v>
      </c>
      <c r="Z88" t="s">
        <v>317</v>
      </c>
      <c r="AA88" s="8">
        <v>45942</v>
      </c>
      <c r="AB88" s="14">
        <v>0.54166666666666663</v>
      </c>
      <c r="AC88" t="s">
        <v>257</v>
      </c>
      <c r="AD88" t="s">
        <v>319</v>
      </c>
      <c r="AE88" t="s">
        <v>225</v>
      </c>
      <c r="AF88" t="s">
        <v>314</v>
      </c>
      <c r="AG88" s="4" t="str">
        <f t="shared" si="26"/>
        <v/>
      </c>
      <c r="AH88" s="4" t="str">
        <f t="shared" si="27"/>
        <v/>
      </c>
      <c r="AI88" s="4" t="str">
        <f t="shared" si="28"/>
        <v/>
      </c>
      <c r="AJ88" s="4" t="str">
        <f t="shared" si="29"/>
        <v/>
      </c>
      <c r="AM88" t="str">
        <f>IF(LEN(AF88)&gt;0,IF(LEN(AG88)&gt;0,"P","NP"),"")&amp;IF(AA88&gt;=Dashboard!$O$8,IF(AA88&lt;=Dashboard!$Q$8,"Y",""),"")</f>
        <v>NP</v>
      </c>
    </row>
    <row r="89" spans="1:39" x14ac:dyDescent="0.25">
      <c r="A89">
        <v>6</v>
      </c>
      <c r="B89" t="s">
        <v>317</v>
      </c>
      <c r="C89" s="8">
        <v>45578</v>
      </c>
      <c r="D89" t="s">
        <v>318</v>
      </c>
      <c r="E89" t="s">
        <v>245</v>
      </c>
      <c r="F89" t="s">
        <v>319</v>
      </c>
      <c r="G89" t="s">
        <v>246</v>
      </c>
      <c r="H89" t="s">
        <v>314</v>
      </c>
      <c r="I89">
        <v>20</v>
      </c>
      <c r="J89">
        <v>17</v>
      </c>
      <c r="K89">
        <v>269</v>
      </c>
      <c r="L89">
        <v>1</v>
      </c>
      <c r="M89">
        <v>241</v>
      </c>
      <c r="N89">
        <v>1</v>
      </c>
      <c r="O89" t="str">
        <f>IF(LEN(H89)&gt;0,IF(LEN(I89)&gt;0,"P","NP"),"")&amp;IF(C89&gt;=Dashboard!$O$8,IF(C89&lt;=Dashboard!$Q$8,"Y",""),"")</f>
        <v>P</v>
      </c>
      <c r="S89" s="56">
        <f t="shared" si="17"/>
        <v>45578</v>
      </c>
      <c r="T89" s="39" t="str">
        <f t="shared" si="18"/>
        <v>1:00PM</v>
      </c>
      <c r="U89" s="39" t="str">
        <f t="shared" si="19"/>
        <v>Indianapolis Colts</v>
      </c>
      <c r="V89" s="39" t="str">
        <f t="shared" si="20"/>
        <v>Tennessee Titans</v>
      </c>
      <c r="W89" s="39" t="str">
        <f t="shared" si="21"/>
        <v>P</v>
      </c>
      <c r="Y89">
        <v>6</v>
      </c>
      <c r="Z89" t="s">
        <v>317</v>
      </c>
      <c r="AA89" s="8">
        <v>45942</v>
      </c>
      <c r="AB89" s="14">
        <v>0.54166666666666663</v>
      </c>
      <c r="AC89" t="s">
        <v>240</v>
      </c>
      <c r="AD89" t="s">
        <v>319</v>
      </c>
      <c r="AE89" t="s">
        <v>245</v>
      </c>
      <c r="AF89" t="s">
        <v>314</v>
      </c>
      <c r="AG89" s="4" t="str">
        <f t="shared" si="26"/>
        <v/>
      </c>
      <c r="AH89" s="4" t="str">
        <f t="shared" si="27"/>
        <v/>
      </c>
      <c r="AI89" s="4" t="str">
        <f t="shared" si="28"/>
        <v/>
      </c>
      <c r="AJ89" s="4" t="str">
        <f t="shared" si="29"/>
        <v/>
      </c>
      <c r="AM89" t="str">
        <f>IF(LEN(AF89)&gt;0,IF(LEN(AG89)&gt;0,"P","NP"),"")&amp;IF(AA89&gt;=Dashboard!$O$8,IF(AA89&lt;=Dashboard!$Q$8,"Y",""),"")</f>
        <v>NP</v>
      </c>
    </row>
    <row r="90" spans="1:39" x14ac:dyDescent="0.25">
      <c r="A90">
        <v>6</v>
      </c>
      <c r="B90" t="s">
        <v>317</v>
      </c>
      <c r="C90" s="8">
        <v>45578</v>
      </c>
      <c r="D90" t="s">
        <v>318</v>
      </c>
      <c r="E90" t="s">
        <v>230</v>
      </c>
      <c r="G90" t="s">
        <v>240</v>
      </c>
      <c r="H90" t="s">
        <v>314</v>
      </c>
      <c r="I90">
        <v>34</v>
      </c>
      <c r="J90">
        <v>13</v>
      </c>
      <c r="K90">
        <v>437</v>
      </c>
      <c r="L90">
        <v>1</v>
      </c>
      <c r="M90">
        <v>303</v>
      </c>
      <c r="N90">
        <v>3</v>
      </c>
      <c r="O90" t="str">
        <f>IF(LEN(H90)&gt;0,IF(LEN(I90)&gt;0,"P","NP"),"")&amp;IF(C90&gt;=Dashboard!$O$8,IF(C90&lt;=Dashboard!$Q$8,"Y",""),"")</f>
        <v>P</v>
      </c>
      <c r="S90" s="56">
        <f t="shared" si="17"/>
        <v>45578</v>
      </c>
      <c r="T90" s="39" t="str">
        <f t="shared" si="18"/>
        <v>1:00PM</v>
      </c>
      <c r="U90" s="39" t="str">
        <f t="shared" si="19"/>
        <v>Green Bay Packers</v>
      </c>
      <c r="V90" s="39" t="str">
        <f t="shared" si="20"/>
        <v>Arizona Cardinals</v>
      </c>
      <c r="W90" s="39" t="str">
        <f t="shared" si="21"/>
        <v>P</v>
      </c>
      <c r="Y90">
        <v>6</v>
      </c>
      <c r="Z90" t="s">
        <v>317</v>
      </c>
      <c r="AA90" s="8">
        <v>45942</v>
      </c>
      <c r="AB90" s="14">
        <v>0.54166666666666663</v>
      </c>
      <c r="AC90" t="s">
        <v>238</v>
      </c>
      <c r="AD90" t="s">
        <v>319</v>
      </c>
      <c r="AE90" t="s">
        <v>244</v>
      </c>
      <c r="AF90" t="s">
        <v>314</v>
      </c>
      <c r="AG90" s="4" t="str">
        <f t="shared" si="26"/>
        <v/>
      </c>
      <c r="AH90" s="4" t="str">
        <f t="shared" si="27"/>
        <v/>
      </c>
      <c r="AI90" s="4" t="str">
        <f t="shared" si="28"/>
        <v/>
      </c>
      <c r="AJ90" s="4" t="str">
        <f t="shared" si="29"/>
        <v/>
      </c>
      <c r="AM90" t="str">
        <f>IF(LEN(AF90)&gt;0,IF(LEN(AG90)&gt;0,"P","NP"),"")&amp;IF(AA90&gt;=Dashboard!$O$8,IF(AA90&lt;=Dashboard!$Q$8,"Y",""),"")</f>
        <v>NP</v>
      </c>
    </row>
    <row r="91" spans="1:39" x14ac:dyDescent="0.25">
      <c r="A91">
        <v>6</v>
      </c>
      <c r="B91" t="s">
        <v>317</v>
      </c>
      <c r="C91" s="8">
        <v>45578</v>
      </c>
      <c r="D91" t="s">
        <v>318</v>
      </c>
      <c r="E91" t="s">
        <v>243</v>
      </c>
      <c r="F91" t="s">
        <v>319</v>
      </c>
      <c r="G91" t="s">
        <v>254</v>
      </c>
      <c r="H91" t="s">
        <v>314</v>
      </c>
      <c r="I91">
        <v>41</v>
      </c>
      <c r="J91">
        <v>21</v>
      </c>
      <c r="K91">
        <v>368</v>
      </c>
      <c r="L91">
        <v>1</v>
      </c>
      <c r="M91">
        <v>291</v>
      </c>
      <c r="N91">
        <v>4</v>
      </c>
      <c r="O91" t="str">
        <f>IF(LEN(H91)&gt;0,IF(LEN(I91)&gt;0,"P","NP"),"")&amp;IF(C91&gt;=Dashboard!$O$8,IF(C91&lt;=Dashboard!$Q$8,"Y",""),"")</f>
        <v>P</v>
      </c>
      <c r="S91" s="56">
        <f t="shared" si="17"/>
        <v>45578</v>
      </c>
      <c r="T91" s="39" t="str">
        <f t="shared" si="18"/>
        <v>1:00PM</v>
      </c>
      <c r="U91" s="39" t="str">
        <f t="shared" si="19"/>
        <v>Houston Texans</v>
      </c>
      <c r="V91" s="39" t="str">
        <f t="shared" si="20"/>
        <v>New England Patriots</v>
      </c>
      <c r="W91" s="39" t="str">
        <f t="shared" si="21"/>
        <v>P</v>
      </c>
      <c r="Y91">
        <v>6</v>
      </c>
      <c r="Z91" t="s">
        <v>317</v>
      </c>
      <c r="AA91" s="8">
        <v>45942</v>
      </c>
      <c r="AB91" s="14">
        <v>0.54166666666666663</v>
      </c>
      <c r="AC91" t="s">
        <v>273</v>
      </c>
      <c r="AD91" t="s">
        <v>319</v>
      </c>
      <c r="AE91" t="s">
        <v>251</v>
      </c>
      <c r="AF91" t="s">
        <v>314</v>
      </c>
      <c r="AG91" s="4" t="str">
        <f t="shared" si="26"/>
        <v/>
      </c>
      <c r="AH91" s="4" t="str">
        <f t="shared" si="27"/>
        <v/>
      </c>
      <c r="AI91" s="4" t="str">
        <f t="shared" si="28"/>
        <v/>
      </c>
      <c r="AJ91" s="4" t="str">
        <f t="shared" si="29"/>
        <v/>
      </c>
      <c r="AM91" t="str">
        <f>IF(LEN(AF91)&gt;0,IF(LEN(AG91)&gt;0,"P","NP"),"")&amp;IF(AA91&gt;=Dashboard!$O$8,IF(AA91&lt;=Dashboard!$Q$8,"Y",""),"")</f>
        <v>NP</v>
      </c>
    </row>
    <row r="92" spans="1:39" x14ac:dyDescent="0.25">
      <c r="A92">
        <v>6</v>
      </c>
      <c r="B92" t="s">
        <v>317</v>
      </c>
      <c r="C92" s="8">
        <v>45578</v>
      </c>
      <c r="D92" t="s">
        <v>318</v>
      </c>
      <c r="E92" t="s">
        <v>217</v>
      </c>
      <c r="F92" t="s">
        <v>319</v>
      </c>
      <c r="G92" t="s">
        <v>219</v>
      </c>
      <c r="H92" t="s">
        <v>314</v>
      </c>
      <c r="I92">
        <v>51</v>
      </c>
      <c r="J92">
        <v>27</v>
      </c>
      <c r="K92">
        <v>594</v>
      </c>
      <c r="L92">
        <v>3</v>
      </c>
      <c r="M92">
        <v>303</v>
      </c>
      <c r="N92">
        <v>3</v>
      </c>
      <c r="O92" t="str">
        <f>IF(LEN(H92)&gt;0,IF(LEN(I92)&gt;0,"P","NP"),"")&amp;IF(C92&gt;=Dashboard!$O$8,IF(C92&lt;=Dashboard!$Q$8,"Y",""),"")</f>
        <v>P</v>
      </c>
      <c r="S92" s="56">
        <f t="shared" si="17"/>
        <v>45578</v>
      </c>
      <c r="T92" s="39" t="str">
        <f t="shared" si="18"/>
        <v>1:00PM</v>
      </c>
      <c r="U92" s="39" t="str">
        <f t="shared" si="19"/>
        <v>Tampa Bay Buccaneers</v>
      </c>
      <c r="V92" s="39" t="str">
        <f t="shared" si="20"/>
        <v>New Orleans Saints</v>
      </c>
      <c r="W92" s="39" t="str">
        <f t="shared" si="21"/>
        <v>P</v>
      </c>
      <c r="Y92">
        <v>6</v>
      </c>
      <c r="Z92" t="s">
        <v>317</v>
      </c>
      <c r="AA92" s="8">
        <v>45942</v>
      </c>
      <c r="AB92" s="14">
        <v>0.54166666666666663</v>
      </c>
      <c r="AC92" t="s">
        <v>210</v>
      </c>
      <c r="AD92" t="s">
        <v>319</v>
      </c>
      <c r="AE92" t="s">
        <v>212</v>
      </c>
      <c r="AF92" t="s">
        <v>314</v>
      </c>
      <c r="AG92" s="4" t="str">
        <f t="shared" si="26"/>
        <v/>
      </c>
      <c r="AH92" s="4" t="str">
        <f t="shared" si="27"/>
        <v/>
      </c>
      <c r="AI92" s="4" t="str">
        <f t="shared" si="28"/>
        <v/>
      </c>
      <c r="AJ92" s="4" t="str">
        <f t="shared" si="29"/>
        <v/>
      </c>
      <c r="AM92" t="str">
        <f>IF(LEN(AF92)&gt;0,IF(LEN(AG92)&gt;0,"P","NP"),"")&amp;IF(AA92&gt;=Dashboard!$O$8,IF(AA92&lt;=Dashboard!$Q$8,"Y",""),"")</f>
        <v>NP</v>
      </c>
    </row>
    <row r="93" spans="1:39" x14ac:dyDescent="0.25">
      <c r="A93">
        <v>6</v>
      </c>
      <c r="B93" t="s">
        <v>317</v>
      </c>
      <c r="C93" s="8">
        <v>45578</v>
      </c>
      <c r="D93" t="s">
        <v>318</v>
      </c>
      <c r="E93" t="s">
        <v>207</v>
      </c>
      <c r="G93" t="s">
        <v>266</v>
      </c>
      <c r="H93" t="s">
        <v>314</v>
      </c>
      <c r="I93">
        <v>30</v>
      </c>
      <c r="J93">
        <v>23</v>
      </c>
      <c r="K93">
        <v>484</v>
      </c>
      <c r="L93">
        <v>1</v>
      </c>
      <c r="M93">
        <v>305</v>
      </c>
      <c r="N93">
        <v>0</v>
      </c>
      <c r="O93" t="str">
        <f>IF(LEN(H93)&gt;0,IF(LEN(I93)&gt;0,"P","NP"),"")&amp;IF(C93&gt;=Dashboard!$O$8,IF(C93&lt;=Dashboard!$Q$8,"Y",""),"")</f>
        <v>P</v>
      </c>
      <c r="S93" s="56">
        <f t="shared" si="17"/>
        <v>45578</v>
      </c>
      <c r="T93" s="39" t="str">
        <f t="shared" si="18"/>
        <v>1:00PM</v>
      </c>
      <c r="U93" s="39" t="str">
        <f t="shared" si="19"/>
        <v>Baltimore Ravens</v>
      </c>
      <c r="V93" s="39" t="str">
        <f t="shared" si="20"/>
        <v>Washington Commanders</v>
      </c>
      <c r="W93" s="39" t="str">
        <f t="shared" si="21"/>
        <v>P</v>
      </c>
      <c r="Y93">
        <v>6</v>
      </c>
      <c r="Z93" t="s">
        <v>317</v>
      </c>
      <c r="AA93" s="8">
        <v>45942</v>
      </c>
      <c r="AB93" s="14">
        <v>0.54166666666666663</v>
      </c>
      <c r="AC93" t="s">
        <v>236</v>
      </c>
      <c r="AD93" t="s">
        <v>319</v>
      </c>
      <c r="AE93" t="s">
        <v>207</v>
      </c>
      <c r="AF93" t="s">
        <v>314</v>
      </c>
      <c r="AG93" s="4" t="str">
        <f t="shared" si="26"/>
        <v/>
      </c>
      <c r="AH93" s="4" t="str">
        <f t="shared" si="27"/>
        <v/>
      </c>
      <c r="AI93" s="4" t="str">
        <f t="shared" si="28"/>
        <v/>
      </c>
      <c r="AJ93" s="4" t="str">
        <f t="shared" si="29"/>
        <v/>
      </c>
      <c r="AM93" t="str">
        <f>IF(LEN(AF93)&gt;0,IF(LEN(AG93)&gt;0,"P","NP"),"")&amp;IF(AA93&gt;=Dashboard!$O$8,IF(AA93&lt;=Dashboard!$Q$8,"Y",""),"")</f>
        <v>NP</v>
      </c>
    </row>
    <row r="94" spans="1:39" x14ac:dyDescent="0.25">
      <c r="A94">
        <v>6</v>
      </c>
      <c r="B94" t="s">
        <v>317</v>
      </c>
      <c r="C94" s="8">
        <v>45578</v>
      </c>
      <c r="D94" t="s">
        <v>320</v>
      </c>
      <c r="E94" t="s">
        <v>273</v>
      </c>
      <c r="F94" t="s">
        <v>319</v>
      </c>
      <c r="G94" t="s">
        <v>272</v>
      </c>
      <c r="H94" t="s">
        <v>314</v>
      </c>
      <c r="I94">
        <v>23</v>
      </c>
      <c r="J94">
        <v>16</v>
      </c>
      <c r="K94">
        <v>350</v>
      </c>
      <c r="L94">
        <v>0</v>
      </c>
      <c r="M94">
        <v>316</v>
      </c>
      <c r="N94">
        <v>2</v>
      </c>
      <c r="O94" t="str">
        <f>IF(LEN(H94)&gt;0,IF(LEN(I94)&gt;0,"P","NP"),"")&amp;IF(C94&gt;=Dashboard!$O$8,IF(C94&lt;=Dashboard!$Q$8,"Y",""),"")</f>
        <v>P</v>
      </c>
      <c r="S94" s="56">
        <f t="shared" si="17"/>
        <v>45578</v>
      </c>
      <c r="T94" s="39" t="str">
        <f t="shared" si="18"/>
        <v>4:05PM</v>
      </c>
      <c r="U94" s="39" t="str">
        <f t="shared" si="19"/>
        <v>Los Angeles Chargers</v>
      </c>
      <c r="V94" s="39" t="str">
        <f t="shared" si="20"/>
        <v>Denver Broncos</v>
      </c>
      <c r="W94" s="39" t="str">
        <f t="shared" si="21"/>
        <v>P</v>
      </c>
      <c r="Y94">
        <v>6</v>
      </c>
      <c r="Z94" t="s">
        <v>317</v>
      </c>
      <c r="AA94" s="8">
        <v>45942</v>
      </c>
      <c r="AB94" s="14">
        <v>0.54166666666666663</v>
      </c>
      <c r="AC94" t="s">
        <v>284</v>
      </c>
      <c r="AD94" t="s">
        <v>319</v>
      </c>
      <c r="AE94" t="s">
        <v>217</v>
      </c>
      <c r="AF94" t="s">
        <v>314</v>
      </c>
      <c r="AG94" s="4" t="str">
        <f t="shared" si="26"/>
        <v/>
      </c>
      <c r="AH94" s="4" t="str">
        <f t="shared" si="27"/>
        <v/>
      </c>
      <c r="AI94" s="4" t="str">
        <f t="shared" si="28"/>
        <v/>
      </c>
      <c r="AJ94" s="4" t="str">
        <f t="shared" si="29"/>
        <v/>
      </c>
      <c r="AM94" t="str">
        <f>IF(LEN(AF94)&gt;0,IF(LEN(AG94)&gt;0,"P","NP"),"")&amp;IF(AA94&gt;=Dashboard!$O$8,IF(AA94&lt;=Dashboard!$Q$8,"Y",""),"")</f>
        <v>NP</v>
      </c>
    </row>
    <row r="95" spans="1:39" x14ac:dyDescent="0.25">
      <c r="A95">
        <v>6</v>
      </c>
      <c r="B95" t="s">
        <v>317</v>
      </c>
      <c r="C95" s="8">
        <v>45578</v>
      </c>
      <c r="D95" t="s">
        <v>320</v>
      </c>
      <c r="E95" t="s">
        <v>212</v>
      </c>
      <c r="F95" t="s">
        <v>319</v>
      </c>
      <c r="G95" t="s">
        <v>271</v>
      </c>
      <c r="H95" t="s">
        <v>314</v>
      </c>
      <c r="I95">
        <v>32</v>
      </c>
      <c r="J95">
        <v>13</v>
      </c>
      <c r="K95">
        <v>293</v>
      </c>
      <c r="L95">
        <v>0</v>
      </c>
      <c r="M95">
        <v>275</v>
      </c>
      <c r="N95">
        <v>3</v>
      </c>
      <c r="O95" t="str">
        <f>IF(LEN(H95)&gt;0,IF(LEN(I95)&gt;0,"P","NP"),"")&amp;IF(C95&gt;=Dashboard!$O$8,IF(C95&lt;=Dashboard!$Q$8,"Y",""),"")</f>
        <v>P</v>
      </c>
      <c r="S95" s="56">
        <f t="shared" si="17"/>
        <v>45578</v>
      </c>
      <c r="T95" s="39" t="str">
        <f t="shared" si="18"/>
        <v>4:05PM</v>
      </c>
      <c r="U95" s="39" t="str">
        <f t="shared" si="19"/>
        <v>Pittsburgh Steelers</v>
      </c>
      <c r="V95" s="39" t="str">
        <f t="shared" si="20"/>
        <v>Las Vegas Raiders</v>
      </c>
      <c r="W95" s="39" t="str">
        <f t="shared" si="21"/>
        <v>P</v>
      </c>
      <c r="Y95">
        <v>6</v>
      </c>
      <c r="Z95" t="s">
        <v>317</v>
      </c>
      <c r="AA95" s="8">
        <v>45942</v>
      </c>
      <c r="AB95" s="14">
        <v>0.67013888888888884</v>
      </c>
      <c r="AC95" t="s">
        <v>246</v>
      </c>
      <c r="AD95" t="s">
        <v>319</v>
      </c>
      <c r="AE95" t="s">
        <v>271</v>
      </c>
      <c r="AF95" t="s">
        <v>314</v>
      </c>
      <c r="AG95" s="4" t="str">
        <f t="shared" si="26"/>
        <v/>
      </c>
      <c r="AH95" s="4" t="str">
        <f t="shared" si="27"/>
        <v/>
      </c>
      <c r="AI95" s="4" t="str">
        <f t="shared" si="28"/>
        <v/>
      </c>
      <c r="AJ95" s="4" t="str">
        <f t="shared" si="29"/>
        <v/>
      </c>
      <c r="AM95" t="str">
        <f>IF(LEN(AF95)&gt;0,IF(LEN(AG95)&gt;0,"P","NP"),"")&amp;IF(AA95&gt;=Dashboard!$O$8,IF(AA95&lt;=Dashboard!$Q$8,"Y",""),"")</f>
        <v>NP</v>
      </c>
    </row>
    <row r="96" spans="1:39" x14ac:dyDescent="0.25">
      <c r="A96">
        <v>6</v>
      </c>
      <c r="B96" t="s">
        <v>317</v>
      </c>
      <c r="C96" s="8">
        <v>45578</v>
      </c>
      <c r="D96" t="s">
        <v>321</v>
      </c>
      <c r="E96" t="s">
        <v>222</v>
      </c>
      <c r="F96" t="s">
        <v>319</v>
      </c>
      <c r="G96" t="s">
        <v>225</v>
      </c>
      <c r="H96" t="s">
        <v>314</v>
      </c>
      <c r="I96">
        <v>38</v>
      </c>
      <c r="J96">
        <v>20</v>
      </c>
      <c r="K96">
        <v>423</v>
      </c>
      <c r="L96">
        <v>1</v>
      </c>
      <c r="M96">
        <v>335</v>
      </c>
      <c r="N96">
        <v>2</v>
      </c>
      <c r="O96" t="str">
        <f>IF(LEN(H96)&gt;0,IF(LEN(I96)&gt;0,"P","NP"),"")&amp;IF(C96&gt;=Dashboard!$O$8,IF(C96&lt;=Dashboard!$Q$8,"Y",""),"")</f>
        <v>P</v>
      </c>
      <c r="S96" s="56">
        <f t="shared" si="17"/>
        <v>45578</v>
      </c>
      <c r="T96" s="39" t="str">
        <f t="shared" si="18"/>
        <v>4:25PM</v>
      </c>
      <c r="U96" s="39" t="str">
        <f t="shared" si="19"/>
        <v>Atlanta Falcons</v>
      </c>
      <c r="V96" s="39" t="str">
        <f t="shared" si="20"/>
        <v>Carolina Panthers</v>
      </c>
      <c r="W96" s="39" t="str">
        <f t="shared" si="21"/>
        <v>P</v>
      </c>
      <c r="Y96">
        <v>6</v>
      </c>
      <c r="Z96" t="s">
        <v>317</v>
      </c>
      <c r="AA96" s="8">
        <v>45942</v>
      </c>
      <c r="AB96" s="14">
        <v>0.68402777777777779</v>
      </c>
      <c r="AC96" t="s">
        <v>214</v>
      </c>
      <c r="AD96" t="s">
        <v>319</v>
      </c>
      <c r="AE96" t="s">
        <v>230</v>
      </c>
      <c r="AF96" t="s">
        <v>314</v>
      </c>
      <c r="AG96" s="4" t="str">
        <f t="shared" si="26"/>
        <v/>
      </c>
      <c r="AH96" s="4" t="str">
        <f t="shared" si="27"/>
        <v/>
      </c>
      <c r="AI96" s="4" t="str">
        <f t="shared" si="28"/>
        <v/>
      </c>
      <c r="AJ96" s="4" t="str">
        <f t="shared" si="29"/>
        <v/>
      </c>
      <c r="AM96" t="str">
        <f>IF(LEN(AF96)&gt;0,IF(LEN(AG96)&gt;0,"P","NP"),"")&amp;IF(AA96&gt;=Dashboard!$O$8,IF(AA96&lt;=Dashboard!$Q$8,"Y",""),"")</f>
        <v>NP</v>
      </c>
    </row>
    <row r="97" spans="1:39" x14ac:dyDescent="0.25">
      <c r="A97">
        <v>6</v>
      </c>
      <c r="B97" t="s">
        <v>317</v>
      </c>
      <c r="C97" s="8">
        <v>45578</v>
      </c>
      <c r="D97" t="s">
        <v>321</v>
      </c>
      <c r="E97" t="s">
        <v>229</v>
      </c>
      <c r="F97" t="s">
        <v>319</v>
      </c>
      <c r="G97" t="s">
        <v>257</v>
      </c>
      <c r="H97" t="s">
        <v>314</v>
      </c>
      <c r="I97">
        <v>47</v>
      </c>
      <c r="J97">
        <v>9</v>
      </c>
      <c r="K97">
        <v>492</v>
      </c>
      <c r="L97">
        <v>0</v>
      </c>
      <c r="M97">
        <v>251</v>
      </c>
      <c r="N97">
        <v>5</v>
      </c>
      <c r="O97" t="str">
        <f>IF(LEN(H97)&gt;0,IF(LEN(I97)&gt;0,"P","NP"),"")&amp;IF(C97&gt;=Dashboard!$O$8,IF(C97&lt;=Dashboard!$Q$8,"Y",""),"")</f>
        <v>P</v>
      </c>
      <c r="S97" s="56">
        <f t="shared" si="17"/>
        <v>45578</v>
      </c>
      <c r="T97" s="39" t="str">
        <f t="shared" si="18"/>
        <v>4:25PM</v>
      </c>
      <c r="U97" s="39" t="str">
        <f t="shared" si="19"/>
        <v>Detroit Lions</v>
      </c>
      <c r="V97" s="39" t="str">
        <f t="shared" si="20"/>
        <v>Dallas Cowboys</v>
      </c>
      <c r="W97" s="39" t="str">
        <f t="shared" si="21"/>
        <v>P</v>
      </c>
      <c r="Y97">
        <v>6</v>
      </c>
      <c r="Z97" t="s">
        <v>317</v>
      </c>
      <c r="AA97" s="8">
        <v>45942</v>
      </c>
      <c r="AB97" s="14">
        <v>0.68402777777777779</v>
      </c>
      <c r="AC97" t="s">
        <v>254</v>
      </c>
      <c r="AD97" t="s">
        <v>319</v>
      </c>
      <c r="AE97" t="s">
        <v>219</v>
      </c>
      <c r="AF97" t="s">
        <v>314</v>
      </c>
      <c r="AG97" s="4" t="str">
        <f t="shared" si="26"/>
        <v/>
      </c>
      <c r="AH97" s="4" t="str">
        <f t="shared" si="27"/>
        <v/>
      </c>
      <c r="AI97" s="4" t="str">
        <f t="shared" si="28"/>
        <v/>
      </c>
      <c r="AJ97" s="4" t="str">
        <f t="shared" si="29"/>
        <v/>
      </c>
      <c r="AM97" t="str">
        <f>IF(LEN(AF97)&gt;0,IF(LEN(AG97)&gt;0,"P","NP"),"")&amp;IF(AA97&gt;=Dashboard!$O$8,IF(AA97&lt;=Dashboard!$Q$8,"Y",""),"")</f>
        <v>NP</v>
      </c>
    </row>
    <row r="98" spans="1:39" x14ac:dyDescent="0.25">
      <c r="A98">
        <v>6</v>
      </c>
      <c r="B98" t="s">
        <v>317</v>
      </c>
      <c r="C98" s="8">
        <v>45578</v>
      </c>
      <c r="D98" t="s">
        <v>313</v>
      </c>
      <c r="E98" t="s">
        <v>214</v>
      </c>
      <c r="F98" t="s">
        <v>319</v>
      </c>
      <c r="G98" t="s">
        <v>263</v>
      </c>
      <c r="H98" t="s">
        <v>314</v>
      </c>
      <c r="I98">
        <v>17</v>
      </c>
      <c r="J98">
        <v>7</v>
      </c>
      <c r="K98">
        <v>304</v>
      </c>
      <c r="L98">
        <v>1</v>
      </c>
      <c r="M98">
        <v>309</v>
      </c>
      <c r="N98">
        <v>1</v>
      </c>
      <c r="O98" t="str">
        <f>IF(LEN(H98)&gt;0,IF(LEN(I98)&gt;0,"P","NP"),"")&amp;IF(C98&gt;=Dashboard!$O$8,IF(C98&lt;=Dashboard!$Q$8,"Y",""),"")</f>
        <v>P</v>
      </c>
      <c r="S98" s="56">
        <f t="shared" si="17"/>
        <v>45578</v>
      </c>
      <c r="T98" s="39" t="str">
        <f t="shared" si="18"/>
        <v>8:20PM</v>
      </c>
      <c r="U98" s="39" t="str">
        <f t="shared" si="19"/>
        <v>Cincinnati Bengals</v>
      </c>
      <c r="V98" s="39" t="str">
        <f t="shared" si="20"/>
        <v>New York Giants</v>
      </c>
      <c r="W98" s="39" t="str">
        <f t="shared" si="21"/>
        <v>P</v>
      </c>
      <c r="Y98">
        <v>6</v>
      </c>
      <c r="Z98" t="s">
        <v>317</v>
      </c>
      <c r="AA98" s="8">
        <v>45942</v>
      </c>
      <c r="AB98" s="14">
        <v>0.84722222222222221</v>
      </c>
      <c r="AC98" t="s">
        <v>229</v>
      </c>
      <c r="AD98" t="s">
        <v>319</v>
      </c>
      <c r="AE98" t="s">
        <v>270</v>
      </c>
      <c r="AF98" t="s">
        <v>314</v>
      </c>
      <c r="AG98" s="4" t="str">
        <f t="shared" si="26"/>
        <v/>
      </c>
      <c r="AH98" s="4" t="str">
        <f t="shared" si="27"/>
        <v/>
      </c>
      <c r="AI98" s="4" t="str">
        <f t="shared" si="28"/>
        <v/>
      </c>
      <c r="AJ98" s="4" t="str">
        <f t="shared" si="29"/>
        <v/>
      </c>
      <c r="AM98" t="str">
        <f>IF(LEN(AF98)&gt;0,IF(LEN(AG98)&gt;0,"P","NP"),"")&amp;IF(AA98&gt;=Dashboard!$O$8,IF(AA98&lt;=Dashboard!$Q$8,"Y",""),"")</f>
        <v>NP</v>
      </c>
    </row>
    <row r="99" spans="1:39" x14ac:dyDescent="0.25">
      <c r="A99">
        <v>6</v>
      </c>
      <c r="B99" t="s">
        <v>322</v>
      </c>
      <c r="C99" s="8">
        <v>45579</v>
      </c>
      <c r="D99" t="s">
        <v>316</v>
      </c>
      <c r="E99" t="s">
        <v>248</v>
      </c>
      <c r="F99" t="s">
        <v>319</v>
      </c>
      <c r="G99" t="s">
        <v>253</v>
      </c>
      <c r="H99" t="s">
        <v>314</v>
      </c>
      <c r="I99">
        <v>23</v>
      </c>
      <c r="J99">
        <v>20</v>
      </c>
      <c r="K99">
        <v>359</v>
      </c>
      <c r="L99">
        <v>0</v>
      </c>
      <c r="M99">
        <v>393</v>
      </c>
      <c r="N99">
        <v>1</v>
      </c>
      <c r="O99" t="str">
        <f>IF(LEN(H99)&gt;0,IF(LEN(I99)&gt;0,"P","NP"),"")&amp;IF(C99&gt;=Dashboard!$O$8,IF(C99&lt;=Dashboard!$Q$8,"Y",""),"")</f>
        <v>P</v>
      </c>
      <c r="S99" s="56">
        <f t="shared" si="17"/>
        <v>45579</v>
      </c>
      <c r="T99" s="39" t="str">
        <f t="shared" si="18"/>
        <v>8:15PM</v>
      </c>
      <c r="U99" s="39" t="str">
        <f t="shared" si="19"/>
        <v>Buffalo Bills</v>
      </c>
      <c r="V99" s="39" t="str">
        <f t="shared" si="20"/>
        <v>New York Jets</v>
      </c>
      <c r="W99" s="39" t="str">
        <f t="shared" si="21"/>
        <v>P</v>
      </c>
      <c r="Y99">
        <v>6</v>
      </c>
      <c r="Z99" t="s">
        <v>322</v>
      </c>
      <c r="AA99" s="8">
        <v>45943</v>
      </c>
      <c r="AB99" s="14">
        <v>0.80208333333333337</v>
      </c>
      <c r="AC99" t="s">
        <v>18</v>
      </c>
      <c r="AD99" t="s">
        <v>319</v>
      </c>
      <c r="AE99" t="s">
        <v>222</v>
      </c>
      <c r="AF99" t="s">
        <v>314</v>
      </c>
      <c r="AG99" s="4" t="str">
        <f t="shared" si="26"/>
        <v/>
      </c>
      <c r="AH99" s="4" t="str">
        <f t="shared" si="27"/>
        <v/>
      </c>
      <c r="AI99" s="4" t="str">
        <f t="shared" si="28"/>
        <v/>
      </c>
      <c r="AJ99" s="4" t="str">
        <f t="shared" si="29"/>
        <v/>
      </c>
      <c r="AM99" t="str">
        <f>IF(LEN(AF99)&gt;0,IF(LEN(AG99)&gt;0,"P","NP"),"")&amp;IF(AA99&gt;=Dashboard!$O$8,IF(AA99&lt;=Dashboard!$Q$8,"Y",""),"")</f>
        <v>NP</v>
      </c>
    </row>
    <row r="100" spans="1:39" x14ac:dyDescent="0.25">
      <c r="A100" s="4" t="s">
        <v>301</v>
      </c>
      <c r="B100" s="4" t="s">
        <v>302</v>
      </c>
      <c r="C100" s="4" t="s">
        <v>303</v>
      </c>
      <c r="D100" s="4" t="s">
        <v>304</v>
      </c>
      <c r="E100" s="4" t="s">
        <v>305</v>
      </c>
      <c r="F100" s="4"/>
      <c r="G100" s="4" t="s">
        <v>306</v>
      </c>
      <c r="H100" s="4"/>
      <c r="I100" s="4" t="s">
        <v>307</v>
      </c>
      <c r="J100" s="4" t="s">
        <v>307</v>
      </c>
      <c r="K100" s="4" t="s">
        <v>308</v>
      </c>
      <c r="L100" s="4" t="s">
        <v>309</v>
      </c>
      <c r="M100" s="4" t="s">
        <v>310</v>
      </c>
      <c r="N100" s="4" t="s">
        <v>311</v>
      </c>
      <c r="O100" t="str">
        <f>IF(LEN(H100)&gt;0,IF(LEN(I100)&gt;0,"P","NP"),"")&amp;IF(C100&gt;=Dashboard!$O$8,IF(C100&lt;=Dashboard!$Q$8,"Y",""),"")</f>
        <v/>
      </c>
      <c r="S100" s="57" t="str">
        <f t="shared" si="17"/>
        <v>Date</v>
      </c>
      <c r="T100" s="25" t="str">
        <f t="shared" si="18"/>
        <v>Time</v>
      </c>
      <c r="U100" s="25" t="str">
        <f t="shared" si="19"/>
        <v>Winner/tie</v>
      </c>
      <c r="V100" s="25" t="str">
        <f t="shared" si="20"/>
        <v>Loser/tie</v>
      </c>
      <c r="W100" s="39" t="str">
        <f t="shared" si="21"/>
        <v/>
      </c>
      <c r="Y100">
        <v>6</v>
      </c>
      <c r="Z100" t="s">
        <v>322</v>
      </c>
      <c r="AA100" s="8">
        <v>45943</v>
      </c>
      <c r="AB100" s="14">
        <v>0.84375</v>
      </c>
      <c r="AC100" t="s">
        <v>233</v>
      </c>
      <c r="AD100" t="s">
        <v>319</v>
      </c>
      <c r="AE100" t="s">
        <v>266</v>
      </c>
      <c r="AF100" t="s">
        <v>314</v>
      </c>
      <c r="AG100" s="4" t="str">
        <f t="shared" si="26"/>
        <v/>
      </c>
      <c r="AH100" s="4" t="str">
        <f t="shared" si="27"/>
        <v/>
      </c>
      <c r="AI100" s="4" t="str">
        <f t="shared" si="28"/>
        <v/>
      </c>
      <c r="AJ100" s="4" t="str">
        <f t="shared" si="29"/>
        <v/>
      </c>
      <c r="AM100" t="str">
        <f>IF(LEN(AF100)&gt;0,IF(LEN(AG100)&gt;0,"P","NP"),"")&amp;IF(AA100&gt;=Dashboard!$O$8,IF(AA100&lt;=Dashboard!$Q$8,"Y",""),"")</f>
        <v>NP</v>
      </c>
    </row>
    <row r="101" spans="1:39" x14ac:dyDescent="0.25">
      <c r="A101">
        <v>7</v>
      </c>
      <c r="B101" t="s">
        <v>312</v>
      </c>
      <c r="C101" s="8">
        <v>45582</v>
      </c>
      <c r="D101" t="s">
        <v>316</v>
      </c>
      <c r="E101" t="s">
        <v>272</v>
      </c>
      <c r="F101" t="s">
        <v>319</v>
      </c>
      <c r="G101" t="s">
        <v>219</v>
      </c>
      <c r="H101" t="s">
        <v>314</v>
      </c>
      <c r="I101">
        <v>33</v>
      </c>
      <c r="J101">
        <v>10</v>
      </c>
      <c r="K101">
        <v>389</v>
      </c>
      <c r="L101">
        <v>1</v>
      </c>
      <c r="M101">
        <v>271</v>
      </c>
      <c r="N101">
        <v>2</v>
      </c>
      <c r="O101" t="str">
        <f>IF(LEN(H101)&gt;0,IF(LEN(I101)&gt;0,"P","NP"),"")&amp;IF(C101&gt;=Dashboard!$O$8,IF(C101&lt;=Dashboard!$Q$8,"Y",""),"")</f>
        <v>P</v>
      </c>
      <c r="S101" s="56">
        <f t="shared" si="17"/>
        <v>45582</v>
      </c>
      <c r="T101" s="39" t="str">
        <f t="shared" si="18"/>
        <v>8:15PM</v>
      </c>
      <c r="U101" s="39" t="str">
        <f t="shared" si="19"/>
        <v>Denver Broncos</v>
      </c>
      <c r="V101" s="39" t="str">
        <f t="shared" si="20"/>
        <v>New Orleans Saints</v>
      </c>
      <c r="W101" s="39" t="str">
        <f t="shared" si="21"/>
        <v>P</v>
      </c>
      <c r="Y101" s="4" t="s">
        <v>301</v>
      </c>
      <c r="Z101" s="4" t="s">
        <v>302</v>
      </c>
      <c r="AA101" s="13" t="s">
        <v>303</v>
      </c>
      <c r="AB101" s="4" t="s">
        <v>304</v>
      </c>
      <c r="AC101" s="4" t="s">
        <v>341</v>
      </c>
      <c r="AD101" s="4"/>
      <c r="AE101" s="4" t="s">
        <v>198</v>
      </c>
      <c r="AF101" s="4"/>
      <c r="AG101" s="4" t="s">
        <v>307</v>
      </c>
      <c r="AH101" s="4" t="s">
        <v>307</v>
      </c>
      <c r="AI101" s="4" t="s">
        <v>308</v>
      </c>
      <c r="AJ101" s="4" t="s">
        <v>309</v>
      </c>
      <c r="AK101" s="4" t="s">
        <v>310</v>
      </c>
      <c r="AL101" s="4" t="s">
        <v>311</v>
      </c>
      <c r="AM101" t="str">
        <f>IF(LEN(AF101)&gt;0,IF(LEN(AG101)&gt;0,"P","NP"),"")&amp;IF(AA101&gt;=Dashboard!$O$8,IF(AA101&lt;=Dashboard!$Q$8,"Y",""),"")</f>
        <v/>
      </c>
    </row>
    <row r="102" spans="1:39" x14ac:dyDescent="0.25">
      <c r="A102">
        <v>7</v>
      </c>
      <c r="B102" t="s">
        <v>317</v>
      </c>
      <c r="C102" s="8">
        <v>45585</v>
      </c>
      <c r="D102" t="s">
        <v>324</v>
      </c>
      <c r="E102" t="s">
        <v>244</v>
      </c>
      <c r="G102" t="s">
        <v>254</v>
      </c>
      <c r="H102" t="s">
        <v>314</v>
      </c>
      <c r="I102">
        <v>32</v>
      </c>
      <c r="J102">
        <v>16</v>
      </c>
      <c r="K102">
        <v>364</v>
      </c>
      <c r="L102">
        <v>0</v>
      </c>
      <c r="M102">
        <v>295</v>
      </c>
      <c r="N102">
        <v>0</v>
      </c>
      <c r="O102" t="str">
        <f>IF(LEN(H102)&gt;0,IF(LEN(I102)&gt;0,"P","NP"),"")&amp;IF(C102&gt;=Dashboard!$O$8,IF(C102&lt;=Dashboard!$Q$8,"Y",""),"")</f>
        <v>P</v>
      </c>
      <c r="S102" s="56">
        <f t="shared" si="17"/>
        <v>45585</v>
      </c>
      <c r="T102" s="39" t="str">
        <f t="shared" si="18"/>
        <v>9:30AM</v>
      </c>
      <c r="U102" s="39" t="str">
        <f t="shared" si="19"/>
        <v>Jacksonville Jaguars</v>
      </c>
      <c r="V102" s="39" t="str">
        <f t="shared" si="20"/>
        <v>New England Patriots</v>
      </c>
      <c r="W102" s="39" t="str">
        <f t="shared" si="21"/>
        <v>P</v>
      </c>
      <c r="Y102">
        <v>7</v>
      </c>
      <c r="Z102" t="s">
        <v>312</v>
      </c>
      <c r="AA102" s="8">
        <v>45946</v>
      </c>
      <c r="AB102" s="14">
        <v>0.84375</v>
      </c>
      <c r="AC102" t="s">
        <v>212</v>
      </c>
      <c r="AD102" t="s">
        <v>319</v>
      </c>
      <c r="AE102" t="s">
        <v>214</v>
      </c>
      <c r="AF102" t="s">
        <v>314</v>
      </c>
      <c r="AG102" s="4" t="str">
        <f t="shared" ref="AG102:AG116" si="30">IF(AE102="HomeTm",$AG$2,"")</f>
        <v/>
      </c>
      <c r="AH102" s="4" t="str">
        <f t="shared" ref="AH102:AH116" si="31">IF(AE102="HomeTm",$AH$2,"")</f>
        <v/>
      </c>
      <c r="AI102" s="4" t="str">
        <f t="shared" ref="AI102:AI116" si="32">IF(AE102="HomeTm",$AI$2,"")</f>
        <v/>
      </c>
      <c r="AJ102" s="4" t="str">
        <f t="shared" ref="AJ102:AJ116" si="33">IF(AE102="HomeTm",$AJ$2,"")</f>
        <v/>
      </c>
      <c r="AM102" t="str">
        <f>IF(LEN(AF102)&gt;0,IF(LEN(AG102)&gt;0,"P","NP"),"")&amp;IF(AA102&gt;=Dashboard!$O$8,IF(AA102&lt;=Dashboard!$Q$8,"Y",""),"")</f>
        <v>NP</v>
      </c>
    </row>
    <row r="103" spans="1:39" x14ac:dyDescent="0.25">
      <c r="A103">
        <v>7</v>
      </c>
      <c r="B103" t="s">
        <v>317</v>
      </c>
      <c r="C103" s="8">
        <v>45585</v>
      </c>
      <c r="D103" t="s">
        <v>318</v>
      </c>
      <c r="E103" t="s">
        <v>229</v>
      </c>
      <c r="F103" t="s">
        <v>319</v>
      </c>
      <c r="G103" t="s">
        <v>231</v>
      </c>
      <c r="H103" t="s">
        <v>314</v>
      </c>
      <c r="I103">
        <v>31</v>
      </c>
      <c r="J103">
        <v>29</v>
      </c>
      <c r="K103">
        <v>391</v>
      </c>
      <c r="L103">
        <v>1</v>
      </c>
      <c r="M103">
        <v>383</v>
      </c>
      <c r="N103">
        <v>1</v>
      </c>
      <c r="O103" t="str">
        <f>IF(LEN(H103)&gt;0,IF(LEN(I103)&gt;0,"P","NP"),"")&amp;IF(C103&gt;=Dashboard!$O$8,IF(C103&lt;=Dashboard!$Q$8,"Y",""),"")</f>
        <v>P</v>
      </c>
      <c r="S103" s="56">
        <f t="shared" si="17"/>
        <v>45585</v>
      </c>
      <c r="T103" s="39" t="str">
        <f t="shared" si="18"/>
        <v>1:00PM</v>
      </c>
      <c r="U103" s="39" t="str">
        <f t="shared" si="19"/>
        <v>Detroit Lions</v>
      </c>
      <c r="V103" s="39" t="str">
        <f t="shared" si="20"/>
        <v>Minnesota Vikings</v>
      </c>
      <c r="W103" s="39" t="str">
        <f t="shared" si="21"/>
        <v>P</v>
      </c>
      <c r="Y103">
        <v>7</v>
      </c>
      <c r="Z103" t="s">
        <v>317</v>
      </c>
      <c r="AA103" s="8">
        <v>45949</v>
      </c>
      <c r="AB103" s="14">
        <v>0.39583333333333331</v>
      </c>
      <c r="AC103" t="s">
        <v>236</v>
      </c>
      <c r="AD103" t="s">
        <v>319</v>
      </c>
      <c r="AE103" t="s">
        <v>244</v>
      </c>
      <c r="AF103" t="s">
        <v>314</v>
      </c>
      <c r="AG103" s="4" t="str">
        <f t="shared" si="30"/>
        <v/>
      </c>
      <c r="AH103" s="4" t="str">
        <f t="shared" si="31"/>
        <v/>
      </c>
      <c r="AI103" s="4" t="str">
        <f t="shared" si="32"/>
        <v/>
      </c>
      <c r="AJ103" s="4" t="str">
        <f t="shared" si="33"/>
        <v/>
      </c>
      <c r="AM103" t="str">
        <f>IF(LEN(AF103)&gt;0,IF(LEN(AG103)&gt;0,"P","NP"),"")&amp;IF(AA103&gt;=Dashboard!$O$8,IF(AA103&lt;=Dashboard!$Q$8,"Y",""),"")</f>
        <v>NP</v>
      </c>
    </row>
    <row r="104" spans="1:39" x14ac:dyDescent="0.25">
      <c r="A104">
        <v>7</v>
      </c>
      <c r="B104" t="s">
        <v>317</v>
      </c>
      <c r="C104" s="8">
        <v>45585</v>
      </c>
      <c r="D104" t="s">
        <v>318</v>
      </c>
      <c r="E104" t="s">
        <v>238</v>
      </c>
      <c r="F104" t="s">
        <v>319</v>
      </c>
      <c r="G104" t="s">
        <v>222</v>
      </c>
      <c r="H104" t="s">
        <v>314</v>
      </c>
      <c r="I104">
        <v>34</v>
      </c>
      <c r="J104">
        <v>14</v>
      </c>
      <c r="K104">
        <v>339</v>
      </c>
      <c r="L104">
        <v>0</v>
      </c>
      <c r="M104">
        <v>369</v>
      </c>
      <c r="N104">
        <v>3</v>
      </c>
      <c r="O104" t="str">
        <f>IF(LEN(H104)&gt;0,IF(LEN(I104)&gt;0,"P","NP"),"")&amp;IF(C104&gt;=Dashboard!$O$8,IF(C104&lt;=Dashboard!$Q$8,"Y",""),"")</f>
        <v>P</v>
      </c>
      <c r="S104" s="56">
        <f t="shared" si="17"/>
        <v>45585</v>
      </c>
      <c r="T104" s="39" t="str">
        <f t="shared" si="18"/>
        <v>1:00PM</v>
      </c>
      <c r="U104" s="39" t="str">
        <f t="shared" si="19"/>
        <v>Seattle Seahawks</v>
      </c>
      <c r="V104" s="39" t="str">
        <f t="shared" si="20"/>
        <v>Atlanta Falcons</v>
      </c>
      <c r="W104" s="39" t="str">
        <f t="shared" si="21"/>
        <v>P</v>
      </c>
      <c r="Y104">
        <v>7</v>
      </c>
      <c r="Z104" t="s">
        <v>317</v>
      </c>
      <c r="AA104" s="8">
        <v>45949</v>
      </c>
      <c r="AB104" s="14">
        <v>0.54166666666666663</v>
      </c>
      <c r="AC104" t="s">
        <v>219</v>
      </c>
      <c r="AD104" t="s">
        <v>319</v>
      </c>
      <c r="AE104" t="s">
        <v>233</v>
      </c>
      <c r="AF104" t="s">
        <v>314</v>
      </c>
      <c r="AG104" s="4" t="str">
        <f t="shared" si="30"/>
        <v/>
      </c>
      <c r="AH104" s="4" t="str">
        <f t="shared" si="31"/>
        <v/>
      </c>
      <c r="AI104" s="4" t="str">
        <f t="shared" si="32"/>
        <v/>
      </c>
      <c r="AJ104" s="4" t="str">
        <f t="shared" si="33"/>
        <v/>
      </c>
      <c r="AM104" t="str">
        <f>IF(LEN(AF104)&gt;0,IF(LEN(AG104)&gt;0,"P","NP"),"")&amp;IF(AA104&gt;=Dashboard!$O$8,IF(AA104&lt;=Dashboard!$Q$8,"Y",""),"")</f>
        <v>NP</v>
      </c>
    </row>
    <row r="105" spans="1:39" x14ac:dyDescent="0.25">
      <c r="A105">
        <v>7</v>
      </c>
      <c r="B105" t="s">
        <v>317</v>
      </c>
      <c r="C105" s="8">
        <v>45585</v>
      </c>
      <c r="D105" t="s">
        <v>318</v>
      </c>
      <c r="E105" t="s">
        <v>248</v>
      </c>
      <c r="G105" t="s">
        <v>246</v>
      </c>
      <c r="H105" t="s">
        <v>314</v>
      </c>
      <c r="I105">
        <v>34</v>
      </c>
      <c r="J105">
        <v>10</v>
      </c>
      <c r="K105">
        <v>389</v>
      </c>
      <c r="L105">
        <v>0</v>
      </c>
      <c r="M105">
        <v>289</v>
      </c>
      <c r="N105">
        <v>2</v>
      </c>
      <c r="O105" t="str">
        <f>IF(LEN(H105)&gt;0,IF(LEN(I105)&gt;0,"P","NP"),"")&amp;IF(C105&gt;=Dashboard!$O$8,IF(C105&lt;=Dashboard!$Q$8,"Y",""),"")</f>
        <v>P</v>
      </c>
      <c r="S105" s="56">
        <f t="shared" si="17"/>
        <v>45585</v>
      </c>
      <c r="T105" s="39" t="str">
        <f t="shared" si="18"/>
        <v>1:00PM</v>
      </c>
      <c r="U105" s="39" t="str">
        <f t="shared" si="19"/>
        <v>Buffalo Bills</v>
      </c>
      <c r="V105" s="39" t="str">
        <f t="shared" si="20"/>
        <v>Tennessee Titans</v>
      </c>
      <c r="W105" s="39" t="str">
        <f t="shared" si="21"/>
        <v>P</v>
      </c>
      <c r="Y105">
        <v>7</v>
      </c>
      <c r="Z105" t="s">
        <v>317</v>
      </c>
      <c r="AA105" s="8">
        <v>45949</v>
      </c>
      <c r="AB105" s="14">
        <v>0.54166666666666663</v>
      </c>
      <c r="AC105" t="s">
        <v>251</v>
      </c>
      <c r="AD105" t="s">
        <v>319</v>
      </c>
      <c r="AE105" t="s">
        <v>210</v>
      </c>
      <c r="AF105" t="s">
        <v>314</v>
      </c>
      <c r="AG105" s="4" t="str">
        <f t="shared" si="30"/>
        <v/>
      </c>
      <c r="AH105" s="4" t="str">
        <f t="shared" si="31"/>
        <v/>
      </c>
      <c r="AI105" s="4" t="str">
        <f t="shared" si="32"/>
        <v/>
      </c>
      <c r="AJ105" s="4" t="str">
        <f t="shared" si="33"/>
        <v/>
      </c>
      <c r="AM105" t="str">
        <f>IF(LEN(AF105)&gt;0,IF(LEN(AG105)&gt;0,"P","NP"),"")&amp;IF(AA105&gt;=Dashboard!$O$8,IF(AA105&lt;=Dashboard!$Q$8,"Y",""),"")</f>
        <v>NP</v>
      </c>
    </row>
    <row r="106" spans="1:39" x14ac:dyDescent="0.25">
      <c r="A106">
        <v>7</v>
      </c>
      <c r="B106" t="s">
        <v>317</v>
      </c>
      <c r="C106" s="8">
        <v>45585</v>
      </c>
      <c r="D106" t="s">
        <v>318</v>
      </c>
      <c r="E106" t="s">
        <v>214</v>
      </c>
      <c r="F106" t="s">
        <v>319</v>
      </c>
      <c r="G106" t="s">
        <v>210</v>
      </c>
      <c r="H106" t="s">
        <v>314</v>
      </c>
      <c r="I106">
        <v>21</v>
      </c>
      <c r="J106">
        <v>14</v>
      </c>
      <c r="K106">
        <v>223</v>
      </c>
      <c r="L106">
        <v>0</v>
      </c>
      <c r="M106">
        <v>336</v>
      </c>
      <c r="N106">
        <v>2</v>
      </c>
      <c r="O106" t="str">
        <f>IF(LEN(H106)&gt;0,IF(LEN(I106)&gt;0,"P","NP"),"")&amp;IF(C106&gt;=Dashboard!$O$8,IF(C106&lt;=Dashboard!$Q$8,"Y",""),"")</f>
        <v>P</v>
      </c>
      <c r="S106" s="56">
        <f t="shared" si="17"/>
        <v>45585</v>
      </c>
      <c r="T106" s="39" t="str">
        <f t="shared" si="18"/>
        <v>1:00PM</v>
      </c>
      <c r="U106" s="39" t="str">
        <f t="shared" si="19"/>
        <v>Cincinnati Bengals</v>
      </c>
      <c r="V106" s="39" t="str">
        <f t="shared" si="20"/>
        <v>Cleveland Browns</v>
      </c>
      <c r="W106" s="39" t="str">
        <f t="shared" si="21"/>
        <v>P</v>
      </c>
      <c r="Y106">
        <v>7</v>
      </c>
      <c r="Z106" t="s">
        <v>317</v>
      </c>
      <c r="AA106" s="8">
        <v>45949</v>
      </c>
      <c r="AB106" s="14">
        <v>0.54166666666666663</v>
      </c>
      <c r="AC106" t="s">
        <v>271</v>
      </c>
      <c r="AD106" t="s">
        <v>319</v>
      </c>
      <c r="AE106" t="s">
        <v>270</v>
      </c>
      <c r="AF106" t="s">
        <v>314</v>
      </c>
      <c r="AG106" s="4" t="str">
        <f t="shared" si="30"/>
        <v/>
      </c>
      <c r="AH106" s="4" t="str">
        <f t="shared" si="31"/>
        <v/>
      </c>
      <c r="AI106" s="4" t="str">
        <f t="shared" si="32"/>
        <v/>
      </c>
      <c r="AJ106" s="4" t="str">
        <f t="shared" si="33"/>
        <v/>
      </c>
      <c r="AM106" t="str">
        <f>IF(LEN(AF106)&gt;0,IF(LEN(AG106)&gt;0,"P","NP"),"")&amp;IF(AA106&gt;=Dashboard!$O$8,IF(AA106&lt;=Dashboard!$Q$8,"Y",""),"")</f>
        <v>NP</v>
      </c>
    </row>
    <row r="107" spans="1:39" x14ac:dyDescent="0.25">
      <c r="A107">
        <v>7</v>
      </c>
      <c r="B107" t="s">
        <v>317</v>
      </c>
      <c r="C107" s="8">
        <v>45585</v>
      </c>
      <c r="D107" t="s">
        <v>318</v>
      </c>
      <c r="E107" t="s">
        <v>245</v>
      </c>
      <c r="G107" t="s">
        <v>251</v>
      </c>
      <c r="H107" t="s">
        <v>314</v>
      </c>
      <c r="I107">
        <v>16</v>
      </c>
      <c r="J107">
        <v>10</v>
      </c>
      <c r="K107">
        <v>284</v>
      </c>
      <c r="L107">
        <v>1</v>
      </c>
      <c r="M107">
        <v>337</v>
      </c>
      <c r="N107">
        <v>2</v>
      </c>
      <c r="O107" t="str">
        <f>IF(LEN(H107)&gt;0,IF(LEN(I107)&gt;0,"P","NP"),"")&amp;IF(C107&gt;=Dashboard!$O$8,IF(C107&lt;=Dashboard!$Q$8,"Y",""),"")</f>
        <v>P</v>
      </c>
      <c r="S107" s="56">
        <f t="shared" si="17"/>
        <v>45585</v>
      </c>
      <c r="T107" s="39" t="str">
        <f t="shared" si="18"/>
        <v>1:00PM</v>
      </c>
      <c r="U107" s="39" t="str">
        <f t="shared" si="19"/>
        <v>Indianapolis Colts</v>
      </c>
      <c r="V107" s="39" t="str">
        <f t="shared" si="20"/>
        <v>Miami Dolphins</v>
      </c>
      <c r="W107" s="39" t="str">
        <f t="shared" si="21"/>
        <v>P</v>
      </c>
      <c r="Y107">
        <v>7</v>
      </c>
      <c r="Z107" t="s">
        <v>317</v>
      </c>
      <c r="AA107" s="8">
        <v>45949</v>
      </c>
      <c r="AB107" s="14">
        <v>0.54166666666666663</v>
      </c>
      <c r="AC107" t="s">
        <v>259</v>
      </c>
      <c r="AD107" t="s">
        <v>319</v>
      </c>
      <c r="AE107" t="s">
        <v>231</v>
      </c>
      <c r="AF107" t="s">
        <v>314</v>
      </c>
      <c r="AG107" s="4" t="str">
        <f t="shared" si="30"/>
        <v/>
      </c>
      <c r="AH107" s="4" t="str">
        <f t="shared" si="31"/>
        <v/>
      </c>
      <c r="AI107" s="4" t="str">
        <f t="shared" si="32"/>
        <v/>
      </c>
      <c r="AJ107" s="4" t="str">
        <f t="shared" si="33"/>
        <v/>
      </c>
      <c r="AM107" t="str">
        <f>IF(LEN(AF107)&gt;0,IF(LEN(AG107)&gt;0,"P","NP"),"")&amp;IF(AA107&gt;=Dashboard!$O$8,IF(AA107&lt;=Dashboard!$Q$8,"Y",""),"")</f>
        <v>NP</v>
      </c>
    </row>
    <row r="108" spans="1:39" x14ac:dyDescent="0.25">
      <c r="A108">
        <v>7</v>
      </c>
      <c r="B108" t="s">
        <v>317</v>
      </c>
      <c r="C108" s="8">
        <v>45585</v>
      </c>
      <c r="D108" t="s">
        <v>318</v>
      </c>
      <c r="E108" t="s">
        <v>230</v>
      </c>
      <c r="G108" t="s">
        <v>243</v>
      </c>
      <c r="H108" t="s">
        <v>314</v>
      </c>
      <c r="I108">
        <v>24</v>
      </c>
      <c r="J108">
        <v>22</v>
      </c>
      <c r="K108">
        <v>277</v>
      </c>
      <c r="L108">
        <v>3</v>
      </c>
      <c r="M108">
        <v>197</v>
      </c>
      <c r="N108">
        <v>0</v>
      </c>
      <c r="O108" t="str">
        <f>IF(LEN(H108)&gt;0,IF(LEN(I108)&gt;0,"P","NP"),"")&amp;IF(C108&gt;=Dashboard!$O$8,IF(C108&lt;=Dashboard!$Q$8,"Y",""),"")</f>
        <v>P</v>
      </c>
      <c r="S108" s="56">
        <f t="shared" si="17"/>
        <v>45585</v>
      </c>
      <c r="T108" s="39" t="str">
        <f t="shared" si="18"/>
        <v>1:00PM</v>
      </c>
      <c r="U108" s="39" t="str">
        <f t="shared" si="19"/>
        <v>Green Bay Packers</v>
      </c>
      <c r="V108" s="39" t="str">
        <f t="shared" si="20"/>
        <v>Houston Texans</v>
      </c>
      <c r="W108" s="39" t="str">
        <f t="shared" si="21"/>
        <v>P</v>
      </c>
      <c r="Y108">
        <v>7</v>
      </c>
      <c r="Z108" t="s">
        <v>317</v>
      </c>
      <c r="AA108" s="8">
        <v>45949</v>
      </c>
      <c r="AB108" s="14">
        <v>0.54166666666666663</v>
      </c>
      <c r="AC108" t="s">
        <v>225</v>
      </c>
      <c r="AD108" t="s">
        <v>319</v>
      </c>
      <c r="AE108" t="s">
        <v>253</v>
      </c>
      <c r="AF108" t="s">
        <v>314</v>
      </c>
      <c r="AG108" s="4" t="str">
        <f t="shared" si="30"/>
        <v/>
      </c>
      <c r="AH108" s="4" t="str">
        <f t="shared" si="31"/>
        <v/>
      </c>
      <c r="AI108" s="4" t="str">
        <f t="shared" si="32"/>
        <v/>
      </c>
      <c r="AJ108" s="4" t="str">
        <f t="shared" si="33"/>
        <v/>
      </c>
      <c r="AM108" t="str">
        <f>IF(LEN(AF108)&gt;0,IF(LEN(AG108)&gt;0,"P","NP"),"")&amp;IF(AA108&gt;=Dashboard!$O$8,IF(AA108&lt;=Dashboard!$Q$8,"Y",""),"")</f>
        <v>NP</v>
      </c>
    </row>
    <row r="109" spans="1:39" x14ac:dyDescent="0.25">
      <c r="A109">
        <v>7</v>
      </c>
      <c r="B109" t="s">
        <v>317</v>
      </c>
      <c r="C109" s="8">
        <v>45585</v>
      </c>
      <c r="D109" t="s">
        <v>318</v>
      </c>
      <c r="E109" t="s">
        <v>259</v>
      </c>
      <c r="F109" t="s">
        <v>319</v>
      </c>
      <c r="G109" t="s">
        <v>263</v>
      </c>
      <c r="H109" t="s">
        <v>314</v>
      </c>
      <c r="I109">
        <v>28</v>
      </c>
      <c r="J109">
        <v>3</v>
      </c>
      <c r="K109">
        <v>339</v>
      </c>
      <c r="L109">
        <v>0</v>
      </c>
      <c r="M109">
        <v>119</v>
      </c>
      <c r="N109">
        <v>0</v>
      </c>
      <c r="O109" t="str">
        <f>IF(LEN(H109)&gt;0,IF(LEN(I109)&gt;0,"P","NP"),"")&amp;IF(C109&gt;=Dashboard!$O$8,IF(C109&lt;=Dashboard!$Q$8,"Y",""),"")</f>
        <v>P</v>
      </c>
      <c r="S109" s="56">
        <f t="shared" si="17"/>
        <v>45585</v>
      </c>
      <c r="T109" s="39" t="str">
        <f t="shared" si="18"/>
        <v>1:00PM</v>
      </c>
      <c r="U109" s="39" t="str">
        <f t="shared" si="19"/>
        <v>Philadelphia Eagles</v>
      </c>
      <c r="V109" s="39" t="str">
        <f t="shared" si="20"/>
        <v>New York Giants</v>
      </c>
      <c r="W109" s="39" t="str">
        <f t="shared" si="21"/>
        <v>P</v>
      </c>
      <c r="Y109">
        <v>7</v>
      </c>
      <c r="Z109" t="s">
        <v>317</v>
      </c>
      <c r="AA109" s="8">
        <v>45949</v>
      </c>
      <c r="AB109" s="14">
        <v>0.54166666666666663</v>
      </c>
      <c r="AC109" t="s">
        <v>254</v>
      </c>
      <c r="AD109" t="s">
        <v>319</v>
      </c>
      <c r="AE109" t="s">
        <v>246</v>
      </c>
      <c r="AF109" t="s">
        <v>314</v>
      </c>
      <c r="AG109" s="4" t="str">
        <f t="shared" si="30"/>
        <v/>
      </c>
      <c r="AH109" s="4" t="str">
        <f t="shared" si="31"/>
        <v/>
      </c>
      <c r="AI109" s="4" t="str">
        <f t="shared" si="32"/>
        <v/>
      </c>
      <c r="AJ109" s="4" t="str">
        <f t="shared" si="33"/>
        <v/>
      </c>
      <c r="AM109" t="str">
        <f>IF(LEN(AF109)&gt;0,IF(LEN(AG109)&gt;0,"P","NP"),"")&amp;IF(AA109&gt;=Dashboard!$O$8,IF(AA109&lt;=Dashboard!$Q$8,"Y",""),"")</f>
        <v>NP</v>
      </c>
    </row>
    <row r="110" spans="1:39" x14ac:dyDescent="0.25">
      <c r="A110">
        <v>7</v>
      </c>
      <c r="B110" t="s">
        <v>317</v>
      </c>
      <c r="C110" s="8">
        <v>45585</v>
      </c>
      <c r="D110" t="s">
        <v>320</v>
      </c>
      <c r="E110" t="s">
        <v>266</v>
      </c>
      <c r="G110" t="s">
        <v>225</v>
      </c>
      <c r="H110" t="s">
        <v>314</v>
      </c>
      <c r="I110">
        <v>40</v>
      </c>
      <c r="J110">
        <v>7</v>
      </c>
      <c r="K110">
        <v>421</v>
      </c>
      <c r="L110">
        <v>0</v>
      </c>
      <c r="M110">
        <v>180</v>
      </c>
      <c r="N110">
        <v>2</v>
      </c>
      <c r="O110" t="str">
        <f>IF(LEN(H110)&gt;0,IF(LEN(I110)&gt;0,"P","NP"),"")&amp;IF(C110&gt;=Dashboard!$O$8,IF(C110&lt;=Dashboard!$Q$8,"Y",""),"")</f>
        <v>P</v>
      </c>
      <c r="S110" s="56">
        <f t="shared" si="17"/>
        <v>45585</v>
      </c>
      <c r="T110" s="39" t="str">
        <f t="shared" si="18"/>
        <v>4:05PM</v>
      </c>
      <c r="U110" s="39" t="str">
        <f t="shared" si="19"/>
        <v>Washington Commanders</v>
      </c>
      <c r="V110" s="39" t="str">
        <f t="shared" si="20"/>
        <v>Carolina Panthers</v>
      </c>
      <c r="W110" s="39" t="str">
        <f t="shared" si="21"/>
        <v>P</v>
      </c>
      <c r="Y110">
        <v>7</v>
      </c>
      <c r="Z110" t="s">
        <v>317</v>
      </c>
      <c r="AA110" s="8">
        <v>45949</v>
      </c>
      <c r="AB110" s="14">
        <v>0.67013888888888884</v>
      </c>
      <c r="AC110" t="s">
        <v>263</v>
      </c>
      <c r="AD110" t="s">
        <v>319</v>
      </c>
      <c r="AE110" t="s">
        <v>272</v>
      </c>
      <c r="AF110" t="s">
        <v>314</v>
      </c>
      <c r="AG110" s="4" t="str">
        <f t="shared" si="30"/>
        <v/>
      </c>
      <c r="AH110" s="4" t="str">
        <f t="shared" si="31"/>
        <v/>
      </c>
      <c r="AI110" s="4" t="str">
        <f t="shared" si="32"/>
        <v/>
      </c>
      <c r="AJ110" s="4" t="str">
        <f t="shared" si="33"/>
        <v/>
      </c>
      <c r="AM110" t="str">
        <f>IF(LEN(AF110)&gt;0,IF(LEN(AG110)&gt;0,"P","NP"),"")&amp;IF(AA110&gt;=Dashboard!$O$8,IF(AA110&lt;=Dashboard!$Q$8,"Y",""),"")</f>
        <v>NP</v>
      </c>
    </row>
    <row r="111" spans="1:39" x14ac:dyDescent="0.25">
      <c r="A111">
        <v>7</v>
      </c>
      <c r="B111" t="s">
        <v>317</v>
      </c>
      <c r="C111" s="8">
        <v>45585</v>
      </c>
      <c r="D111" t="s">
        <v>320</v>
      </c>
      <c r="E111" t="s">
        <v>236</v>
      </c>
      <c r="G111" t="s">
        <v>271</v>
      </c>
      <c r="H111" t="s">
        <v>314</v>
      </c>
      <c r="I111">
        <v>20</v>
      </c>
      <c r="J111">
        <v>15</v>
      </c>
      <c r="K111">
        <v>259</v>
      </c>
      <c r="L111">
        <v>1</v>
      </c>
      <c r="M111">
        <v>317</v>
      </c>
      <c r="N111">
        <v>4</v>
      </c>
      <c r="O111" t="str">
        <f>IF(LEN(H111)&gt;0,IF(LEN(I111)&gt;0,"P","NP"),"")&amp;IF(C111&gt;=Dashboard!$O$8,IF(C111&lt;=Dashboard!$Q$8,"Y",""),"")</f>
        <v>P</v>
      </c>
      <c r="S111" s="56">
        <f t="shared" si="17"/>
        <v>45585</v>
      </c>
      <c r="T111" s="39" t="str">
        <f t="shared" si="18"/>
        <v>4:05PM</v>
      </c>
      <c r="U111" s="39" t="str">
        <f t="shared" si="19"/>
        <v>Los Angeles Rams</v>
      </c>
      <c r="V111" s="39" t="str">
        <f t="shared" si="20"/>
        <v>Las Vegas Raiders</v>
      </c>
      <c r="W111" s="39" t="str">
        <f t="shared" si="21"/>
        <v>P</v>
      </c>
      <c r="Y111">
        <v>7</v>
      </c>
      <c r="Z111" t="s">
        <v>317</v>
      </c>
      <c r="AA111" s="8">
        <v>45949</v>
      </c>
      <c r="AB111" s="14">
        <v>0.67013888888888884</v>
      </c>
      <c r="AC111" t="s">
        <v>245</v>
      </c>
      <c r="AD111" t="s">
        <v>319</v>
      </c>
      <c r="AE111" t="s">
        <v>273</v>
      </c>
      <c r="AF111" t="s">
        <v>314</v>
      </c>
      <c r="AG111" s="4" t="str">
        <f t="shared" si="30"/>
        <v/>
      </c>
      <c r="AH111" s="4" t="str">
        <f t="shared" si="31"/>
        <v/>
      </c>
      <c r="AI111" s="4" t="str">
        <f t="shared" si="32"/>
        <v/>
      </c>
      <c r="AJ111" s="4" t="str">
        <f t="shared" si="33"/>
        <v/>
      </c>
      <c r="AM111" t="str">
        <f>IF(LEN(AF111)&gt;0,IF(LEN(AG111)&gt;0,"P","NP"),"")&amp;IF(AA111&gt;=Dashboard!$O$8,IF(AA111&lt;=Dashboard!$Q$8,"Y",""),"")</f>
        <v>NP</v>
      </c>
    </row>
    <row r="112" spans="1:39" x14ac:dyDescent="0.25">
      <c r="A112">
        <v>7</v>
      </c>
      <c r="B112" t="s">
        <v>317</v>
      </c>
      <c r="C112" s="8">
        <v>45585</v>
      </c>
      <c r="D112" t="s">
        <v>321</v>
      </c>
      <c r="E112" t="s">
        <v>270</v>
      </c>
      <c r="F112" t="s">
        <v>319</v>
      </c>
      <c r="G112" t="s">
        <v>284</v>
      </c>
      <c r="H112" t="s">
        <v>314</v>
      </c>
      <c r="I112">
        <v>28</v>
      </c>
      <c r="J112">
        <v>18</v>
      </c>
      <c r="K112">
        <v>329</v>
      </c>
      <c r="L112">
        <v>2</v>
      </c>
      <c r="M112">
        <v>310</v>
      </c>
      <c r="N112">
        <v>3</v>
      </c>
      <c r="O112" t="str">
        <f>IF(LEN(H112)&gt;0,IF(LEN(I112)&gt;0,"P","NP"),"")&amp;IF(C112&gt;=Dashboard!$O$8,IF(C112&lt;=Dashboard!$Q$8,"Y",""),"")</f>
        <v>P</v>
      </c>
      <c r="S112" s="56">
        <f t="shared" si="17"/>
        <v>45585</v>
      </c>
      <c r="T112" s="39" t="str">
        <f t="shared" si="18"/>
        <v>4:25PM</v>
      </c>
      <c r="U112" s="39" t="str">
        <f t="shared" si="19"/>
        <v>Kansas City Chiefs</v>
      </c>
      <c r="V112" s="39" t="str">
        <f t="shared" si="20"/>
        <v>San Francisco 49ers</v>
      </c>
      <c r="W112" s="39" t="str">
        <f t="shared" si="21"/>
        <v>P</v>
      </c>
      <c r="Y112">
        <v>7</v>
      </c>
      <c r="Z112" t="s">
        <v>317</v>
      </c>
      <c r="AA112" s="8">
        <v>45949</v>
      </c>
      <c r="AB112" s="14">
        <v>0.68402777777777779</v>
      </c>
      <c r="AC112" t="s">
        <v>230</v>
      </c>
      <c r="AD112" t="s">
        <v>319</v>
      </c>
      <c r="AE112" t="s">
        <v>240</v>
      </c>
      <c r="AF112" t="s">
        <v>314</v>
      </c>
      <c r="AG112" s="4" t="str">
        <f t="shared" si="30"/>
        <v/>
      </c>
      <c r="AH112" s="4" t="str">
        <f t="shared" si="31"/>
        <v/>
      </c>
      <c r="AI112" s="4" t="str">
        <f t="shared" si="32"/>
        <v/>
      </c>
      <c r="AJ112" s="4" t="str">
        <f t="shared" si="33"/>
        <v/>
      </c>
      <c r="AM112" t="str">
        <f>IF(LEN(AF112)&gt;0,IF(LEN(AG112)&gt;0,"P","NP"),"")&amp;IF(AA112&gt;=Dashboard!$O$8,IF(AA112&lt;=Dashboard!$Q$8,"Y",""),"")</f>
        <v>NP</v>
      </c>
    </row>
    <row r="113" spans="1:39" x14ac:dyDescent="0.25">
      <c r="A113">
        <v>7</v>
      </c>
      <c r="B113" t="s">
        <v>317</v>
      </c>
      <c r="C113" s="8">
        <v>45585</v>
      </c>
      <c r="D113" t="s">
        <v>313</v>
      </c>
      <c r="E113" t="s">
        <v>212</v>
      </c>
      <c r="G113" t="s">
        <v>253</v>
      </c>
      <c r="H113" t="s">
        <v>314</v>
      </c>
      <c r="I113">
        <v>37</v>
      </c>
      <c r="J113">
        <v>15</v>
      </c>
      <c r="K113">
        <v>409</v>
      </c>
      <c r="L113">
        <v>0</v>
      </c>
      <c r="M113">
        <v>323</v>
      </c>
      <c r="N113">
        <v>2</v>
      </c>
      <c r="O113" t="str">
        <f>IF(LEN(H113)&gt;0,IF(LEN(I113)&gt;0,"P","NP"),"")&amp;IF(C113&gt;=Dashboard!$O$8,IF(C113&lt;=Dashboard!$Q$8,"Y",""),"")</f>
        <v>P</v>
      </c>
      <c r="S113" s="56">
        <f t="shared" si="17"/>
        <v>45585</v>
      </c>
      <c r="T113" s="39" t="str">
        <f t="shared" si="18"/>
        <v>8:20PM</v>
      </c>
      <c r="U113" s="39" t="str">
        <f t="shared" si="19"/>
        <v>Pittsburgh Steelers</v>
      </c>
      <c r="V113" s="39" t="str">
        <f t="shared" si="20"/>
        <v>New York Jets</v>
      </c>
      <c r="W113" s="39" t="str">
        <f t="shared" si="21"/>
        <v>P</v>
      </c>
      <c r="Y113">
        <v>7</v>
      </c>
      <c r="Z113" t="s">
        <v>317</v>
      </c>
      <c r="AA113" s="8">
        <v>45949</v>
      </c>
      <c r="AB113" s="14">
        <v>0.68402777777777779</v>
      </c>
      <c r="AC113" t="s">
        <v>266</v>
      </c>
      <c r="AD113" t="s">
        <v>319</v>
      </c>
      <c r="AE113" t="s">
        <v>257</v>
      </c>
      <c r="AF113" t="s">
        <v>314</v>
      </c>
      <c r="AG113" s="4" t="str">
        <f t="shared" si="30"/>
        <v/>
      </c>
      <c r="AH113" s="4" t="str">
        <f t="shared" si="31"/>
        <v/>
      </c>
      <c r="AI113" s="4" t="str">
        <f t="shared" si="32"/>
        <v/>
      </c>
      <c r="AJ113" s="4" t="str">
        <f t="shared" si="33"/>
        <v/>
      </c>
      <c r="AM113" t="str">
        <f>IF(LEN(AF113)&gt;0,IF(LEN(AG113)&gt;0,"P","NP"),"")&amp;IF(AA113&gt;=Dashboard!$O$8,IF(AA113&lt;=Dashboard!$Q$8,"Y",""),"")</f>
        <v>NP</v>
      </c>
    </row>
    <row r="114" spans="1:39" x14ac:dyDescent="0.25">
      <c r="A114">
        <v>7</v>
      </c>
      <c r="B114" t="s">
        <v>322</v>
      </c>
      <c r="C114" s="8">
        <v>45586</v>
      </c>
      <c r="D114" t="s">
        <v>316</v>
      </c>
      <c r="E114" t="s">
        <v>207</v>
      </c>
      <c r="F114" t="s">
        <v>319</v>
      </c>
      <c r="G114" t="s">
        <v>217</v>
      </c>
      <c r="H114" t="s">
        <v>314</v>
      </c>
      <c r="I114">
        <v>41</v>
      </c>
      <c r="J114">
        <v>31</v>
      </c>
      <c r="K114">
        <v>508</v>
      </c>
      <c r="L114">
        <v>1</v>
      </c>
      <c r="M114">
        <v>481</v>
      </c>
      <c r="N114">
        <v>2</v>
      </c>
      <c r="O114" t="str">
        <f>IF(LEN(H114)&gt;0,IF(LEN(I114)&gt;0,"P","NP"),"")&amp;IF(C114&gt;=Dashboard!$O$8,IF(C114&lt;=Dashboard!$Q$8,"Y",""),"")</f>
        <v>P</v>
      </c>
      <c r="S114" s="56">
        <f t="shared" si="17"/>
        <v>45586</v>
      </c>
      <c r="T114" s="39" t="str">
        <f t="shared" si="18"/>
        <v>8:15PM</v>
      </c>
      <c r="U114" s="39" t="str">
        <f t="shared" si="19"/>
        <v>Baltimore Ravens</v>
      </c>
      <c r="V114" s="39" t="str">
        <f t="shared" si="20"/>
        <v>Tampa Bay Buccaneers</v>
      </c>
      <c r="W114" s="39" t="str">
        <f t="shared" si="21"/>
        <v>P</v>
      </c>
      <c r="Y114">
        <v>7</v>
      </c>
      <c r="Z114" t="s">
        <v>317</v>
      </c>
      <c r="AA114" s="8">
        <v>45949</v>
      </c>
      <c r="AB114" s="14">
        <v>0.84722222222222221</v>
      </c>
      <c r="AC114" t="s">
        <v>222</v>
      </c>
      <c r="AD114" t="s">
        <v>319</v>
      </c>
      <c r="AE114" t="s">
        <v>284</v>
      </c>
      <c r="AF114" t="s">
        <v>314</v>
      </c>
      <c r="AG114" s="4" t="str">
        <f t="shared" si="30"/>
        <v/>
      </c>
      <c r="AH114" s="4" t="str">
        <f t="shared" si="31"/>
        <v/>
      </c>
      <c r="AI114" s="4" t="str">
        <f t="shared" si="32"/>
        <v/>
      </c>
      <c r="AJ114" s="4" t="str">
        <f t="shared" si="33"/>
        <v/>
      </c>
      <c r="AM114" t="str">
        <f>IF(LEN(AF114)&gt;0,IF(LEN(AG114)&gt;0,"P","NP"),"")&amp;IF(AA114&gt;=Dashboard!$O$8,IF(AA114&lt;=Dashboard!$Q$8,"Y",""),"")</f>
        <v>NP</v>
      </c>
    </row>
    <row r="115" spans="1:39" x14ac:dyDescent="0.25">
      <c r="A115">
        <v>7</v>
      </c>
      <c r="B115" t="s">
        <v>322</v>
      </c>
      <c r="C115" s="8">
        <v>45586</v>
      </c>
      <c r="D115" t="s">
        <v>325</v>
      </c>
      <c r="E115" t="s">
        <v>240</v>
      </c>
      <c r="G115" t="s">
        <v>273</v>
      </c>
      <c r="H115" t="s">
        <v>314</v>
      </c>
      <c r="I115">
        <v>17</v>
      </c>
      <c r="J115">
        <v>15</v>
      </c>
      <c r="K115">
        <v>326</v>
      </c>
      <c r="L115">
        <v>1</v>
      </c>
      <c r="M115">
        <v>395</v>
      </c>
      <c r="N115">
        <v>2</v>
      </c>
      <c r="O115" t="str">
        <f>IF(LEN(H115)&gt;0,IF(LEN(I115)&gt;0,"P","NP"),"")&amp;IF(C115&gt;=Dashboard!$O$8,IF(C115&lt;=Dashboard!$Q$8,"Y",""),"")</f>
        <v>P</v>
      </c>
      <c r="S115" s="56">
        <f t="shared" si="17"/>
        <v>45586</v>
      </c>
      <c r="T115" s="39" t="str">
        <f t="shared" si="18"/>
        <v>9:00PM</v>
      </c>
      <c r="U115" s="39" t="str">
        <f t="shared" si="19"/>
        <v>Arizona Cardinals</v>
      </c>
      <c r="V115" s="39" t="str">
        <f t="shared" si="20"/>
        <v>Los Angeles Chargers</v>
      </c>
      <c r="W115" s="39" t="str">
        <f t="shared" si="21"/>
        <v>P</v>
      </c>
      <c r="Y115">
        <v>7</v>
      </c>
      <c r="Z115" t="s">
        <v>322</v>
      </c>
      <c r="AA115" s="8">
        <v>45950</v>
      </c>
      <c r="AB115" s="14">
        <v>0.79166666666666663</v>
      </c>
      <c r="AC115" t="s">
        <v>217</v>
      </c>
      <c r="AD115" t="s">
        <v>319</v>
      </c>
      <c r="AE115" t="s">
        <v>229</v>
      </c>
      <c r="AF115" t="s">
        <v>314</v>
      </c>
      <c r="AG115" s="4" t="str">
        <f t="shared" si="30"/>
        <v/>
      </c>
      <c r="AH115" s="4" t="str">
        <f t="shared" si="31"/>
        <v/>
      </c>
      <c r="AI115" s="4" t="str">
        <f t="shared" si="32"/>
        <v/>
      </c>
      <c r="AJ115" s="4" t="str">
        <f t="shared" si="33"/>
        <v/>
      </c>
      <c r="AM115" t="str">
        <f>IF(LEN(AF115)&gt;0,IF(LEN(AG115)&gt;0,"P","NP"),"")&amp;IF(AA115&gt;=Dashboard!$O$8,IF(AA115&lt;=Dashboard!$Q$8,"Y",""),"")</f>
        <v>NP</v>
      </c>
    </row>
    <row r="116" spans="1:39" x14ac:dyDescent="0.25">
      <c r="A116" s="4" t="s">
        <v>301</v>
      </c>
      <c r="B116" s="4" t="s">
        <v>302</v>
      </c>
      <c r="C116" s="4" t="s">
        <v>303</v>
      </c>
      <c r="D116" s="4" t="s">
        <v>304</v>
      </c>
      <c r="E116" s="4" t="s">
        <v>305</v>
      </c>
      <c r="F116" s="4"/>
      <c r="G116" s="4" t="s">
        <v>306</v>
      </c>
      <c r="H116" s="4"/>
      <c r="I116" s="4" t="s">
        <v>307</v>
      </c>
      <c r="J116" s="4" t="s">
        <v>307</v>
      </c>
      <c r="K116" s="4" t="s">
        <v>308</v>
      </c>
      <c r="L116" s="4" t="s">
        <v>309</v>
      </c>
      <c r="M116" s="4" t="s">
        <v>310</v>
      </c>
      <c r="N116" s="4" t="s">
        <v>311</v>
      </c>
      <c r="O116" t="str">
        <f>IF(LEN(H116)&gt;0,IF(LEN(I116)&gt;0,"P","NP"),"")&amp;IF(C116&gt;=Dashboard!$O$8,IF(C116&lt;=Dashboard!$Q$8,"Y",""),"")</f>
        <v/>
      </c>
      <c r="S116" s="57" t="str">
        <f t="shared" si="17"/>
        <v>Date</v>
      </c>
      <c r="T116" s="25" t="str">
        <f t="shared" si="18"/>
        <v>Time</v>
      </c>
      <c r="U116" s="25" t="str">
        <f t="shared" si="19"/>
        <v>Winner/tie</v>
      </c>
      <c r="V116" s="25" t="str">
        <f t="shared" si="20"/>
        <v>Loser/tie</v>
      </c>
      <c r="W116" s="39" t="str">
        <f t="shared" si="21"/>
        <v/>
      </c>
      <c r="Y116">
        <v>7</v>
      </c>
      <c r="Z116" t="s">
        <v>322</v>
      </c>
      <c r="AA116" s="8">
        <v>45950</v>
      </c>
      <c r="AB116" s="14">
        <v>0.91666666666666663</v>
      </c>
      <c r="AC116" t="s">
        <v>243</v>
      </c>
      <c r="AD116" t="s">
        <v>319</v>
      </c>
      <c r="AE116" t="s">
        <v>238</v>
      </c>
      <c r="AF116" t="s">
        <v>314</v>
      </c>
      <c r="AG116" s="4" t="str">
        <f t="shared" si="30"/>
        <v/>
      </c>
      <c r="AH116" s="4" t="str">
        <f t="shared" si="31"/>
        <v/>
      </c>
      <c r="AI116" s="4" t="str">
        <f t="shared" si="32"/>
        <v/>
      </c>
      <c r="AJ116" s="4" t="str">
        <f t="shared" si="33"/>
        <v/>
      </c>
      <c r="AM116" t="str">
        <f>IF(LEN(AF116)&gt;0,IF(LEN(AG116)&gt;0,"P","NP"),"")&amp;IF(AA116&gt;=Dashboard!$O$8,IF(AA116&lt;=Dashboard!$Q$8,"Y",""),"")</f>
        <v>NP</v>
      </c>
    </row>
    <row r="117" spans="1:39" x14ac:dyDescent="0.25">
      <c r="A117">
        <v>8</v>
      </c>
      <c r="B117" t="s">
        <v>312</v>
      </c>
      <c r="C117" s="8">
        <v>45589</v>
      </c>
      <c r="D117" t="s">
        <v>316</v>
      </c>
      <c r="E117" t="s">
        <v>236</v>
      </c>
      <c r="G117" t="s">
        <v>231</v>
      </c>
      <c r="H117" t="s">
        <v>314</v>
      </c>
      <c r="I117">
        <v>30</v>
      </c>
      <c r="J117">
        <v>20</v>
      </c>
      <c r="K117">
        <v>386</v>
      </c>
      <c r="L117">
        <v>1</v>
      </c>
      <c r="M117">
        <v>276</v>
      </c>
      <c r="N117">
        <v>0</v>
      </c>
      <c r="O117" t="str">
        <f>IF(LEN(H117)&gt;0,IF(LEN(I117)&gt;0,"P","NP"),"")&amp;IF(C117&gt;=Dashboard!$O$8,IF(C117&lt;=Dashboard!$Q$8,"Y",""),"")</f>
        <v>P</v>
      </c>
      <c r="S117" s="56">
        <f t="shared" si="17"/>
        <v>45589</v>
      </c>
      <c r="T117" s="39" t="str">
        <f t="shared" si="18"/>
        <v>8:15PM</v>
      </c>
      <c r="U117" s="39" t="str">
        <f t="shared" si="19"/>
        <v>Los Angeles Rams</v>
      </c>
      <c r="V117" s="39" t="str">
        <f t="shared" si="20"/>
        <v>Minnesota Vikings</v>
      </c>
      <c r="W117" s="39" t="str">
        <f t="shared" si="21"/>
        <v>P</v>
      </c>
      <c r="Y117" s="4" t="s">
        <v>301</v>
      </c>
      <c r="Z117" s="4" t="s">
        <v>302</v>
      </c>
      <c r="AA117" s="13" t="s">
        <v>303</v>
      </c>
      <c r="AB117" s="4" t="s">
        <v>304</v>
      </c>
      <c r="AC117" s="4" t="s">
        <v>341</v>
      </c>
      <c r="AD117" s="4"/>
      <c r="AE117" s="4" t="s">
        <v>198</v>
      </c>
      <c r="AF117" s="4"/>
      <c r="AG117" s="4" t="s">
        <v>307</v>
      </c>
      <c r="AH117" s="4" t="s">
        <v>307</v>
      </c>
      <c r="AI117" s="4" t="s">
        <v>308</v>
      </c>
      <c r="AJ117" s="4" t="s">
        <v>309</v>
      </c>
      <c r="AK117" s="4" t="s">
        <v>310</v>
      </c>
      <c r="AL117" s="4" t="s">
        <v>311</v>
      </c>
      <c r="AM117" t="str">
        <f>IF(LEN(AF117)&gt;0,IF(LEN(AG117)&gt;0,"P","NP"),"")&amp;IF(AA117&gt;=Dashboard!$O$8,IF(AA117&lt;=Dashboard!$Q$8,"Y",""),"")</f>
        <v/>
      </c>
    </row>
    <row r="118" spans="1:39" x14ac:dyDescent="0.25">
      <c r="A118">
        <v>8</v>
      </c>
      <c r="B118" t="s">
        <v>317</v>
      </c>
      <c r="C118" s="8">
        <v>45592</v>
      </c>
      <c r="D118" t="s">
        <v>318</v>
      </c>
      <c r="E118" t="s">
        <v>229</v>
      </c>
      <c r="G118" t="s">
        <v>246</v>
      </c>
      <c r="H118" t="s">
        <v>314</v>
      </c>
      <c r="I118">
        <v>52</v>
      </c>
      <c r="J118">
        <v>14</v>
      </c>
      <c r="K118">
        <v>225</v>
      </c>
      <c r="L118">
        <v>0</v>
      </c>
      <c r="M118">
        <v>416</v>
      </c>
      <c r="N118">
        <v>4</v>
      </c>
      <c r="O118" t="str">
        <f>IF(LEN(H118)&gt;0,IF(LEN(I118)&gt;0,"P","NP"),"")&amp;IF(C118&gt;=Dashboard!$O$8,IF(C118&lt;=Dashboard!$Q$8,"Y",""),"")</f>
        <v>P</v>
      </c>
      <c r="S118" s="56">
        <f t="shared" si="17"/>
        <v>45592</v>
      </c>
      <c r="T118" s="39" t="str">
        <f t="shared" si="18"/>
        <v>1:00PM</v>
      </c>
      <c r="U118" s="39" t="str">
        <f t="shared" si="19"/>
        <v>Detroit Lions</v>
      </c>
      <c r="V118" s="39" t="str">
        <f t="shared" si="20"/>
        <v>Tennessee Titans</v>
      </c>
      <c r="W118" s="39" t="str">
        <f t="shared" si="21"/>
        <v>P</v>
      </c>
      <c r="Y118">
        <v>8</v>
      </c>
      <c r="Z118" t="s">
        <v>312</v>
      </c>
      <c r="AA118" s="8">
        <v>45953</v>
      </c>
      <c r="AB118" s="14">
        <v>0.84375</v>
      </c>
      <c r="AC118" t="s">
        <v>231</v>
      </c>
      <c r="AD118" t="s">
        <v>319</v>
      </c>
      <c r="AE118" t="s">
        <v>273</v>
      </c>
      <c r="AF118" t="s">
        <v>314</v>
      </c>
      <c r="AG118" s="4" t="str">
        <f t="shared" ref="AG118:AG130" si="34">IF(AE118="HomeTm",$AG$2,"")</f>
        <v/>
      </c>
      <c r="AH118" s="4" t="str">
        <f t="shared" ref="AH118:AH130" si="35">IF(AE118="HomeTm",$AH$2,"")</f>
        <v/>
      </c>
      <c r="AI118" s="4" t="str">
        <f t="shared" ref="AI118:AI130" si="36">IF(AE118="HomeTm",$AI$2,"")</f>
        <v/>
      </c>
      <c r="AJ118" s="4" t="str">
        <f t="shared" ref="AJ118:AJ130" si="37">IF(AE118="HomeTm",$AJ$2,"")</f>
        <v/>
      </c>
      <c r="AM118" t="str">
        <f>IF(LEN(AF118)&gt;0,IF(LEN(AG118)&gt;0,"P","NP"),"")&amp;IF(AA118&gt;=Dashboard!$O$8,IF(AA118&lt;=Dashboard!$Q$8,"Y",""),"")</f>
        <v>NP</v>
      </c>
    </row>
    <row r="119" spans="1:39" x14ac:dyDescent="0.25">
      <c r="A119">
        <v>8</v>
      </c>
      <c r="B119" t="s">
        <v>317</v>
      </c>
      <c r="C119" s="8">
        <v>45592</v>
      </c>
      <c r="D119" t="s">
        <v>318</v>
      </c>
      <c r="E119" t="s">
        <v>222</v>
      </c>
      <c r="F119" t="s">
        <v>319</v>
      </c>
      <c r="G119" t="s">
        <v>217</v>
      </c>
      <c r="H119" t="s">
        <v>314</v>
      </c>
      <c r="I119">
        <v>31</v>
      </c>
      <c r="J119">
        <v>26</v>
      </c>
      <c r="K119">
        <v>394</v>
      </c>
      <c r="L119">
        <v>0</v>
      </c>
      <c r="M119">
        <v>432</v>
      </c>
      <c r="N119">
        <v>3</v>
      </c>
      <c r="O119" t="str">
        <f>IF(LEN(H119)&gt;0,IF(LEN(I119)&gt;0,"P","NP"),"")&amp;IF(C119&gt;=Dashboard!$O$8,IF(C119&lt;=Dashboard!$Q$8,"Y",""),"")</f>
        <v>P</v>
      </c>
      <c r="S119" s="56">
        <f t="shared" si="17"/>
        <v>45592</v>
      </c>
      <c r="T119" s="39" t="str">
        <f t="shared" si="18"/>
        <v>1:00PM</v>
      </c>
      <c r="U119" s="39" t="str">
        <f t="shared" si="19"/>
        <v>Atlanta Falcons</v>
      </c>
      <c r="V119" s="39" t="str">
        <f t="shared" si="20"/>
        <v>Tampa Bay Buccaneers</v>
      </c>
      <c r="W119" s="39" t="str">
        <f t="shared" si="21"/>
        <v>P</v>
      </c>
      <c r="Y119">
        <v>8</v>
      </c>
      <c r="Z119" t="s">
        <v>317</v>
      </c>
      <c r="AA119" s="8">
        <v>45956</v>
      </c>
      <c r="AB119" s="14">
        <v>0.54166666666666663</v>
      </c>
      <c r="AC119" t="s">
        <v>251</v>
      </c>
      <c r="AD119" t="s">
        <v>319</v>
      </c>
      <c r="AE119" t="s">
        <v>222</v>
      </c>
      <c r="AF119" t="s">
        <v>314</v>
      </c>
      <c r="AG119" s="4" t="str">
        <f t="shared" si="34"/>
        <v/>
      </c>
      <c r="AH119" s="4" t="str">
        <f t="shared" si="35"/>
        <v/>
      </c>
      <c r="AI119" s="4" t="str">
        <f t="shared" si="36"/>
        <v/>
      </c>
      <c r="AJ119" s="4" t="str">
        <f t="shared" si="37"/>
        <v/>
      </c>
      <c r="AM119" t="str">
        <f>IF(LEN(AF119)&gt;0,IF(LEN(AG119)&gt;0,"P","NP"),"")&amp;IF(AA119&gt;=Dashboard!$O$8,IF(AA119&lt;=Dashboard!$Q$8,"Y",""),"")</f>
        <v>NP</v>
      </c>
    </row>
    <row r="120" spans="1:39" x14ac:dyDescent="0.25">
      <c r="A120">
        <v>8</v>
      </c>
      <c r="B120" t="s">
        <v>317</v>
      </c>
      <c r="C120" s="8">
        <v>45592</v>
      </c>
      <c r="D120" t="s">
        <v>318</v>
      </c>
      <c r="E120" t="s">
        <v>259</v>
      </c>
      <c r="F120" t="s">
        <v>319</v>
      </c>
      <c r="G120" t="s">
        <v>214</v>
      </c>
      <c r="H120" t="s">
        <v>314</v>
      </c>
      <c r="I120">
        <v>37</v>
      </c>
      <c r="J120">
        <v>17</v>
      </c>
      <c r="K120">
        <v>397</v>
      </c>
      <c r="L120">
        <v>0</v>
      </c>
      <c r="M120">
        <v>280</v>
      </c>
      <c r="N120">
        <v>2</v>
      </c>
      <c r="O120" t="str">
        <f>IF(LEN(H120)&gt;0,IF(LEN(I120)&gt;0,"P","NP"),"")&amp;IF(C120&gt;=Dashboard!$O$8,IF(C120&lt;=Dashboard!$Q$8,"Y",""),"")</f>
        <v>P</v>
      </c>
      <c r="S120" s="56">
        <f t="shared" si="17"/>
        <v>45592</v>
      </c>
      <c r="T120" s="39" t="str">
        <f t="shared" si="18"/>
        <v>1:00PM</v>
      </c>
      <c r="U120" s="39" t="str">
        <f t="shared" si="19"/>
        <v>Philadelphia Eagles</v>
      </c>
      <c r="V120" s="39" t="str">
        <f t="shared" si="20"/>
        <v>Cincinnati Bengals</v>
      </c>
      <c r="W120" s="39" t="str">
        <f t="shared" si="21"/>
        <v>P</v>
      </c>
      <c r="Y120">
        <v>8</v>
      </c>
      <c r="Z120" t="s">
        <v>317</v>
      </c>
      <c r="AA120" s="8">
        <v>45956</v>
      </c>
      <c r="AB120" s="14">
        <v>0.54166666666666663</v>
      </c>
      <c r="AC120" t="s">
        <v>18</v>
      </c>
      <c r="AD120" t="s">
        <v>319</v>
      </c>
      <c r="AE120" t="s">
        <v>225</v>
      </c>
      <c r="AF120" t="s">
        <v>314</v>
      </c>
      <c r="AG120" s="4" t="str">
        <f t="shared" si="34"/>
        <v/>
      </c>
      <c r="AH120" s="4" t="str">
        <f t="shared" si="35"/>
        <v/>
      </c>
      <c r="AI120" s="4" t="str">
        <f t="shared" si="36"/>
        <v/>
      </c>
      <c r="AJ120" s="4" t="str">
        <f t="shared" si="37"/>
        <v/>
      </c>
      <c r="AM120" t="str">
        <f>IF(LEN(AF120)&gt;0,IF(LEN(AG120)&gt;0,"P","NP"),"")&amp;IF(AA120&gt;=Dashboard!$O$8,IF(AA120&lt;=Dashboard!$Q$8,"Y",""),"")</f>
        <v>NP</v>
      </c>
    </row>
    <row r="121" spans="1:39" x14ac:dyDescent="0.25">
      <c r="A121">
        <v>8</v>
      </c>
      <c r="B121" t="s">
        <v>317</v>
      </c>
      <c r="C121" s="8">
        <v>45592</v>
      </c>
      <c r="D121" t="s">
        <v>318</v>
      </c>
      <c r="E121" t="s">
        <v>210</v>
      </c>
      <c r="G121" t="s">
        <v>207</v>
      </c>
      <c r="H121" t="s">
        <v>314</v>
      </c>
      <c r="I121">
        <v>29</v>
      </c>
      <c r="J121">
        <v>24</v>
      </c>
      <c r="K121">
        <v>401</v>
      </c>
      <c r="L121">
        <v>1</v>
      </c>
      <c r="M121">
        <v>387</v>
      </c>
      <c r="N121">
        <v>0</v>
      </c>
      <c r="O121" t="str">
        <f>IF(LEN(H121)&gt;0,IF(LEN(I121)&gt;0,"P","NP"),"")&amp;IF(C121&gt;=Dashboard!$O$8,IF(C121&lt;=Dashboard!$Q$8,"Y",""),"")</f>
        <v>P</v>
      </c>
      <c r="S121" s="56">
        <f t="shared" si="17"/>
        <v>45592</v>
      </c>
      <c r="T121" s="39" t="str">
        <f t="shared" si="18"/>
        <v>1:00PM</v>
      </c>
      <c r="U121" s="39" t="str">
        <f t="shared" si="19"/>
        <v>Cleveland Browns</v>
      </c>
      <c r="V121" s="39" t="str">
        <f t="shared" si="20"/>
        <v>Baltimore Ravens</v>
      </c>
      <c r="W121" s="39" t="str">
        <f t="shared" si="21"/>
        <v>P</v>
      </c>
      <c r="Y121">
        <v>8</v>
      </c>
      <c r="Z121" t="s">
        <v>317</v>
      </c>
      <c r="AA121" s="8">
        <v>45956</v>
      </c>
      <c r="AB121" s="14">
        <v>0.54166666666666663</v>
      </c>
      <c r="AC121" t="s">
        <v>253</v>
      </c>
      <c r="AD121" t="s">
        <v>319</v>
      </c>
      <c r="AE121" t="s">
        <v>214</v>
      </c>
      <c r="AF121" t="s">
        <v>314</v>
      </c>
      <c r="AG121" s="4" t="str">
        <f t="shared" si="34"/>
        <v/>
      </c>
      <c r="AH121" s="4" t="str">
        <f t="shared" si="35"/>
        <v/>
      </c>
      <c r="AI121" s="4" t="str">
        <f t="shared" si="36"/>
        <v/>
      </c>
      <c r="AJ121" s="4" t="str">
        <f t="shared" si="37"/>
        <v/>
      </c>
      <c r="AM121" t="str">
        <f>IF(LEN(AF121)&gt;0,IF(LEN(AG121)&gt;0,"P","NP"),"")&amp;IF(AA121&gt;=Dashboard!$O$8,IF(AA121&lt;=Dashboard!$Q$8,"Y",""),"")</f>
        <v>NP</v>
      </c>
    </row>
    <row r="122" spans="1:39" x14ac:dyDescent="0.25">
      <c r="A122">
        <v>8</v>
      </c>
      <c r="B122" t="s">
        <v>317</v>
      </c>
      <c r="C122" s="8">
        <v>45592</v>
      </c>
      <c r="D122" t="s">
        <v>318</v>
      </c>
      <c r="E122" t="s">
        <v>243</v>
      </c>
      <c r="G122" t="s">
        <v>245</v>
      </c>
      <c r="H122" t="s">
        <v>314</v>
      </c>
      <c r="I122">
        <v>23</v>
      </c>
      <c r="J122">
        <v>20</v>
      </c>
      <c r="K122">
        <v>363</v>
      </c>
      <c r="L122">
        <v>1</v>
      </c>
      <c r="M122">
        <v>303</v>
      </c>
      <c r="N122">
        <v>2</v>
      </c>
      <c r="O122" t="str">
        <f>IF(LEN(H122)&gt;0,IF(LEN(I122)&gt;0,"P","NP"),"")&amp;IF(C122&gt;=Dashboard!$O$8,IF(C122&lt;=Dashboard!$Q$8,"Y",""),"")</f>
        <v>P</v>
      </c>
      <c r="S122" s="56">
        <f t="shared" si="17"/>
        <v>45592</v>
      </c>
      <c r="T122" s="39" t="str">
        <f t="shared" si="18"/>
        <v>1:00PM</v>
      </c>
      <c r="U122" s="39" t="str">
        <f t="shared" si="19"/>
        <v>Houston Texans</v>
      </c>
      <c r="V122" s="39" t="str">
        <f t="shared" si="20"/>
        <v>Indianapolis Colts</v>
      </c>
      <c r="W122" s="39" t="str">
        <f t="shared" si="21"/>
        <v>P</v>
      </c>
      <c r="Y122">
        <v>8</v>
      </c>
      <c r="Z122" t="s">
        <v>317</v>
      </c>
      <c r="AA122" s="8">
        <v>45956</v>
      </c>
      <c r="AB122" s="14">
        <v>0.54166666666666663</v>
      </c>
      <c r="AC122" t="s">
        <v>284</v>
      </c>
      <c r="AD122" t="s">
        <v>319</v>
      </c>
      <c r="AE122" t="s">
        <v>243</v>
      </c>
      <c r="AF122" t="s">
        <v>314</v>
      </c>
      <c r="AG122" s="4" t="str">
        <f t="shared" si="34"/>
        <v/>
      </c>
      <c r="AH122" s="4" t="str">
        <f t="shared" si="35"/>
        <v/>
      </c>
      <c r="AI122" s="4" t="str">
        <f t="shared" si="36"/>
        <v/>
      </c>
      <c r="AJ122" s="4" t="str">
        <f t="shared" si="37"/>
        <v/>
      </c>
      <c r="AM122" t="str">
        <f>IF(LEN(AF122)&gt;0,IF(LEN(AG122)&gt;0,"P","NP"),"")&amp;IF(AA122&gt;=Dashboard!$O$8,IF(AA122&lt;=Dashboard!$Q$8,"Y",""),"")</f>
        <v>NP</v>
      </c>
    </row>
    <row r="123" spans="1:39" x14ac:dyDescent="0.25">
      <c r="A123">
        <v>8</v>
      </c>
      <c r="B123" t="s">
        <v>317</v>
      </c>
      <c r="C123" s="8">
        <v>45592</v>
      </c>
      <c r="D123" t="s">
        <v>318</v>
      </c>
      <c r="E123" t="s">
        <v>240</v>
      </c>
      <c r="F123" t="s">
        <v>319</v>
      </c>
      <c r="G123" t="s">
        <v>251</v>
      </c>
      <c r="H123" t="s">
        <v>314</v>
      </c>
      <c r="I123">
        <v>28</v>
      </c>
      <c r="J123">
        <v>27</v>
      </c>
      <c r="K123">
        <v>389</v>
      </c>
      <c r="L123">
        <v>0</v>
      </c>
      <c r="M123">
        <v>377</v>
      </c>
      <c r="N123">
        <v>0</v>
      </c>
      <c r="O123" t="str">
        <f>IF(LEN(H123)&gt;0,IF(LEN(I123)&gt;0,"P","NP"),"")&amp;IF(C123&gt;=Dashboard!$O$8,IF(C123&lt;=Dashboard!$Q$8,"Y",""),"")</f>
        <v>P</v>
      </c>
      <c r="S123" s="56">
        <f t="shared" si="17"/>
        <v>45592</v>
      </c>
      <c r="T123" s="39" t="str">
        <f t="shared" si="18"/>
        <v>1:00PM</v>
      </c>
      <c r="U123" s="39" t="str">
        <f t="shared" si="19"/>
        <v>Arizona Cardinals</v>
      </c>
      <c r="V123" s="39" t="str">
        <f t="shared" si="20"/>
        <v>Miami Dolphins</v>
      </c>
      <c r="W123" s="39" t="str">
        <f t="shared" si="21"/>
        <v>P</v>
      </c>
      <c r="Y123">
        <v>8</v>
      </c>
      <c r="Z123" t="s">
        <v>317</v>
      </c>
      <c r="AA123" s="8">
        <v>45956</v>
      </c>
      <c r="AB123" s="14">
        <v>0.54166666666666663</v>
      </c>
      <c r="AC123" t="s">
        <v>210</v>
      </c>
      <c r="AD123" t="s">
        <v>319</v>
      </c>
      <c r="AE123" t="s">
        <v>254</v>
      </c>
      <c r="AF123" t="s">
        <v>314</v>
      </c>
      <c r="AG123" s="4" t="str">
        <f t="shared" si="34"/>
        <v/>
      </c>
      <c r="AH123" s="4" t="str">
        <f t="shared" si="35"/>
        <v/>
      </c>
      <c r="AI123" s="4" t="str">
        <f t="shared" si="36"/>
        <v/>
      </c>
      <c r="AJ123" s="4" t="str">
        <f t="shared" si="37"/>
        <v/>
      </c>
      <c r="AM123" t="str">
        <f>IF(LEN(AF123)&gt;0,IF(LEN(AG123)&gt;0,"P","NP"),"")&amp;IF(AA123&gt;=Dashboard!$O$8,IF(AA123&lt;=Dashboard!$Q$8,"Y",""),"")</f>
        <v>NP</v>
      </c>
    </row>
    <row r="124" spans="1:39" x14ac:dyDescent="0.25">
      <c r="A124">
        <v>8</v>
      </c>
      <c r="B124" t="s">
        <v>317</v>
      </c>
      <c r="C124" s="8">
        <v>45592</v>
      </c>
      <c r="D124" t="s">
        <v>318</v>
      </c>
      <c r="E124" t="s">
        <v>230</v>
      </c>
      <c r="F124" t="s">
        <v>319</v>
      </c>
      <c r="G124" t="s">
        <v>244</v>
      </c>
      <c r="H124" t="s">
        <v>314</v>
      </c>
      <c r="I124">
        <v>30</v>
      </c>
      <c r="J124">
        <v>27</v>
      </c>
      <c r="K124">
        <v>422</v>
      </c>
      <c r="L124">
        <v>1</v>
      </c>
      <c r="M124">
        <v>390</v>
      </c>
      <c r="N124">
        <v>2</v>
      </c>
      <c r="O124" t="str">
        <f>IF(LEN(H124)&gt;0,IF(LEN(I124)&gt;0,"P","NP"),"")&amp;IF(C124&gt;=Dashboard!$O$8,IF(C124&lt;=Dashboard!$Q$8,"Y",""),"")</f>
        <v>P</v>
      </c>
      <c r="S124" s="56">
        <f t="shared" si="17"/>
        <v>45592</v>
      </c>
      <c r="T124" s="39" t="str">
        <f t="shared" si="18"/>
        <v>1:00PM</v>
      </c>
      <c r="U124" s="39" t="str">
        <f t="shared" si="19"/>
        <v>Green Bay Packers</v>
      </c>
      <c r="V124" s="39" t="str">
        <f t="shared" si="20"/>
        <v>Jacksonville Jaguars</v>
      </c>
      <c r="W124" s="39" t="str">
        <f t="shared" si="21"/>
        <v>P</v>
      </c>
      <c r="Y124">
        <v>8</v>
      </c>
      <c r="Z124" t="s">
        <v>317</v>
      </c>
      <c r="AA124" s="8">
        <v>45956</v>
      </c>
      <c r="AB124" s="14">
        <v>0.54166666666666663</v>
      </c>
      <c r="AC124" t="s">
        <v>263</v>
      </c>
      <c r="AD124" t="s">
        <v>319</v>
      </c>
      <c r="AE124" t="s">
        <v>259</v>
      </c>
      <c r="AF124" t="s">
        <v>314</v>
      </c>
      <c r="AG124" s="4" t="str">
        <f t="shared" si="34"/>
        <v/>
      </c>
      <c r="AH124" s="4" t="str">
        <f t="shared" si="35"/>
        <v/>
      </c>
      <c r="AI124" s="4" t="str">
        <f t="shared" si="36"/>
        <v/>
      </c>
      <c r="AJ124" s="4" t="str">
        <f t="shared" si="37"/>
        <v/>
      </c>
      <c r="AM124" t="str">
        <f>IF(LEN(AF124)&gt;0,IF(LEN(AG124)&gt;0,"P","NP"),"")&amp;IF(AA124&gt;=Dashboard!$O$8,IF(AA124&lt;=Dashboard!$Q$8,"Y",""),"")</f>
        <v>NP</v>
      </c>
    </row>
    <row r="125" spans="1:39" x14ac:dyDescent="0.25">
      <c r="A125">
        <v>8</v>
      </c>
      <c r="B125" t="s">
        <v>317</v>
      </c>
      <c r="C125" s="8">
        <v>45592</v>
      </c>
      <c r="D125" t="s">
        <v>318</v>
      </c>
      <c r="E125" t="s">
        <v>254</v>
      </c>
      <c r="G125" t="s">
        <v>253</v>
      </c>
      <c r="H125" t="s">
        <v>314</v>
      </c>
      <c r="I125">
        <v>25</v>
      </c>
      <c r="J125">
        <v>22</v>
      </c>
      <c r="K125">
        <v>248</v>
      </c>
      <c r="L125">
        <v>0</v>
      </c>
      <c r="M125">
        <v>336</v>
      </c>
      <c r="N125">
        <v>0</v>
      </c>
      <c r="O125" t="str">
        <f>IF(LEN(H125)&gt;0,IF(LEN(I125)&gt;0,"P","NP"),"")&amp;IF(C125&gt;=Dashboard!$O$8,IF(C125&lt;=Dashboard!$Q$8,"Y",""),"")</f>
        <v>P</v>
      </c>
      <c r="S125" s="56">
        <f t="shared" si="17"/>
        <v>45592</v>
      </c>
      <c r="T125" s="39" t="str">
        <f t="shared" si="18"/>
        <v>1:00PM</v>
      </c>
      <c r="U125" s="39" t="str">
        <f t="shared" si="19"/>
        <v>New England Patriots</v>
      </c>
      <c r="V125" s="39" t="str">
        <f t="shared" si="20"/>
        <v>New York Jets</v>
      </c>
      <c r="W125" s="39" t="str">
        <f t="shared" si="21"/>
        <v>P</v>
      </c>
      <c r="Y125">
        <v>8</v>
      </c>
      <c r="Z125" t="s">
        <v>317</v>
      </c>
      <c r="AA125" s="8">
        <v>45956</v>
      </c>
      <c r="AB125" s="14">
        <v>0.54166666666666663</v>
      </c>
      <c r="AC125" t="s">
        <v>233</v>
      </c>
      <c r="AD125" t="s">
        <v>319</v>
      </c>
      <c r="AE125" t="s">
        <v>207</v>
      </c>
      <c r="AF125" t="s">
        <v>314</v>
      </c>
      <c r="AG125" s="4" t="str">
        <f t="shared" si="34"/>
        <v/>
      </c>
      <c r="AH125" s="4" t="str">
        <f t="shared" si="35"/>
        <v/>
      </c>
      <c r="AI125" s="4" t="str">
        <f t="shared" si="36"/>
        <v/>
      </c>
      <c r="AJ125" s="4" t="str">
        <f t="shared" si="37"/>
        <v/>
      </c>
      <c r="AM125" t="str">
        <f>IF(LEN(AF125)&gt;0,IF(LEN(AG125)&gt;0,"P","NP"),"")&amp;IF(AA125&gt;=Dashboard!$O$8,IF(AA125&lt;=Dashboard!$Q$8,"Y",""),"")</f>
        <v>NP</v>
      </c>
    </row>
    <row r="126" spans="1:39" x14ac:dyDescent="0.25">
      <c r="A126">
        <v>8</v>
      </c>
      <c r="B126" t="s">
        <v>317</v>
      </c>
      <c r="C126" s="8">
        <v>45592</v>
      </c>
      <c r="D126" t="s">
        <v>320</v>
      </c>
      <c r="E126" t="s">
        <v>248</v>
      </c>
      <c r="F126" t="s">
        <v>319</v>
      </c>
      <c r="G126" t="s">
        <v>238</v>
      </c>
      <c r="H126" t="s">
        <v>314</v>
      </c>
      <c r="I126">
        <v>31</v>
      </c>
      <c r="J126">
        <v>10</v>
      </c>
      <c r="K126">
        <v>445</v>
      </c>
      <c r="L126">
        <v>1</v>
      </c>
      <c r="M126">
        <v>233</v>
      </c>
      <c r="N126">
        <v>2</v>
      </c>
      <c r="O126" t="str">
        <f>IF(LEN(H126)&gt;0,IF(LEN(I126)&gt;0,"P","NP"),"")&amp;IF(C126&gt;=Dashboard!$O$8,IF(C126&lt;=Dashboard!$Q$8,"Y",""),"")</f>
        <v>P</v>
      </c>
      <c r="S126" s="56">
        <f t="shared" si="17"/>
        <v>45592</v>
      </c>
      <c r="T126" s="39" t="str">
        <f t="shared" si="18"/>
        <v>4:05PM</v>
      </c>
      <c r="U126" s="39" t="str">
        <f t="shared" si="19"/>
        <v>Buffalo Bills</v>
      </c>
      <c r="V126" s="39" t="str">
        <f t="shared" si="20"/>
        <v>Seattle Seahawks</v>
      </c>
      <c r="W126" s="39" t="str">
        <f t="shared" si="21"/>
        <v>P</v>
      </c>
      <c r="Y126">
        <v>8</v>
      </c>
      <c r="Z126" t="s">
        <v>317</v>
      </c>
      <c r="AA126" s="8">
        <v>45956</v>
      </c>
      <c r="AB126" s="14">
        <v>0.67013888888888884</v>
      </c>
      <c r="AC126" t="s">
        <v>217</v>
      </c>
      <c r="AD126" t="s">
        <v>319</v>
      </c>
      <c r="AE126" t="s">
        <v>219</v>
      </c>
      <c r="AF126" t="s">
        <v>314</v>
      </c>
      <c r="AG126" s="4" t="str">
        <f t="shared" si="34"/>
        <v/>
      </c>
      <c r="AH126" s="4" t="str">
        <f t="shared" si="35"/>
        <v/>
      </c>
      <c r="AI126" s="4" t="str">
        <f t="shared" si="36"/>
        <v/>
      </c>
      <c r="AJ126" s="4" t="str">
        <f t="shared" si="37"/>
        <v/>
      </c>
      <c r="AM126" t="str">
        <f>IF(LEN(AF126)&gt;0,IF(LEN(AG126)&gt;0,"P","NP"),"")&amp;IF(AA126&gt;=Dashboard!$O$8,IF(AA126&lt;=Dashboard!$Q$8,"Y",""),"")</f>
        <v>NP</v>
      </c>
    </row>
    <row r="127" spans="1:39" x14ac:dyDescent="0.25">
      <c r="A127">
        <v>8</v>
      </c>
      <c r="B127" t="s">
        <v>317</v>
      </c>
      <c r="C127" s="8">
        <v>45592</v>
      </c>
      <c r="D127" t="s">
        <v>320</v>
      </c>
      <c r="E127" t="s">
        <v>273</v>
      </c>
      <c r="G127" t="s">
        <v>219</v>
      </c>
      <c r="H127" t="s">
        <v>314</v>
      </c>
      <c r="I127">
        <v>26</v>
      </c>
      <c r="J127">
        <v>8</v>
      </c>
      <c r="K127">
        <v>378</v>
      </c>
      <c r="L127">
        <v>0</v>
      </c>
      <c r="M127">
        <v>366</v>
      </c>
      <c r="N127">
        <v>0</v>
      </c>
      <c r="O127" t="str">
        <f>IF(LEN(H127)&gt;0,IF(LEN(I127)&gt;0,"P","NP"),"")&amp;IF(C127&gt;=Dashboard!$O$8,IF(C127&lt;=Dashboard!$Q$8,"Y",""),"")</f>
        <v>P</v>
      </c>
      <c r="S127" s="56">
        <f t="shared" si="17"/>
        <v>45592</v>
      </c>
      <c r="T127" s="39" t="str">
        <f t="shared" si="18"/>
        <v>4:05PM</v>
      </c>
      <c r="U127" s="39" t="str">
        <f t="shared" si="19"/>
        <v>Los Angeles Chargers</v>
      </c>
      <c r="V127" s="39" t="str">
        <f t="shared" si="20"/>
        <v>New Orleans Saints</v>
      </c>
      <c r="W127" s="39" t="str">
        <f t="shared" si="21"/>
        <v>P</v>
      </c>
      <c r="Y127">
        <v>8</v>
      </c>
      <c r="Z127" t="s">
        <v>317</v>
      </c>
      <c r="AA127" s="8">
        <v>45956</v>
      </c>
      <c r="AB127" s="14">
        <v>0.68402777777777779</v>
      </c>
      <c r="AC127" t="s">
        <v>246</v>
      </c>
      <c r="AD127" t="s">
        <v>319</v>
      </c>
      <c r="AE127" t="s">
        <v>245</v>
      </c>
      <c r="AF127" t="s">
        <v>314</v>
      </c>
      <c r="AG127" s="4" t="str">
        <f t="shared" si="34"/>
        <v/>
      </c>
      <c r="AH127" s="4" t="str">
        <f t="shared" si="35"/>
        <v/>
      </c>
      <c r="AI127" s="4" t="str">
        <f t="shared" si="36"/>
        <v/>
      </c>
      <c r="AJ127" s="4" t="str">
        <f t="shared" si="37"/>
        <v/>
      </c>
      <c r="AM127" t="str">
        <f>IF(LEN(AF127)&gt;0,IF(LEN(AG127)&gt;0,"P","NP"),"")&amp;IF(AA127&gt;=Dashboard!$O$8,IF(AA127&lt;=Dashboard!$Q$8,"Y",""),"")</f>
        <v>NP</v>
      </c>
    </row>
    <row r="128" spans="1:39" x14ac:dyDescent="0.25">
      <c r="A128">
        <v>8</v>
      </c>
      <c r="B128" t="s">
        <v>317</v>
      </c>
      <c r="C128" s="8">
        <v>45592</v>
      </c>
      <c r="D128" t="s">
        <v>321</v>
      </c>
      <c r="E128" t="s">
        <v>266</v>
      </c>
      <c r="G128" t="s">
        <v>233</v>
      </c>
      <c r="H128" t="s">
        <v>314</v>
      </c>
      <c r="I128">
        <v>18</v>
      </c>
      <c r="J128">
        <v>15</v>
      </c>
      <c r="K128">
        <v>481</v>
      </c>
      <c r="L128">
        <v>0</v>
      </c>
      <c r="M128">
        <v>307</v>
      </c>
      <c r="N128">
        <v>1</v>
      </c>
      <c r="O128" t="str">
        <f>IF(LEN(H128)&gt;0,IF(LEN(I128)&gt;0,"P","NP"),"")&amp;IF(C128&gt;=Dashboard!$O$8,IF(C128&lt;=Dashboard!$Q$8,"Y",""),"")</f>
        <v>P</v>
      </c>
      <c r="S128" s="56">
        <f t="shared" si="17"/>
        <v>45592</v>
      </c>
      <c r="T128" s="39" t="str">
        <f t="shared" si="18"/>
        <v>4:25PM</v>
      </c>
      <c r="U128" s="39" t="str">
        <f t="shared" si="19"/>
        <v>Washington Commanders</v>
      </c>
      <c r="V128" s="39" t="str">
        <f t="shared" si="20"/>
        <v>Chicago Bears</v>
      </c>
      <c r="W128" s="39" t="str">
        <f t="shared" si="21"/>
        <v>P</v>
      </c>
      <c r="Y128">
        <v>8</v>
      </c>
      <c r="Z128" t="s">
        <v>317</v>
      </c>
      <c r="AA128" s="8">
        <v>45956</v>
      </c>
      <c r="AB128" s="14">
        <v>0.68402777777777779</v>
      </c>
      <c r="AC128" t="s">
        <v>257</v>
      </c>
      <c r="AD128" t="s">
        <v>319</v>
      </c>
      <c r="AE128" t="s">
        <v>272</v>
      </c>
      <c r="AF128" t="s">
        <v>314</v>
      </c>
      <c r="AG128" s="4" t="str">
        <f t="shared" si="34"/>
        <v/>
      </c>
      <c r="AH128" s="4" t="str">
        <f t="shared" si="35"/>
        <v/>
      </c>
      <c r="AI128" s="4" t="str">
        <f t="shared" si="36"/>
        <v/>
      </c>
      <c r="AJ128" s="4" t="str">
        <f t="shared" si="37"/>
        <v/>
      </c>
      <c r="AM128" t="str">
        <f>IF(LEN(AF128)&gt;0,IF(LEN(AG128)&gt;0,"P","NP"),"")&amp;IF(AA128&gt;=Dashboard!$O$8,IF(AA128&lt;=Dashboard!$Q$8,"Y",""),"")</f>
        <v>NP</v>
      </c>
    </row>
    <row r="129" spans="1:39" x14ac:dyDescent="0.25">
      <c r="A129">
        <v>8</v>
      </c>
      <c r="B129" t="s">
        <v>317</v>
      </c>
      <c r="C129" s="8">
        <v>45592</v>
      </c>
      <c r="D129" t="s">
        <v>321</v>
      </c>
      <c r="E129" t="s">
        <v>270</v>
      </c>
      <c r="F129" t="s">
        <v>319</v>
      </c>
      <c r="G129" t="s">
        <v>271</v>
      </c>
      <c r="H129" t="s">
        <v>314</v>
      </c>
      <c r="I129">
        <v>27</v>
      </c>
      <c r="J129">
        <v>20</v>
      </c>
      <c r="K129">
        <v>334</v>
      </c>
      <c r="L129">
        <v>1</v>
      </c>
      <c r="M129">
        <v>228</v>
      </c>
      <c r="N129">
        <v>1</v>
      </c>
      <c r="O129" t="str">
        <f>IF(LEN(H129)&gt;0,IF(LEN(I129)&gt;0,"P","NP"),"")&amp;IF(C129&gt;=Dashboard!$O$8,IF(C129&lt;=Dashboard!$Q$8,"Y",""),"")</f>
        <v>P</v>
      </c>
      <c r="S129" s="56">
        <f t="shared" si="17"/>
        <v>45592</v>
      </c>
      <c r="T129" s="39" t="str">
        <f t="shared" si="18"/>
        <v>4:25PM</v>
      </c>
      <c r="U129" s="39" t="str">
        <f t="shared" si="19"/>
        <v>Kansas City Chiefs</v>
      </c>
      <c r="V129" s="39" t="str">
        <f t="shared" si="20"/>
        <v>Las Vegas Raiders</v>
      </c>
      <c r="W129" s="39" t="str">
        <f t="shared" si="21"/>
        <v>P</v>
      </c>
      <c r="Y129">
        <v>8</v>
      </c>
      <c r="Z129" t="s">
        <v>317</v>
      </c>
      <c r="AA129" s="8">
        <v>45956</v>
      </c>
      <c r="AB129" s="14">
        <v>0.84722222222222221</v>
      </c>
      <c r="AC129" t="s">
        <v>230</v>
      </c>
      <c r="AD129" t="s">
        <v>319</v>
      </c>
      <c r="AE129" t="s">
        <v>212</v>
      </c>
      <c r="AF129" t="s">
        <v>314</v>
      </c>
      <c r="AG129" s="4" t="str">
        <f t="shared" si="34"/>
        <v/>
      </c>
      <c r="AH129" s="4" t="str">
        <f t="shared" si="35"/>
        <v/>
      </c>
      <c r="AI129" s="4" t="str">
        <f t="shared" si="36"/>
        <v/>
      </c>
      <c r="AJ129" s="4" t="str">
        <f t="shared" si="37"/>
        <v/>
      </c>
      <c r="AM129" t="str">
        <f>IF(LEN(AF129)&gt;0,IF(LEN(AG129)&gt;0,"P","NP"),"")&amp;IF(AA129&gt;=Dashboard!$O$8,IF(AA129&lt;=Dashboard!$Q$8,"Y",""),"")</f>
        <v>NP</v>
      </c>
    </row>
    <row r="130" spans="1:39" x14ac:dyDescent="0.25">
      <c r="A130">
        <v>8</v>
      </c>
      <c r="B130" t="s">
        <v>317</v>
      </c>
      <c r="C130" s="8">
        <v>45592</v>
      </c>
      <c r="D130" t="s">
        <v>321</v>
      </c>
      <c r="E130" t="s">
        <v>272</v>
      </c>
      <c r="G130" t="s">
        <v>225</v>
      </c>
      <c r="H130" t="s">
        <v>314</v>
      </c>
      <c r="I130">
        <v>28</v>
      </c>
      <c r="J130">
        <v>14</v>
      </c>
      <c r="K130">
        <v>400</v>
      </c>
      <c r="L130">
        <v>2</v>
      </c>
      <c r="M130">
        <v>284</v>
      </c>
      <c r="N130">
        <v>2</v>
      </c>
      <c r="O130" t="str">
        <f>IF(LEN(H130)&gt;0,IF(LEN(I130)&gt;0,"P","NP"),"")&amp;IF(C130&gt;=Dashboard!$O$8,IF(C130&lt;=Dashboard!$Q$8,"Y",""),"")</f>
        <v>P</v>
      </c>
      <c r="S130" s="56">
        <f t="shared" si="17"/>
        <v>45592</v>
      </c>
      <c r="T130" s="39" t="str">
        <f t="shared" si="18"/>
        <v>4:25PM</v>
      </c>
      <c r="U130" s="39" t="str">
        <f t="shared" si="19"/>
        <v>Denver Broncos</v>
      </c>
      <c r="V130" s="39" t="str">
        <f t="shared" si="20"/>
        <v>Carolina Panthers</v>
      </c>
      <c r="W130" s="39" t="str">
        <f t="shared" si="21"/>
        <v>P</v>
      </c>
      <c r="Y130">
        <v>8</v>
      </c>
      <c r="Z130" t="s">
        <v>322</v>
      </c>
      <c r="AA130" s="8">
        <v>45957</v>
      </c>
      <c r="AB130" s="14">
        <v>0.84375</v>
      </c>
      <c r="AC130" t="s">
        <v>266</v>
      </c>
      <c r="AD130" t="s">
        <v>319</v>
      </c>
      <c r="AE130" t="s">
        <v>270</v>
      </c>
      <c r="AF130" t="s">
        <v>314</v>
      </c>
      <c r="AG130" s="4" t="str">
        <f t="shared" si="34"/>
        <v/>
      </c>
      <c r="AH130" s="4" t="str">
        <f t="shared" si="35"/>
        <v/>
      </c>
      <c r="AI130" s="4" t="str">
        <f t="shared" si="36"/>
        <v/>
      </c>
      <c r="AJ130" s="4" t="str">
        <f t="shared" si="37"/>
        <v/>
      </c>
      <c r="AM130" t="str">
        <f>IF(LEN(AF130)&gt;0,IF(LEN(AG130)&gt;0,"P","NP"),"")&amp;IF(AA130&gt;=Dashboard!$O$8,IF(AA130&lt;=Dashboard!$Q$8,"Y",""),"")</f>
        <v>NP</v>
      </c>
    </row>
    <row r="131" spans="1:39" x14ac:dyDescent="0.25">
      <c r="A131">
        <v>8</v>
      </c>
      <c r="B131" t="s">
        <v>317</v>
      </c>
      <c r="C131" s="8">
        <v>45592</v>
      </c>
      <c r="D131" t="s">
        <v>313</v>
      </c>
      <c r="E131" t="s">
        <v>284</v>
      </c>
      <c r="G131" t="s">
        <v>257</v>
      </c>
      <c r="H131" t="s">
        <v>314</v>
      </c>
      <c r="I131">
        <v>30</v>
      </c>
      <c r="J131">
        <v>24</v>
      </c>
      <c r="K131">
        <v>469</v>
      </c>
      <c r="L131">
        <v>0</v>
      </c>
      <c r="M131">
        <v>292</v>
      </c>
      <c r="N131">
        <v>2</v>
      </c>
      <c r="O131" t="str">
        <f>IF(LEN(H131)&gt;0,IF(LEN(I131)&gt;0,"P","NP"),"")&amp;IF(C131&gt;=Dashboard!$O$8,IF(C131&lt;=Dashboard!$Q$8,"Y",""),"")</f>
        <v>P</v>
      </c>
      <c r="S131" s="56">
        <f t="shared" si="17"/>
        <v>45592</v>
      </c>
      <c r="T131" s="39" t="str">
        <f t="shared" si="18"/>
        <v>8:20PM</v>
      </c>
      <c r="U131" s="39" t="str">
        <f t="shared" si="19"/>
        <v>San Francisco 49ers</v>
      </c>
      <c r="V131" s="39" t="str">
        <f t="shared" si="20"/>
        <v>Dallas Cowboys</v>
      </c>
      <c r="W131" s="39" t="str">
        <f t="shared" si="21"/>
        <v>P</v>
      </c>
      <c r="Y131" s="4" t="s">
        <v>301</v>
      </c>
      <c r="Z131" s="4" t="s">
        <v>302</v>
      </c>
      <c r="AA131" s="13" t="s">
        <v>303</v>
      </c>
      <c r="AB131" s="4" t="s">
        <v>304</v>
      </c>
      <c r="AC131" s="4" t="s">
        <v>341</v>
      </c>
      <c r="AD131" s="4"/>
      <c r="AE131" s="4" t="s">
        <v>198</v>
      </c>
      <c r="AF131" s="4"/>
      <c r="AG131" s="4" t="s">
        <v>307</v>
      </c>
      <c r="AH131" s="4" t="s">
        <v>307</v>
      </c>
      <c r="AI131" s="4" t="s">
        <v>308</v>
      </c>
      <c r="AJ131" s="4" t="s">
        <v>309</v>
      </c>
      <c r="AK131" s="4" t="s">
        <v>310</v>
      </c>
      <c r="AL131" s="4" t="s">
        <v>311</v>
      </c>
      <c r="AM131" t="str">
        <f>IF(LEN(AF131)&gt;0,IF(LEN(AG131)&gt;0,"P","NP"),"")&amp;IF(AA131&gt;=Dashboard!$O$8,IF(AA131&lt;=Dashboard!$Q$8,"Y",""),"")</f>
        <v/>
      </c>
    </row>
    <row r="132" spans="1:39" x14ac:dyDescent="0.25">
      <c r="A132">
        <v>8</v>
      </c>
      <c r="B132" t="s">
        <v>322</v>
      </c>
      <c r="C132" s="8">
        <v>45593</v>
      </c>
      <c r="D132" t="s">
        <v>316</v>
      </c>
      <c r="E132" t="s">
        <v>212</v>
      </c>
      <c r="G132" t="s">
        <v>263</v>
      </c>
      <c r="H132" t="s">
        <v>314</v>
      </c>
      <c r="I132">
        <v>26</v>
      </c>
      <c r="J132">
        <v>18</v>
      </c>
      <c r="K132">
        <v>426</v>
      </c>
      <c r="L132">
        <v>1</v>
      </c>
      <c r="M132">
        <v>394</v>
      </c>
      <c r="N132">
        <v>2</v>
      </c>
      <c r="O132" t="str">
        <f>IF(LEN(H132)&gt;0,IF(LEN(I132)&gt;0,"P","NP"),"")&amp;IF(C132&gt;=Dashboard!$O$8,IF(C132&lt;=Dashboard!$Q$8,"Y",""),"")</f>
        <v>P</v>
      </c>
      <c r="S132" s="56">
        <f t="shared" ref="S132:S195" si="38">IF(C132=0,"",C132)</f>
        <v>45593</v>
      </c>
      <c r="T132" s="39" t="str">
        <f t="shared" ref="T132:T195" si="39">IF(D132=0,"",D132)</f>
        <v>8:15PM</v>
      </c>
      <c r="U132" s="39" t="str">
        <f t="shared" ref="U132:U195" si="40">IF(E132=0,"",E132)</f>
        <v>Pittsburgh Steelers</v>
      </c>
      <c r="V132" s="39" t="str">
        <f t="shared" ref="V132:V195" si="41">IF(G132=0,"",G132)</f>
        <v>New York Giants</v>
      </c>
      <c r="W132" s="39" t="str">
        <f t="shared" ref="W132:W195" si="42">O132</f>
        <v>P</v>
      </c>
      <c r="Y132">
        <v>9</v>
      </c>
      <c r="Z132" t="s">
        <v>312</v>
      </c>
      <c r="AA132" s="8">
        <v>45960</v>
      </c>
      <c r="AB132" s="14">
        <v>0.84375</v>
      </c>
      <c r="AC132" t="s">
        <v>207</v>
      </c>
      <c r="AD132" t="s">
        <v>319</v>
      </c>
      <c r="AE132" t="s">
        <v>251</v>
      </c>
      <c r="AF132" t="s">
        <v>314</v>
      </c>
      <c r="AG132" s="4" t="str">
        <f t="shared" ref="AG132:AG145" si="43">IF(AE132="HomeTm",$AG$2,"")</f>
        <v/>
      </c>
      <c r="AH132" s="4" t="str">
        <f t="shared" ref="AH132:AH145" si="44">IF(AE132="HomeTm",$AH$2,"")</f>
        <v/>
      </c>
      <c r="AI132" s="4" t="str">
        <f t="shared" ref="AI132:AI145" si="45">IF(AE132="HomeTm",$AI$2,"")</f>
        <v/>
      </c>
      <c r="AJ132" s="4" t="str">
        <f t="shared" ref="AJ132:AJ145" si="46">IF(AE132="HomeTm",$AJ$2,"")</f>
        <v/>
      </c>
      <c r="AM132" t="str">
        <f>IF(LEN(AF132)&gt;0,IF(LEN(AG132)&gt;0,"P","NP"),"")&amp;IF(AA132&gt;=Dashboard!$O$8,IF(AA132&lt;=Dashboard!$Q$8,"Y",""),"")</f>
        <v>NP</v>
      </c>
    </row>
    <row r="133" spans="1:39" x14ac:dyDescent="0.25">
      <c r="A133" s="4" t="s">
        <v>301</v>
      </c>
      <c r="B133" s="4" t="s">
        <v>302</v>
      </c>
      <c r="C133" s="4" t="s">
        <v>303</v>
      </c>
      <c r="D133" s="4" t="s">
        <v>304</v>
      </c>
      <c r="E133" s="4" t="s">
        <v>305</v>
      </c>
      <c r="F133" s="4"/>
      <c r="G133" s="4" t="s">
        <v>306</v>
      </c>
      <c r="H133" s="4"/>
      <c r="I133" s="4" t="s">
        <v>307</v>
      </c>
      <c r="J133" s="4" t="s">
        <v>307</v>
      </c>
      <c r="K133" s="4" t="s">
        <v>308</v>
      </c>
      <c r="L133" s="4" t="s">
        <v>309</v>
      </c>
      <c r="M133" s="4" t="s">
        <v>310</v>
      </c>
      <c r="N133" s="4" t="s">
        <v>311</v>
      </c>
      <c r="O133" t="str">
        <f>IF(LEN(H133)&gt;0,IF(LEN(I133)&gt;0,"P","NP"),"")&amp;IF(C133&gt;=Dashboard!$O$8,IF(C133&lt;=Dashboard!$Q$8,"Y",""),"")</f>
        <v/>
      </c>
      <c r="S133" s="57" t="str">
        <f t="shared" si="38"/>
        <v>Date</v>
      </c>
      <c r="T133" s="25" t="str">
        <f t="shared" si="39"/>
        <v>Time</v>
      </c>
      <c r="U133" s="25" t="str">
        <f t="shared" si="40"/>
        <v>Winner/tie</v>
      </c>
      <c r="V133" s="25" t="str">
        <f t="shared" si="41"/>
        <v>Loser/tie</v>
      </c>
      <c r="W133" s="39" t="str">
        <f t="shared" si="42"/>
        <v/>
      </c>
      <c r="Y133">
        <v>9</v>
      </c>
      <c r="Z133" t="s">
        <v>317</v>
      </c>
      <c r="AA133" s="8">
        <v>45963</v>
      </c>
      <c r="AB133" s="14">
        <v>0.54166666666666663</v>
      </c>
      <c r="AC133" t="s">
        <v>233</v>
      </c>
      <c r="AD133" t="s">
        <v>319</v>
      </c>
      <c r="AE133" t="s">
        <v>214</v>
      </c>
      <c r="AF133" t="s">
        <v>314</v>
      </c>
      <c r="AG133" s="4" t="str">
        <f t="shared" si="43"/>
        <v/>
      </c>
      <c r="AH133" s="4" t="str">
        <f t="shared" si="44"/>
        <v/>
      </c>
      <c r="AI133" s="4" t="str">
        <f t="shared" si="45"/>
        <v/>
      </c>
      <c r="AJ133" s="4" t="str">
        <f t="shared" si="46"/>
        <v/>
      </c>
      <c r="AM133" t="str">
        <f>IF(LEN(AF133)&gt;0,IF(LEN(AG133)&gt;0,"P","NP"),"")&amp;IF(AA133&gt;=Dashboard!$O$8,IF(AA133&lt;=Dashboard!$Q$8,"Y",""),"")</f>
        <v>NP</v>
      </c>
    </row>
    <row r="134" spans="1:39" x14ac:dyDescent="0.25">
      <c r="A134">
        <v>9</v>
      </c>
      <c r="B134" t="s">
        <v>312</v>
      </c>
      <c r="C134" s="8">
        <v>45596</v>
      </c>
      <c r="D134" t="s">
        <v>316</v>
      </c>
      <c r="E134" t="s">
        <v>253</v>
      </c>
      <c r="G134" t="s">
        <v>243</v>
      </c>
      <c r="H134" t="s">
        <v>314</v>
      </c>
      <c r="I134">
        <v>21</v>
      </c>
      <c r="J134">
        <v>13</v>
      </c>
      <c r="K134">
        <v>293</v>
      </c>
      <c r="L134">
        <v>1</v>
      </c>
      <c r="M134">
        <v>322</v>
      </c>
      <c r="N134">
        <v>1</v>
      </c>
      <c r="O134" t="str">
        <f>IF(LEN(H134)&gt;0,IF(LEN(I134)&gt;0,"P","NP"),"")&amp;IF(C134&gt;=Dashboard!$O$8,IF(C134&lt;=Dashboard!$Q$8,"Y",""),"")</f>
        <v>P</v>
      </c>
      <c r="S134" s="56">
        <f t="shared" si="38"/>
        <v>45596</v>
      </c>
      <c r="T134" s="39" t="str">
        <f t="shared" si="39"/>
        <v>8:15PM</v>
      </c>
      <c r="U134" s="39" t="str">
        <f t="shared" si="40"/>
        <v>New York Jets</v>
      </c>
      <c r="V134" s="39" t="str">
        <f t="shared" si="41"/>
        <v>Houston Texans</v>
      </c>
      <c r="W134" s="39" t="str">
        <f t="shared" si="42"/>
        <v>P</v>
      </c>
      <c r="Y134">
        <v>9</v>
      </c>
      <c r="Z134" t="s">
        <v>317</v>
      </c>
      <c r="AA134" s="8">
        <v>45963</v>
      </c>
      <c r="AB134" s="14">
        <v>0.54166666666666663</v>
      </c>
      <c r="AC134" t="s">
        <v>231</v>
      </c>
      <c r="AD134" t="s">
        <v>319</v>
      </c>
      <c r="AE134" t="s">
        <v>229</v>
      </c>
      <c r="AF134" t="s">
        <v>314</v>
      </c>
      <c r="AG134" s="4" t="str">
        <f t="shared" si="43"/>
        <v/>
      </c>
      <c r="AH134" s="4" t="str">
        <f t="shared" si="44"/>
        <v/>
      </c>
      <c r="AI134" s="4" t="str">
        <f t="shared" si="45"/>
        <v/>
      </c>
      <c r="AJ134" s="4" t="str">
        <f t="shared" si="46"/>
        <v/>
      </c>
      <c r="AM134" t="str">
        <f>IF(LEN(AF134)&gt;0,IF(LEN(AG134)&gt;0,"P","NP"),"")&amp;IF(AA134&gt;=Dashboard!$O$8,IF(AA134&lt;=Dashboard!$Q$8,"Y",""),"")</f>
        <v>NP</v>
      </c>
    </row>
    <row r="135" spans="1:39" x14ac:dyDescent="0.25">
      <c r="A135">
        <v>9</v>
      </c>
      <c r="B135" t="s">
        <v>317</v>
      </c>
      <c r="C135" s="8">
        <v>45599</v>
      </c>
      <c r="D135" t="s">
        <v>318</v>
      </c>
      <c r="E135" t="s">
        <v>222</v>
      </c>
      <c r="G135" t="s">
        <v>257</v>
      </c>
      <c r="H135" t="s">
        <v>314</v>
      </c>
      <c r="I135">
        <v>27</v>
      </c>
      <c r="J135">
        <v>21</v>
      </c>
      <c r="K135">
        <v>310</v>
      </c>
      <c r="L135">
        <v>1</v>
      </c>
      <c r="M135">
        <v>378</v>
      </c>
      <c r="N135">
        <v>0</v>
      </c>
      <c r="O135" t="str">
        <f>IF(LEN(H135)&gt;0,IF(LEN(I135)&gt;0,"P","NP"),"")&amp;IF(C135&gt;=Dashboard!$O$8,IF(C135&lt;=Dashboard!$Q$8,"Y",""),"")</f>
        <v>P</v>
      </c>
      <c r="S135" s="56">
        <f t="shared" si="38"/>
        <v>45599</v>
      </c>
      <c r="T135" s="39" t="str">
        <f t="shared" si="39"/>
        <v>1:00PM</v>
      </c>
      <c r="U135" s="39" t="str">
        <f t="shared" si="40"/>
        <v>Atlanta Falcons</v>
      </c>
      <c r="V135" s="39" t="str">
        <f t="shared" si="41"/>
        <v>Dallas Cowboys</v>
      </c>
      <c r="W135" s="39" t="str">
        <f t="shared" si="42"/>
        <v>P</v>
      </c>
      <c r="Y135">
        <v>9</v>
      </c>
      <c r="Z135" t="s">
        <v>317</v>
      </c>
      <c r="AA135" s="8">
        <v>45963</v>
      </c>
      <c r="AB135" s="14">
        <v>0.54166666666666663</v>
      </c>
      <c r="AC135" t="s">
        <v>225</v>
      </c>
      <c r="AD135" t="s">
        <v>319</v>
      </c>
      <c r="AE135" t="s">
        <v>230</v>
      </c>
      <c r="AF135" t="s">
        <v>314</v>
      </c>
      <c r="AG135" s="4" t="str">
        <f t="shared" si="43"/>
        <v/>
      </c>
      <c r="AH135" s="4" t="str">
        <f t="shared" si="44"/>
        <v/>
      </c>
      <c r="AI135" s="4" t="str">
        <f t="shared" si="45"/>
        <v/>
      </c>
      <c r="AJ135" s="4" t="str">
        <f t="shared" si="46"/>
        <v/>
      </c>
      <c r="AM135" t="str">
        <f>IF(LEN(AF135)&gt;0,IF(LEN(AG135)&gt;0,"P","NP"),"")&amp;IF(AA135&gt;=Dashboard!$O$8,IF(AA135&lt;=Dashboard!$Q$8,"Y",""),"")</f>
        <v>NP</v>
      </c>
    </row>
    <row r="136" spans="1:39" x14ac:dyDescent="0.25">
      <c r="A136">
        <v>9</v>
      </c>
      <c r="B136" t="s">
        <v>317</v>
      </c>
      <c r="C136" s="8">
        <v>45599</v>
      </c>
      <c r="D136" t="s">
        <v>318</v>
      </c>
      <c r="E136" t="s">
        <v>248</v>
      </c>
      <c r="G136" t="s">
        <v>251</v>
      </c>
      <c r="H136" t="s">
        <v>314</v>
      </c>
      <c r="I136">
        <v>30</v>
      </c>
      <c r="J136">
        <v>27</v>
      </c>
      <c r="K136">
        <v>325</v>
      </c>
      <c r="L136">
        <v>1</v>
      </c>
      <c r="M136">
        <v>373</v>
      </c>
      <c r="N136">
        <v>1</v>
      </c>
      <c r="O136" t="str">
        <f>IF(LEN(H136)&gt;0,IF(LEN(I136)&gt;0,"P","NP"),"")&amp;IF(C136&gt;=Dashboard!$O$8,IF(C136&lt;=Dashboard!$Q$8,"Y",""),"")</f>
        <v>P</v>
      </c>
      <c r="S136" s="56">
        <f t="shared" si="38"/>
        <v>45599</v>
      </c>
      <c r="T136" s="39" t="str">
        <f t="shared" si="39"/>
        <v>1:00PM</v>
      </c>
      <c r="U136" s="39" t="str">
        <f t="shared" si="40"/>
        <v>Buffalo Bills</v>
      </c>
      <c r="V136" s="39" t="str">
        <f t="shared" si="41"/>
        <v>Miami Dolphins</v>
      </c>
      <c r="W136" s="39" t="str">
        <f t="shared" si="42"/>
        <v>P</v>
      </c>
      <c r="Y136">
        <v>9</v>
      </c>
      <c r="Z136" t="s">
        <v>317</v>
      </c>
      <c r="AA136" s="8">
        <v>45963</v>
      </c>
      <c r="AB136" s="14">
        <v>0.54166666666666663</v>
      </c>
      <c r="AC136" t="s">
        <v>272</v>
      </c>
      <c r="AD136" t="s">
        <v>319</v>
      </c>
      <c r="AE136" t="s">
        <v>243</v>
      </c>
      <c r="AF136" t="s">
        <v>314</v>
      </c>
      <c r="AG136" s="4" t="str">
        <f t="shared" si="43"/>
        <v/>
      </c>
      <c r="AH136" s="4" t="str">
        <f t="shared" si="44"/>
        <v/>
      </c>
      <c r="AI136" s="4" t="str">
        <f t="shared" si="45"/>
        <v/>
      </c>
      <c r="AJ136" s="4" t="str">
        <f t="shared" si="46"/>
        <v/>
      </c>
      <c r="AM136" t="str">
        <f>IF(LEN(AF136)&gt;0,IF(LEN(AG136)&gt;0,"P","NP"),"")&amp;IF(AA136&gt;=Dashboard!$O$8,IF(AA136&lt;=Dashboard!$Q$8,"Y",""),"")</f>
        <v>NP</v>
      </c>
    </row>
    <row r="137" spans="1:39" x14ac:dyDescent="0.25">
      <c r="A137">
        <v>9</v>
      </c>
      <c r="B137" t="s">
        <v>317</v>
      </c>
      <c r="C137" s="8">
        <v>45599</v>
      </c>
      <c r="D137" t="s">
        <v>318</v>
      </c>
      <c r="E137" t="s">
        <v>225</v>
      </c>
      <c r="G137" t="s">
        <v>219</v>
      </c>
      <c r="H137" t="s">
        <v>314</v>
      </c>
      <c r="I137">
        <v>23</v>
      </c>
      <c r="J137">
        <v>22</v>
      </c>
      <c r="K137">
        <v>246</v>
      </c>
      <c r="L137">
        <v>1</v>
      </c>
      <c r="M137">
        <v>427</v>
      </c>
      <c r="N137">
        <v>0</v>
      </c>
      <c r="O137" t="str">
        <f>IF(LEN(H137)&gt;0,IF(LEN(I137)&gt;0,"P","NP"),"")&amp;IF(C137&gt;=Dashboard!$O$8,IF(C137&lt;=Dashboard!$Q$8,"Y",""),"")</f>
        <v>P</v>
      </c>
      <c r="S137" s="56">
        <f t="shared" si="38"/>
        <v>45599</v>
      </c>
      <c r="T137" s="39" t="str">
        <f t="shared" si="39"/>
        <v>1:00PM</v>
      </c>
      <c r="U137" s="39" t="str">
        <f t="shared" si="40"/>
        <v>Carolina Panthers</v>
      </c>
      <c r="V137" s="39" t="str">
        <f t="shared" si="41"/>
        <v>New Orleans Saints</v>
      </c>
      <c r="W137" s="39" t="str">
        <f t="shared" si="42"/>
        <v>P</v>
      </c>
      <c r="Y137">
        <v>9</v>
      </c>
      <c r="Z137" t="s">
        <v>317</v>
      </c>
      <c r="AA137" s="8">
        <v>45963</v>
      </c>
      <c r="AB137" s="14">
        <v>0.54166666666666663</v>
      </c>
      <c r="AC137" t="s">
        <v>222</v>
      </c>
      <c r="AD137" t="s">
        <v>319</v>
      </c>
      <c r="AE137" t="s">
        <v>254</v>
      </c>
      <c r="AF137" t="s">
        <v>314</v>
      </c>
      <c r="AG137" s="4" t="str">
        <f t="shared" si="43"/>
        <v/>
      </c>
      <c r="AH137" s="4" t="str">
        <f t="shared" si="44"/>
        <v/>
      </c>
      <c r="AI137" s="4" t="str">
        <f t="shared" si="45"/>
        <v/>
      </c>
      <c r="AJ137" s="4" t="str">
        <f t="shared" si="46"/>
        <v/>
      </c>
      <c r="AM137" t="str">
        <f>IF(LEN(AF137)&gt;0,IF(LEN(AG137)&gt;0,"P","NP"),"")&amp;IF(AA137&gt;=Dashboard!$O$8,IF(AA137&lt;=Dashboard!$Q$8,"Y",""),"")</f>
        <v>NP</v>
      </c>
    </row>
    <row r="138" spans="1:39" x14ac:dyDescent="0.25">
      <c r="A138">
        <v>9</v>
      </c>
      <c r="B138" t="s">
        <v>317</v>
      </c>
      <c r="C138" s="8">
        <v>45599</v>
      </c>
      <c r="D138" t="s">
        <v>318</v>
      </c>
      <c r="E138" t="s">
        <v>214</v>
      </c>
      <c r="G138" t="s">
        <v>271</v>
      </c>
      <c r="H138" t="s">
        <v>314</v>
      </c>
      <c r="I138">
        <v>41</v>
      </c>
      <c r="J138">
        <v>24</v>
      </c>
      <c r="K138">
        <v>373</v>
      </c>
      <c r="L138">
        <v>1</v>
      </c>
      <c r="M138">
        <v>217</v>
      </c>
      <c r="N138">
        <v>2</v>
      </c>
      <c r="O138" t="str">
        <f>IF(LEN(H138)&gt;0,IF(LEN(I138)&gt;0,"P","NP"),"")&amp;IF(C138&gt;=Dashboard!$O$8,IF(C138&lt;=Dashboard!$Q$8,"Y",""),"")</f>
        <v>P</v>
      </c>
      <c r="S138" s="56">
        <f t="shared" si="38"/>
        <v>45599</v>
      </c>
      <c r="T138" s="39" t="str">
        <f t="shared" si="39"/>
        <v>1:00PM</v>
      </c>
      <c r="U138" s="39" t="str">
        <f t="shared" si="40"/>
        <v>Cincinnati Bengals</v>
      </c>
      <c r="V138" s="39" t="str">
        <f t="shared" si="41"/>
        <v>Las Vegas Raiders</v>
      </c>
      <c r="W138" s="39" t="str">
        <f t="shared" si="42"/>
        <v>P</v>
      </c>
      <c r="Y138">
        <v>9</v>
      </c>
      <c r="Z138" t="s">
        <v>317</v>
      </c>
      <c r="AA138" s="8">
        <v>45963</v>
      </c>
      <c r="AB138" s="14">
        <v>0.54166666666666663</v>
      </c>
      <c r="AC138" t="s">
        <v>284</v>
      </c>
      <c r="AD138" t="s">
        <v>319</v>
      </c>
      <c r="AE138" t="s">
        <v>263</v>
      </c>
      <c r="AF138" t="s">
        <v>314</v>
      </c>
      <c r="AG138" s="4" t="str">
        <f t="shared" si="43"/>
        <v/>
      </c>
      <c r="AH138" s="4" t="str">
        <f t="shared" si="44"/>
        <v/>
      </c>
      <c r="AI138" s="4" t="str">
        <f t="shared" si="45"/>
        <v/>
      </c>
      <c r="AJ138" s="4" t="str">
        <f t="shared" si="46"/>
        <v/>
      </c>
      <c r="AM138" t="str">
        <f>IF(LEN(AF138)&gt;0,IF(LEN(AG138)&gt;0,"P","NP"),"")&amp;IF(AA138&gt;=Dashboard!$O$8,IF(AA138&lt;=Dashboard!$Q$8,"Y",""),"")</f>
        <v>NP</v>
      </c>
    </row>
    <row r="139" spans="1:39" x14ac:dyDescent="0.25">
      <c r="A139">
        <v>9</v>
      </c>
      <c r="B139" t="s">
        <v>317</v>
      </c>
      <c r="C139" s="8">
        <v>45599</v>
      </c>
      <c r="D139" t="s">
        <v>318</v>
      </c>
      <c r="E139" t="s">
        <v>273</v>
      </c>
      <c r="F139" t="s">
        <v>319</v>
      </c>
      <c r="G139" t="s">
        <v>210</v>
      </c>
      <c r="H139" t="s">
        <v>314</v>
      </c>
      <c r="I139">
        <v>27</v>
      </c>
      <c r="J139">
        <v>10</v>
      </c>
      <c r="K139">
        <v>342</v>
      </c>
      <c r="L139">
        <v>0</v>
      </c>
      <c r="M139">
        <v>292</v>
      </c>
      <c r="N139">
        <v>3</v>
      </c>
      <c r="O139" t="str">
        <f>IF(LEN(H139)&gt;0,IF(LEN(I139)&gt;0,"P","NP"),"")&amp;IF(C139&gt;=Dashboard!$O$8,IF(C139&lt;=Dashboard!$Q$8,"Y",""),"")</f>
        <v>P</v>
      </c>
      <c r="S139" s="56">
        <f t="shared" si="38"/>
        <v>45599</v>
      </c>
      <c r="T139" s="39" t="str">
        <f t="shared" si="39"/>
        <v>1:00PM</v>
      </c>
      <c r="U139" s="39" t="str">
        <f t="shared" si="40"/>
        <v>Los Angeles Chargers</v>
      </c>
      <c r="V139" s="39" t="str">
        <f t="shared" si="41"/>
        <v>Cleveland Browns</v>
      </c>
      <c r="W139" s="39" t="str">
        <f t="shared" si="42"/>
        <v>P</v>
      </c>
      <c r="Y139">
        <v>9</v>
      </c>
      <c r="Z139" t="s">
        <v>317</v>
      </c>
      <c r="AA139" s="8">
        <v>45963</v>
      </c>
      <c r="AB139" s="14">
        <v>0.54166666666666663</v>
      </c>
      <c r="AC139" t="s">
        <v>273</v>
      </c>
      <c r="AD139" t="s">
        <v>319</v>
      </c>
      <c r="AE139" t="s">
        <v>246</v>
      </c>
      <c r="AF139" t="s">
        <v>314</v>
      </c>
      <c r="AG139" s="4" t="str">
        <f t="shared" si="43"/>
        <v/>
      </c>
      <c r="AH139" s="4" t="str">
        <f t="shared" si="44"/>
        <v/>
      </c>
      <c r="AI139" s="4" t="str">
        <f t="shared" si="45"/>
        <v/>
      </c>
      <c r="AJ139" s="4" t="str">
        <f t="shared" si="46"/>
        <v/>
      </c>
      <c r="AM139" t="str">
        <f>IF(LEN(AF139)&gt;0,IF(LEN(AG139)&gt;0,"P","NP"),"")&amp;IF(AA139&gt;=Dashboard!$O$8,IF(AA139&lt;=Dashboard!$Q$8,"Y",""),"")</f>
        <v>NP</v>
      </c>
    </row>
    <row r="140" spans="1:39" x14ac:dyDescent="0.25">
      <c r="A140">
        <v>9</v>
      </c>
      <c r="B140" t="s">
        <v>317</v>
      </c>
      <c r="C140" s="8">
        <v>45599</v>
      </c>
      <c r="D140" t="s">
        <v>318</v>
      </c>
      <c r="E140" t="s">
        <v>207</v>
      </c>
      <c r="G140" t="s">
        <v>272</v>
      </c>
      <c r="H140" t="s">
        <v>314</v>
      </c>
      <c r="I140">
        <v>41</v>
      </c>
      <c r="J140">
        <v>10</v>
      </c>
      <c r="K140">
        <v>396</v>
      </c>
      <c r="L140">
        <v>0</v>
      </c>
      <c r="M140">
        <v>319</v>
      </c>
      <c r="N140">
        <v>1</v>
      </c>
      <c r="O140" t="str">
        <f>IF(LEN(H140)&gt;0,IF(LEN(I140)&gt;0,"P","NP"),"")&amp;IF(C140&gt;=Dashboard!$O$8,IF(C140&lt;=Dashboard!$Q$8,"Y",""),"")</f>
        <v>P</v>
      </c>
      <c r="S140" s="56">
        <f t="shared" si="38"/>
        <v>45599</v>
      </c>
      <c r="T140" s="39" t="str">
        <f t="shared" si="39"/>
        <v>1:00PM</v>
      </c>
      <c r="U140" s="39" t="str">
        <f t="shared" si="40"/>
        <v>Baltimore Ravens</v>
      </c>
      <c r="V140" s="39" t="str">
        <f t="shared" si="41"/>
        <v>Denver Broncos</v>
      </c>
      <c r="W140" s="39" t="str">
        <f t="shared" si="42"/>
        <v>P</v>
      </c>
      <c r="Y140">
        <v>9</v>
      </c>
      <c r="Z140" t="s">
        <v>317</v>
      </c>
      <c r="AA140" s="8">
        <v>45963</v>
      </c>
      <c r="AB140" s="14">
        <v>0.54166666666666663</v>
      </c>
      <c r="AC140" t="s">
        <v>245</v>
      </c>
      <c r="AD140" t="s">
        <v>319</v>
      </c>
      <c r="AE140" t="s">
        <v>212</v>
      </c>
      <c r="AF140" t="s">
        <v>314</v>
      </c>
      <c r="AG140" s="4" t="str">
        <f t="shared" si="43"/>
        <v/>
      </c>
      <c r="AH140" s="4" t="str">
        <f t="shared" si="44"/>
        <v/>
      </c>
      <c r="AI140" s="4" t="str">
        <f t="shared" si="45"/>
        <v/>
      </c>
      <c r="AJ140" s="4" t="str">
        <f t="shared" si="46"/>
        <v/>
      </c>
      <c r="AM140" t="str">
        <f>IF(LEN(AF140)&gt;0,IF(LEN(AG140)&gt;0,"P","NP"),"")&amp;IF(AA140&gt;=Dashboard!$O$8,IF(AA140&lt;=Dashboard!$Q$8,"Y",""),"")</f>
        <v>NP</v>
      </c>
    </row>
    <row r="141" spans="1:39" x14ac:dyDescent="0.25">
      <c r="A141">
        <v>9</v>
      </c>
      <c r="B141" t="s">
        <v>317</v>
      </c>
      <c r="C141" s="8">
        <v>45599</v>
      </c>
      <c r="D141" t="s">
        <v>318</v>
      </c>
      <c r="E141" t="s">
        <v>246</v>
      </c>
      <c r="G141" t="s">
        <v>254</v>
      </c>
      <c r="H141" t="s">
        <v>314</v>
      </c>
      <c r="I141">
        <v>20</v>
      </c>
      <c r="J141">
        <v>17</v>
      </c>
      <c r="K141">
        <v>400</v>
      </c>
      <c r="L141">
        <v>1</v>
      </c>
      <c r="M141">
        <v>295</v>
      </c>
      <c r="N141">
        <v>3</v>
      </c>
      <c r="O141" t="str">
        <f>IF(LEN(H141)&gt;0,IF(LEN(I141)&gt;0,"P","NP"),"")&amp;IF(C141&gt;=Dashboard!$O$8,IF(C141&lt;=Dashboard!$Q$8,"Y",""),"")</f>
        <v>P</v>
      </c>
      <c r="S141" s="56">
        <f t="shared" si="38"/>
        <v>45599</v>
      </c>
      <c r="T141" s="39" t="str">
        <f t="shared" si="39"/>
        <v>1:00PM</v>
      </c>
      <c r="U141" s="39" t="str">
        <f t="shared" si="40"/>
        <v>Tennessee Titans</v>
      </c>
      <c r="V141" s="39" t="str">
        <f t="shared" si="41"/>
        <v>New England Patriots</v>
      </c>
      <c r="W141" s="39" t="str">
        <f t="shared" si="42"/>
        <v>P</v>
      </c>
      <c r="Y141">
        <v>9</v>
      </c>
      <c r="Z141" t="s">
        <v>317</v>
      </c>
      <c r="AA141" s="8">
        <v>45963</v>
      </c>
      <c r="AB141" s="14">
        <v>0.67013888888888884</v>
      </c>
      <c r="AC141" t="s">
        <v>244</v>
      </c>
      <c r="AD141" t="s">
        <v>319</v>
      </c>
      <c r="AE141" t="s">
        <v>271</v>
      </c>
      <c r="AF141" t="s">
        <v>314</v>
      </c>
      <c r="AG141" s="4" t="str">
        <f t="shared" si="43"/>
        <v/>
      </c>
      <c r="AH141" s="4" t="str">
        <f t="shared" si="44"/>
        <v/>
      </c>
      <c r="AI141" s="4" t="str">
        <f t="shared" si="45"/>
        <v/>
      </c>
      <c r="AJ141" s="4" t="str">
        <f t="shared" si="46"/>
        <v/>
      </c>
      <c r="AM141" t="str">
        <f>IF(LEN(AF141)&gt;0,IF(LEN(AG141)&gt;0,"P","NP"),"")&amp;IF(AA141&gt;=Dashboard!$O$8,IF(AA141&lt;=Dashboard!$Q$8,"Y",""),"")</f>
        <v>NP</v>
      </c>
    </row>
    <row r="142" spans="1:39" x14ac:dyDescent="0.25">
      <c r="A142">
        <v>9</v>
      </c>
      <c r="B142" t="s">
        <v>317</v>
      </c>
      <c r="C142" s="8">
        <v>45599</v>
      </c>
      <c r="D142" t="s">
        <v>318</v>
      </c>
      <c r="E142" t="s">
        <v>266</v>
      </c>
      <c r="F142" t="s">
        <v>319</v>
      </c>
      <c r="G142" t="s">
        <v>263</v>
      </c>
      <c r="H142" t="s">
        <v>314</v>
      </c>
      <c r="I142">
        <v>27</v>
      </c>
      <c r="J142">
        <v>22</v>
      </c>
      <c r="K142">
        <v>358</v>
      </c>
      <c r="L142">
        <v>0</v>
      </c>
      <c r="M142">
        <v>326</v>
      </c>
      <c r="N142">
        <v>1</v>
      </c>
      <c r="O142" t="str">
        <f>IF(LEN(H142)&gt;0,IF(LEN(I142)&gt;0,"P","NP"),"")&amp;IF(C142&gt;=Dashboard!$O$8,IF(C142&lt;=Dashboard!$Q$8,"Y",""),"")</f>
        <v>P</v>
      </c>
      <c r="S142" s="56">
        <f t="shared" si="38"/>
        <v>45599</v>
      </c>
      <c r="T142" s="39" t="str">
        <f t="shared" si="39"/>
        <v>1:00PM</v>
      </c>
      <c r="U142" s="39" t="str">
        <f t="shared" si="40"/>
        <v>Washington Commanders</v>
      </c>
      <c r="V142" s="39" t="str">
        <f t="shared" si="41"/>
        <v>New York Giants</v>
      </c>
      <c r="W142" s="39" t="str">
        <f t="shared" si="42"/>
        <v>P</v>
      </c>
      <c r="Y142">
        <v>9</v>
      </c>
      <c r="Z142" t="s">
        <v>317</v>
      </c>
      <c r="AA142" s="8">
        <v>45963</v>
      </c>
      <c r="AB142" s="14">
        <v>0.67013888888888884</v>
      </c>
      <c r="AC142" t="s">
        <v>219</v>
      </c>
      <c r="AD142" t="s">
        <v>319</v>
      </c>
      <c r="AE142" t="s">
        <v>236</v>
      </c>
      <c r="AF142" t="s">
        <v>314</v>
      </c>
      <c r="AG142" s="4" t="str">
        <f t="shared" si="43"/>
        <v/>
      </c>
      <c r="AH142" s="4" t="str">
        <f t="shared" si="44"/>
        <v/>
      </c>
      <c r="AI142" s="4" t="str">
        <f t="shared" si="45"/>
        <v/>
      </c>
      <c r="AJ142" s="4" t="str">
        <f t="shared" si="46"/>
        <v/>
      </c>
      <c r="AM142" t="str">
        <f>IF(LEN(AF142)&gt;0,IF(LEN(AG142)&gt;0,"P","NP"),"")&amp;IF(AA142&gt;=Dashboard!$O$8,IF(AA142&lt;=Dashboard!$Q$8,"Y",""),"")</f>
        <v>NP</v>
      </c>
    </row>
    <row r="143" spans="1:39" x14ac:dyDescent="0.25">
      <c r="A143">
        <v>9</v>
      </c>
      <c r="B143" t="s">
        <v>317</v>
      </c>
      <c r="C143" s="8">
        <v>45599</v>
      </c>
      <c r="D143" t="s">
        <v>320</v>
      </c>
      <c r="E143" t="s">
        <v>240</v>
      </c>
      <c r="G143" t="s">
        <v>233</v>
      </c>
      <c r="H143" t="s">
        <v>314</v>
      </c>
      <c r="I143">
        <v>29</v>
      </c>
      <c r="J143">
        <v>9</v>
      </c>
      <c r="K143">
        <v>350</v>
      </c>
      <c r="L143">
        <v>2</v>
      </c>
      <c r="M143">
        <v>241</v>
      </c>
      <c r="N143">
        <v>0</v>
      </c>
      <c r="O143" t="str">
        <f>IF(LEN(H143)&gt;0,IF(LEN(I143)&gt;0,"P","NP"),"")&amp;IF(C143&gt;=Dashboard!$O$8,IF(C143&lt;=Dashboard!$Q$8,"Y",""),"")</f>
        <v>P</v>
      </c>
      <c r="S143" s="56">
        <f t="shared" si="38"/>
        <v>45599</v>
      </c>
      <c r="T143" s="39" t="str">
        <f t="shared" si="39"/>
        <v>4:05PM</v>
      </c>
      <c r="U143" s="39" t="str">
        <f t="shared" si="40"/>
        <v>Arizona Cardinals</v>
      </c>
      <c r="V143" s="39" t="str">
        <f t="shared" si="41"/>
        <v>Chicago Bears</v>
      </c>
      <c r="W143" s="39" t="str">
        <f t="shared" si="42"/>
        <v>P</v>
      </c>
      <c r="Y143">
        <v>9</v>
      </c>
      <c r="Z143" t="s">
        <v>317</v>
      </c>
      <c r="AA143" s="8">
        <v>45963</v>
      </c>
      <c r="AB143" s="14">
        <v>0.68402777777777779</v>
      </c>
      <c r="AC143" t="s">
        <v>270</v>
      </c>
      <c r="AD143" t="s">
        <v>319</v>
      </c>
      <c r="AE143" t="s">
        <v>18</v>
      </c>
      <c r="AF143" t="s">
        <v>314</v>
      </c>
      <c r="AG143" s="4" t="str">
        <f t="shared" si="43"/>
        <v/>
      </c>
      <c r="AH143" s="4" t="str">
        <f t="shared" si="44"/>
        <v/>
      </c>
      <c r="AI143" s="4" t="str">
        <f t="shared" si="45"/>
        <v/>
      </c>
      <c r="AJ143" s="4" t="str">
        <f t="shared" si="46"/>
        <v/>
      </c>
      <c r="AM143" t="str">
        <f>IF(LEN(AF143)&gt;0,IF(LEN(AG143)&gt;0,"P","NP"),"")&amp;IF(AA143&gt;=Dashboard!$O$8,IF(AA143&lt;=Dashboard!$Q$8,"Y",""),"")</f>
        <v>NP</v>
      </c>
    </row>
    <row r="144" spans="1:39" x14ac:dyDescent="0.25">
      <c r="A144">
        <v>9</v>
      </c>
      <c r="B144" t="s">
        <v>317</v>
      </c>
      <c r="C144" s="8">
        <v>45599</v>
      </c>
      <c r="D144" t="s">
        <v>320</v>
      </c>
      <c r="E144" t="s">
        <v>259</v>
      </c>
      <c r="G144" t="s">
        <v>244</v>
      </c>
      <c r="H144" t="s">
        <v>314</v>
      </c>
      <c r="I144">
        <v>28</v>
      </c>
      <c r="J144">
        <v>23</v>
      </c>
      <c r="K144">
        <v>447</v>
      </c>
      <c r="L144">
        <v>1</v>
      </c>
      <c r="M144">
        <v>215</v>
      </c>
      <c r="N144">
        <v>3</v>
      </c>
      <c r="O144" t="str">
        <f>IF(LEN(H144)&gt;0,IF(LEN(I144)&gt;0,"P","NP"),"")&amp;IF(C144&gt;=Dashboard!$O$8,IF(C144&lt;=Dashboard!$Q$8,"Y",""),"")</f>
        <v>P</v>
      </c>
      <c r="S144" s="56">
        <f t="shared" si="38"/>
        <v>45599</v>
      </c>
      <c r="T144" s="39" t="str">
        <f t="shared" si="39"/>
        <v>4:05PM</v>
      </c>
      <c r="U144" s="39" t="str">
        <f t="shared" si="40"/>
        <v>Philadelphia Eagles</v>
      </c>
      <c r="V144" s="39" t="str">
        <f t="shared" si="41"/>
        <v>Jacksonville Jaguars</v>
      </c>
      <c r="W144" s="39" t="str">
        <f t="shared" si="42"/>
        <v>P</v>
      </c>
      <c r="Y144">
        <v>9</v>
      </c>
      <c r="Z144" t="s">
        <v>317</v>
      </c>
      <c r="AA144" s="8">
        <v>45963</v>
      </c>
      <c r="AB144" s="14">
        <v>0.84722222222222221</v>
      </c>
      <c r="AC144" t="s">
        <v>238</v>
      </c>
      <c r="AD144" t="s">
        <v>319</v>
      </c>
      <c r="AE144" t="s">
        <v>266</v>
      </c>
      <c r="AF144" t="s">
        <v>314</v>
      </c>
      <c r="AG144" s="4" t="str">
        <f t="shared" si="43"/>
        <v/>
      </c>
      <c r="AH144" s="4" t="str">
        <f t="shared" si="44"/>
        <v/>
      </c>
      <c r="AI144" s="4" t="str">
        <f t="shared" si="45"/>
        <v/>
      </c>
      <c r="AJ144" s="4" t="str">
        <f t="shared" si="46"/>
        <v/>
      </c>
      <c r="AM144" t="str">
        <f>IF(LEN(AF144)&gt;0,IF(LEN(AG144)&gt;0,"P","NP"),"")&amp;IF(AA144&gt;=Dashboard!$O$8,IF(AA144&lt;=Dashboard!$Q$8,"Y",""),"")</f>
        <v>NP</v>
      </c>
    </row>
    <row r="145" spans="1:39" x14ac:dyDescent="0.25">
      <c r="A145">
        <v>9</v>
      </c>
      <c r="B145" t="s">
        <v>317</v>
      </c>
      <c r="C145" s="8">
        <v>45599</v>
      </c>
      <c r="D145" t="s">
        <v>321</v>
      </c>
      <c r="E145" t="s">
        <v>229</v>
      </c>
      <c r="F145" t="s">
        <v>319</v>
      </c>
      <c r="G145" t="s">
        <v>230</v>
      </c>
      <c r="H145" t="s">
        <v>314</v>
      </c>
      <c r="I145">
        <v>24</v>
      </c>
      <c r="J145">
        <v>14</v>
      </c>
      <c r="K145">
        <v>261</v>
      </c>
      <c r="L145">
        <v>0</v>
      </c>
      <c r="M145">
        <v>411</v>
      </c>
      <c r="N145">
        <v>1</v>
      </c>
      <c r="O145" t="str">
        <f>IF(LEN(H145)&gt;0,IF(LEN(I145)&gt;0,"P","NP"),"")&amp;IF(C145&gt;=Dashboard!$O$8,IF(C145&lt;=Dashboard!$Q$8,"Y",""),"")</f>
        <v>P</v>
      </c>
      <c r="S145" s="56">
        <f t="shared" si="38"/>
        <v>45599</v>
      </c>
      <c r="T145" s="39" t="str">
        <f t="shared" si="39"/>
        <v>4:25PM</v>
      </c>
      <c r="U145" s="39" t="str">
        <f t="shared" si="40"/>
        <v>Detroit Lions</v>
      </c>
      <c r="V145" s="39" t="str">
        <f t="shared" si="41"/>
        <v>Green Bay Packers</v>
      </c>
      <c r="W145" s="39" t="str">
        <f t="shared" si="42"/>
        <v>P</v>
      </c>
      <c r="Y145">
        <v>9</v>
      </c>
      <c r="Z145" t="s">
        <v>322</v>
      </c>
      <c r="AA145" s="8">
        <v>45964</v>
      </c>
      <c r="AB145" s="14">
        <v>0.84375</v>
      </c>
      <c r="AC145" t="s">
        <v>240</v>
      </c>
      <c r="AD145" t="s">
        <v>319</v>
      </c>
      <c r="AE145" t="s">
        <v>257</v>
      </c>
      <c r="AF145" t="s">
        <v>314</v>
      </c>
      <c r="AG145" s="4" t="str">
        <f t="shared" si="43"/>
        <v/>
      </c>
      <c r="AH145" s="4" t="str">
        <f t="shared" si="44"/>
        <v/>
      </c>
      <c r="AI145" s="4" t="str">
        <f t="shared" si="45"/>
        <v/>
      </c>
      <c r="AJ145" s="4" t="str">
        <f t="shared" si="46"/>
        <v/>
      </c>
      <c r="AM145" t="str">
        <f>IF(LEN(AF145)&gt;0,IF(LEN(AG145)&gt;0,"P","NP"),"")&amp;IF(AA145&gt;=Dashboard!$O$8,IF(AA145&lt;=Dashboard!$Q$8,"Y",""),"")</f>
        <v>NP</v>
      </c>
    </row>
    <row r="146" spans="1:39" x14ac:dyDescent="0.25">
      <c r="A146">
        <v>9</v>
      </c>
      <c r="B146" t="s">
        <v>317</v>
      </c>
      <c r="C146" s="8">
        <v>45599</v>
      </c>
      <c r="D146" t="s">
        <v>321</v>
      </c>
      <c r="E146" t="s">
        <v>236</v>
      </c>
      <c r="F146" t="s">
        <v>319</v>
      </c>
      <c r="G146" t="s">
        <v>238</v>
      </c>
      <c r="H146" t="s">
        <v>314</v>
      </c>
      <c r="I146">
        <v>26</v>
      </c>
      <c r="J146">
        <v>20</v>
      </c>
      <c r="K146">
        <v>366</v>
      </c>
      <c r="L146">
        <v>1</v>
      </c>
      <c r="M146">
        <v>424</v>
      </c>
      <c r="N146">
        <v>3</v>
      </c>
      <c r="O146" t="str">
        <f>IF(LEN(H146)&gt;0,IF(LEN(I146)&gt;0,"P","NP"),"")&amp;IF(C146&gt;=Dashboard!$O$8,IF(C146&lt;=Dashboard!$Q$8,"Y",""),"")</f>
        <v>P</v>
      </c>
      <c r="S146" s="56">
        <f t="shared" si="38"/>
        <v>45599</v>
      </c>
      <c r="T146" s="39" t="str">
        <f t="shared" si="39"/>
        <v>4:25PM</v>
      </c>
      <c r="U146" s="39" t="str">
        <f t="shared" si="40"/>
        <v>Los Angeles Rams</v>
      </c>
      <c r="V146" s="39" t="str">
        <f t="shared" si="41"/>
        <v>Seattle Seahawks</v>
      </c>
      <c r="W146" s="39" t="str">
        <f t="shared" si="42"/>
        <v>P</v>
      </c>
      <c r="Y146" s="4" t="s">
        <v>301</v>
      </c>
      <c r="Z146" s="4" t="s">
        <v>302</v>
      </c>
      <c r="AA146" s="13" t="s">
        <v>303</v>
      </c>
      <c r="AB146" s="4" t="s">
        <v>304</v>
      </c>
      <c r="AC146" s="4" t="s">
        <v>341</v>
      </c>
      <c r="AD146" s="4"/>
      <c r="AE146" s="4" t="s">
        <v>198</v>
      </c>
      <c r="AF146" s="4"/>
      <c r="AG146" s="4" t="s">
        <v>307</v>
      </c>
      <c r="AH146" s="4" t="s">
        <v>307</v>
      </c>
      <c r="AI146" s="4" t="s">
        <v>308</v>
      </c>
      <c r="AJ146" s="4" t="s">
        <v>309</v>
      </c>
      <c r="AK146" s="4" t="s">
        <v>310</v>
      </c>
      <c r="AL146" s="4" t="s">
        <v>311</v>
      </c>
      <c r="AM146" t="str">
        <f>IF(LEN(AF146)&gt;0,IF(LEN(AG146)&gt;0,"P","NP"),"")&amp;IF(AA146&gt;=Dashboard!$O$8,IF(AA146&lt;=Dashboard!$Q$8,"Y",""),"")</f>
        <v/>
      </c>
    </row>
    <row r="147" spans="1:39" x14ac:dyDescent="0.25">
      <c r="A147">
        <v>9</v>
      </c>
      <c r="B147" t="s">
        <v>317</v>
      </c>
      <c r="C147" s="8">
        <v>45599</v>
      </c>
      <c r="D147" t="s">
        <v>313</v>
      </c>
      <c r="E147" t="s">
        <v>231</v>
      </c>
      <c r="G147" t="s">
        <v>245</v>
      </c>
      <c r="H147" t="s">
        <v>314</v>
      </c>
      <c r="I147">
        <v>21</v>
      </c>
      <c r="J147">
        <v>13</v>
      </c>
      <c r="K147">
        <v>415</v>
      </c>
      <c r="L147">
        <v>3</v>
      </c>
      <c r="M147">
        <v>227</v>
      </c>
      <c r="N147">
        <v>2</v>
      </c>
      <c r="O147" t="str">
        <f>IF(LEN(H147)&gt;0,IF(LEN(I147)&gt;0,"P","NP"),"")&amp;IF(C147&gt;=Dashboard!$O$8,IF(C147&lt;=Dashboard!$Q$8,"Y",""),"")</f>
        <v>P</v>
      </c>
      <c r="S147" s="56">
        <f t="shared" si="38"/>
        <v>45599</v>
      </c>
      <c r="T147" s="39" t="str">
        <f t="shared" si="39"/>
        <v>8:20PM</v>
      </c>
      <c r="U147" s="39" t="str">
        <f t="shared" si="40"/>
        <v>Minnesota Vikings</v>
      </c>
      <c r="V147" s="39" t="str">
        <f t="shared" si="41"/>
        <v>Indianapolis Colts</v>
      </c>
      <c r="W147" s="39" t="str">
        <f t="shared" si="42"/>
        <v>P</v>
      </c>
      <c r="Y147">
        <v>10</v>
      </c>
      <c r="Z147" t="s">
        <v>312</v>
      </c>
      <c r="AA147" s="8">
        <v>45967</v>
      </c>
      <c r="AB147" s="14">
        <v>0.84375</v>
      </c>
      <c r="AC147" t="s">
        <v>271</v>
      </c>
      <c r="AD147" t="s">
        <v>319</v>
      </c>
      <c r="AE147" t="s">
        <v>272</v>
      </c>
      <c r="AF147" t="s">
        <v>314</v>
      </c>
      <c r="AG147" s="4" t="str">
        <f t="shared" ref="AG147:AG160" si="47">IF(AE147="HomeTm",$AG$2,"")</f>
        <v/>
      </c>
      <c r="AH147" s="4" t="str">
        <f t="shared" ref="AH147:AH160" si="48">IF(AE147="HomeTm",$AH$2,"")</f>
        <v/>
      </c>
      <c r="AI147" s="4" t="str">
        <f t="shared" ref="AI147:AI160" si="49">IF(AE147="HomeTm",$AI$2,"")</f>
        <v/>
      </c>
      <c r="AJ147" s="4" t="str">
        <f t="shared" ref="AJ147:AJ160" si="50">IF(AE147="HomeTm",$AJ$2,"")</f>
        <v/>
      </c>
      <c r="AM147" t="str">
        <f>IF(LEN(AF147)&gt;0,IF(LEN(AG147)&gt;0,"P","NP"),"")&amp;IF(AA147&gt;=Dashboard!$O$8,IF(AA147&lt;=Dashboard!$Q$8,"Y",""),"")</f>
        <v>NP</v>
      </c>
    </row>
    <row r="148" spans="1:39" x14ac:dyDescent="0.25">
      <c r="A148">
        <v>9</v>
      </c>
      <c r="B148" t="s">
        <v>322</v>
      </c>
      <c r="C148" s="8">
        <v>45600</v>
      </c>
      <c r="D148" t="s">
        <v>316</v>
      </c>
      <c r="E148" t="s">
        <v>270</v>
      </c>
      <c r="G148" t="s">
        <v>217</v>
      </c>
      <c r="H148" t="s">
        <v>314</v>
      </c>
      <c r="I148">
        <v>30</v>
      </c>
      <c r="J148">
        <v>24</v>
      </c>
      <c r="K148">
        <v>384</v>
      </c>
      <c r="L148">
        <v>1</v>
      </c>
      <c r="M148">
        <v>284</v>
      </c>
      <c r="N148">
        <v>0</v>
      </c>
      <c r="O148" t="str">
        <f>IF(LEN(H148)&gt;0,IF(LEN(I148)&gt;0,"P","NP"),"")&amp;IF(C148&gt;=Dashboard!$O$8,IF(C148&lt;=Dashboard!$Q$8,"Y",""),"")</f>
        <v>P</v>
      </c>
      <c r="S148" s="56">
        <f t="shared" si="38"/>
        <v>45600</v>
      </c>
      <c r="T148" s="39" t="str">
        <f t="shared" si="39"/>
        <v>8:15PM</v>
      </c>
      <c r="U148" s="39" t="str">
        <f t="shared" si="40"/>
        <v>Kansas City Chiefs</v>
      </c>
      <c r="V148" s="39" t="str">
        <f t="shared" si="41"/>
        <v>Tampa Bay Buccaneers</v>
      </c>
      <c r="W148" s="39" t="str">
        <f t="shared" si="42"/>
        <v>P</v>
      </c>
      <c r="Y148">
        <v>10</v>
      </c>
      <c r="Z148" t="s">
        <v>317</v>
      </c>
      <c r="AA148" s="8">
        <v>45970</v>
      </c>
      <c r="AB148" s="14">
        <v>0.39583333333333331</v>
      </c>
      <c r="AC148" t="s">
        <v>222</v>
      </c>
      <c r="AD148" t="s">
        <v>319</v>
      </c>
      <c r="AE148" t="s">
        <v>245</v>
      </c>
      <c r="AF148" t="s">
        <v>314</v>
      </c>
      <c r="AG148" s="4" t="str">
        <f t="shared" si="47"/>
        <v/>
      </c>
      <c r="AH148" s="4" t="str">
        <f t="shared" si="48"/>
        <v/>
      </c>
      <c r="AI148" s="4" t="str">
        <f t="shared" si="49"/>
        <v/>
      </c>
      <c r="AJ148" s="4" t="str">
        <f t="shared" si="50"/>
        <v/>
      </c>
      <c r="AM148" t="str">
        <f>IF(LEN(AF148)&gt;0,IF(LEN(AG148)&gt;0,"P","NP"),"")&amp;IF(AA148&gt;=Dashboard!$O$8,IF(AA148&lt;=Dashboard!$Q$8,"Y",""),"")</f>
        <v>NP</v>
      </c>
    </row>
    <row r="149" spans="1:39" x14ac:dyDescent="0.25">
      <c r="A149" s="4" t="s">
        <v>301</v>
      </c>
      <c r="B149" s="4" t="s">
        <v>302</v>
      </c>
      <c r="C149" s="4" t="s">
        <v>303</v>
      </c>
      <c r="D149" s="4" t="s">
        <v>304</v>
      </c>
      <c r="E149" s="4" t="s">
        <v>305</v>
      </c>
      <c r="F149" s="4"/>
      <c r="G149" s="4" t="s">
        <v>306</v>
      </c>
      <c r="H149" s="4"/>
      <c r="I149" s="4" t="s">
        <v>307</v>
      </c>
      <c r="J149" s="4" t="s">
        <v>307</v>
      </c>
      <c r="K149" s="4" t="s">
        <v>308</v>
      </c>
      <c r="L149" s="4" t="s">
        <v>309</v>
      </c>
      <c r="M149" s="4" t="s">
        <v>310</v>
      </c>
      <c r="N149" s="4" t="s">
        <v>311</v>
      </c>
      <c r="O149" t="str">
        <f>IF(LEN(H149)&gt;0,IF(LEN(I149)&gt;0,"P","NP"),"")&amp;IF(C149&gt;=Dashboard!$O$8,IF(C149&lt;=Dashboard!$Q$8,"Y",""),"")</f>
        <v/>
      </c>
      <c r="S149" s="57" t="str">
        <f t="shared" si="38"/>
        <v>Date</v>
      </c>
      <c r="T149" s="25" t="str">
        <f t="shared" si="39"/>
        <v>Time</v>
      </c>
      <c r="U149" s="25" t="str">
        <f t="shared" si="40"/>
        <v>Winner/tie</v>
      </c>
      <c r="V149" s="25" t="str">
        <f t="shared" si="41"/>
        <v>Loser/tie</v>
      </c>
      <c r="W149" s="39" t="str">
        <f t="shared" si="42"/>
        <v/>
      </c>
      <c r="Y149">
        <v>10</v>
      </c>
      <c r="Z149" t="s">
        <v>317</v>
      </c>
      <c r="AA149" s="8">
        <v>45970</v>
      </c>
      <c r="AB149" s="14">
        <v>0.54166666666666663</v>
      </c>
      <c r="AC149" t="s">
        <v>219</v>
      </c>
      <c r="AD149" t="s">
        <v>319</v>
      </c>
      <c r="AE149" t="s">
        <v>225</v>
      </c>
      <c r="AF149" t="s">
        <v>314</v>
      </c>
      <c r="AG149" s="4" t="str">
        <f t="shared" si="47"/>
        <v/>
      </c>
      <c r="AH149" s="4" t="str">
        <f t="shared" si="48"/>
        <v/>
      </c>
      <c r="AI149" s="4" t="str">
        <f t="shared" si="49"/>
        <v/>
      </c>
      <c r="AJ149" s="4" t="str">
        <f t="shared" si="50"/>
        <v/>
      </c>
      <c r="AM149" t="str">
        <f>IF(LEN(AF149)&gt;0,IF(LEN(AG149)&gt;0,"P","NP"),"")&amp;IF(AA149&gt;=Dashboard!$O$8,IF(AA149&lt;=Dashboard!$Q$8,"Y",""),"")</f>
        <v>NP</v>
      </c>
    </row>
    <row r="150" spans="1:39" x14ac:dyDescent="0.25">
      <c r="A150">
        <v>10</v>
      </c>
      <c r="B150" t="s">
        <v>312</v>
      </c>
      <c r="C150" s="8">
        <v>45603</v>
      </c>
      <c r="D150" t="s">
        <v>316</v>
      </c>
      <c r="E150" t="s">
        <v>207</v>
      </c>
      <c r="G150" t="s">
        <v>214</v>
      </c>
      <c r="H150" t="s">
        <v>314</v>
      </c>
      <c r="I150">
        <v>35</v>
      </c>
      <c r="J150">
        <v>34</v>
      </c>
      <c r="K150">
        <v>389</v>
      </c>
      <c r="L150">
        <v>0</v>
      </c>
      <c r="M150">
        <v>470</v>
      </c>
      <c r="N150">
        <v>1</v>
      </c>
      <c r="O150" t="str">
        <f>IF(LEN(H150)&gt;0,IF(LEN(I150)&gt;0,"P","NP"),"")&amp;IF(C150&gt;=Dashboard!$O$8,IF(C150&lt;=Dashboard!$Q$8,"Y",""),"")</f>
        <v>P</v>
      </c>
      <c r="S150" s="56">
        <f t="shared" si="38"/>
        <v>45603</v>
      </c>
      <c r="T150" s="39" t="str">
        <f t="shared" si="39"/>
        <v>8:15PM</v>
      </c>
      <c r="U150" s="39" t="str">
        <f t="shared" si="40"/>
        <v>Baltimore Ravens</v>
      </c>
      <c r="V150" s="39" t="str">
        <f t="shared" si="41"/>
        <v>Cincinnati Bengals</v>
      </c>
      <c r="W150" s="39" t="str">
        <f t="shared" si="42"/>
        <v>P</v>
      </c>
      <c r="Y150">
        <v>10</v>
      </c>
      <c r="Z150" t="s">
        <v>317</v>
      </c>
      <c r="AA150" s="8">
        <v>45970</v>
      </c>
      <c r="AB150" s="14">
        <v>0.54166666666666663</v>
      </c>
      <c r="AC150" t="s">
        <v>263</v>
      </c>
      <c r="AD150" t="s">
        <v>319</v>
      </c>
      <c r="AE150" t="s">
        <v>233</v>
      </c>
      <c r="AF150" t="s">
        <v>314</v>
      </c>
      <c r="AG150" s="4" t="str">
        <f t="shared" si="47"/>
        <v/>
      </c>
      <c r="AH150" s="4" t="str">
        <f t="shared" si="48"/>
        <v/>
      </c>
      <c r="AI150" s="4" t="str">
        <f t="shared" si="49"/>
        <v/>
      </c>
      <c r="AJ150" s="4" t="str">
        <f t="shared" si="50"/>
        <v/>
      </c>
      <c r="AM150" t="str">
        <f>IF(LEN(AF150)&gt;0,IF(LEN(AG150)&gt;0,"P","NP"),"")&amp;IF(AA150&gt;=Dashboard!$O$8,IF(AA150&lt;=Dashboard!$Q$8,"Y",""),"")</f>
        <v>NP</v>
      </c>
    </row>
    <row r="151" spans="1:39" x14ac:dyDescent="0.25">
      <c r="A151">
        <v>10</v>
      </c>
      <c r="B151" t="s">
        <v>317</v>
      </c>
      <c r="C151" s="8">
        <v>45606</v>
      </c>
      <c r="D151" t="s">
        <v>324</v>
      </c>
      <c r="E151" t="s">
        <v>225</v>
      </c>
      <c r="G151" t="s">
        <v>263</v>
      </c>
      <c r="H151" t="s">
        <v>314</v>
      </c>
      <c r="I151">
        <v>20</v>
      </c>
      <c r="J151">
        <v>17</v>
      </c>
      <c r="K151">
        <v>306</v>
      </c>
      <c r="L151">
        <v>1</v>
      </c>
      <c r="M151">
        <v>342</v>
      </c>
      <c r="N151">
        <v>3</v>
      </c>
      <c r="O151" t="str">
        <f>IF(LEN(H151)&gt;0,IF(LEN(I151)&gt;0,"P","NP"),"")&amp;IF(C151&gt;=Dashboard!$O$8,IF(C151&lt;=Dashboard!$Q$8,"Y",""),"")</f>
        <v>P</v>
      </c>
      <c r="S151" s="56">
        <f t="shared" si="38"/>
        <v>45606</v>
      </c>
      <c r="T151" s="39" t="str">
        <f t="shared" si="39"/>
        <v>9:30AM</v>
      </c>
      <c r="U151" s="39" t="str">
        <f t="shared" si="40"/>
        <v>Carolina Panthers</v>
      </c>
      <c r="V151" s="39" t="str">
        <f t="shared" si="41"/>
        <v>New York Giants</v>
      </c>
      <c r="W151" s="39" t="str">
        <f t="shared" si="42"/>
        <v>P</v>
      </c>
      <c r="Y151">
        <v>10</v>
      </c>
      <c r="Z151" t="s">
        <v>317</v>
      </c>
      <c r="AA151" s="8">
        <v>45970</v>
      </c>
      <c r="AB151" s="14">
        <v>0.54166666666666663</v>
      </c>
      <c r="AC151" t="s">
        <v>244</v>
      </c>
      <c r="AD151" t="s">
        <v>319</v>
      </c>
      <c r="AE151" t="s">
        <v>243</v>
      </c>
      <c r="AF151" t="s">
        <v>314</v>
      </c>
      <c r="AG151" s="4" t="str">
        <f t="shared" si="47"/>
        <v/>
      </c>
      <c r="AH151" s="4" t="str">
        <f t="shared" si="48"/>
        <v/>
      </c>
      <c r="AI151" s="4" t="str">
        <f t="shared" si="49"/>
        <v/>
      </c>
      <c r="AJ151" s="4" t="str">
        <f t="shared" si="50"/>
        <v/>
      </c>
      <c r="AM151" t="str">
        <f>IF(LEN(AF151)&gt;0,IF(LEN(AG151)&gt;0,"P","NP"),"")&amp;IF(AA151&gt;=Dashboard!$O$8,IF(AA151&lt;=Dashboard!$Q$8,"Y",""),"")</f>
        <v>NP</v>
      </c>
    </row>
    <row r="152" spans="1:39" x14ac:dyDescent="0.25">
      <c r="A152">
        <v>10</v>
      </c>
      <c r="B152" t="s">
        <v>317</v>
      </c>
      <c r="C152" s="8">
        <v>45606</v>
      </c>
      <c r="D152" t="s">
        <v>318</v>
      </c>
      <c r="E152" t="s">
        <v>254</v>
      </c>
      <c r="F152" t="s">
        <v>319</v>
      </c>
      <c r="G152" t="s">
        <v>233</v>
      </c>
      <c r="H152" t="s">
        <v>314</v>
      </c>
      <c r="I152">
        <v>19</v>
      </c>
      <c r="J152">
        <v>3</v>
      </c>
      <c r="K152">
        <v>328</v>
      </c>
      <c r="L152">
        <v>1</v>
      </c>
      <c r="M152">
        <v>142</v>
      </c>
      <c r="N152">
        <v>0</v>
      </c>
      <c r="O152" t="str">
        <f>IF(LEN(H152)&gt;0,IF(LEN(I152)&gt;0,"P","NP"),"")&amp;IF(C152&gt;=Dashboard!$O$8,IF(C152&lt;=Dashboard!$Q$8,"Y",""),"")</f>
        <v>P</v>
      </c>
      <c r="S152" s="56">
        <f t="shared" si="38"/>
        <v>45606</v>
      </c>
      <c r="T152" s="39" t="str">
        <f t="shared" si="39"/>
        <v>1:00PM</v>
      </c>
      <c r="U152" s="39" t="str">
        <f t="shared" si="40"/>
        <v>New England Patriots</v>
      </c>
      <c r="V152" s="39" t="str">
        <f t="shared" si="41"/>
        <v>Chicago Bears</v>
      </c>
      <c r="W152" s="39" t="str">
        <f t="shared" si="42"/>
        <v>P</v>
      </c>
      <c r="Y152">
        <v>10</v>
      </c>
      <c r="Z152" t="s">
        <v>317</v>
      </c>
      <c r="AA152" s="8">
        <v>45970</v>
      </c>
      <c r="AB152" s="14">
        <v>0.54166666666666663</v>
      </c>
      <c r="AC152" t="s">
        <v>18</v>
      </c>
      <c r="AD152" t="s">
        <v>319</v>
      </c>
      <c r="AE152" t="s">
        <v>251</v>
      </c>
      <c r="AF152" t="s">
        <v>314</v>
      </c>
      <c r="AG152" s="4" t="str">
        <f t="shared" si="47"/>
        <v/>
      </c>
      <c r="AH152" s="4" t="str">
        <f t="shared" si="48"/>
        <v/>
      </c>
      <c r="AI152" s="4" t="str">
        <f t="shared" si="49"/>
        <v/>
      </c>
      <c r="AJ152" s="4" t="str">
        <f t="shared" si="50"/>
        <v/>
      </c>
      <c r="AM152" t="str">
        <f>IF(LEN(AF152)&gt;0,IF(LEN(AG152)&gt;0,"P","NP"),"")&amp;IF(AA152&gt;=Dashboard!$O$8,IF(AA152&lt;=Dashboard!$Q$8,"Y",""),"")</f>
        <v>NP</v>
      </c>
    </row>
    <row r="153" spans="1:39" x14ac:dyDescent="0.25">
      <c r="A153">
        <v>10</v>
      </c>
      <c r="B153" t="s">
        <v>317</v>
      </c>
      <c r="C153" s="8">
        <v>45606</v>
      </c>
      <c r="D153" t="s">
        <v>318</v>
      </c>
      <c r="E153" t="s">
        <v>212</v>
      </c>
      <c r="F153" t="s">
        <v>319</v>
      </c>
      <c r="G153" t="s">
        <v>266</v>
      </c>
      <c r="H153" t="s">
        <v>314</v>
      </c>
      <c r="I153">
        <v>28</v>
      </c>
      <c r="J153">
        <v>27</v>
      </c>
      <c r="K153">
        <v>312</v>
      </c>
      <c r="L153">
        <v>2</v>
      </c>
      <c r="M153">
        <v>242</v>
      </c>
      <c r="N153">
        <v>1</v>
      </c>
      <c r="O153" t="str">
        <f>IF(LEN(H153)&gt;0,IF(LEN(I153)&gt;0,"P","NP"),"")&amp;IF(C153&gt;=Dashboard!$O$8,IF(C153&lt;=Dashboard!$Q$8,"Y",""),"")</f>
        <v>P</v>
      </c>
      <c r="S153" s="56">
        <f t="shared" si="38"/>
        <v>45606</v>
      </c>
      <c r="T153" s="39" t="str">
        <f t="shared" si="39"/>
        <v>1:00PM</v>
      </c>
      <c r="U153" s="39" t="str">
        <f t="shared" si="40"/>
        <v>Pittsburgh Steelers</v>
      </c>
      <c r="V153" s="39" t="str">
        <f t="shared" si="41"/>
        <v>Washington Commanders</v>
      </c>
      <c r="W153" s="39" t="str">
        <f t="shared" si="42"/>
        <v>P</v>
      </c>
      <c r="Y153">
        <v>10</v>
      </c>
      <c r="Z153" t="s">
        <v>317</v>
      </c>
      <c r="AA153" s="8">
        <v>45970</v>
      </c>
      <c r="AB153" s="14">
        <v>0.54166666666666663</v>
      </c>
      <c r="AC153" t="s">
        <v>207</v>
      </c>
      <c r="AD153" t="s">
        <v>319</v>
      </c>
      <c r="AE153" t="s">
        <v>231</v>
      </c>
      <c r="AF153" t="s">
        <v>314</v>
      </c>
      <c r="AG153" s="4" t="str">
        <f t="shared" si="47"/>
        <v/>
      </c>
      <c r="AH153" s="4" t="str">
        <f t="shared" si="48"/>
        <v/>
      </c>
      <c r="AI153" s="4" t="str">
        <f t="shared" si="49"/>
        <v/>
      </c>
      <c r="AJ153" s="4" t="str">
        <f t="shared" si="50"/>
        <v/>
      </c>
      <c r="AM153" t="str">
        <f>IF(LEN(AF153)&gt;0,IF(LEN(AG153)&gt;0,"P","NP"),"")&amp;IF(AA153&gt;=Dashboard!$O$8,IF(AA153&lt;=Dashboard!$Q$8,"Y",""),"")</f>
        <v>NP</v>
      </c>
    </row>
    <row r="154" spans="1:39" x14ac:dyDescent="0.25">
      <c r="A154">
        <v>10</v>
      </c>
      <c r="B154" t="s">
        <v>317</v>
      </c>
      <c r="C154" s="8">
        <v>45606</v>
      </c>
      <c r="D154" t="s">
        <v>318</v>
      </c>
      <c r="E154" t="s">
        <v>284</v>
      </c>
      <c r="F154" t="s">
        <v>319</v>
      </c>
      <c r="G154" t="s">
        <v>217</v>
      </c>
      <c r="H154" t="s">
        <v>314</v>
      </c>
      <c r="I154">
        <v>23</v>
      </c>
      <c r="J154">
        <v>20</v>
      </c>
      <c r="K154">
        <v>413</v>
      </c>
      <c r="L154">
        <v>1</v>
      </c>
      <c r="M154">
        <v>215</v>
      </c>
      <c r="N154">
        <v>0</v>
      </c>
      <c r="O154" t="str">
        <f>IF(LEN(H154)&gt;0,IF(LEN(I154)&gt;0,"P","NP"),"")&amp;IF(C154&gt;=Dashboard!$O$8,IF(C154&lt;=Dashboard!$Q$8,"Y",""),"")</f>
        <v>P</v>
      </c>
      <c r="S154" s="56">
        <f t="shared" si="38"/>
        <v>45606</v>
      </c>
      <c r="T154" s="39" t="str">
        <f t="shared" si="39"/>
        <v>1:00PM</v>
      </c>
      <c r="U154" s="39" t="str">
        <f t="shared" si="40"/>
        <v>San Francisco 49ers</v>
      </c>
      <c r="V154" s="39" t="str">
        <f t="shared" si="41"/>
        <v>Tampa Bay Buccaneers</v>
      </c>
      <c r="W154" s="39" t="str">
        <f t="shared" si="42"/>
        <v>P</v>
      </c>
      <c r="Y154">
        <v>10</v>
      </c>
      <c r="Z154" t="s">
        <v>317</v>
      </c>
      <c r="AA154" s="8">
        <v>45970</v>
      </c>
      <c r="AB154" s="14">
        <v>0.54166666666666663</v>
      </c>
      <c r="AC154" t="s">
        <v>210</v>
      </c>
      <c r="AD154" t="s">
        <v>319</v>
      </c>
      <c r="AE154" t="s">
        <v>253</v>
      </c>
      <c r="AF154" t="s">
        <v>314</v>
      </c>
      <c r="AG154" s="4" t="str">
        <f t="shared" si="47"/>
        <v/>
      </c>
      <c r="AH154" s="4" t="str">
        <f t="shared" si="48"/>
        <v/>
      </c>
      <c r="AI154" s="4" t="str">
        <f t="shared" si="49"/>
        <v/>
      </c>
      <c r="AJ154" s="4" t="str">
        <f t="shared" si="50"/>
        <v/>
      </c>
      <c r="AM154" t="str">
        <f>IF(LEN(AF154)&gt;0,IF(LEN(AG154)&gt;0,"P","NP"),"")&amp;IF(AA154&gt;=Dashboard!$O$8,IF(AA154&lt;=Dashboard!$Q$8,"Y",""),"")</f>
        <v>NP</v>
      </c>
    </row>
    <row r="155" spans="1:39" x14ac:dyDescent="0.25">
      <c r="A155">
        <v>10</v>
      </c>
      <c r="B155" t="s">
        <v>317</v>
      </c>
      <c r="C155" s="8">
        <v>45606</v>
      </c>
      <c r="D155" t="s">
        <v>318</v>
      </c>
      <c r="E155" t="s">
        <v>219</v>
      </c>
      <c r="G155" t="s">
        <v>222</v>
      </c>
      <c r="H155" t="s">
        <v>314</v>
      </c>
      <c r="I155">
        <v>20</v>
      </c>
      <c r="J155">
        <v>17</v>
      </c>
      <c r="K155">
        <v>365</v>
      </c>
      <c r="L155">
        <v>0</v>
      </c>
      <c r="M155">
        <v>468</v>
      </c>
      <c r="N155">
        <v>1</v>
      </c>
      <c r="O155" t="str">
        <f>IF(LEN(H155)&gt;0,IF(LEN(I155)&gt;0,"P","NP"),"")&amp;IF(C155&gt;=Dashboard!$O$8,IF(C155&lt;=Dashboard!$Q$8,"Y",""),"")</f>
        <v>P</v>
      </c>
      <c r="S155" s="56">
        <f t="shared" si="38"/>
        <v>45606</v>
      </c>
      <c r="T155" s="39" t="str">
        <f t="shared" si="39"/>
        <v>1:00PM</v>
      </c>
      <c r="U155" s="39" t="str">
        <f t="shared" si="40"/>
        <v>New Orleans Saints</v>
      </c>
      <c r="V155" s="39" t="str">
        <f t="shared" si="41"/>
        <v>Atlanta Falcons</v>
      </c>
      <c r="W155" s="39" t="str">
        <f t="shared" si="42"/>
        <v>P</v>
      </c>
      <c r="Y155">
        <v>10</v>
      </c>
      <c r="Z155" t="s">
        <v>317</v>
      </c>
      <c r="AA155" s="8">
        <v>45970</v>
      </c>
      <c r="AB155" s="14">
        <v>0.54166666666666663</v>
      </c>
      <c r="AC155" t="s">
        <v>254</v>
      </c>
      <c r="AD155" t="s">
        <v>319</v>
      </c>
      <c r="AE155" t="s">
        <v>217</v>
      </c>
      <c r="AF155" t="s">
        <v>314</v>
      </c>
      <c r="AG155" s="4" t="str">
        <f t="shared" si="47"/>
        <v/>
      </c>
      <c r="AH155" s="4" t="str">
        <f t="shared" si="48"/>
        <v/>
      </c>
      <c r="AI155" s="4" t="str">
        <f t="shared" si="49"/>
        <v/>
      </c>
      <c r="AJ155" s="4" t="str">
        <f t="shared" si="50"/>
        <v/>
      </c>
      <c r="AM155" t="str">
        <f>IF(LEN(AF155)&gt;0,IF(LEN(AG155)&gt;0,"P","NP"),"")&amp;IF(AA155&gt;=Dashboard!$O$8,IF(AA155&lt;=Dashboard!$Q$8,"Y",""),"")</f>
        <v>NP</v>
      </c>
    </row>
    <row r="156" spans="1:39" x14ac:dyDescent="0.25">
      <c r="A156">
        <v>10</v>
      </c>
      <c r="B156" t="s">
        <v>317</v>
      </c>
      <c r="C156" s="8">
        <v>45606</v>
      </c>
      <c r="D156" t="s">
        <v>318</v>
      </c>
      <c r="E156" t="s">
        <v>248</v>
      </c>
      <c r="F156" t="s">
        <v>319</v>
      </c>
      <c r="G156" t="s">
        <v>245</v>
      </c>
      <c r="H156" t="s">
        <v>314</v>
      </c>
      <c r="I156">
        <v>30</v>
      </c>
      <c r="J156">
        <v>20</v>
      </c>
      <c r="K156">
        <v>415</v>
      </c>
      <c r="L156">
        <v>2</v>
      </c>
      <c r="M156">
        <v>361</v>
      </c>
      <c r="N156">
        <v>4</v>
      </c>
      <c r="O156" t="str">
        <f>IF(LEN(H156)&gt;0,IF(LEN(I156)&gt;0,"P","NP"),"")&amp;IF(C156&gt;=Dashboard!$O$8,IF(C156&lt;=Dashboard!$Q$8,"Y",""),"")</f>
        <v>P</v>
      </c>
      <c r="S156" s="56">
        <f t="shared" si="38"/>
        <v>45606</v>
      </c>
      <c r="T156" s="39" t="str">
        <f t="shared" si="39"/>
        <v>1:00PM</v>
      </c>
      <c r="U156" s="39" t="str">
        <f t="shared" si="40"/>
        <v>Buffalo Bills</v>
      </c>
      <c r="V156" s="39" t="str">
        <f t="shared" si="41"/>
        <v>Indianapolis Colts</v>
      </c>
      <c r="W156" s="39" t="str">
        <f t="shared" si="42"/>
        <v>P</v>
      </c>
      <c r="Y156">
        <v>10</v>
      </c>
      <c r="Z156" t="s">
        <v>317</v>
      </c>
      <c r="AA156" s="8">
        <v>45970</v>
      </c>
      <c r="AB156" s="14">
        <v>0.67013888888888884</v>
      </c>
      <c r="AC156" t="s">
        <v>240</v>
      </c>
      <c r="AD156" t="s">
        <v>319</v>
      </c>
      <c r="AE156" t="s">
        <v>238</v>
      </c>
      <c r="AF156" t="s">
        <v>314</v>
      </c>
      <c r="AG156" s="4" t="str">
        <f t="shared" si="47"/>
        <v/>
      </c>
      <c r="AH156" s="4" t="str">
        <f t="shared" si="48"/>
        <v/>
      </c>
      <c r="AI156" s="4" t="str">
        <f t="shared" si="49"/>
        <v/>
      </c>
      <c r="AJ156" s="4" t="str">
        <f t="shared" si="50"/>
        <v/>
      </c>
      <c r="AM156" t="str">
        <f>IF(LEN(AF156)&gt;0,IF(LEN(AG156)&gt;0,"P","NP"),"")&amp;IF(AA156&gt;=Dashboard!$O$8,IF(AA156&lt;=Dashboard!$Q$8,"Y",""),"")</f>
        <v>NP</v>
      </c>
    </row>
    <row r="157" spans="1:39" x14ac:dyDescent="0.25">
      <c r="A157">
        <v>10</v>
      </c>
      <c r="B157" t="s">
        <v>317</v>
      </c>
      <c r="C157" s="8">
        <v>45606</v>
      </c>
      <c r="D157" t="s">
        <v>318</v>
      </c>
      <c r="E157" t="s">
        <v>270</v>
      </c>
      <c r="G157" t="s">
        <v>272</v>
      </c>
      <c r="H157" t="s">
        <v>314</v>
      </c>
      <c r="I157">
        <v>16</v>
      </c>
      <c r="J157">
        <v>14</v>
      </c>
      <c r="K157">
        <v>300</v>
      </c>
      <c r="L157">
        <v>0</v>
      </c>
      <c r="M157">
        <v>260</v>
      </c>
      <c r="N157">
        <v>0</v>
      </c>
      <c r="O157" t="str">
        <f>IF(LEN(H157)&gt;0,IF(LEN(I157)&gt;0,"P","NP"),"")&amp;IF(C157&gt;=Dashboard!$O$8,IF(C157&lt;=Dashboard!$Q$8,"Y",""),"")</f>
        <v>P</v>
      </c>
      <c r="S157" s="56">
        <f t="shared" si="38"/>
        <v>45606</v>
      </c>
      <c r="T157" s="39" t="str">
        <f t="shared" si="39"/>
        <v>1:00PM</v>
      </c>
      <c r="U157" s="39" t="str">
        <f t="shared" si="40"/>
        <v>Kansas City Chiefs</v>
      </c>
      <c r="V157" s="39" t="str">
        <f t="shared" si="41"/>
        <v>Denver Broncos</v>
      </c>
      <c r="W157" s="39" t="str">
        <f t="shared" si="42"/>
        <v>P</v>
      </c>
      <c r="Y157">
        <v>10</v>
      </c>
      <c r="Z157" t="s">
        <v>317</v>
      </c>
      <c r="AA157" s="8">
        <v>45970</v>
      </c>
      <c r="AB157" s="14">
        <v>0.68402777777777779</v>
      </c>
      <c r="AC157" t="s">
        <v>236</v>
      </c>
      <c r="AD157" t="s">
        <v>319</v>
      </c>
      <c r="AE157" t="s">
        <v>284</v>
      </c>
      <c r="AF157" t="s">
        <v>314</v>
      </c>
      <c r="AG157" s="4" t="str">
        <f t="shared" si="47"/>
        <v/>
      </c>
      <c r="AH157" s="4" t="str">
        <f t="shared" si="48"/>
        <v/>
      </c>
      <c r="AI157" s="4" t="str">
        <f t="shared" si="49"/>
        <v/>
      </c>
      <c r="AJ157" s="4" t="str">
        <f t="shared" si="50"/>
        <v/>
      </c>
      <c r="AM157" t="str">
        <f>IF(LEN(AF157)&gt;0,IF(LEN(AG157)&gt;0,"P","NP"),"")&amp;IF(AA157&gt;=Dashboard!$O$8,IF(AA157&lt;=Dashboard!$Q$8,"Y",""),"")</f>
        <v>NP</v>
      </c>
    </row>
    <row r="158" spans="1:39" x14ac:dyDescent="0.25">
      <c r="A158">
        <v>10</v>
      </c>
      <c r="B158" t="s">
        <v>317</v>
      </c>
      <c r="C158" s="8">
        <v>45606</v>
      </c>
      <c r="D158" t="s">
        <v>318</v>
      </c>
      <c r="E158" t="s">
        <v>231</v>
      </c>
      <c r="F158" t="s">
        <v>319</v>
      </c>
      <c r="G158" t="s">
        <v>244</v>
      </c>
      <c r="H158" t="s">
        <v>314</v>
      </c>
      <c r="I158">
        <v>12</v>
      </c>
      <c r="J158">
        <v>7</v>
      </c>
      <c r="K158">
        <v>402</v>
      </c>
      <c r="L158">
        <v>3</v>
      </c>
      <c r="M158">
        <v>143</v>
      </c>
      <c r="N158">
        <v>3</v>
      </c>
      <c r="O158" t="str">
        <f>IF(LEN(H158)&gt;0,IF(LEN(I158)&gt;0,"P","NP"),"")&amp;IF(C158&gt;=Dashboard!$O$8,IF(C158&lt;=Dashboard!$Q$8,"Y",""),"")</f>
        <v>P</v>
      </c>
      <c r="S158" s="56">
        <f t="shared" si="38"/>
        <v>45606</v>
      </c>
      <c r="T158" s="39" t="str">
        <f t="shared" si="39"/>
        <v>1:00PM</v>
      </c>
      <c r="U158" s="39" t="str">
        <f t="shared" si="40"/>
        <v>Minnesota Vikings</v>
      </c>
      <c r="V158" s="39" t="str">
        <f t="shared" si="41"/>
        <v>Jacksonville Jaguars</v>
      </c>
      <c r="W158" s="39" t="str">
        <f t="shared" si="42"/>
        <v>P</v>
      </c>
      <c r="Y158">
        <v>10</v>
      </c>
      <c r="Z158" t="s">
        <v>317</v>
      </c>
      <c r="AA158" s="8">
        <v>45970</v>
      </c>
      <c r="AB158" s="14">
        <v>0.68402777777777779</v>
      </c>
      <c r="AC158" t="s">
        <v>229</v>
      </c>
      <c r="AD158" t="s">
        <v>319</v>
      </c>
      <c r="AE158" t="s">
        <v>266</v>
      </c>
      <c r="AF158" t="s">
        <v>314</v>
      </c>
      <c r="AG158" s="4" t="str">
        <f t="shared" si="47"/>
        <v/>
      </c>
      <c r="AH158" s="4" t="str">
        <f t="shared" si="48"/>
        <v/>
      </c>
      <c r="AI158" s="4" t="str">
        <f t="shared" si="49"/>
        <v/>
      </c>
      <c r="AJ158" s="4" t="str">
        <f t="shared" si="50"/>
        <v/>
      </c>
      <c r="AM158" t="str">
        <f>IF(LEN(AF158)&gt;0,IF(LEN(AG158)&gt;0,"P","NP"),"")&amp;IF(AA158&gt;=Dashboard!$O$8,IF(AA158&lt;=Dashboard!$Q$8,"Y",""),"")</f>
        <v>NP</v>
      </c>
    </row>
    <row r="159" spans="1:39" x14ac:dyDescent="0.25">
      <c r="A159">
        <v>10</v>
      </c>
      <c r="B159" t="s">
        <v>317</v>
      </c>
      <c r="C159" s="8">
        <v>45606</v>
      </c>
      <c r="D159" t="s">
        <v>320</v>
      </c>
      <c r="E159" t="s">
        <v>273</v>
      </c>
      <c r="G159" t="s">
        <v>246</v>
      </c>
      <c r="H159" t="s">
        <v>314</v>
      </c>
      <c r="I159">
        <v>27</v>
      </c>
      <c r="J159">
        <v>17</v>
      </c>
      <c r="K159">
        <v>309</v>
      </c>
      <c r="L159">
        <v>0</v>
      </c>
      <c r="M159">
        <v>289</v>
      </c>
      <c r="N159">
        <v>0</v>
      </c>
      <c r="O159" t="str">
        <f>IF(LEN(H159)&gt;0,IF(LEN(I159)&gt;0,"P","NP"),"")&amp;IF(C159&gt;=Dashboard!$O$8,IF(C159&lt;=Dashboard!$Q$8,"Y",""),"")</f>
        <v>P</v>
      </c>
      <c r="S159" s="56">
        <f t="shared" si="38"/>
        <v>45606</v>
      </c>
      <c r="T159" s="39" t="str">
        <f t="shared" si="39"/>
        <v>4:05PM</v>
      </c>
      <c r="U159" s="39" t="str">
        <f t="shared" si="40"/>
        <v>Los Angeles Chargers</v>
      </c>
      <c r="V159" s="39" t="str">
        <f t="shared" si="41"/>
        <v>Tennessee Titans</v>
      </c>
      <c r="W159" s="39" t="str">
        <f t="shared" si="42"/>
        <v>P</v>
      </c>
      <c r="Y159">
        <v>10</v>
      </c>
      <c r="Z159" t="s">
        <v>317</v>
      </c>
      <c r="AA159" s="8">
        <v>45970</v>
      </c>
      <c r="AB159" s="14">
        <v>0.84722222222222221</v>
      </c>
      <c r="AC159" t="s">
        <v>212</v>
      </c>
      <c r="AD159" t="s">
        <v>319</v>
      </c>
      <c r="AE159" t="s">
        <v>273</v>
      </c>
      <c r="AF159" t="s">
        <v>314</v>
      </c>
      <c r="AG159" s="4" t="str">
        <f t="shared" si="47"/>
        <v/>
      </c>
      <c r="AH159" s="4" t="str">
        <f t="shared" si="48"/>
        <v/>
      </c>
      <c r="AI159" s="4" t="str">
        <f t="shared" si="49"/>
        <v/>
      </c>
      <c r="AJ159" s="4" t="str">
        <f t="shared" si="50"/>
        <v/>
      </c>
      <c r="AM159" t="str">
        <f>IF(LEN(AF159)&gt;0,IF(LEN(AG159)&gt;0,"P","NP"),"")&amp;IF(AA159&gt;=Dashboard!$O$8,IF(AA159&lt;=Dashboard!$Q$8,"Y",""),"")</f>
        <v>NP</v>
      </c>
    </row>
    <row r="160" spans="1:39" x14ac:dyDescent="0.25">
      <c r="A160">
        <v>10</v>
      </c>
      <c r="B160" t="s">
        <v>317</v>
      </c>
      <c r="C160" s="8">
        <v>45606</v>
      </c>
      <c r="D160" t="s">
        <v>321</v>
      </c>
      <c r="E160" t="s">
        <v>259</v>
      </c>
      <c r="F160" t="s">
        <v>319</v>
      </c>
      <c r="G160" t="s">
        <v>257</v>
      </c>
      <c r="H160" t="s">
        <v>314</v>
      </c>
      <c r="I160">
        <v>34</v>
      </c>
      <c r="J160">
        <v>6</v>
      </c>
      <c r="K160">
        <v>348</v>
      </c>
      <c r="L160">
        <v>2</v>
      </c>
      <c r="M160">
        <v>146</v>
      </c>
      <c r="N160">
        <v>5</v>
      </c>
      <c r="O160" t="str">
        <f>IF(LEN(H160)&gt;0,IF(LEN(I160)&gt;0,"P","NP"),"")&amp;IF(C160&gt;=Dashboard!$O$8,IF(C160&lt;=Dashboard!$Q$8,"Y",""),"")</f>
        <v>P</v>
      </c>
      <c r="S160" s="56">
        <f t="shared" si="38"/>
        <v>45606</v>
      </c>
      <c r="T160" s="39" t="str">
        <f t="shared" si="39"/>
        <v>4:25PM</v>
      </c>
      <c r="U160" s="39" t="str">
        <f t="shared" si="40"/>
        <v>Philadelphia Eagles</v>
      </c>
      <c r="V160" s="39" t="str">
        <f t="shared" si="41"/>
        <v>Dallas Cowboys</v>
      </c>
      <c r="W160" s="39" t="str">
        <f t="shared" si="42"/>
        <v>P</v>
      </c>
      <c r="Y160">
        <v>10</v>
      </c>
      <c r="Z160" t="s">
        <v>322</v>
      </c>
      <c r="AA160" s="8">
        <v>45971</v>
      </c>
      <c r="AB160" s="14">
        <v>0.84375</v>
      </c>
      <c r="AC160" t="s">
        <v>259</v>
      </c>
      <c r="AD160" t="s">
        <v>319</v>
      </c>
      <c r="AE160" t="s">
        <v>230</v>
      </c>
      <c r="AF160" t="s">
        <v>314</v>
      </c>
      <c r="AG160" s="4" t="str">
        <f t="shared" si="47"/>
        <v/>
      </c>
      <c r="AH160" s="4" t="str">
        <f t="shared" si="48"/>
        <v/>
      </c>
      <c r="AI160" s="4" t="str">
        <f t="shared" si="49"/>
        <v/>
      </c>
      <c r="AJ160" s="4" t="str">
        <f t="shared" si="50"/>
        <v/>
      </c>
      <c r="AM160" t="str">
        <f>IF(LEN(AF160)&gt;0,IF(LEN(AG160)&gt;0,"P","NP"),"")&amp;IF(AA160&gt;=Dashboard!$O$8,IF(AA160&lt;=Dashboard!$Q$8,"Y",""),"")</f>
        <v>NP</v>
      </c>
    </row>
    <row r="161" spans="1:39" x14ac:dyDescent="0.25">
      <c r="A161">
        <v>10</v>
      </c>
      <c r="B161" t="s">
        <v>317</v>
      </c>
      <c r="C161" s="8">
        <v>45606</v>
      </c>
      <c r="D161" t="s">
        <v>321</v>
      </c>
      <c r="E161" t="s">
        <v>240</v>
      </c>
      <c r="G161" t="s">
        <v>253</v>
      </c>
      <c r="H161" t="s">
        <v>314</v>
      </c>
      <c r="I161">
        <v>31</v>
      </c>
      <c r="J161">
        <v>6</v>
      </c>
      <c r="K161">
        <v>406</v>
      </c>
      <c r="L161">
        <v>0</v>
      </c>
      <c r="M161">
        <v>207</v>
      </c>
      <c r="N161">
        <v>1</v>
      </c>
      <c r="O161" t="str">
        <f>IF(LEN(H161)&gt;0,IF(LEN(I161)&gt;0,"P","NP"),"")&amp;IF(C161&gt;=Dashboard!$O$8,IF(C161&lt;=Dashboard!$Q$8,"Y",""),"")</f>
        <v>P</v>
      </c>
      <c r="S161" s="56">
        <f t="shared" si="38"/>
        <v>45606</v>
      </c>
      <c r="T161" s="39" t="str">
        <f t="shared" si="39"/>
        <v>4:25PM</v>
      </c>
      <c r="U161" s="39" t="str">
        <f t="shared" si="40"/>
        <v>Arizona Cardinals</v>
      </c>
      <c r="V161" s="39" t="str">
        <f t="shared" si="41"/>
        <v>New York Jets</v>
      </c>
      <c r="W161" s="39" t="str">
        <f t="shared" si="42"/>
        <v>P</v>
      </c>
      <c r="Y161" s="4" t="s">
        <v>301</v>
      </c>
      <c r="Z161" s="4" t="s">
        <v>302</v>
      </c>
      <c r="AA161" s="13" t="s">
        <v>303</v>
      </c>
      <c r="AB161" s="4" t="s">
        <v>304</v>
      </c>
      <c r="AC161" s="4" t="s">
        <v>341</v>
      </c>
      <c r="AD161" s="4"/>
      <c r="AE161" s="4" t="s">
        <v>198</v>
      </c>
      <c r="AF161" s="4"/>
      <c r="AG161" s="4" t="s">
        <v>307</v>
      </c>
      <c r="AH161" s="4" t="s">
        <v>307</v>
      </c>
      <c r="AI161" s="4" t="s">
        <v>308</v>
      </c>
      <c r="AJ161" s="4" t="s">
        <v>309</v>
      </c>
      <c r="AK161" s="4" t="s">
        <v>310</v>
      </c>
      <c r="AL161" s="4" t="s">
        <v>311</v>
      </c>
      <c r="AM161" t="str">
        <f>IF(LEN(AF161)&gt;0,IF(LEN(AG161)&gt;0,"P","NP"),"")&amp;IF(AA161&gt;=Dashboard!$O$8,IF(AA161&lt;=Dashboard!$Q$8,"Y",""),"")</f>
        <v/>
      </c>
    </row>
    <row r="162" spans="1:39" x14ac:dyDescent="0.25">
      <c r="A162">
        <v>10</v>
      </c>
      <c r="B162" t="s">
        <v>317</v>
      </c>
      <c r="C162" s="8">
        <v>45606</v>
      </c>
      <c r="D162" t="s">
        <v>313</v>
      </c>
      <c r="E162" t="s">
        <v>229</v>
      </c>
      <c r="F162" t="s">
        <v>319</v>
      </c>
      <c r="G162" t="s">
        <v>243</v>
      </c>
      <c r="H162" t="s">
        <v>314</v>
      </c>
      <c r="I162">
        <v>26</v>
      </c>
      <c r="J162">
        <v>23</v>
      </c>
      <c r="K162">
        <v>345</v>
      </c>
      <c r="L162">
        <v>5</v>
      </c>
      <c r="M162">
        <v>248</v>
      </c>
      <c r="N162">
        <v>2</v>
      </c>
      <c r="O162" t="str">
        <f>IF(LEN(H162)&gt;0,IF(LEN(I162)&gt;0,"P","NP"),"")&amp;IF(C162&gt;=Dashboard!$O$8,IF(C162&lt;=Dashboard!$Q$8,"Y",""),"")</f>
        <v>P</v>
      </c>
      <c r="S162" s="56">
        <f t="shared" si="38"/>
        <v>45606</v>
      </c>
      <c r="T162" s="39" t="str">
        <f t="shared" si="39"/>
        <v>8:20PM</v>
      </c>
      <c r="U162" s="39" t="str">
        <f t="shared" si="40"/>
        <v>Detroit Lions</v>
      </c>
      <c r="V162" s="39" t="str">
        <f t="shared" si="41"/>
        <v>Houston Texans</v>
      </c>
      <c r="W162" s="39" t="str">
        <f t="shared" si="42"/>
        <v>P</v>
      </c>
      <c r="Y162">
        <v>11</v>
      </c>
      <c r="Z162" t="s">
        <v>312</v>
      </c>
      <c r="AA162" s="8">
        <v>45974</v>
      </c>
      <c r="AB162" s="14">
        <v>0.84375</v>
      </c>
      <c r="AC162" t="s">
        <v>253</v>
      </c>
      <c r="AD162" t="s">
        <v>319</v>
      </c>
      <c r="AE162" t="s">
        <v>254</v>
      </c>
      <c r="AF162" t="s">
        <v>314</v>
      </c>
      <c r="AG162" s="4" t="str">
        <f t="shared" ref="AG162:AG176" si="51">IF(AE162="HomeTm",$AG$2,"")</f>
        <v/>
      </c>
      <c r="AH162" s="4" t="str">
        <f t="shared" ref="AH162:AH176" si="52">IF(AE162="HomeTm",$AH$2,"")</f>
        <v/>
      </c>
      <c r="AI162" s="4" t="str">
        <f t="shared" ref="AI162:AI176" si="53">IF(AE162="HomeTm",$AI$2,"")</f>
        <v/>
      </c>
      <c r="AJ162" s="4" t="str">
        <f t="shared" ref="AJ162:AJ176" si="54">IF(AE162="HomeTm",$AJ$2,"")</f>
        <v/>
      </c>
      <c r="AM162" t="str">
        <f>IF(LEN(AF162)&gt;0,IF(LEN(AG162)&gt;0,"P","NP"),"")&amp;IF(AA162&gt;=Dashboard!$O$8,IF(AA162&lt;=Dashboard!$Q$8,"Y",""),"")</f>
        <v>NP</v>
      </c>
    </row>
    <row r="163" spans="1:39" x14ac:dyDescent="0.25">
      <c r="A163">
        <v>10</v>
      </c>
      <c r="B163" t="s">
        <v>322</v>
      </c>
      <c r="C163" s="8">
        <v>45607</v>
      </c>
      <c r="D163" t="s">
        <v>316</v>
      </c>
      <c r="E163" t="s">
        <v>251</v>
      </c>
      <c r="F163" t="s">
        <v>319</v>
      </c>
      <c r="G163" t="s">
        <v>236</v>
      </c>
      <c r="H163" t="s">
        <v>314</v>
      </c>
      <c r="I163">
        <v>23</v>
      </c>
      <c r="J163">
        <v>15</v>
      </c>
      <c r="K163">
        <v>238</v>
      </c>
      <c r="L163">
        <v>2</v>
      </c>
      <c r="M163">
        <v>327</v>
      </c>
      <c r="N163">
        <v>2</v>
      </c>
      <c r="O163" t="str">
        <f>IF(LEN(H163)&gt;0,IF(LEN(I163)&gt;0,"P","NP"),"")&amp;IF(C163&gt;=Dashboard!$O$8,IF(C163&lt;=Dashboard!$Q$8,"Y",""),"")</f>
        <v>P</v>
      </c>
      <c r="S163" s="56">
        <f t="shared" si="38"/>
        <v>45607</v>
      </c>
      <c r="T163" s="39" t="str">
        <f t="shared" si="39"/>
        <v>8:15PM</v>
      </c>
      <c r="U163" s="39" t="str">
        <f t="shared" si="40"/>
        <v>Miami Dolphins</v>
      </c>
      <c r="V163" s="39" t="str">
        <f t="shared" si="41"/>
        <v>Los Angeles Rams</v>
      </c>
      <c r="W163" s="39" t="str">
        <f t="shared" si="42"/>
        <v>P</v>
      </c>
      <c r="Y163">
        <v>11</v>
      </c>
      <c r="Z163" t="s">
        <v>317</v>
      </c>
      <c r="AA163" s="8">
        <v>45977</v>
      </c>
      <c r="AB163" s="14">
        <v>0.39583333333333331</v>
      </c>
      <c r="AC163" t="s">
        <v>266</v>
      </c>
      <c r="AD163" t="s">
        <v>319</v>
      </c>
      <c r="AE163" t="s">
        <v>251</v>
      </c>
      <c r="AF163" t="s">
        <v>314</v>
      </c>
      <c r="AG163" s="4" t="str">
        <f t="shared" si="51"/>
        <v/>
      </c>
      <c r="AH163" s="4" t="str">
        <f t="shared" si="52"/>
        <v/>
      </c>
      <c r="AI163" s="4" t="str">
        <f t="shared" si="53"/>
        <v/>
      </c>
      <c r="AJ163" s="4" t="str">
        <f t="shared" si="54"/>
        <v/>
      </c>
      <c r="AM163" t="str">
        <f>IF(LEN(AF163)&gt;0,IF(LEN(AG163)&gt;0,"P","NP"),"")&amp;IF(AA163&gt;=Dashboard!$O$8,IF(AA163&lt;=Dashboard!$Q$8,"Y",""),"")</f>
        <v>NP</v>
      </c>
    </row>
    <row r="164" spans="1:39" x14ac:dyDescent="0.25">
      <c r="A164" s="4" t="s">
        <v>301</v>
      </c>
      <c r="B164" s="4" t="s">
        <v>302</v>
      </c>
      <c r="C164" s="4" t="s">
        <v>303</v>
      </c>
      <c r="D164" s="4" t="s">
        <v>304</v>
      </c>
      <c r="E164" s="4" t="s">
        <v>305</v>
      </c>
      <c r="F164" s="4"/>
      <c r="G164" s="4" t="s">
        <v>306</v>
      </c>
      <c r="H164" s="4"/>
      <c r="I164" s="4" t="s">
        <v>307</v>
      </c>
      <c r="J164" s="4" t="s">
        <v>307</v>
      </c>
      <c r="K164" s="4" t="s">
        <v>308</v>
      </c>
      <c r="L164" s="4" t="s">
        <v>309</v>
      </c>
      <c r="M164" s="4" t="s">
        <v>310</v>
      </c>
      <c r="N164" s="4" t="s">
        <v>311</v>
      </c>
      <c r="O164" t="str">
        <f>IF(LEN(H164)&gt;0,IF(LEN(I164)&gt;0,"P","NP"),"")&amp;IF(C164&gt;=Dashboard!$O$8,IF(C164&lt;=Dashboard!$Q$8,"Y",""),"")</f>
        <v/>
      </c>
      <c r="S164" s="57" t="str">
        <f t="shared" si="38"/>
        <v>Date</v>
      </c>
      <c r="T164" s="25" t="str">
        <f t="shared" si="39"/>
        <v>Time</v>
      </c>
      <c r="U164" s="25" t="str">
        <f t="shared" si="40"/>
        <v>Winner/tie</v>
      </c>
      <c r="V164" s="25" t="str">
        <f t="shared" si="41"/>
        <v>Loser/tie</v>
      </c>
      <c r="W164" s="39" t="str">
        <f t="shared" si="42"/>
        <v/>
      </c>
      <c r="Y164">
        <v>11</v>
      </c>
      <c r="Z164" t="s">
        <v>317</v>
      </c>
      <c r="AA164" s="8">
        <v>45977</v>
      </c>
      <c r="AB164" s="14">
        <v>0.54166666666666663</v>
      </c>
      <c r="AC164" t="s">
        <v>225</v>
      </c>
      <c r="AD164" t="s">
        <v>319</v>
      </c>
      <c r="AE164" t="s">
        <v>222</v>
      </c>
      <c r="AF164" t="s">
        <v>314</v>
      </c>
      <c r="AG164" s="4" t="str">
        <f t="shared" si="51"/>
        <v/>
      </c>
      <c r="AH164" s="4" t="str">
        <f t="shared" si="52"/>
        <v/>
      </c>
      <c r="AI164" s="4" t="str">
        <f t="shared" si="53"/>
        <v/>
      </c>
      <c r="AJ164" s="4" t="str">
        <f t="shared" si="54"/>
        <v/>
      </c>
      <c r="AM164" t="str">
        <f>IF(LEN(AF164)&gt;0,IF(LEN(AG164)&gt;0,"P","NP"),"")&amp;IF(AA164&gt;=Dashboard!$O$8,IF(AA164&lt;=Dashboard!$Q$8,"Y",""),"")</f>
        <v>NP</v>
      </c>
    </row>
    <row r="165" spans="1:39" x14ac:dyDescent="0.25">
      <c r="A165">
        <v>11</v>
      </c>
      <c r="B165" t="s">
        <v>312</v>
      </c>
      <c r="C165" s="8">
        <v>45610</v>
      </c>
      <c r="D165" t="s">
        <v>316</v>
      </c>
      <c r="E165" t="s">
        <v>259</v>
      </c>
      <c r="G165" t="s">
        <v>266</v>
      </c>
      <c r="H165" t="s">
        <v>314</v>
      </c>
      <c r="I165">
        <v>26</v>
      </c>
      <c r="J165">
        <v>18</v>
      </c>
      <c r="K165">
        <v>434</v>
      </c>
      <c r="L165">
        <v>0</v>
      </c>
      <c r="M165">
        <v>264</v>
      </c>
      <c r="N165">
        <v>1</v>
      </c>
      <c r="O165" t="str">
        <f>IF(LEN(H165)&gt;0,IF(LEN(I165)&gt;0,"P","NP"),"")&amp;IF(C165&gt;=Dashboard!$O$8,IF(C165&lt;=Dashboard!$Q$8,"Y",""),"")</f>
        <v>P</v>
      </c>
      <c r="S165" s="56">
        <f t="shared" si="38"/>
        <v>45610</v>
      </c>
      <c r="T165" s="39" t="str">
        <f t="shared" si="39"/>
        <v>8:15PM</v>
      </c>
      <c r="U165" s="39" t="str">
        <f t="shared" si="40"/>
        <v>Philadelphia Eagles</v>
      </c>
      <c r="V165" s="39" t="str">
        <f t="shared" si="41"/>
        <v>Washington Commanders</v>
      </c>
      <c r="W165" s="39" t="str">
        <f t="shared" si="42"/>
        <v>P</v>
      </c>
      <c r="Y165">
        <v>11</v>
      </c>
      <c r="Z165" t="s">
        <v>317</v>
      </c>
      <c r="AA165" s="8">
        <v>45977</v>
      </c>
      <c r="AB165" s="14">
        <v>0.54166666666666663</v>
      </c>
      <c r="AC165" t="s">
        <v>217</v>
      </c>
      <c r="AD165" t="s">
        <v>319</v>
      </c>
      <c r="AE165" t="s">
        <v>18</v>
      </c>
      <c r="AF165" t="s">
        <v>314</v>
      </c>
      <c r="AG165" s="4" t="str">
        <f t="shared" si="51"/>
        <v/>
      </c>
      <c r="AH165" s="4" t="str">
        <f t="shared" si="52"/>
        <v/>
      </c>
      <c r="AI165" s="4" t="str">
        <f t="shared" si="53"/>
        <v/>
      </c>
      <c r="AJ165" s="4" t="str">
        <f t="shared" si="54"/>
        <v/>
      </c>
      <c r="AM165" t="str">
        <f>IF(LEN(AF165)&gt;0,IF(LEN(AG165)&gt;0,"P","NP"),"")&amp;IF(AA165&gt;=Dashboard!$O$8,IF(AA165&lt;=Dashboard!$Q$8,"Y",""),"")</f>
        <v>NP</v>
      </c>
    </row>
    <row r="166" spans="1:39" x14ac:dyDescent="0.25">
      <c r="A166">
        <v>11</v>
      </c>
      <c r="B166" t="s">
        <v>317</v>
      </c>
      <c r="C166" s="8">
        <v>45613</v>
      </c>
      <c r="D166" t="s">
        <v>318</v>
      </c>
      <c r="E166" t="s">
        <v>230</v>
      </c>
      <c r="F166" t="s">
        <v>319</v>
      </c>
      <c r="G166" t="s">
        <v>233</v>
      </c>
      <c r="H166" t="s">
        <v>314</v>
      </c>
      <c r="I166">
        <v>20</v>
      </c>
      <c r="J166">
        <v>19</v>
      </c>
      <c r="K166">
        <v>366</v>
      </c>
      <c r="L166">
        <v>1</v>
      </c>
      <c r="M166">
        <v>391</v>
      </c>
      <c r="N166">
        <v>0</v>
      </c>
      <c r="O166" t="str">
        <f>IF(LEN(H166)&gt;0,IF(LEN(I166)&gt;0,"P","NP"),"")&amp;IF(C166&gt;=Dashboard!$O$8,IF(C166&lt;=Dashboard!$Q$8,"Y",""),"")</f>
        <v>P</v>
      </c>
      <c r="S166" s="56">
        <f t="shared" si="38"/>
        <v>45613</v>
      </c>
      <c r="T166" s="39" t="str">
        <f t="shared" si="39"/>
        <v>1:00PM</v>
      </c>
      <c r="U166" s="39" t="str">
        <f t="shared" si="40"/>
        <v>Green Bay Packers</v>
      </c>
      <c r="V166" s="39" t="str">
        <f t="shared" si="41"/>
        <v>Chicago Bears</v>
      </c>
      <c r="W166" s="39" t="str">
        <f t="shared" si="42"/>
        <v>P</v>
      </c>
      <c r="Y166">
        <v>11</v>
      </c>
      <c r="Z166" t="s">
        <v>317</v>
      </c>
      <c r="AA166" s="8">
        <v>45977</v>
      </c>
      <c r="AB166" s="14">
        <v>0.54166666666666663</v>
      </c>
      <c r="AC166" t="s">
        <v>273</v>
      </c>
      <c r="AD166" t="s">
        <v>319</v>
      </c>
      <c r="AE166" t="s">
        <v>244</v>
      </c>
      <c r="AF166" t="s">
        <v>314</v>
      </c>
      <c r="AG166" s="4" t="str">
        <f t="shared" si="51"/>
        <v/>
      </c>
      <c r="AH166" s="4" t="str">
        <f t="shared" si="52"/>
        <v/>
      </c>
      <c r="AI166" s="4" t="str">
        <f t="shared" si="53"/>
        <v/>
      </c>
      <c r="AJ166" s="4" t="str">
        <f t="shared" si="54"/>
        <v/>
      </c>
      <c r="AM166" t="str">
        <f>IF(LEN(AF166)&gt;0,IF(LEN(AG166)&gt;0,"P","NP"),"")&amp;IF(AA166&gt;=Dashboard!$O$8,IF(AA166&lt;=Dashboard!$Q$8,"Y",""),"")</f>
        <v>NP</v>
      </c>
    </row>
    <row r="167" spans="1:39" x14ac:dyDescent="0.25">
      <c r="A167">
        <v>11</v>
      </c>
      <c r="B167" t="s">
        <v>317</v>
      </c>
      <c r="C167" s="8">
        <v>45613</v>
      </c>
      <c r="D167" t="s">
        <v>318</v>
      </c>
      <c r="E167" t="s">
        <v>219</v>
      </c>
      <c r="G167" t="s">
        <v>210</v>
      </c>
      <c r="H167" t="s">
        <v>314</v>
      </c>
      <c r="I167">
        <v>35</v>
      </c>
      <c r="J167">
        <v>14</v>
      </c>
      <c r="K167">
        <v>473</v>
      </c>
      <c r="L167">
        <v>2</v>
      </c>
      <c r="M167">
        <v>443</v>
      </c>
      <c r="N167">
        <v>0</v>
      </c>
      <c r="O167" t="str">
        <f>IF(LEN(H167)&gt;0,IF(LEN(I167)&gt;0,"P","NP"),"")&amp;IF(C167&gt;=Dashboard!$O$8,IF(C167&lt;=Dashboard!$Q$8,"Y",""),"")</f>
        <v>P</v>
      </c>
      <c r="S167" s="56">
        <f t="shared" si="38"/>
        <v>45613</v>
      </c>
      <c r="T167" s="39" t="str">
        <f t="shared" si="39"/>
        <v>1:00PM</v>
      </c>
      <c r="U167" s="39" t="str">
        <f t="shared" si="40"/>
        <v>New Orleans Saints</v>
      </c>
      <c r="V167" s="39" t="str">
        <f t="shared" si="41"/>
        <v>Cleveland Browns</v>
      </c>
      <c r="W167" s="39" t="str">
        <f t="shared" si="42"/>
        <v>P</v>
      </c>
      <c r="Y167">
        <v>11</v>
      </c>
      <c r="Z167" t="s">
        <v>317</v>
      </c>
      <c r="AA167" s="8">
        <v>45977</v>
      </c>
      <c r="AB167" s="14">
        <v>0.54166666666666663</v>
      </c>
      <c r="AC167" t="s">
        <v>233</v>
      </c>
      <c r="AD167" t="s">
        <v>319</v>
      </c>
      <c r="AE167" t="s">
        <v>231</v>
      </c>
      <c r="AF167" t="s">
        <v>314</v>
      </c>
      <c r="AG167" s="4" t="str">
        <f t="shared" si="51"/>
        <v/>
      </c>
      <c r="AH167" s="4" t="str">
        <f t="shared" si="52"/>
        <v/>
      </c>
      <c r="AI167" s="4" t="str">
        <f t="shared" si="53"/>
        <v/>
      </c>
      <c r="AJ167" s="4" t="str">
        <f t="shared" si="54"/>
        <v/>
      </c>
      <c r="AM167" t="str">
        <f>IF(LEN(AF167)&gt;0,IF(LEN(AG167)&gt;0,"P","NP"),"")&amp;IF(AA167&gt;=Dashboard!$O$8,IF(AA167&lt;=Dashboard!$Q$8,"Y",""),"")</f>
        <v>NP</v>
      </c>
    </row>
    <row r="168" spans="1:39" x14ac:dyDescent="0.25">
      <c r="A168">
        <v>11</v>
      </c>
      <c r="B168" t="s">
        <v>317</v>
      </c>
      <c r="C168" s="8">
        <v>45613</v>
      </c>
      <c r="D168" t="s">
        <v>318</v>
      </c>
      <c r="E168" t="s">
        <v>229</v>
      </c>
      <c r="G168" t="s">
        <v>244</v>
      </c>
      <c r="H168" t="s">
        <v>314</v>
      </c>
      <c r="I168">
        <v>52</v>
      </c>
      <c r="J168">
        <v>6</v>
      </c>
      <c r="K168">
        <v>645</v>
      </c>
      <c r="L168">
        <v>0</v>
      </c>
      <c r="M168">
        <v>170</v>
      </c>
      <c r="N168">
        <v>1</v>
      </c>
      <c r="O168" t="str">
        <f>IF(LEN(H168)&gt;0,IF(LEN(I168)&gt;0,"P","NP"),"")&amp;IF(C168&gt;=Dashboard!$O$8,IF(C168&lt;=Dashboard!$Q$8,"Y",""),"")</f>
        <v>P</v>
      </c>
      <c r="S168" s="56">
        <f t="shared" si="38"/>
        <v>45613</v>
      </c>
      <c r="T168" s="39" t="str">
        <f t="shared" si="39"/>
        <v>1:00PM</v>
      </c>
      <c r="U168" s="39" t="str">
        <f t="shared" si="40"/>
        <v>Detroit Lions</v>
      </c>
      <c r="V168" s="39" t="str">
        <f t="shared" si="41"/>
        <v>Jacksonville Jaguars</v>
      </c>
      <c r="W168" s="39" t="str">
        <f t="shared" si="42"/>
        <v>P</v>
      </c>
      <c r="Y168">
        <v>11</v>
      </c>
      <c r="Z168" t="s">
        <v>317</v>
      </c>
      <c r="AA168" s="8">
        <v>45977</v>
      </c>
      <c r="AB168" s="14">
        <v>0.54166666666666663</v>
      </c>
      <c r="AC168" t="s">
        <v>230</v>
      </c>
      <c r="AD168" t="s">
        <v>319</v>
      </c>
      <c r="AE168" t="s">
        <v>263</v>
      </c>
      <c r="AF168" t="s">
        <v>314</v>
      </c>
      <c r="AG168" s="4" t="str">
        <f t="shared" si="51"/>
        <v/>
      </c>
      <c r="AH168" s="4" t="str">
        <f t="shared" si="52"/>
        <v/>
      </c>
      <c r="AI168" s="4" t="str">
        <f t="shared" si="53"/>
        <v/>
      </c>
      <c r="AJ168" s="4" t="str">
        <f t="shared" si="54"/>
        <v/>
      </c>
      <c r="AM168" t="str">
        <f>IF(LEN(AF168)&gt;0,IF(LEN(AG168)&gt;0,"P","NP"),"")&amp;IF(AA168&gt;=Dashboard!$O$8,IF(AA168&lt;=Dashboard!$Q$8,"Y",""),"")</f>
        <v>NP</v>
      </c>
    </row>
    <row r="169" spans="1:39" x14ac:dyDescent="0.25">
      <c r="A169">
        <v>11</v>
      </c>
      <c r="B169" t="s">
        <v>317</v>
      </c>
      <c r="C169" s="8">
        <v>45613</v>
      </c>
      <c r="D169" t="s">
        <v>318</v>
      </c>
      <c r="E169" t="s">
        <v>251</v>
      </c>
      <c r="G169" t="s">
        <v>271</v>
      </c>
      <c r="H169" t="s">
        <v>314</v>
      </c>
      <c r="I169">
        <v>34</v>
      </c>
      <c r="J169">
        <v>19</v>
      </c>
      <c r="K169">
        <v>353</v>
      </c>
      <c r="L169">
        <v>0</v>
      </c>
      <c r="M169">
        <v>328</v>
      </c>
      <c r="N169">
        <v>1</v>
      </c>
      <c r="O169" t="str">
        <f>IF(LEN(H169)&gt;0,IF(LEN(I169)&gt;0,"P","NP"),"")&amp;IF(C169&gt;=Dashboard!$O$8,IF(C169&lt;=Dashboard!$Q$8,"Y",""),"")</f>
        <v>P</v>
      </c>
      <c r="S169" s="56">
        <f t="shared" si="38"/>
        <v>45613</v>
      </c>
      <c r="T169" s="39" t="str">
        <f t="shared" si="39"/>
        <v>1:00PM</v>
      </c>
      <c r="U169" s="39" t="str">
        <f t="shared" si="40"/>
        <v>Miami Dolphins</v>
      </c>
      <c r="V169" s="39" t="str">
        <f t="shared" si="41"/>
        <v>Las Vegas Raiders</v>
      </c>
      <c r="W169" s="39" t="str">
        <f t="shared" si="42"/>
        <v>P</v>
      </c>
      <c r="Y169">
        <v>11</v>
      </c>
      <c r="Z169" t="s">
        <v>317</v>
      </c>
      <c r="AA169" s="8">
        <v>45977</v>
      </c>
      <c r="AB169" s="14">
        <v>0.54166666666666663</v>
      </c>
      <c r="AC169" t="s">
        <v>243</v>
      </c>
      <c r="AD169" t="s">
        <v>319</v>
      </c>
      <c r="AE169" t="s">
        <v>246</v>
      </c>
      <c r="AF169" t="s">
        <v>314</v>
      </c>
      <c r="AG169" s="4" t="str">
        <f t="shared" si="51"/>
        <v/>
      </c>
      <c r="AH169" s="4" t="str">
        <f t="shared" si="52"/>
        <v/>
      </c>
      <c r="AI169" s="4" t="str">
        <f t="shared" si="53"/>
        <v/>
      </c>
      <c r="AJ169" s="4" t="str">
        <f t="shared" si="54"/>
        <v/>
      </c>
      <c r="AM169" t="str">
        <f>IF(LEN(AF169)&gt;0,IF(LEN(AG169)&gt;0,"P","NP"),"")&amp;IF(AA169&gt;=Dashboard!$O$8,IF(AA169&lt;=Dashboard!$Q$8,"Y",""),"")</f>
        <v>NP</v>
      </c>
    </row>
    <row r="170" spans="1:39" x14ac:dyDescent="0.25">
      <c r="A170">
        <v>11</v>
      </c>
      <c r="B170" t="s">
        <v>317</v>
      </c>
      <c r="C170" s="8">
        <v>45613</v>
      </c>
      <c r="D170" t="s">
        <v>318</v>
      </c>
      <c r="E170" t="s">
        <v>231</v>
      </c>
      <c r="F170" t="s">
        <v>319</v>
      </c>
      <c r="G170" t="s">
        <v>246</v>
      </c>
      <c r="H170" t="s">
        <v>314</v>
      </c>
      <c r="I170">
        <v>23</v>
      </c>
      <c r="J170">
        <v>13</v>
      </c>
      <c r="K170">
        <v>318</v>
      </c>
      <c r="L170">
        <v>1</v>
      </c>
      <c r="M170">
        <v>294</v>
      </c>
      <c r="N170">
        <v>1</v>
      </c>
      <c r="O170" t="str">
        <f>IF(LEN(H170)&gt;0,IF(LEN(I170)&gt;0,"P","NP"),"")&amp;IF(C170&gt;=Dashboard!$O$8,IF(C170&lt;=Dashboard!$Q$8,"Y",""),"")</f>
        <v>P</v>
      </c>
      <c r="S170" s="56">
        <f t="shared" si="38"/>
        <v>45613</v>
      </c>
      <c r="T170" s="39" t="str">
        <f t="shared" si="39"/>
        <v>1:00PM</v>
      </c>
      <c r="U170" s="39" t="str">
        <f t="shared" si="40"/>
        <v>Minnesota Vikings</v>
      </c>
      <c r="V170" s="39" t="str">
        <f t="shared" si="41"/>
        <v>Tennessee Titans</v>
      </c>
      <c r="W170" s="39" t="str">
        <f t="shared" si="42"/>
        <v>P</v>
      </c>
      <c r="Y170">
        <v>11</v>
      </c>
      <c r="Z170" t="s">
        <v>317</v>
      </c>
      <c r="AA170" s="8">
        <v>45977</v>
      </c>
      <c r="AB170" s="14">
        <v>0.54166666666666663</v>
      </c>
      <c r="AC170" t="s">
        <v>214</v>
      </c>
      <c r="AD170" t="s">
        <v>319</v>
      </c>
      <c r="AE170" t="s">
        <v>212</v>
      </c>
      <c r="AF170" t="s">
        <v>314</v>
      </c>
      <c r="AG170" s="4" t="str">
        <f t="shared" si="51"/>
        <v/>
      </c>
      <c r="AH170" s="4" t="str">
        <f t="shared" si="52"/>
        <v/>
      </c>
      <c r="AI170" s="4" t="str">
        <f t="shared" si="53"/>
        <v/>
      </c>
      <c r="AJ170" s="4" t="str">
        <f t="shared" si="54"/>
        <v/>
      </c>
      <c r="AM170" t="str">
        <f>IF(LEN(AF170)&gt;0,IF(LEN(AG170)&gt;0,"P","NP"),"")&amp;IF(AA170&gt;=Dashboard!$O$8,IF(AA170&lt;=Dashboard!$Q$8,"Y",""),"")</f>
        <v>NP</v>
      </c>
    </row>
    <row r="171" spans="1:39" x14ac:dyDescent="0.25">
      <c r="A171">
        <v>11</v>
      </c>
      <c r="B171" t="s">
        <v>317</v>
      </c>
      <c r="C171" s="8">
        <v>45613</v>
      </c>
      <c r="D171" t="s">
        <v>318</v>
      </c>
      <c r="E171" t="s">
        <v>212</v>
      </c>
      <c r="G171" t="s">
        <v>207</v>
      </c>
      <c r="H171" t="s">
        <v>314</v>
      </c>
      <c r="I171">
        <v>18</v>
      </c>
      <c r="J171">
        <v>16</v>
      </c>
      <c r="K171">
        <v>303</v>
      </c>
      <c r="L171">
        <v>1</v>
      </c>
      <c r="M171">
        <v>329</v>
      </c>
      <c r="N171">
        <v>3</v>
      </c>
      <c r="O171" t="str">
        <f>IF(LEN(H171)&gt;0,IF(LEN(I171)&gt;0,"P","NP"),"")&amp;IF(C171&gt;=Dashboard!$O$8,IF(C171&lt;=Dashboard!$Q$8,"Y",""),"")</f>
        <v>P</v>
      </c>
      <c r="S171" s="56">
        <f t="shared" si="38"/>
        <v>45613</v>
      </c>
      <c r="T171" s="39" t="str">
        <f t="shared" si="39"/>
        <v>1:00PM</v>
      </c>
      <c r="U171" s="39" t="str">
        <f t="shared" si="40"/>
        <v>Pittsburgh Steelers</v>
      </c>
      <c r="V171" s="39" t="str">
        <f t="shared" si="41"/>
        <v>Baltimore Ravens</v>
      </c>
      <c r="W171" s="39" t="str">
        <f t="shared" si="42"/>
        <v>P</v>
      </c>
      <c r="Y171">
        <v>11</v>
      </c>
      <c r="Z171" t="s">
        <v>317</v>
      </c>
      <c r="AA171" s="8">
        <v>45977</v>
      </c>
      <c r="AB171" s="14">
        <v>0.67013888888888884</v>
      </c>
      <c r="AC171" t="s">
        <v>284</v>
      </c>
      <c r="AD171" t="s">
        <v>319</v>
      </c>
      <c r="AE171" t="s">
        <v>240</v>
      </c>
      <c r="AF171" t="s">
        <v>314</v>
      </c>
      <c r="AG171" s="4" t="str">
        <f t="shared" si="51"/>
        <v/>
      </c>
      <c r="AH171" s="4" t="str">
        <f t="shared" si="52"/>
        <v/>
      </c>
      <c r="AI171" s="4" t="str">
        <f t="shared" si="53"/>
        <v/>
      </c>
      <c r="AJ171" s="4" t="str">
        <f t="shared" si="54"/>
        <v/>
      </c>
      <c r="AM171" t="str">
        <f>IF(LEN(AF171)&gt;0,IF(LEN(AG171)&gt;0,"P","NP"),"")&amp;IF(AA171&gt;=Dashboard!$O$8,IF(AA171&lt;=Dashboard!$Q$8,"Y",""),"")</f>
        <v>NP</v>
      </c>
    </row>
    <row r="172" spans="1:39" x14ac:dyDescent="0.25">
      <c r="A172">
        <v>11</v>
      </c>
      <c r="B172" t="s">
        <v>317</v>
      </c>
      <c r="C172" s="8">
        <v>45613</v>
      </c>
      <c r="D172" t="s">
        <v>318</v>
      </c>
      <c r="E172" t="s">
        <v>245</v>
      </c>
      <c r="F172" t="s">
        <v>319</v>
      </c>
      <c r="G172" t="s">
        <v>253</v>
      </c>
      <c r="H172" t="s">
        <v>314</v>
      </c>
      <c r="I172">
        <v>28</v>
      </c>
      <c r="J172">
        <v>27</v>
      </c>
      <c r="K172">
        <v>332</v>
      </c>
      <c r="L172">
        <v>1</v>
      </c>
      <c r="M172">
        <v>253</v>
      </c>
      <c r="N172">
        <v>0</v>
      </c>
      <c r="O172" t="str">
        <f>IF(LEN(H172)&gt;0,IF(LEN(I172)&gt;0,"P","NP"),"")&amp;IF(C172&gt;=Dashboard!$O$8,IF(C172&lt;=Dashboard!$Q$8,"Y",""),"")</f>
        <v>P</v>
      </c>
      <c r="S172" s="56">
        <f t="shared" si="38"/>
        <v>45613</v>
      </c>
      <c r="T172" s="39" t="str">
        <f t="shared" si="39"/>
        <v>1:00PM</v>
      </c>
      <c r="U172" s="39" t="str">
        <f t="shared" si="40"/>
        <v>Indianapolis Colts</v>
      </c>
      <c r="V172" s="39" t="str">
        <f t="shared" si="41"/>
        <v>New York Jets</v>
      </c>
      <c r="W172" s="39" t="str">
        <f t="shared" si="42"/>
        <v>P</v>
      </c>
      <c r="Y172">
        <v>11</v>
      </c>
      <c r="Z172" t="s">
        <v>317</v>
      </c>
      <c r="AA172" s="8">
        <v>45977</v>
      </c>
      <c r="AB172" s="14">
        <v>0.67013888888888884</v>
      </c>
      <c r="AC172" t="s">
        <v>238</v>
      </c>
      <c r="AD172" t="s">
        <v>319</v>
      </c>
      <c r="AE172" t="s">
        <v>236</v>
      </c>
      <c r="AF172" t="s">
        <v>314</v>
      </c>
      <c r="AG172" s="4" t="str">
        <f t="shared" si="51"/>
        <v/>
      </c>
      <c r="AH172" s="4" t="str">
        <f t="shared" si="52"/>
        <v/>
      </c>
      <c r="AI172" s="4" t="str">
        <f t="shared" si="53"/>
        <v/>
      </c>
      <c r="AJ172" s="4" t="str">
        <f t="shared" si="54"/>
        <v/>
      </c>
      <c r="AM172" t="str">
        <f>IF(LEN(AF172)&gt;0,IF(LEN(AG172)&gt;0,"P","NP"),"")&amp;IF(AA172&gt;=Dashboard!$O$8,IF(AA172&lt;=Dashboard!$Q$8,"Y",""),"")</f>
        <v>NP</v>
      </c>
    </row>
    <row r="173" spans="1:39" x14ac:dyDescent="0.25">
      <c r="A173">
        <v>11</v>
      </c>
      <c r="B173" t="s">
        <v>317</v>
      </c>
      <c r="C173" s="8">
        <v>45613</v>
      </c>
      <c r="D173" t="s">
        <v>318</v>
      </c>
      <c r="E173" t="s">
        <v>236</v>
      </c>
      <c r="F173" t="s">
        <v>319</v>
      </c>
      <c r="G173" t="s">
        <v>254</v>
      </c>
      <c r="H173" t="s">
        <v>314</v>
      </c>
      <c r="I173">
        <v>28</v>
      </c>
      <c r="J173">
        <v>22</v>
      </c>
      <c r="K173">
        <v>402</v>
      </c>
      <c r="L173">
        <v>0</v>
      </c>
      <c r="M173">
        <v>382</v>
      </c>
      <c r="N173">
        <v>2</v>
      </c>
      <c r="O173" t="str">
        <f>IF(LEN(H173)&gt;0,IF(LEN(I173)&gt;0,"P","NP"),"")&amp;IF(C173&gt;=Dashboard!$O$8,IF(C173&lt;=Dashboard!$Q$8,"Y",""),"")</f>
        <v>P</v>
      </c>
      <c r="S173" s="56">
        <f t="shared" si="38"/>
        <v>45613</v>
      </c>
      <c r="T173" s="39" t="str">
        <f t="shared" si="39"/>
        <v>1:00PM</v>
      </c>
      <c r="U173" s="39" t="str">
        <f t="shared" si="40"/>
        <v>Los Angeles Rams</v>
      </c>
      <c r="V173" s="39" t="str">
        <f t="shared" si="41"/>
        <v>New England Patriots</v>
      </c>
      <c r="W173" s="39" t="str">
        <f t="shared" si="42"/>
        <v>P</v>
      </c>
      <c r="Y173">
        <v>11</v>
      </c>
      <c r="Z173" t="s">
        <v>317</v>
      </c>
      <c r="AA173" s="8">
        <v>45977</v>
      </c>
      <c r="AB173" s="14">
        <v>0.68402777777777779</v>
      </c>
      <c r="AC173" t="s">
        <v>207</v>
      </c>
      <c r="AD173" t="s">
        <v>319</v>
      </c>
      <c r="AE173" t="s">
        <v>210</v>
      </c>
      <c r="AF173" t="s">
        <v>314</v>
      </c>
      <c r="AG173" s="4" t="str">
        <f t="shared" si="51"/>
        <v/>
      </c>
      <c r="AH173" s="4" t="str">
        <f t="shared" si="52"/>
        <v/>
      </c>
      <c r="AI173" s="4" t="str">
        <f t="shared" si="53"/>
        <v/>
      </c>
      <c r="AJ173" s="4" t="str">
        <f t="shared" si="54"/>
        <v/>
      </c>
      <c r="AM173" t="str">
        <f>IF(LEN(AF173)&gt;0,IF(LEN(AG173)&gt;0,"P","NP"),"")&amp;IF(AA173&gt;=Dashboard!$O$8,IF(AA173&lt;=Dashboard!$Q$8,"Y",""),"")</f>
        <v>NP</v>
      </c>
    </row>
    <row r="174" spans="1:39" x14ac:dyDescent="0.25">
      <c r="A174">
        <v>11</v>
      </c>
      <c r="B174" t="s">
        <v>317</v>
      </c>
      <c r="C174" s="8">
        <v>45613</v>
      </c>
      <c r="D174" t="s">
        <v>320</v>
      </c>
      <c r="E174" t="s">
        <v>238</v>
      </c>
      <c r="F174" t="s">
        <v>319</v>
      </c>
      <c r="G174" t="s">
        <v>284</v>
      </c>
      <c r="H174" t="s">
        <v>314</v>
      </c>
      <c r="I174">
        <v>20</v>
      </c>
      <c r="J174">
        <v>17</v>
      </c>
      <c r="K174">
        <v>289</v>
      </c>
      <c r="L174">
        <v>1</v>
      </c>
      <c r="M174">
        <v>277</v>
      </c>
      <c r="N174">
        <v>1</v>
      </c>
      <c r="O174" t="str">
        <f>IF(LEN(H174)&gt;0,IF(LEN(I174)&gt;0,"P","NP"),"")&amp;IF(C174&gt;=Dashboard!$O$8,IF(C174&lt;=Dashboard!$Q$8,"Y",""),"")</f>
        <v>P</v>
      </c>
      <c r="S174" s="56">
        <f t="shared" si="38"/>
        <v>45613</v>
      </c>
      <c r="T174" s="39" t="str">
        <f t="shared" si="39"/>
        <v>4:05PM</v>
      </c>
      <c r="U174" s="39" t="str">
        <f t="shared" si="40"/>
        <v>Seattle Seahawks</v>
      </c>
      <c r="V174" s="39" t="str">
        <f t="shared" si="41"/>
        <v>San Francisco 49ers</v>
      </c>
      <c r="W174" s="39" t="str">
        <f t="shared" si="42"/>
        <v>P</v>
      </c>
      <c r="Y174">
        <v>11</v>
      </c>
      <c r="Z174" t="s">
        <v>317</v>
      </c>
      <c r="AA174" s="8">
        <v>45977</v>
      </c>
      <c r="AB174" s="14">
        <v>0.68402777777777779</v>
      </c>
      <c r="AC174" t="s">
        <v>270</v>
      </c>
      <c r="AD174" t="s">
        <v>319</v>
      </c>
      <c r="AE174" t="s">
        <v>272</v>
      </c>
      <c r="AF174" t="s">
        <v>314</v>
      </c>
      <c r="AG174" s="4" t="str">
        <f t="shared" si="51"/>
        <v/>
      </c>
      <c r="AH174" s="4" t="str">
        <f t="shared" si="52"/>
        <v/>
      </c>
      <c r="AI174" s="4" t="str">
        <f t="shared" si="53"/>
        <v/>
      </c>
      <c r="AJ174" s="4" t="str">
        <f t="shared" si="54"/>
        <v/>
      </c>
      <c r="AM174" t="str">
        <f>IF(LEN(AF174)&gt;0,IF(LEN(AG174)&gt;0,"P","NP"),"")&amp;IF(AA174&gt;=Dashboard!$O$8,IF(AA174&lt;=Dashboard!$Q$8,"Y",""),"")</f>
        <v>NP</v>
      </c>
    </row>
    <row r="175" spans="1:39" x14ac:dyDescent="0.25">
      <c r="A175">
        <v>11</v>
      </c>
      <c r="B175" t="s">
        <v>317</v>
      </c>
      <c r="C175" s="8">
        <v>45613</v>
      </c>
      <c r="D175" t="s">
        <v>320</v>
      </c>
      <c r="E175" t="s">
        <v>272</v>
      </c>
      <c r="G175" t="s">
        <v>222</v>
      </c>
      <c r="H175" t="s">
        <v>314</v>
      </c>
      <c r="I175">
        <v>38</v>
      </c>
      <c r="J175">
        <v>6</v>
      </c>
      <c r="K175">
        <v>400</v>
      </c>
      <c r="L175">
        <v>0</v>
      </c>
      <c r="M175">
        <v>226</v>
      </c>
      <c r="N175">
        <v>1</v>
      </c>
      <c r="O175" t="str">
        <f>IF(LEN(H175)&gt;0,IF(LEN(I175)&gt;0,"P","NP"),"")&amp;IF(C175&gt;=Dashboard!$O$8,IF(C175&lt;=Dashboard!$Q$8,"Y",""),"")</f>
        <v>P</v>
      </c>
      <c r="S175" s="56">
        <f t="shared" si="38"/>
        <v>45613</v>
      </c>
      <c r="T175" s="39" t="str">
        <f t="shared" si="39"/>
        <v>4:05PM</v>
      </c>
      <c r="U175" s="39" t="str">
        <f t="shared" si="40"/>
        <v>Denver Broncos</v>
      </c>
      <c r="V175" s="39" t="str">
        <f t="shared" si="41"/>
        <v>Atlanta Falcons</v>
      </c>
      <c r="W175" s="39" t="str">
        <f t="shared" si="42"/>
        <v>P</v>
      </c>
      <c r="Y175">
        <v>11</v>
      </c>
      <c r="Z175" t="s">
        <v>317</v>
      </c>
      <c r="AA175" s="8">
        <v>45977</v>
      </c>
      <c r="AB175" s="14">
        <v>0.84722222222222221</v>
      </c>
      <c r="AC175" t="s">
        <v>229</v>
      </c>
      <c r="AD175" t="s">
        <v>319</v>
      </c>
      <c r="AE175" t="s">
        <v>259</v>
      </c>
      <c r="AF175" t="s">
        <v>314</v>
      </c>
      <c r="AG175" s="4" t="str">
        <f t="shared" si="51"/>
        <v/>
      </c>
      <c r="AH175" s="4" t="str">
        <f t="shared" si="52"/>
        <v/>
      </c>
      <c r="AI175" s="4" t="str">
        <f t="shared" si="53"/>
        <v/>
      </c>
      <c r="AJ175" s="4" t="str">
        <f t="shared" si="54"/>
        <v/>
      </c>
      <c r="AM175" t="str">
        <f>IF(LEN(AF175)&gt;0,IF(LEN(AG175)&gt;0,"P","NP"),"")&amp;IF(AA175&gt;=Dashboard!$O$8,IF(AA175&lt;=Dashboard!$Q$8,"Y",""),"")</f>
        <v>NP</v>
      </c>
    </row>
    <row r="176" spans="1:39" x14ac:dyDescent="0.25">
      <c r="A176">
        <v>11</v>
      </c>
      <c r="B176" t="s">
        <v>317</v>
      </c>
      <c r="C176" s="8">
        <v>45613</v>
      </c>
      <c r="D176" t="s">
        <v>321</v>
      </c>
      <c r="E176" t="s">
        <v>248</v>
      </c>
      <c r="G176" t="s">
        <v>270</v>
      </c>
      <c r="H176" t="s">
        <v>314</v>
      </c>
      <c r="I176">
        <v>30</v>
      </c>
      <c r="J176">
        <v>21</v>
      </c>
      <c r="K176">
        <v>366</v>
      </c>
      <c r="L176">
        <v>1</v>
      </c>
      <c r="M176">
        <v>259</v>
      </c>
      <c r="N176">
        <v>2</v>
      </c>
      <c r="O176" t="str">
        <f>IF(LEN(H176)&gt;0,IF(LEN(I176)&gt;0,"P","NP"),"")&amp;IF(C176&gt;=Dashboard!$O$8,IF(C176&lt;=Dashboard!$Q$8,"Y",""),"")</f>
        <v>P</v>
      </c>
      <c r="S176" s="56">
        <f t="shared" si="38"/>
        <v>45613</v>
      </c>
      <c r="T176" s="39" t="str">
        <f t="shared" si="39"/>
        <v>4:25PM</v>
      </c>
      <c r="U176" s="39" t="str">
        <f t="shared" si="40"/>
        <v>Buffalo Bills</v>
      </c>
      <c r="V176" s="39" t="str">
        <f t="shared" si="41"/>
        <v>Kansas City Chiefs</v>
      </c>
      <c r="W176" s="39" t="str">
        <f t="shared" si="42"/>
        <v>P</v>
      </c>
      <c r="Y176">
        <v>11</v>
      </c>
      <c r="Z176" t="s">
        <v>322</v>
      </c>
      <c r="AA176" s="8">
        <v>45978</v>
      </c>
      <c r="AB176" s="14">
        <v>0.84375</v>
      </c>
      <c r="AC176" t="s">
        <v>257</v>
      </c>
      <c r="AD176" t="s">
        <v>319</v>
      </c>
      <c r="AE176" t="s">
        <v>271</v>
      </c>
      <c r="AF176" t="s">
        <v>314</v>
      </c>
      <c r="AG176" s="4" t="str">
        <f t="shared" si="51"/>
        <v/>
      </c>
      <c r="AH176" s="4" t="str">
        <f t="shared" si="52"/>
        <v/>
      </c>
      <c r="AI176" s="4" t="str">
        <f t="shared" si="53"/>
        <v/>
      </c>
      <c r="AJ176" s="4" t="str">
        <f t="shared" si="54"/>
        <v/>
      </c>
      <c r="AM176" t="str">
        <f>IF(LEN(AF176)&gt;0,IF(LEN(AG176)&gt;0,"P","NP"),"")&amp;IF(AA176&gt;=Dashboard!$O$8,IF(AA176&lt;=Dashboard!$Q$8,"Y",""),"")</f>
        <v>NP</v>
      </c>
    </row>
    <row r="177" spans="1:39" x14ac:dyDescent="0.25">
      <c r="A177">
        <v>11</v>
      </c>
      <c r="B177" t="s">
        <v>317</v>
      </c>
      <c r="C177" s="8">
        <v>45613</v>
      </c>
      <c r="D177" t="s">
        <v>313</v>
      </c>
      <c r="E177" t="s">
        <v>273</v>
      </c>
      <c r="G177" t="s">
        <v>214</v>
      </c>
      <c r="H177" t="s">
        <v>314</v>
      </c>
      <c r="I177">
        <v>34</v>
      </c>
      <c r="J177">
        <v>27</v>
      </c>
      <c r="K177">
        <v>435</v>
      </c>
      <c r="L177">
        <v>1</v>
      </c>
      <c r="M177">
        <v>452</v>
      </c>
      <c r="N177">
        <v>0</v>
      </c>
      <c r="O177" t="str">
        <f>IF(LEN(H177)&gt;0,IF(LEN(I177)&gt;0,"P","NP"),"")&amp;IF(C177&gt;=Dashboard!$O$8,IF(C177&lt;=Dashboard!$Q$8,"Y",""),"")</f>
        <v>P</v>
      </c>
      <c r="S177" s="56">
        <f t="shared" si="38"/>
        <v>45613</v>
      </c>
      <c r="T177" s="39" t="str">
        <f t="shared" si="39"/>
        <v>8:20PM</v>
      </c>
      <c r="U177" s="39" t="str">
        <f t="shared" si="40"/>
        <v>Los Angeles Chargers</v>
      </c>
      <c r="V177" s="39" t="str">
        <f t="shared" si="41"/>
        <v>Cincinnati Bengals</v>
      </c>
      <c r="W177" s="39" t="str">
        <f t="shared" si="42"/>
        <v>P</v>
      </c>
      <c r="Y177" s="4" t="s">
        <v>301</v>
      </c>
      <c r="Z177" s="4" t="s">
        <v>302</v>
      </c>
      <c r="AA177" s="13" t="s">
        <v>303</v>
      </c>
      <c r="AB177" s="4" t="s">
        <v>304</v>
      </c>
      <c r="AC177" s="4" t="s">
        <v>341</v>
      </c>
      <c r="AD177" s="4"/>
      <c r="AE177" s="4" t="s">
        <v>198</v>
      </c>
      <c r="AF177" s="4"/>
      <c r="AG177" s="4" t="s">
        <v>307</v>
      </c>
      <c r="AH177" s="4" t="s">
        <v>307</v>
      </c>
      <c r="AI177" s="4" t="s">
        <v>308</v>
      </c>
      <c r="AJ177" s="4" t="s">
        <v>309</v>
      </c>
      <c r="AK177" s="4" t="s">
        <v>310</v>
      </c>
      <c r="AL177" s="4" t="s">
        <v>311</v>
      </c>
      <c r="AM177" t="str">
        <f>IF(LEN(AF177)&gt;0,IF(LEN(AG177)&gt;0,"P","NP"),"")&amp;IF(AA177&gt;=Dashboard!$O$8,IF(AA177&lt;=Dashboard!$Q$8,"Y",""),"")</f>
        <v/>
      </c>
    </row>
    <row r="178" spans="1:39" x14ac:dyDescent="0.25">
      <c r="A178">
        <v>11</v>
      </c>
      <c r="B178" t="s">
        <v>322</v>
      </c>
      <c r="C178" s="8">
        <v>45614</v>
      </c>
      <c r="D178" t="s">
        <v>316</v>
      </c>
      <c r="E178" t="s">
        <v>243</v>
      </c>
      <c r="F178" t="s">
        <v>319</v>
      </c>
      <c r="G178" t="s">
        <v>257</v>
      </c>
      <c r="H178" t="s">
        <v>314</v>
      </c>
      <c r="I178">
        <v>34</v>
      </c>
      <c r="J178">
        <v>10</v>
      </c>
      <c r="K178">
        <v>391</v>
      </c>
      <c r="L178">
        <v>1</v>
      </c>
      <c r="M178">
        <v>388</v>
      </c>
      <c r="N178">
        <v>2</v>
      </c>
      <c r="O178" t="str">
        <f>IF(LEN(H178)&gt;0,IF(LEN(I178)&gt;0,"P","NP"),"")&amp;IF(C178&gt;=Dashboard!$O$8,IF(C178&lt;=Dashboard!$Q$8,"Y",""),"")</f>
        <v>P</v>
      </c>
      <c r="S178" s="56">
        <f t="shared" si="38"/>
        <v>45614</v>
      </c>
      <c r="T178" s="39" t="str">
        <f t="shared" si="39"/>
        <v>8:15PM</v>
      </c>
      <c r="U178" s="39" t="str">
        <f t="shared" si="40"/>
        <v>Houston Texans</v>
      </c>
      <c r="V178" s="39" t="str">
        <f t="shared" si="41"/>
        <v>Dallas Cowboys</v>
      </c>
      <c r="W178" s="39" t="str">
        <f t="shared" si="42"/>
        <v>P</v>
      </c>
      <c r="Y178">
        <v>12</v>
      </c>
      <c r="Z178" t="s">
        <v>312</v>
      </c>
      <c r="AA178" s="8">
        <v>45981</v>
      </c>
      <c r="AB178" s="14">
        <v>0.84375</v>
      </c>
      <c r="AC178" t="s">
        <v>18</v>
      </c>
      <c r="AD178" t="s">
        <v>319</v>
      </c>
      <c r="AE178" t="s">
        <v>243</v>
      </c>
      <c r="AF178" t="s">
        <v>314</v>
      </c>
      <c r="AG178" s="4" t="str">
        <f t="shared" ref="AG178:AG191" si="55">IF(AE178="HomeTm",$AG$2,"")</f>
        <v/>
      </c>
      <c r="AH178" s="4" t="str">
        <f t="shared" ref="AH178:AH191" si="56">IF(AE178="HomeTm",$AH$2,"")</f>
        <v/>
      </c>
      <c r="AI178" s="4" t="str">
        <f t="shared" ref="AI178:AI191" si="57">IF(AE178="HomeTm",$AI$2,"")</f>
        <v/>
      </c>
      <c r="AJ178" s="4" t="str">
        <f t="shared" ref="AJ178:AJ191" si="58">IF(AE178="HomeTm",$AJ$2,"")</f>
        <v/>
      </c>
      <c r="AM178" t="str">
        <f>IF(LEN(AF178)&gt;0,IF(LEN(AG178)&gt;0,"P","NP"),"")&amp;IF(AA178&gt;=Dashboard!$O$8,IF(AA178&lt;=Dashboard!$Q$8,"Y",""),"")</f>
        <v>NP</v>
      </c>
    </row>
    <row r="179" spans="1:39" x14ac:dyDescent="0.25">
      <c r="A179" s="4" t="s">
        <v>301</v>
      </c>
      <c r="B179" s="4" t="s">
        <v>302</v>
      </c>
      <c r="C179" s="4" t="s">
        <v>303</v>
      </c>
      <c r="D179" s="4" t="s">
        <v>304</v>
      </c>
      <c r="E179" s="4" t="s">
        <v>305</v>
      </c>
      <c r="F179" s="4"/>
      <c r="G179" s="4" t="s">
        <v>306</v>
      </c>
      <c r="H179" s="4"/>
      <c r="I179" s="4" t="s">
        <v>307</v>
      </c>
      <c r="J179" s="4" t="s">
        <v>307</v>
      </c>
      <c r="K179" s="4" t="s">
        <v>308</v>
      </c>
      <c r="L179" s="4" t="s">
        <v>309</v>
      </c>
      <c r="M179" s="4" t="s">
        <v>310</v>
      </c>
      <c r="N179" s="4" t="s">
        <v>311</v>
      </c>
      <c r="O179" t="str">
        <f>IF(LEN(H179)&gt;0,IF(LEN(I179)&gt;0,"P","NP"),"")&amp;IF(C179&gt;=Dashboard!$O$8,IF(C179&lt;=Dashboard!$Q$8,"Y",""),"")</f>
        <v/>
      </c>
      <c r="S179" s="57" t="str">
        <f t="shared" si="38"/>
        <v>Date</v>
      </c>
      <c r="T179" s="25" t="str">
        <f t="shared" si="39"/>
        <v>Time</v>
      </c>
      <c r="U179" s="25" t="str">
        <f t="shared" si="40"/>
        <v>Winner/tie</v>
      </c>
      <c r="V179" s="25" t="str">
        <f t="shared" si="41"/>
        <v>Loser/tie</v>
      </c>
      <c r="W179" s="39" t="str">
        <f t="shared" si="42"/>
        <v/>
      </c>
      <c r="Y179">
        <v>12</v>
      </c>
      <c r="Z179" t="s">
        <v>317</v>
      </c>
      <c r="AA179" s="8">
        <v>45984</v>
      </c>
      <c r="AB179" s="14">
        <v>0.54166666666666663</v>
      </c>
      <c r="AC179" t="s">
        <v>212</v>
      </c>
      <c r="AD179" t="s">
        <v>319</v>
      </c>
      <c r="AE179" t="s">
        <v>233</v>
      </c>
      <c r="AF179" t="s">
        <v>314</v>
      </c>
      <c r="AG179" s="4" t="str">
        <f t="shared" si="55"/>
        <v/>
      </c>
      <c r="AH179" s="4" t="str">
        <f t="shared" si="56"/>
        <v/>
      </c>
      <c r="AI179" s="4" t="str">
        <f t="shared" si="57"/>
        <v/>
      </c>
      <c r="AJ179" s="4" t="str">
        <f t="shared" si="58"/>
        <v/>
      </c>
      <c r="AM179" t="str">
        <f>IF(LEN(AF179)&gt;0,IF(LEN(AG179)&gt;0,"P","NP"),"")&amp;IF(AA179&gt;=Dashboard!$O$8,IF(AA179&lt;=Dashboard!$Q$8,"Y",""),"")</f>
        <v>NP</v>
      </c>
    </row>
    <row r="180" spans="1:39" x14ac:dyDescent="0.25">
      <c r="A180">
        <v>12</v>
      </c>
      <c r="B180" t="s">
        <v>312</v>
      </c>
      <c r="C180" s="8">
        <v>45617</v>
      </c>
      <c r="D180" t="s">
        <v>316</v>
      </c>
      <c r="E180" t="s">
        <v>210</v>
      </c>
      <c r="G180" t="s">
        <v>212</v>
      </c>
      <c r="H180" t="s">
        <v>314</v>
      </c>
      <c r="I180">
        <v>24</v>
      </c>
      <c r="J180">
        <v>19</v>
      </c>
      <c r="K180">
        <v>304</v>
      </c>
      <c r="L180">
        <v>3</v>
      </c>
      <c r="M180">
        <v>368</v>
      </c>
      <c r="N180">
        <v>1</v>
      </c>
      <c r="O180" t="str">
        <f>IF(LEN(H180)&gt;0,IF(LEN(I180)&gt;0,"P","NP"),"")&amp;IF(C180&gt;=Dashboard!$O$8,IF(C180&lt;=Dashboard!$Q$8,"Y",""),"")</f>
        <v>P</v>
      </c>
      <c r="S180" s="56">
        <f t="shared" si="38"/>
        <v>45617</v>
      </c>
      <c r="T180" s="39" t="str">
        <f t="shared" si="39"/>
        <v>8:15PM</v>
      </c>
      <c r="U180" s="39" t="str">
        <f t="shared" si="40"/>
        <v>Cleveland Browns</v>
      </c>
      <c r="V180" s="39" t="str">
        <f t="shared" si="41"/>
        <v>Pittsburgh Steelers</v>
      </c>
      <c r="W180" s="39" t="str">
        <f t="shared" si="42"/>
        <v>P</v>
      </c>
      <c r="Y180">
        <v>12</v>
      </c>
      <c r="Z180" t="s">
        <v>317</v>
      </c>
      <c r="AA180" s="8">
        <v>45984</v>
      </c>
      <c r="AB180" s="14">
        <v>0.54166666666666663</v>
      </c>
      <c r="AC180" t="s">
        <v>254</v>
      </c>
      <c r="AD180" t="s">
        <v>319</v>
      </c>
      <c r="AE180" t="s">
        <v>214</v>
      </c>
      <c r="AF180" t="s">
        <v>314</v>
      </c>
      <c r="AG180" s="4" t="str">
        <f t="shared" si="55"/>
        <v/>
      </c>
      <c r="AH180" s="4" t="str">
        <f t="shared" si="56"/>
        <v/>
      </c>
      <c r="AI180" s="4" t="str">
        <f t="shared" si="57"/>
        <v/>
      </c>
      <c r="AJ180" s="4" t="str">
        <f t="shared" si="58"/>
        <v/>
      </c>
      <c r="AM180" t="str">
        <f>IF(LEN(AF180)&gt;0,IF(LEN(AG180)&gt;0,"P","NP"),"")&amp;IF(AA180&gt;=Dashboard!$O$8,IF(AA180&lt;=Dashboard!$Q$8,"Y",""),"")</f>
        <v>NP</v>
      </c>
    </row>
    <row r="181" spans="1:39" x14ac:dyDescent="0.25">
      <c r="A181">
        <v>12</v>
      </c>
      <c r="B181" t="s">
        <v>317</v>
      </c>
      <c r="C181" s="8">
        <v>45620</v>
      </c>
      <c r="D181" t="s">
        <v>318</v>
      </c>
      <c r="E181" t="s">
        <v>270</v>
      </c>
      <c r="F181" t="s">
        <v>319</v>
      </c>
      <c r="G181" t="s">
        <v>225</v>
      </c>
      <c r="H181" t="s">
        <v>314</v>
      </c>
      <c r="I181">
        <v>30</v>
      </c>
      <c r="J181">
        <v>27</v>
      </c>
      <c r="K181">
        <v>391</v>
      </c>
      <c r="L181">
        <v>0</v>
      </c>
      <c r="M181">
        <v>334</v>
      </c>
      <c r="N181">
        <v>0</v>
      </c>
      <c r="O181" t="str">
        <f>IF(LEN(H181)&gt;0,IF(LEN(I181)&gt;0,"P","NP"),"")&amp;IF(C181&gt;=Dashboard!$O$8,IF(C181&lt;=Dashboard!$Q$8,"Y",""),"")</f>
        <v>P</v>
      </c>
      <c r="S181" s="56">
        <f t="shared" si="38"/>
        <v>45620</v>
      </c>
      <c r="T181" s="39" t="str">
        <f t="shared" si="39"/>
        <v>1:00PM</v>
      </c>
      <c r="U181" s="39" t="str">
        <f t="shared" si="40"/>
        <v>Kansas City Chiefs</v>
      </c>
      <c r="V181" s="39" t="str">
        <f t="shared" si="41"/>
        <v>Carolina Panthers</v>
      </c>
      <c r="W181" s="39" t="str">
        <f t="shared" si="42"/>
        <v>P</v>
      </c>
      <c r="Y181">
        <v>12</v>
      </c>
      <c r="Z181" t="s">
        <v>317</v>
      </c>
      <c r="AA181" s="8">
        <v>45984</v>
      </c>
      <c r="AB181" s="14">
        <v>0.54166666666666663</v>
      </c>
      <c r="AC181" t="s">
        <v>263</v>
      </c>
      <c r="AD181" t="s">
        <v>319</v>
      </c>
      <c r="AE181" t="s">
        <v>229</v>
      </c>
      <c r="AF181" t="s">
        <v>314</v>
      </c>
      <c r="AG181" s="4" t="str">
        <f t="shared" si="55"/>
        <v/>
      </c>
      <c r="AH181" s="4" t="str">
        <f t="shared" si="56"/>
        <v/>
      </c>
      <c r="AI181" s="4" t="str">
        <f t="shared" si="57"/>
        <v/>
      </c>
      <c r="AJ181" s="4" t="str">
        <f t="shared" si="58"/>
        <v/>
      </c>
      <c r="AM181" t="str">
        <f>IF(LEN(AF181)&gt;0,IF(LEN(AG181)&gt;0,"P","NP"),"")&amp;IF(AA181&gt;=Dashboard!$O$8,IF(AA181&lt;=Dashboard!$Q$8,"Y",""),"")</f>
        <v>NP</v>
      </c>
    </row>
    <row r="182" spans="1:39" x14ac:dyDescent="0.25">
      <c r="A182">
        <v>12</v>
      </c>
      <c r="B182" t="s">
        <v>317</v>
      </c>
      <c r="C182" s="8">
        <v>45620</v>
      </c>
      <c r="D182" t="s">
        <v>318</v>
      </c>
      <c r="E182" t="s">
        <v>231</v>
      </c>
      <c r="F182" t="s">
        <v>319</v>
      </c>
      <c r="G182" t="s">
        <v>233</v>
      </c>
      <c r="H182" t="s">
        <v>314</v>
      </c>
      <c r="I182">
        <v>30</v>
      </c>
      <c r="J182">
        <v>27</v>
      </c>
      <c r="K182">
        <v>452</v>
      </c>
      <c r="L182">
        <v>1</v>
      </c>
      <c r="M182">
        <v>398</v>
      </c>
      <c r="N182">
        <v>1</v>
      </c>
      <c r="O182" t="str">
        <f>IF(LEN(H182)&gt;0,IF(LEN(I182)&gt;0,"P","NP"),"")&amp;IF(C182&gt;=Dashboard!$O$8,IF(C182&lt;=Dashboard!$Q$8,"Y",""),"")</f>
        <v>P</v>
      </c>
      <c r="S182" s="56">
        <f t="shared" si="38"/>
        <v>45620</v>
      </c>
      <c r="T182" s="39" t="str">
        <f t="shared" si="39"/>
        <v>1:00PM</v>
      </c>
      <c r="U182" s="39" t="str">
        <f t="shared" si="40"/>
        <v>Minnesota Vikings</v>
      </c>
      <c r="V182" s="39" t="str">
        <f t="shared" si="41"/>
        <v>Chicago Bears</v>
      </c>
      <c r="W182" s="39" t="str">
        <f t="shared" si="42"/>
        <v>P</v>
      </c>
      <c r="Y182">
        <v>12</v>
      </c>
      <c r="Z182" t="s">
        <v>317</v>
      </c>
      <c r="AA182" s="8">
        <v>45984</v>
      </c>
      <c r="AB182" s="14">
        <v>0.54166666666666663</v>
      </c>
      <c r="AC182" t="s">
        <v>231</v>
      </c>
      <c r="AD182" t="s">
        <v>319</v>
      </c>
      <c r="AE182" t="s">
        <v>230</v>
      </c>
      <c r="AF182" t="s">
        <v>314</v>
      </c>
      <c r="AG182" s="4" t="str">
        <f t="shared" si="55"/>
        <v/>
      </c>
      <c r="AH182" s="4" t="str">
        <f t="shared" si="56"/>
        <v/>
      </c>
      <c r="AI182" s="4" t="str">
        <f t="shared" si="57"/>
        <v/>
      </c>
      <c r="AJ182" s="4" t="str">
        <f t="shared" si="58"/>
        <v/>
      </c>
      <c r="AM182" t="str">
        <f>IF(LEN(AF182)&gt;0,IF(LEN(AG182)&gt;0,"P","NP"),"")&amp;IF(AA182&gt;=Dashboard!$O$8,IF(AA182&lt;=Dashboard!$Q$8,"Y",""),"")</f>
        <v>NP</v>
      </c>
    </row>
    <row r="183" spans="1:39" x14ac:dyDescent="0.25">
      <c r="A183">
        <v>12</v>
      </c>
      <c r="B183" t="s">
        <v>317</v>
      </c>
      <c r="C183" s="8">
        <v>45620</v>
      </c>
      <c r="D183" t="s">
        <v>318</v>
      </c>
      <c r="E183" t="s">
        <v>257</v>
      </c>
      <c r="F183" t="s">
        <v>319</v>
      </c>
      <c r="G183" t="s">
        <v>266</v>
      </c>
      <c r="H183" t="s">
        <v>314</v>
      </c>
      <c r="I183">
        <v>34</v>
      </c>
      <c r="J183">
        <v>26</v>
      </c>
      <c r="K183">
        <v>332</v>
      </c>
      <c r="L183">
        <v>1</v>
      </c>
      <c r="M183">
        <v>412</v>
      </c>
      <c r="N183">
        <v>3</v>
      </c>
      <c r="O183" t="str">
        <f>IF(LEN(H183)&gt;0,IF(LEN(I183)&gt;0,"P","NP"),"")&amp;IF(C183&gt;=Dashboard!$O$8,IF(C183&lt;=Dashboard!$Q$8,"Y",""),"")</f>
        <v>P</v>
      </c>
      <c r="S183" s="56">
        <f t="shared" si="38"/>
        <v>45620</v>
      </c>
      <c r="T183" s="39" t="str">
        <f t="shared" si="39"/>
        <v>1:00PM</v>
      </c>
      <c r="U183" s="39" t="str">
        <f t="shared" si="40"/>
        <v>Dallas Cowboys</v>
      </c>
      <c r="V183" s="39" t="str">
        <f t="shared" si="41"/>
        <v>Washington Commanders</v>
      </c>
      <c r="W183" s="39" t="str">
        <f t="shared" si="42"/>
        <v>P</v>
      </c>
      <c r="Y183">
        <v>12</v>
      </c>
      <c r="Z183" t="s">
        <v>317</v>
      </c>
      <c r="AA183" s="8">
        <v>45984</v>
      </c>
      <c r="AB183" s="14">
        <v>0.54166666666666663</v>
      </c>
      <c r="AC183" t="s">
        <v>245</v>
      </c>
      <c r="AD183" t="s">
        <v>319</v>
      </c>
      <c r="AE183" t="s">
        <v>270</v>
      </c>
      <c r="AF183" t="s">
        <v>314</v>
      </c>
      <c r="AG183" s="4" t="str">
        <f t="shared" si="55"/>
        <v/>
      </c>
      <c r="AH183" s="4" t="str">
        <f t="shared" si="56"/>
        <v/>
      </c>
      <c r="AI183" s="4" t="str">
        <f t="shared" si="57"/>
        <v/>
      </c>
      <c r="AJ183" s="4" t="str">
        <f t="shared" si="58"/>
        <v/>
      </c>
      <c r="AM183" t="str">
        <f>IF(LEN(AF183)&gt;0,IF(LEN(AG183)&gt;0,"P","NP"),"")&amp;IF(AA183&gt;=Dashboard!$O$8,IF(AA183&lt;=Dashboard!$Q$8,"Y",""),"")</f>
        <v>NP</v>
      </c>
    </row>
    <row r="184" spans="1:39" x14ac:dyDescent="0.25">
      <c r="A184">
        <v>12</v>
      </c>
      <c r="B184" t="s">
        <v>317</v>
      </c>
      <c r="C184" s="8">
        <v>45620</v>
      </c>
      <c r="D184" t="s">
        <v>318</v>
      </c>
      <c r="E184" t="s">
        <v>251</v>
      </c>
      <c r="G184" t="s">
        <v>254</v>
      </c>
      <c r="H184" t="s">
        <v>314</v>
      </c>
      <c r="I184">
        <v>34</v>
      </c>
      <c r="J184">
        <v>15</v>
      </c>
      <c r="K184">
        <v>373</v>
      </c>
      <c r="L184">
        <v>1</v>
      </c>
      <c r="M184">
        <v>269</v>
      </c>
      <c r="N184">
        <v>2</v>
      </c>
      <c r="O184" t="str">
        <f>IF(LEN(H184)&gt;0,IF(LEN(I184)&gt;0,"P","NP"),"")&amp;IF(C184&gt;=Dashboard!$O$8,IF(C184&lt;=Dashboard!$Q$8,"Y",""),"")</f>
        <v>P</v>
      </c>
      <c r="S184" s="56">
        <f t="shared" si="38"/>
        <v>45620</v>
      </c>
      <c r="T184" s="39" t="str">
        <f t="shared" si="39"/>
        <v>1:00PM</v>
      </c>
      <c r="U184" s="39" t="str">
        <f t="shared" si="40"/>
        <v>Miami Dolphins</v>
      </c>
      <c r="V184" s="39" t="str">
        <f t="shared" si="41"/>
        <v>New England Patriots</v>
      </c>
      <c r="W184" s="39" t="str">
        <f t="shared" si="42"/>
        <v>P</v>
      </c>
      <c r="Y184">
        <v>12</v>
      </c>
      <c r="Z184" t="s">
        <v>317</v>
      </c>
      <c r="AA184" s="8">
        <v>45984</v>
      </c>
      <c r="AB184" s="14">
        <v>0.54166666666666663</v>
      </c>
      <c r="AC184" t="s">
        <v>238</v>
      </c>
      <c r="AD184" t="s">
        <v>319</v>
      </c>
      <c r="AE184" t="s">
        <v>246</v>
      </c>
      <c r="AF184" t="s">
        <v>314</v>
      </c>
      <c r="AG184" s="4" t="str">
        <f t="shared" si="55"/>
        <v/>
      </c>
      <c r="AH184" s="4" t="str">
        <f t="shared" si="56"/>
        <v/>
      </c>
      <c r="AI184" s="4" t="str">
        <f t="shared" si="57"/>
        <v/>
      </c>
      <c r="AJ184" s="4" t="str">
        <f t="shared" si="58"/>
        <v/>
      </c>
      <c r="AM184" t="str">
        <f>IF(LEN(AF184)&gt;0,IF(LEN(AG184)&gt;0,"P","NP"),"")&amp;IF(AA184&gt;=Dashboard!$O$8,IF(AA184&lt;=Dashboard!$Q$8,"Y",""),"")</f>
        <v>NP</v>
      </c>
    </row>
    <row r="185" spans="1:39" x14ac:dyDescent="0.25">
      <c r="A185">
        <v>12</v>
      </c>
      <c r="B185" t="s">
        <v>317</v>
      </c>
      <c r="C185" s="8">
        <v>45620</v>
      </c>
      <c r="D185" t="s">
        <v>318</v>
      </c>
      <c r="E185" t="s">
        <v>217</v>
      </c>
      <c r="F185" t="s">
        <v>319</v>
      </c>
      <c r="G185" t="s">
        <v>263</v>
      </c>
      <c r="H185" t="s">
        <v>314</v>
      </c>
      <c r="I185">
        <v>30</v>
      </c>
      <c r="J185">
        <v>7</v>
      </c>
      <c r="K185">
        <v>451</v>
      </c>
      <c r="L185">
        <v>1</v>
      </c>
      <c r="M185">
        <v>245</v>
      </c>
      <c r="N185">
        <v>1</v>
      </c>
      <c r="O185" t="str">
        <f>IF(LEN(H185)&gt;0,IF(LEN(I185)&gt;0,"P","NP"),"")&amp;IF(C185&gt;=Dashboard!$O$8,IF(C185&lt;=Dashboard!$Q$8,"Y",""),"")</f>
        <v>P</v>
      </c>
      <c r="S185" s="56">
        <f t="shared" si="38"/>
        <v>45620</v>
      </c>
      <c r="T185" s="39" t="str">
        <f t="shared" si="39"/>
        <v>1:00PM</v>
      </c>
      <c r="U185" s="39" t="str">
        <f t="shared" si="40"/>
        <v>Tampa Bay Buccaneers</v>
      </c>
      <c r="V185" s="39" t="str">
        <f t="shared" si="41"/>
        <v>New York Giants</v>
      </c>
      <c r="W185" s="39" t="str">
        <f t="shared" si="42"/>
        <v>P</v>
      </c>
      <c r="Y185">
        <v>12</v>
      </c>
      <c r="Z185" t="s">
        <v>317</v>
      </c>
      <c r="AA185" s="8">
        <v>45984</v>
      </c>
      <c r="AB185" s="14">
        <v>0.54166666666666663</v>
      </c>
      <c r="AC185" t="s">
        <v>253</v>
      </c>
      <c r="AD185" t="s">
        <v>319</v>
      </c>
      <c r="AE185" t="s">
        <v>207</v>
      </c>
      <c r="AF185" t="s">
        <v>314</v>
      </c>
      <c r="AG185" s="4" t="str">
        <f t="shared" si="55"/>
        <v/>
      </c>
      <c r="AH185" s="4" t="str">
        <f t="shared" si="56"/>
        <v/>
      </c>
      <c r="AI185" s="4" t="str">
        <f t="shared" si="57"/>
        <v/>
      </c>
      <c r="AJ185" s="4" t="str">
        <f t="shared" si="58"/>
        <v/>
      </c>
      <c r="AM185" t="str">
        <f>IF(LEN(AF185)&gt;0,IF(LEN(AG185)&gt;0,"P","NP"),"")&amp;IF(AA185&gt;=Dashboard!$O$8,IF(AA185&lt;=Dashboard!$Q$8,"Y",""),"")</f>
        <v>NP</v>
      </c>
    </row>
    <row r="186" spans="1:39" x14ac:dyDescent="0.25">
      <c r="A186">
        <v>12</v>
      </c>
      <c r="B186" t="s">
        <v>317</v>
      </c>
      <c r="C186" s="8">
        <v>45620</v>
      </c>
      <c r="D186" t="s">
        <v>318</v>
      </c>
      <c r="E186" t="s">
        <v>229</v>
      </c>
      <c r="F186" t="s">
        <v>319</v>
      </c>
      <c r="G186" t="s">
        <v>245</v>
      </c>
      <c r="H186" t="s">
        <v>314</v>
      </c>
      <c r="I186">
        <v>24</v>
      </c>
      <c r="J186">
        <v>6</v>
      </c>
      <c r="K186">
        <v>390</v>
      </c>
      <c r="L186">
        <v>0</v>
      </c>
      <c r="M186">
        <v>268</v>
      </c>
      <c r="N186">
        <v>0</v>
      </c>
      <c r="O186" t="str">
        <f>IF(LEN(H186)&gt;0,IF(LEN(I186)&gt;0,"P","NP"),"")&amp;IF(C186&gt;=Dashboard!$O$8,IF(C186&lt;=Dashboard!$Q$8,"Y",""),"")</f>
        <v>P</v>
      </c>
      <c r="S186" s="56">
        <f t="shared" si="38"/>
        <v>45620</v>
      </c>
      <c r="T186" s="39" t="str">
        <f t="shared" si="39"/>
        <v>1:00PM</v>
      </c>
      <c r="U186" s="39" t="str">
        <f t="shared" si="40"/>
        <v>Detroit Lions</v>
      </c>
      <c r="V186" s="39" t="str">
        <f t="shared" si="41"/>
        <v>Indianapolis Colts</v>
      </c>
      <c r="W186" s="39" t="str">
        <f t="shared" si="42"/>
        <v>P</v>
      </c>
      <c r="Y186">
        <v>12</v>
      </c>
      <c r="Z186" t="s">
        <v>317</v>
      </c>
      <c r="AA186" s="8">
        <v>45984</v>
      </c>
      <c r="AB186" s="14">
        <v>0.67013888888888884</v>
      </c>
      <c r="AC186" t="s">
        <v>244</v>
      </c>
      <c r="AD186" t="s">
        <v>319</v>
      </c>
      <c r="AE186" t="s">
        <v>240</v>
      </c>
      <c r="AF186" t="s">
        <v>314</v>
      </c>
      <c r="AG186" s="4" t="str">
        <f t="shared" si="55"/>
        <v/>
      </c>
      <c r="AH186" s="4" t="str">
        <f t="shared" si="56"/>
        <v/>
      </c>
      <c r="AI186" s="4" t="str">
        <f t="shared" si="57"/>
        <v/>
      </c>
      <c r="AJ186" s="4" t="str">
        <f t="shared" si="58"/>
        <v/>
      </c>
      <c r="AM186" t="str">
        <f>IF(LEN(AF186)&gt;0,IF(LEN(AG186)&gt;0,"P","NP"),"")&amp;IF(AA186&gt;=Dashboard!$O$8,IF(AA186&lt;=Dashboard!$Q$8,"Y",""),"")</f>
        <v>NP</v>
      </c>
    </row>
    <row r="187" spans="1:39" x14ac:dyDescent="0.25">
      <c r="A187">
        <v>12</v>
      </c>
      <c r="B187" t="s">
        <v>317</v>
      </c>
      <c r="C187" s="8">
        <v>45620</v>
      </c>
      <c r="D187" t="s">
        <v>318</v>
      </c>
      <c r="E187" t="s">
        <v>246</v>
      </c>
      <c r="F187" t="s">
        <v>319</v>
      </c>
      <c r="G187" t="s">
        <v>243</v>
      </c>
      <c r="H187" t="s">
        <v>314</v>
      </c>
      <c r="I187">
        <v>32</v>
      </c>
      <c r="J187">
        <v>27</v>
      </c>
      <c r="K187">
        <v>369</v>
      </c>
      <c r="L187">
        <v>3</v>
      </c>
      <c r="M187">
        <v>260</v>
      </c>
      <c r="N187">
        <v>2</v>
      </c>
      <c r="O187" t="str">
        <f>IF(LEN(H187)&gt;0,IF(LEN(I187)&gt;0,"P","NP"),"")&amp;IF(C187&gt;=Dashboard!$O$8,IF(C187&lt;=Dashboard!$Q$8,"Y",""),"")</f>
        <v>P</v>
      </c>
      <c r="S187" s="56">
        <f t="shared" si="38"/>
        <v>45620</v>
      </c>
      <c r="T187" s="39" t="str">
        <f t="shared" si="39"/>
        <v>1:00PM</v>
      </c>
      <c r="U187" s="39" t="str">
        <f t="shared" si="40"/>
        <v>Tennessee Titans</v>
      </c>
      <c r="V187" s="39" t="str">
        <f t="shared" si="41"/>
        <v>Houston Texans</v>
      </c>
      <c r="W187" s="39" t="str">
        <f t="shared" si="42"/>
        <v>P</v>
      </c>
      <c r="Y187">
        <v>12</v>
      </c>
      <c r="Z187" t="s">
        <v>317</v>
      </c>
      <c r="AA187" s="8">
        <v>45984</v>
      </c>
      <c r="AB187" s="14">
        <v>0.67013888888888884</v>
      </c>
      <c r="AC187" t="s">
        <v>210</v>
      </c>
      <c r="AD187" t="s">
        <v>319</v>
      </c>
      <c r="AE187" t="s">
        <v>271</v>
      </c>
      <c r="AF187" t="s">
        <v>314</v>
      </c>
      <c r="AG187" s="4" t="str">
        <f t="shared" si="55"/>
        <v/>
      </c>
      <c r="AH187" s="4" t="str">
        <f t="shared" si="56"/>
        <v/>
      </c>
      <c r="AI187" s="4" t="str">
        <f t="shared" si="57"/>
        <v/>
      </c>
      <c r="AJ187" s="4" t="str">
        <f t="shared" si="58"/>
        <v/>
      </c>
      <c r="AM187" t="str">
        <f>IF(LEN(AF187)&gt;0,IF(LEN(AG187)&gt;0,"P","NP"),"")&amp;IF(AA187&gt;=Dashboard!$O$8,IF(AA187&lt;=Dashboard!$Q$8,"Y",""),"")</f>
        <v>NP</v>
      </c>
    </row>
    <row r="188" spans="1:39" x14ac:dyDescent="0.25">
      <c r="A188">
        <v>12</v>
      </c>
      <c r="B188" t="s">
        <v>317</v>
      </c>
      <c r="C188" s="8">
        <v>45620</v>
      </c>
      <c r="D188" t="s">
        <v>320</v>
      </c>
      <c r="E188" t="s">
        <v>272</v>
      </c>
      <c r="F188" t="s">
        <v>319</v>
      </c>
      <c r="G188" t="s">
        <v>271</v>
      </c>
      <c r="H188" t="s">
        <v>314</v>
      </c>
      <c r="I188">
        <v>29</v>
      </c>
      <c r="J188">
        <v>19</v>
      </c>
      <c r="K188">
        <v>325</v>
      </c>
      <c r="L188">
        <v>0</v>
      </c>
      <c r="M188">
        <v>369</v>
      </c>
      <c r="N188">
        <v>2</v>
      </c>
      <c r="O188" t="str">
        <f>IF(LEN(H188)&gt;0,IF(LEN(I188)&gt;0,"P","NP"),"")&amp;IF(C188&gt;=Dashboard!$O$8,IF(C188&lt;=Dashboard!$Q$8,"Y",""),"")</f>
        <v>P</v>
      </c>
      <c r="S188" s="56">
        <f t="shared" si="38"/>
        <v>45620</v>
      </c>
      <c r="T188" s="39" t="str">
        <f t="shared" si="39"/>
        <v>4:05PM</v>
      </c>
      <c r="U188" s="39" t="str">
        <f t="shared" si="40"/>
        <v>Denver Broncos</v>
      </c>
      <c r="V188" s="39" t="str">
        <f t="shared" si="41"/>
        <v>Las Vegas Raiders</v>
      </c>
      <c r="W188" s="39" t="str">
        <f t="shared" si="42"/>
        <v>P</v>
      </c>
      <c r="Y188">
        <v>12</v>
      </c>
      <c r="Z188" t="s">
        <v>317</v>
      </c>
      <c r="AA188" s="8">
        <v>45984</v>
      </c>
      <c r="AB188" s="14">
        <v>0.68402777777777779</v>
      </c>
      <c r="AC188" t="s">
        <v>259</v>
      </c>
      <c r="AD188" t="s">
        <v>319</v>
      </c>
      <c r="AE188" t="s">
        <v>257</v>
      </c>
      <c r="AF188" t="s">
        <v>314</v>
      </c>
      <c r="AG188" s="4" t="str">
        <f t="shared" si="55"/>
        <v/>
      </c>
      <c r="AH188" s="4" t="str">
        <f t="shared" si="56"/>
        <v/>
      </c>
      <c r="AI188" s="4" t="str">
        <f t="shared" si="57"/>
        <v/>
      </c>
      <c r="AJ188" s="4" t="str">
        <f t="shared" si="58"/>
        <v/>
      </c>
      <c r="AM188" t="str">
        <f>IF(LEN(AF188)&gt;0,IF(LEN(AG188)&gt;0,"P","NP"),"")&amp;IF(AA188&gt;=Dashboard!$O$8,IF(AA188&lt;=Dashboard!$Q$8,"Y",""),"")</f>
        <v>NP</v>
      </c>
    </row>
    <row r="189" spans="1:39" x14ac:dyDescent="0.25">
      <c r="A189">
        <v>12</v>
      </c>
      <c r="B189" t="s">
        <v>317</v>
      </c>
      <c r="C189" s="8">
        <v>45620</v>
      </c>
      <c r="D189" t="s">
        <v>321</v>
      </c>
      <c r="E189" t="s">
        <v>238</v>
      </c>
      <c r="G189" t="s">
        <v>240</v>
      </c>
      <c r="H189" t="s">
        <v>314</v>
      </c>
      <c r="I189">
        <v>16</v>
      </c>
      <c r="J189">
        <v>6</v>
      </c>
      <c r="K189">
        <v>285</v>
      </c>
      <c r="L189">
        <v>1</v>
      </c>
      <c r="M189">
        <v>298</v>
      </c>
      <c r="N189">
        <v>1</v>
      </c>
      <c r="O189" t="str">
        <f>IF(LEN(H189)&gt;0,IF(LEN(I189)&gt;0,"P","NP"),"")&amp;IF(C189&gt;=Dashboard!$O$8,IF(C189&lt;=Dashboard!$Q$8,"Y",""),"")</f>
        <v>P</v>
      </c>
      <c r="S189" s="56">
        <f t="shared" si="38"/>
        <v>45620</v>
      </c>
      <c r="T189" s="39" t="str">
        <f t="shared" si="39"/>
        <v>4:25PM</v>
      </c>
      <c r="U189" s="39" t="str">
        <f t="shared" si="40"/>
        <v>Seattle Seahawks</v>
      </c>
      <c r="V189" s="39" t="str">
        <f t="shared" si="41"/>
        <v>Arizona Cardinals</v>
      </c>
      <c r="W189" s="39" t="str">
        <f t="shared" si="42"/>
        <v>P</v>
      </c>
      <c r="Y189">
        <v>12</v>
      </c>
      <c r="Z189" t="s">
        <v>317</v>
      </c>
      <c r="AA189" s="8">
        <v>45984</v>
      </c>
      <c r="AB189" s="14">
        <v>0.68402777777777779</v>
      </c>
      <c r="AC189" t="s">
        <v>222</v>
      </c>
      <c r="AD189" t="s">
        <v>319</v>
      </c>
      <c r="AE189" t="s">
        <v>219</v>
      </c>
      <c r="AF189" t="s">
        <v>314</v>
      </c>
      <c r="AG189" s="4" t="str">
        <f t="shared" si="55"/>
        <v/>
      </c>
      <c r="AH189" s="4" t="str">
        <f t="shared" si="56"/>
        <v/>
      </c>
      <c r="AI189" s="4" t="str">
        <f t="shared" si="57"/>
        <v/>
      </c>
      <c r="AJ189" s="4" t="str">
        <f t="shared" si="58"/>
        <v/>
      </c>
      <c r="AM189" t="str">
        <f>IF(LEN(AF189)&gt;0,IF(LEN(AG189)&gt;0,"P","NP"),"")&amp;IF(AA189&gt;=Dashboard!$O$8,IF(AA189&lt;=Dashboard!$Q$8,"Y",""),"")</f>
        <v>NP</v>
      </c>
    </row>
    <row r="190" spans="1:39" x14ac:dyDescent="0.25">
      <c r="A190">
        <v>12</v>
      </c>
      <c r="B190" t="s">
        <v>317</v>
      </c>
      <c r="C190" s="8">
        <v>45620</v>
      </c>
      <c r="D190" t="s">
        <v>321</v>
      </c>
      <c r="E190" t="s">
        <v>230</v>
      </c>
      <c r="G190" t="s">
        <v>284</v>
      </c>
      <c r="H190" t="s">
        <v>314</v>
      </c>
      <c r="I190">
        <v>38</v>
      </c>
      <c r="J190">
        <v>10</v>
      </c>
      <c r="K190">
        <v>325</v>
      </c>
      <c r="L190">
        <v>0</v>
      </c>
      <c r="M190">
        <v>241</v>
      </c>
      <c r="N190">
        <v>3</v>
      </c>
      <c r="O190" t="str">
        <f>IF(LEN(H190)&gt;0,IF(LEN(I190)&gt;0,"P","NP"),"")&amp;IF(C190&gt;=Dashboard!$O$8,IF(C190&lt;=Dashboard!$Q$8,"Y",""),"")</f>
        <v>P</v>
      </c>
      <c r="S190" s="56">
        <f t="shared" si="38"/>
        <v>45620</v>
      </c>
      <c r="T190" s="39" t="str">
        <f t="shared" si="39"/>
        <v>4:25PM</v>
      </c>
      <c r="U190" s="39" t="str">
        <f t="shared" si="40"/>
        <v>Green Bay Packers</v>
      </c>
      <c r="V190" s="39" t="str">
        <f t="shared" si="41"/>
        <v>San Francisco 49ers</v>
      </c>
      <c r="W190" s="39" t="str">
        <f t="shared" si="42"/>
        <v>P</v>
      </c>
      <c r="Y190">
        <v>12</v>
      </c>
      <c r="Z190" t="s">
        <v>317</v>
      </c>
      <c r="AA190" s="8">
        <v>45984</v>
      </c>
      <c r="AB190" s="14">
        <v>0.84722222222222221</v>
      </c>
      <c r="AC190" t="s">
        <v>217</v>
      </c>
      <c r="AD190" t="s">
        <v>319</v>
      </c>
      <c r="AE190" t="s">
        <v>236</v>
      </c>
      <c r="AF190" t="s">
        <v>314</v>
      </c>
      <c r="AG190" s="4" t="str">
        <f t="shared" si="55"/>
        <v/>
      </c>
      <c r="AH190" s="4" t="str">
        <f t="shared" si="56"/>
        <v/>
      </c>
      <c r="AI190" s="4" t="str">
        <f t="shared" si="57"/>
        <v/>
      </c>
      <c r="AJ190" s="4" t="str">
        <f t="shared" si="58"/>
        <v/>
      </c>
      <c r="AM190" t="str">
        <f>IF(LEN(AF190)&gt;0,IF(LEN(AG190)&gt;0,"P","NP"),"")&amp;IF(AA190&gt;=Dashboard!$O$8,IF(AA190&lt;=Dashboard!$Q$8,"Y",""),"")</f>
        <v>NP</v>
      </c>
    </row>
    <row r="191" spans="1:39" x14ac:dyDescent="0.25">
      <c r="A191">
        <v>12</v>
      </c>
      <c r="B191" t="s">
        <v>317</v>
      </c>
      <c r="C191" s="8">
        <v>45620</v>
      </c>
      <c r="D191" t="s">
        <v>313</v>
      </c>
      <c r="E191" t="s">
        <v>259</v>
      </c>
      <c r="F191" t="s">
        <v>319</v>
      </c>
      <c r="G191" t="s">
        <v>236</v>
      </c>
      <c r="H191" t="s">
        <v>314</v>
      </c>
      <c r="I191">
        <v>37</v>
      </c>
      <c r="J191">
        <v>20</v>
      </c>
      <c r="K191">
        <v>481</v>
      </c>
      <c r="L191">
        <v>0</v>
      </c>
      <c r="M191">
        <v>290</v>
      </c>
      <c r="N191">
        <v>1</v>
      </c>
      <c r="O191" t="str">
        <f>IF(LEN(H191)&gt;0,IF(LEN(I191)&gt;0,"P","NP"),"")&amp;IF(C191&gt;=Dashboard!$O$8,IF(C191&lt;=Dashboard!$Q$8,"Y",""),"")</f>
        <v>P</v>
      </c>
      <c r="S191" s="56">
        <f t="shared" si="38"/>
        <v>45620</v>
      </c>
      <c r="T191" s="39" t="str">
        <f t="shared" si="39"/>
        <v>8:20PM</v>
      </c>
      <c r="U191" s="39" t="str">
        <f t="shared" si="40"/>
        <v>Philadelphia Eagles</v>
      </c>
      <c r="V191" s="39" t="str">
        <f t="shared" si="41"/>
        <v>Los Angeles Rams</v>
      </c>
      <c r="W191" s="39" t="str">
        <f t="shared" si="42"/>
        <v>P</v>
      </c>
      <c r="Y191">
        <v>12</v>
      </c>
      <c r="Z191" t="s">
        <v>322</v>
      </c>
      <c r="AA191" s="8">
        <v>45985</v>
      </c>
      <c r="AB191" s="14">
        <v>0.84375</v>
      </c>
      <c r="AC191" t="s">
        <v>225</v>
      </c>
      <c r="AD191" t="s">
        <v>319</v>
      </c>
      <c r="AE191" t="s">
        <v>284</v>
      </c>
      <c r="AF191" t="s">
        <v>314</v>
      </c>
      <c r="AG191" s="4" t="str">
        <f t="shared" si="55"/>
        <v/>
      </c>
      <c r="AH191" s="4" t="str">
        <f t="shared" si="56"/>
        <v/>
      </c>
      <c r="AI191" s="4" t="str">
        <f t="shared" si="57"/>
        <v/>
      </c>
      <c r="AJ191" s="4" t="str">
        <f t="shared" si="58"/>
        <v/>
      </c>
      <c r="AM191" t="str">
        <f>IF(LEN(AF191)&gt;0,IF(LEN(AG191)&gt;0,"P","NP"),"")&amp;IF(AA191&gt;=Dashboard!$O$8,IF(AA191&lt;=Dashboard!$Q$8,"Y",""),"")</f>
        <v>NP</v>
      </c>
    </row>
    <row r="192" spans="1:39" x14ac:dyDescent="0.25">
      <c r="A192">
        <v>12</v>
      </c>
      <c r="B192" t="s">
        <v>322</v>
      </c>
      <c r="C192" s="8">
        <v>45621</v>
      </c>
      <c r="D192" t="s">
        <v>316</v>
      </c>
      <c r="E192" t="s">
        <v>207</v>
      </c>
      <c r="F192" t="s">
        <v>319</v>
      </c>
      <c r="G192" t="s">
        <v>273</v>
      </c>
      <c r="H192" t="s">
        <v>314</v>
      </c>
      <c r="I192">
        <v>30</v>
      </c>
      <c r="J192">
        <v>23</v>
      </c>
      <c r="K192">
        <v>389</v>
      </c>
      <c r="L192">
        <v>0</v>
      </c>
      <c r="M192">
        <v>285</v>
      </c>
      <c r="N192">
        <v>0</v>
      </c>
      <c r="O192" t="str">
        <f>IF(LEN(H192)&gt;0,IF(LEN(I192)&gt;0,"P","NP"),"")&amp;IF(C192&gt;=Dashboard!$O$8,IF(C192&lt;=Dashboard!$Q$8,"Y",""),"")</f>
        <v>P</v>
      </c>
      <c r="S192" s="56">
        <f t="shared" si="38"/>
        <v>45621</v>
      </c>
      <c r="T192" s="39" t="str">
        <f t="shared" si="39"/>
        <v>8:15PM</v>
      </c>
      <c r="U192" s="39" t="str">
        <f t="shared" si="40"/>
        <v>Baltimore Ravens</v>
      </c>
      <c r="V192" s="39" t="str">
        <f t="shared" si="41"/>
        <v>Los Angeles Chargers</v>
      </c>
      <c r="W192" s="39" t="str">
        <f t="shared" si="42"/>
        <v>P</v>
      </c>
      <c r="Y192" s="4" t="s">
        <v>301</v>
      </c>
      <c r="Z192" s="4" t="s">
        <v>302</v>
      </c>
      <c r="AA192" s="13" t="s">
        <v>303</v>
      </c>
      <c r="AB192" s="4" t="s">
        <v>304</v>
      </c>
      <c r="AC192" s="4" t="s">
        <v>341</v>
      </c>
      <c r="AD192" s="4"/>
      <c r="AE192" s="4" t="s">
        <v>198</v>
      </c>
      <c r="AF192" s="4"/>
      <c r="AG192" s="4" t="s">
        <v>307</v>
      </c>
      <c r="AH192" s="4" t="s">
        <v>307</v>
      </c>
      <c r="AI192" s="4" t="s">
        <v>308</v>
      </c>
      <c r="AJ192" s="4" t="s">
        <v>309</v>
      </c>
      <c r="AK192" s="4" t="s">
        <v>310</v>
      </c>
      <c r="AL192" s="4" t="s">
        <v>311</v>
      </c>
      <c r="AM192" t="str">
        <f>IF(LEN(AF192)&gt;0,IF(LEN(AG192)&gt;0,"P","NP"),"")&amp;IF(AA192&gt;=Dashboard!$O$8,IF(AA192&lt;=Dashboard!$Q$8,"Y",""),"")</f>
        <v/>
      </c>
    </row>
    <row r="193" spans="1:39" x14ac:dyDescent="0.25">
      <c r="A193" s="4" t="s">
        <v>301</v>
      </c>
      <c r="B193" s="4" t="s">
        <v>302</v>
      </c>
      <c r="C193" s="4" t="s">
        <v>303</v>
      </c>
      <c r="D193" s="4" t="s">
        <v>304</v>
      </c>
      <c r="E193" s="4" t="s">
        <v>305</v>
      </c>
      <c r="F193" s="4"/>
      <c r="G193" s="4" t="s">
        <v>306</v>
      </c>
      <c r="H193" s="4"/>
      <c r="I193" s="4" t="s">
        <v>307</v>
      </c>
      <c r="J193" s="4" t="s">
        <v>307</v>
      </c>
      <c r="K193" s="4" t="s">
        <v>308</v>
      </c>
      <c r="L193" s="4" t="s">
        <v>309</v>
      </c>
      <c r="M193" s="4" t="s">
        <v>310</v>
      </c>
      <c r="N193" s="4" t="s">
        <v>311</v>
      </c>
      <c r="O193" t="str">
        <f>IF(LEN(H193)&gt;0,IF(LEN(I193)&gt;0,"P","NP"),"")&amp;IF(C193&gt;=Dashboard!$O$8,IF(C193&lt;=Dashboard!$Q$8,"Y",""),"")</f>
        <v/>
      </c>
      <c r="S193" s="57" t="str">
        <f t="shared" si="38"/>
        <v>Date</v>
      </c>
      <c r="T193" s="25" t="str">
        <f t="shared" si="39"/>
        <v>Time</v>
      </c>
      <c r="U193" s="25" t="str">
        <f t="shared" si="40"/>
        <v>Winner/tie</v>
      </c>
      <c r="V193" s="25" t="str">
        <f t="shared" si="41"/>
        <v>Loser/tie</v>
      </c>
      <c r="W193" s="39" t="str">
        <f t="shared" si="42"/>
        <v/>
      </c>
      <c r="Y193">
        <v>13</v>
      </c>
      <c r="Z193" t="s">
        <v>312</v>
      </c>
      <c r="AA193" s="8">
        <v>45988</v>
      </c>
      <c r="AB193" s="14">
        <v>0.54166666666666663</v>
      </c>
      <c r="AC193" t="s">
        <v>230</v>
      </c>
      <c r="AD193" t="s">
        <v>319</v>
      </c>
      <c r="AE193" t="s">
        <v>229</v>
      </c>
      <c r="AF193" t="s">
        <v>314</v>
      </c>
      <c r="AG193" s="4" t="str">
        <f t="shared" ref="AG193:AG208" si="59">IF(AE193="HomeTm",$AG$2,"")</f>
        <v/>
      </c>
      <c r="AH193" s="4" t="str">
        <f t="shared" ref="AH193:AH208" si="60">IF(AE193="HomeTm",$AH$2,"")</f>
        <v/>
      </c>
      <c r="AI193" s="4" t="str">
        <f t="shared" ref="AI193:AI208" si="61">IF(AE193="HomeTm",$AI$2,"")</f>
        <v/>
      </c>
      <c r="AJ193" s="4" t="str">
        <f t="shared" ref="AJ193:AJ208" si="62">IF(AE193="HomeTm",$AJ$2,"")</f>
        <v/>
      </c>
      <c r="AM193" t="str">
        <f>IF(LEN(AF193)&gt;0,IF(LEN(AG193)&gt;0,"P","NP"),"")&amp;IF(AA193&gt;=Dashboard!$O$8,IF(AA193&lt;=Dashboard!$Q$8,"Y",""),"")</f>
        <v>NP</v>
      </c>
    </row>
    <row r="194" spans="1:39" x14ac:dyDescent="0.25">
      <c r="A194">
        <v>13</v>
      </c>
      <c r="B194" t="s">
        <v>312</v>
      </c>
      <c r="C194" s="8">
        <v>45624</v>
      </c>
      <c r="D194" t="s">
        <v>326</v>
      </c>
      <c r="E194" t="s">
        <v>229</v>
      </c>
      <c r="G194" t="s">
        <v>233</v>
      </c>
      <c r="H194" t="s">
        <v>314</v>
      </c>
      <c r="I194">
        <v>23</v>
      </c>
      <c r="J194">
        <v>20</v>
      </c>
      <c r="K194">
        <v>405</v>
      </c>
      <c r="L194">
        <v>1</v>
      </c>
      <c r="M194">
        <v>301</v>
      </c>
      <c r="N194">
        <v>0</v>
      </c>
      <c r="O194" t="str">
        <f>IF(LEN(H194)&gt;0,IF(LEN(I194)&gt;0,"P","NP"),"")&amp;IF(C194&gt;=Dashboard!$O$8,IF(C194&lt;=Dashboard!$Q$8,"Y",""),"")</f>
        <v>P</v>
      </c>
      <c r="S194" s="56">
        <f t="shared" si="38"/>
        <v>45624</v>
      </c>
      <c r="T194" s="39" t="str">
        <f t="shared" si="39"/>
        <v>12:30PM</v>
      </c>
      <c r="U194" s="39" t="str">
        <f t="shared" si="40"/>
        <v>Detroit Lions</v>
      </c>
      <c r="V194" s="39" t="str">
        <f t="shared" si="41"/>
        <v>Chicago Bears</v>
      </c>
      <c r="W194" s="39" t="str">
        <f t="shared" si="42"/>
        <v>P</v>
      </c>
      <c r="Y194">
        <v>13</v>
      </c>
      <c r="Z194" t="s">
        <v>312</v>
      </c>
      <c r="AA194" s="8">
        <v>45988</v>
      </c>
      <c r="AB194" s="14">
        <v>0.6875</v>
      </c>
      <c r="AC194" t="s">
        <v>270</v>
      </c>
      <c r="AD194" t="s">
        <v>319</v>
      </c>
      <c r="AE194" t="s">
        <v>257</v>
      </c>
      <c r="AF194" t="s">
        <v>314</v>
      </c>
      <c r="AG194" s="4" t="str">
        <f t="shared" si="59"/>
        <v/>
      </c>
      <c r="AH194" s="4" t="str">
        <f t="shared" si="60"/>
        <v/>
      </c>
      <c r="AI194" s="4" t="str">
        <f t="shared" si="61"/>
        <v/>
      </c>
      <c r="AJ194" s="4" t="str">
        <f t="shared" si="62"/>
        <v/>
      </c>
      <c r="AM194" t="str">
        <f>IF(LEN(AF194)&gt;0,IF(LEN(AG194)&gt;0,"P","NP"),"")&amp;IF(AA194&gt;=Dashboard!$O$8,IF(AA194&lt;=Dashboard!$Q$8,"Y",""),"")</f>
        <v>NP</v>
      </c>
    </row>
    <row r="195" spans="1:39" x14ac:dyDescent="0.25">
      <c r="A195">
        <v>13</v>
      </c>
      <c r="B195" t="s">
        <v>312</v>
      </c>
      <c r="C195" s="8">
        <v>45624</v>
      </c>
      <c r="D195" t="s">
        <v>327</v>
      </c>
      <c r="E195" t="s">
        <v>257</v>
      </c>
      <c r="G195" t="s">
        <v>263</v>
      </c>
      <c r="H195" t="s">
        <v>314</v>
      </c>
      <c r="I195">
        <v>27</v>
      </c>
      <c r="J195">
        <v>20</v>
      </c>
      <c r="K195">
        <v>317</v>
      </c>
      <c r="L195">
        <v>0</v>
      </c>
      <c r="M195">
        <v>247</v>
      </c>
      <c r="N195">
        <v>2</v>
      </c>
      <c r="O195" t="str">
        <f>IF(LEN(H195)&gt;0,IF(LEN(I195)&gt;0,"P","NP"),"")&amp;IF(C195&gt;=Dashboard!$O$8,IF(C195&lt;=Dashboard!$Q$8,"Y",""),"")</f>
        <v>P</v>
      </c>
      <c r="S195" s="56">
        <f t="shared" si="38"/>
        <v>45624</v>
      </c>
      <c r="T195" s="39" t="str">
        <f t="shared" si="39"/>
        <v>4:30PM</v>
      </c>
      <c r="U195" s="39" t="str">
        <f t="shared" si="40"/>
        <v>Dallas Cowboys</v>
      </c>
      <c r="V195" s="39" t="str">
        <f t="shared" si="41"/>
        <v>New York Giants</v>
      </c>
      <c r="W195" s="39" t="str">
        <f t="shared" si="42"/>
        <v>P</v>
      </c>
      <c r="Y195">
        <v>13</v>
      </c>
      <c r="Z195" t="s">
        <v>312</v>
      </c>
      <c r="AA195" s="8">
        <v>45988</v>
      </c>
      <c r="AB195" s="14">
        <v>0.84722222222222221</v>
      </c>
      <c r="AC195" t="s">
        <v>214</v>
      </c>
      <c r="AD195" t="s">
        <v>319</v>
      </c>
      <c r="AE195" t="s">
        <v>207</v>
      </c>
      <c r="AF195" t="s">
        <v>314</v>
      </c>
      <c r="AG195" s="4" t="str">
        <f t="shared" si="59"/>
        <v/>
      </c>
      <c r="AH195" s="4" t="str">
        <f t="shared" si="60"/>
        <v/>
      </c>
      <c r="AI195" s="4" t="str">
        <f t="shared" si="61"/>
        <v/>
      </c>
      <c r="AJ195" s="4" t="str">
        <f t="shared" si="62"/>
        <v/>
      </c>
      <c r="AM195" t="str">
        <f>IF(LEN(AF195)&gt;0,IF(LEN(AG195)&gt;0,"P","NP"),"")&amp;IF(AA195&gt;=Dashboard!$O$8,IF(AA195&lt;=Dashboard!$Q$8,"Y",""),"")</f>
        <v>NP</v>
      </c>
    </row>
    <row r="196" spans="1:39" x14ac:dyDescent="0.25">
      <c r="A196">
        <v>13</v>
      </c>
      <c r="B196" t="s">
        <v>312</v>
      </c>
      <c r="C196" s="8">
        <v>45624</v>
      </c>
      <c r="D196" t="s">
        <v>313</v>
      </c>
      <c r="E196" t="s">
        <v>230</v>
      </c>
      <c r="G196" t="s">
        <v>251</v>
      </c>
      <c r="H196" t="s">
        <v>314</v>
      </c>
      <c r="I196">
        <v>30</v>
      </c>
      <c r="J196">
        <v>17</v>
      </c>
      <c r="K196">
        <v>388</v>
      </c>
      <c r="L196">
        <v>0</v>
      </c>
      <c r="M196">
        <v>375</v>
      </c>
      <c r="N196">
        <v>1</v>
      </c>
      <c r="O196" t="str">
        <f>IF(LEN(H196)&gt;0,IF(LEN(I196)&gt;0,"P","NP"),"")&amp;IF(C196&gt;=Dashboard!$O$8,IF(C196&lt;=Dashboard!$Q$8,"Y",""),"")</f>
        <v>P</v>
      </c>
      <c r="S196" s="56">
        <f t="shared" ref="S196:S259" si="63">IF(C196=0,"",C196)</f>
        <v>45624</v>
      </c>
      <c r="T196" s="39" t="str">
        <f t="shared" ref="T196:T259" si="64">IF(D196=0,"",D196)</f>
        <v>8:20PM</v>
      </c>
      <c r="U196" s="39" t="str">
        <f t="shared" ref="U196:U259" si="65">IF(E196=0,"",E196)</f>
        <v>Green Bay Packers</v>
      </c>
      <c r="V196" s="39" t="str">
        <f t="shared" ref="V196:V259" si="66">IF(G196=0,"",G196)</f>
        <v>Miami Dolphins</v>
      </c>
      <c r="W196" s="39" t="str">
        <f t="shared" ref="W196:W259" si="67">O196</f>
        <v>P</v>
      </c>
      <c r="Y196">
        <v>13</v>
      </c>
      <c r="Z196" t="s">
        <v>315</v>
      </c>
      <c r="AA196" s="8">
        <v>45989</v>
      </c>
      <c r="AB196" s="14">
        <v>0.625</v>
      </c>
      <c r="AC196" t="s">
        <v>233</v>
      </c>
      <c r="AD196" t="s">
        <v>319</v>
      </c>
      <c r="AE196" t="s">
        <v>259</v>
      </c>
      <c r="AF196" t="s">
        <v>314</v>
      </c>
      <c r="AG196" s="4" t="str">
        <f t="shared" si="59"/>
        <v/>
      </c>
      <c r="AH196" s="4" t="str">
        <f t="shared" si="60"/>
        <v/>
      </c>
      <c r="AI196" s="4" t="str">
        <f t="shared" si="61"/>
        <v/>
      </c>
      <c r="AJ196" s="4" t="str">
        <f t="shared" si="62"/>
        <v/>
      </c>
      <c r="AM196" t="str">
        <f>IF(LEN(AF196)&gt;0,IF(LEN(AG196)&gt;0,"P","NP"),"")&amp;IF(AA196&gt;=Dashboard!$O$8,IF(AA196&lt;=Dashboard!$Q$8,"Y",""),"")</f>
        <v>NP</v>
      </c>
    </row>
    <row r="197" spans="1:39" x14ac:dyDescent="0.25">
      <c r="A197">
        <v>13</v>
      </c>
      <c r="B197" t="s">
        <v>315</v>
      </c>
      <c r="C197" s="8">
        <v>45625</v>
      </c>
      <c r="D197" t="s">
        <v>328</v>
      </c>
      <c r="E197" t="s">
        <v>270</v>
      </c>
      <c r="G197" t="s">
        <v>271</v>
      </c>
      <c r="H197" t="s">
        <v>314</v>
      </c>
      <c r="I197">
        <v>19</v>
      </c>
      <c r="J197">
        <v>17</v>
      </c>
      <c r="K197">
        <v>329</v>
      </c>
      <c r="L197">
        <v>0</v>
      </c>
      <c r="M197">
        <v>434</v>
      </c>
      <c r="N197">
        <v>1</v>
      </c>
      <c r="O197" t="str">
        <f>IF(LEN(H197)&gt;0,IF(LEN(I197)&gt;0,"P","NP"),"")&amp;IF(C197&gt;=Dashboard!$O$8,IF(C197&lt;=Dashboard!$Q$8,"Y",""),"")</f>
        <v>P</v>
      </c>
      <c r="S197" s="56">
        <f t="shared" si="63"/>
        <v>45625</v>
      </c>
      <c r="T197" s="39" t="str">
        <f t="shared" si="64"/>
        <v>3:00PM</v>
      </c>
      <c r="U197" s="39" t="str">
        <f t="shared" si="65"/>
        <v>Kansas City Chiefs</v>
      </c>
      <c r="V197" s="39" t="str">
        <f t="shared" si="66"/>
        <v>Las Vegas Raiders</v>
      </c>
      <c r="W197" s="39" t="str">
        <f t="shared" si="67"/>
        <v>P</v>
      </c>
      <c r="Y197">
        <v>13</v>
      </c>
      <c r="Z197" t="s">
        <v>317</v>
      </c>
      <c r="AA197" s="8">
        <v>45991</v>
      </c>
      <c r="AB197" s="14">
        <v>0.54166666666666663</v>
      </c>
      <c r="AC197" t="s">
        <v>236</v>
      </c>
      <c r="AD197" t="s">
        <v>319</v>
      </c>
      <c r="AE197" t="s">
        <v>225</v>
      </c>
      <c r="AF197" t="s">
        <v>314</v>
      </c>
      <c r="AG197" s="4" t="str">
        <f t="shared" si="59"/>
        <v/>
      </c>
      <c r="AH197" s="4" t="str">
        <f t="shared" si="60"/>
        <v/>
      </c>
      <c r="AI197" s="4" t="str">
        <f t="shared" si="61"/>
        <v/>
      </c>
      <c r="AJ197" s="4" t="str">
        <f t="shared" si="62"/>
        <v/>
      </c>
      <c r="AM197" t="str">
        <f>IF(LEN(AF197)&gt;0,IF(LEN(AG197)&gt;0,"P","NP"),"")&amp;IF(AA197&gt;=Dashboard!$O$8,IF(AA197&lt;=Dashboard!$Q$8,"Y",""),"")</f>
        <v>NP</v>
      </c>
    </row>
    <row r="198" spans="1:39" x14ac:dyDescent="0.25">
      <c r="A198">
        <v>13</v>
      </c>
      <c r="B198" t="s">
        <v>317</v>
      </c>
      <c r="C198" s="8">
        <v>45627</v>
      </c>
      <c r="D198" t="s">
        <v>318</v>
      </c>
      <c r="E198" t="s">
        <v>273</v>
      </c>
      <c r="F198" t="s">
        <v>319</v>
      </c>
      <c r="G198" t="s">
        <v>222</v>
      </c>
      <c r="H198" t="s">
        <v>314</v>
      </c>
      <c r="I198">
        <v>17</v>
      </c>
      <c r="J198">
        <v>13</v>
      </c>
      <c r="K198">
        <v>187</v>
      </c>
      <c r="L198">
        <v>1</v>
      </c>
      <c r="M198">
        <v>350</v>
      </c>
      <c r="N198">
        <v>4</v>
      </c>
      <c r="O198" t="str">
        <f>IF(LEN(H198)&gt;0,IF(LEN(I198)&gt;0,"P","NP"),"")&amp;IF(C198&gt;=Dashboard!$O$8,IF(C198&lt;=Dashboard!$Q$8,"Y",""),"")</f>
        <v>P</v>
      </c>
      <c r="S198" s="56">
        <f t="shared" si="63"/>
        <v>45627</v>
      </c>
      <c r="T198" s="39" t="str">
        <f t="shared" si="64"/>
        <v>1:00PM</v>
      </c>
      <c r="U198" s="39" t="str">
        <f t="shared" si="65"/>
        <v>Los Angeles Chargers</v>
      </c>
      <c r="V198" s="39" t="str">
        <f t="shared" si="66"/>
        <v>Atlanta Falcons</v>
      </c>
      <c r="W198" s="39" t="str">
        <f t="shared" si="67"/>
        <v>P</v>
      </c>
      <c r="Y198">
        <v>13</v>
      </c>
      <c r="Z198" t="s">
        <v>317</v>
      </c>
      <c r="AA198" s="8">
        <v>45991</v>
      </c>
      <c r="AB198" s="14">
        <v>0.54166666666666663</v>
      </c>
      <c r="AC198" t="s">
        <v>284</v>
      </c>
      <c r="AD198" t="s">
        <v>319</v>
      </c>
      <c r="AE198" t="s">
        <v>210</v>
      </c>
      <c r="AF198" t="s">
        <v>314</v>
      </c>
      <c r="AG198" s="4" t="str">
        <f t="shared" si="59"/>
        <v/>
      </c>
      <c r="AH198" s="4" t="str">
        <f t="shared" si="60"/>
        <v/>
      </c>
      <c r="AI198" s="4" t="str">
        <f t="shared" si="61"/>
        <v/>
      </c>
      <c r="AJ198" s="4" t="str">
        <f t="shared" si="62"/>
        <v/>
      </c>
      <c r="AM198" t="str">
        <f>IF(LEN(AF198)&gt;0,IF(LEN(AG198)&gt;0,"P","NP"),"")&amp;IF(AA198&gt;=Dashboard!$O$8,IF(AA198&lt;=Dashboard!$Q$8,"Y",""),"")</f>
        <v>NP</v>
      </c>
    </row>
    <row r="199" spans="1:39" x14ac:dyDescent="0.25">
      <c r="A199">
        <v>13</v>
      </c>
      <c r="B199" t="s">
        <v>317</v>
      </c>
      <c r="C199" s="8">
        <v>45627</v>
      </c>
      <c r="D199" t="s">
        <v>318</v>
      </c>
      <c r="E199" t="s">
        <v>212</v>
      </c>
      <c r="F199" t="s">
        <v>319</v>
      </c>
      <c r="G199" t="s">
        <v>214</v>
      </c>
      <c r="H199" t="s">
        <v>314</v>
      </c>
      <c r="I199">
        <v>44</v>
      </c>
      <c r="J199">
        <v>38</v>
      </c>
      <c r="K199">
        <v>520</v>
      </c>
      <c r="L199">
        <v>1</v>
      </c>
      <c r="M199">
        <v>375</v>
      </c>
      <c r="N199">
        <v>3</v>
      </c>
      <c r="O199" t="str">
        <f>IF(LEN(H199)&gt;0,IF(LEN(I199)&gt;0,"P","NP"),"")&amp;IF(C199&gt;=Dashboard!$O$8,IF(C199&lt;=Dashboard!$Q$8,"Y",""),"")</f>
        <v>P</v>
      </c>
      <c r="S199" s="56">
        <f t="shared" si="63"/>
        <v>45627</v>
      </c>
      <c r="T199" s="39" t="str">
        <f t="shared" si="64"/>
        <v>1:00PM</v>
      </c>
      <c r="U199" s="39" t="str">
        <f t="shared" si="65"/>
        <v>Pittsburgh Steelers</v>
      </c>
      <c r="V199" s="39" t="str">
        <f t="shared" si="66"/>
        <v>Cincinnati Bengals</v>
      </c>
      <c r="W199" s="39" t="str">
        <f t="shared" si="67"/>
        <v>P</v>
      </c>
      <c r="Y199">
        <v>13</v>
      </c>
      <c r="Z199" t="s">
        <v>317</v>
      </c>
      <c r="AA199" s="8">
        <v>45991</v>
      </c>
      <c r="AB199" s="14">
        <v>0.54166666666666663</v>
      </c>
      <c r="AC199" t="s">
        <v>243</v>
      </c>
      <c r="AD199" t="s">
        <v>319</v>
      </c>
      <c r="AE199" t="s">
        <v>245</v>
      </c>
      <c r="AF199" t="s">
        <v>314</v>
      </c>
      <c r="AG199" s="4" t="str">
        <f t="shared" si="59"/>
        <v/>
      </c>
      <c r="AH199" s="4" t="str">
        <f t="shared" si="60"/>
        <v/>
      </c>
      <c r="AI199" s="4" t="str">
        <f t="shared" si="61"/>
        <v/>
      </c>
      <c r="AJ199" s="4" t="str">
        <f t="shared" si="62"/>
        <v/>
      </c>
      <c r="AM199" t="str">
        <f>IF(LEN(AF199)&gt;0,IF(LEN(AG199)&gt;0,"P","NP"),"")&amp;IF(AA199&gt;=Dashboard!$O$8,IF(AA199&lt;=Dashboard!$Q$8,"Y",""),"")</f>
        <v>NP</v>
      </c>
    </row>
    <row r="200" spans="1:39" x14ac:dyDescent="0.25">
      <c r="A200">
        <v>13</v>
      </c>
      <c r="B200" t="s">
        <v>317</v>
      </c>
      <c r="C200" s="8">
        <v>45627</v>
      </c>
      <c r="D200" t="s">
        <v>318</v>
      </c>
      <c r="E200" t="s">
        <v>231</v>
      </c>
      <c r="G200" t="s">
        <v>240</v>
      </c>
      <c r="H200" t="s">
        <v>314</v>
      </c>
      <c r="I200">
        <v>23</v>
      </c>
      <c r="J200">
        <v>22</v>
      </c>
      <c r="K200">
        <v>273</v>
      </c>
      <c r="L200">
        <v>1</v>
      </c>
      <c r="M200">
        <v>406</v>
      </c>
      <c r="N200">
        <v>2</v>
      </c>
      <c r="O200" t="str">
        <f>IF(LEN(H200)&gt;0,IF(LEN(I200)&gt;0,"P","NP"),"")&amp;IF(C200&gt;=Dashboard!$O$8,IF(C200&lt;=Dashboard!$Q$8,"Y",""),"")</f>
        <v>P</v>
      </c>
      <c r="S200" s="56">
        <f t="shared" si="63"/>
        <v>45627</v>
      </c>
      <c r="T200" s="39" t="str">
        <f t="shared" si="64"/>
        <v>1:00PM</v>
      </c>
      <c r="U200" s="39" t="str">
        <f t="shared" si="65"/>
        <v>Minnesota Vikings</v>
      </c>
      <c r="V200" s="39" t="str">
        <f t="shared" si="66"/>
        <v>Arizona Cardinals</v>
      </c>
      <c r="W200" s="39" t="str">
        <f t="shared" si="67"/>
        <v>P</v>
      </c>
      <c r="Y200">
        <v>13</v>
      </c>
      <c r="Z200" t="s">
        <v>317</v>
      </c>
      <c r="AA200" s="8">
        <v>45991</v>
      </c>
      <c r="AB200" s="14">
        <v>0.54166666666666663</v>
      </c>
      <c r="AC200" t="s">
        <v>219</v>
      </c>
      <c r="AD200" t="s">
        <v>319</v>
      </c>
      <c r="AE200" t="s">
        <v>251</v>
      </c>
      <c r="AF200" t="s">
        <v>314</v>
      </c>
      <c r="AG200" s="4" t="str">
        <f t="shared" si="59"/>
        <v/>
      </c>
      <c r="AH200" s="4" t="str">
        <f t="shared" si="60"/>
        <v/>
      </c>
      <c r="AI200" s="4" t="str">
        <f t="shared" si="61"/>
        <v/>
      </c>
      <c r="AJ200" s="4" t="str">
        <f t="shared" si="62"/>
        <v/>
      </c>
      <c r="AM200" t="str">
        <f>IF(LEN(AF200)&gt;0,IF(LEN(AG200)&gt;0,"P","NP"),"")&amp;IF(AA200&gt;=Dashboard!$O$8,IF(AA200&lt;=Dashboard!$Q$8,"Y",""),"")</f>
        <v>NP</v>
      </c>
    </row>
    <row r="201" spans="1:39" x14ac:dyDescent="0.25">
      <c r="A201">
        <v>13</v>
      </c>
      <c r="B201" t="s">
        <v>317</v>
      </c>
      <c r="C201" s="8">
        <v>45627</v>
      </c>
      <c r="D201" t="s">
        <v>318</v>
      </c>
      <c r="E201" t="s">
        <v>238</v>
      </c>
      <c r="F201" t="s">
        <v>319</v>
      </c>
      <c r="G201" t="s">
        <v>253</v>
      </c>
      <c r="H201" t="s">
        <v>314</v>
      </c>
      <c r="I201">
        <v>26</v>
      </c>
      <c r="J201">
        <v>21</v>
      </c>
      <c r="K201">
        <v>259</v>
      </c>
      <c r="L201">
        <v>2</v>
      </c>
      <c r="M201">
        <v>258</v>
      </c>
      <c r="N201">
        <v>2</v>
      </c>
      <c r="O201" t="str">
        <f>IF(LEN(H201)&gt;0,IF(LEN(I201)&gt;0,"P","NP"),"")&amp;IF(C201&gt;=Dashboard!$O$8,IF(C201&lt;=Dashboard!$Q$8,"Y",""),"")</f>
        <v>P</v>
      </c>
      <c r="S201" s="56">
        <f t="shared" si="63"/>
        <v>45627</v>
      </c>
      <c r="T201" s="39" t="str">
        <f t="shared" si="64"/>
        <v>1:00PM</v>
      </c>
      <c r="U201" s="39" t="str">
        <f t="shared" si="65"/>
        <v>Seattle Seahawks</v>
      </c>
      <c r="V201" s="39" t="str">
        <f t="shared" si="66"/>
        <v>New York Jets</v>
      </c>
      <c r="W201" s="39" t="str">
        <f t="shared" si="67"/>
        <v>P</v>
      </c>
      <c r="Y201">
        <v>13</v>
      </c>
      <c r="Z201" t="s">
        <v>317</v>
      </c>
      <c r="AA201" s="8">
        <v>45991</v>
      </c>
      <c r="AB201" s="14">
        <v>0.54166666666666663</v>
      </c>
      <c r="AC201" t="s">
        <v>222</v>
      </c>
      <c r="AD201" t="s">
        <v>319</v>
      </c>
      <c r="AE201" t="s">
        <v>253</v>
      </c>
      <c r="AF201" t="s">
        <v>314</v>
      </c>
      <c r="AG201" s="4" t="str">
        <f t="shared" si="59"/>
        <v/>
      </c>
      <c r="AH201" s="4" t="str">
        <f t="shared" si="60"/>
        <v/>
      </c>
      <c r="AI201" s="4" t="str">
        <f t="shared" si="61"/>
        <v/>
      </c>
      <c r="AJ201" s="4" t="str">
        <f t="shared" si="62"/>
        <v/>
      </c>
      <c r="AM201" t="str">
        <f>IF(LEN(AF201)&gt;0,IF(LEN(AG201)&gt;0,"P","NP"),"")&amp;IF(AA201&gt;=Dashboard!$O$8,IF(AA201&lt;=Dashboard!$Q$8,"Y",""),"")</f>
        <v>NP</v>
      </c>
    </row>
    <row r="202" spans="1:39" x14ac:dyDescent="0.25">
      <c r="A202">
        <v>13</v>
      </c>
      <c r="B202" t="s">
        <v>317</v>
      </c>
      <c r="C202" s="8">
        <v>45627</v>
      </c>
      <c r="D202" t="s">
        <v>318</v>
      </c>
      <c r="E202" t="s">
        <v>266</v>
      </c>
      <c r="G202" t="s">
        <v>246</v>
      </c>
      <c r="H202" t="s">
        <v>314</v>
      </c>
      <c r="I202">
        <v>42</v>
      </c>
      <c r="J202">
        <v>19</v>
      </c>
      <c r="K202">
        <v>463</v>
      </c>
      <c r="L202">
        <v>1</v>
      </c>
      <c r="M202">
        <v>245</v>
      </c>
      <c r="N202">
        <v>2</v>
      </c>
      <c r="O202" t="str">
        <f>IF(LEN(H202)&gt;0,IF(LEN(I202)&gt;0,"P","NP"),"")&amp;IF(C202&gt;=Dashboard!$O$8,IF(C202&lt;=Dashboard!$Q$8,"Y",""),"")</f>
        <v>P</v>
      </c>
      <c r="S202" s="56">
        <f t="shared" si="63"/>
        <v>45627</v>
      </c>
      <c r="T202" s="39" t="str">
        <f t="shared" si="64"/>
        <v>1:00PM</v>
      </c>
      <c r="U202" s="39" t="str">
        <f t="shared" si="65"/>
        <v>Washington Commanders</v>
      </c>
      <c r="V202" s="39" t="str">
        <f t="shared" si="66"/>
        <v>Tennessee Titans</v>
      </c>
      <c r="W202" s="39" t="str">
        <f t="shared" si="67"/>
        <v>P</v>
      </c>
      <c r="Y202">
        <v>13</v>
      </c>
      <c r="Z202" t="s">
        <v>317</v>
      </c>
      <c r="AA202" s="8">
        <v>45991</v>
      </c>
      <c r="AB202" s="14">
        <v>0.54166666666666663</v>
      </c>
      <c r="AC202" t="s">
        <v>244</v>
      </c>
      <c r="AD202" t="s">
        <v>319</v>
      </c>
      <c r="AE202" t="s">
        <v>246</v>
      </c>
      <c r="AF202" t="s">
        <v>314</v>
      </c>
      <c r="AG202" s="4" t="str">
        <f t="shared" si="59"/>
        <v/>
      </c>
      <c r="AH202" s="4" t="str">
        <f t="shared" si="60"/>
        <v/>
      </c>
      <c r="AI202" s="4" t="str">
        <f t="shared" si="61"/>
        <v/>
      </c>
      <c r="AJ202" s="4" t="str">
        <f t="shared" si="62"/>
        <v/>
      </c>
      <c r="AM202" t="str">
        <f>IF(LEN(AF202)&gt;0,IF(LEN(AG202)&gt;0,"P","NP"),"")&amp;IF(AA202&gt;=Dashboard!$O$8,IF(AA202&lt;=Dashboard!$Q$8,"Y",""),"")</f>
        <v>NP</v>
      </c>
    </row>
    <row r="203" spans="1:39" x14ac:dyDescent="0.25">
      <c r="A203">
        <v>13</v>
      </c>
      <c r="B203" t="s">
        <v>317</v>
      </c>
      <c r="C203" s="8">
        <v>45627</v>
      </c>
      <c r="D203" t="s">
        <v>318</v>
      </c>
      <c r="E203" t="s">
        <v>245</v>
      </c>
      <c r="F203" t="s">
        <v>319</v>
      </c>
      <c r="G203" t="s">
        <v>254</v>
      </c>
      <c r="H203" t="s">
        <v>314</v>
      </c>
      <c r="I203">
        <v>25</v>
      </c>
      <c r="J203">
        <v>24</v>
      </c>
      <c r="K203">
        <v>253</v>
      </c>
      <c r="L203">
        <v>2</v>
      </c>
      <c r="M203">
        <v>422</v>
      </c>
      <c r="N203">
        <v>1</v>
      </c>
      <c r="O203" t="str">
        <f>IF(LEN(H203)&gt;0,IF(LEN(I203)&gt;0,"P","NP"),"")&amp;IF(C203&gt;=Dashboard!$O$8,IF(C203&lt;=Dashboard!$Q$8,"Y",""),"")</f>
        <v>P</v>
      </c>
      <c r="S203" s="56">
        <f t="shared" si="63"/>
        <v>45627</v>
      </c>
      <c r="T203" s="39" t="str">
        <f t="shared" si="64"/>
        <v>1:00PM</v>
      </c>
      <c r="U203" s="39" t="str">
        <f t="shared" si="65"/>
        <v>Indianapolis Colts</v>
      </c>
      <c r="V203" s="39" t="str">
        <f t="shared" si="66"/>
        <v>New England Patriots</v>
      </c>
      <c r="W203" s="39" t="str">
        <f t="shared" si="67"/>
        <v>P</v>
      </c>
      <c r="Y203">
        <v>13</v>
      </c>
      <c r="Z203" t="s">
        <v>317</v>
      </c>
      <c r="AA203" s="8">
        <v>45991</v>
      </c>
      <c r="AB203" s="14">
        <v>0.54166666666666663</v>
      </c>
      <c r="AC203" t="s">
        <v>240</v>
      </c>
      <c r="AD203" t="s">
        <v>319</v>
      </c>
      <c r="AE203" t="s">
        <v>217</v>
      </c>
      <c r="AF203" t="s">
        <v>314</v>
      </c>
      <c r="AG203" s="4" t="str">
        <f t="shared" si="59"/>
        <v/>
      </c>
      <c r="AH203" s="4" t="str">
        <f t="shared" si="60"/>
        <v/>
      </c>
      <c r="AI203" s="4" t="str">
        <f t="shared" si="61"/>
        <v/>
      </c>
      <c r="AJ203" s="4" t="str">
        <f t="shared" si="62"/>
        <v/>
      </c>
      <c r="AM203" t="str">
        <f>IF(LEN(AF203)&gt;0,IF(LEN(AG203)&gt;0,"P","NP"),"")&amp;IF(AA203&gt;=Dashboard!$O$8,IF(AA203&lt;=Dashboard!$Q$8,"Y",""),"")</f>
        <v>NP</v>
      </c>
    </row>
    <row r="204" spans="1:39" x14ac:dyDescent="0.25">
      <c r="A204">
        <v>13</v>
      </c>
      <c r="B204" t="s">
        <v>317</v>
      </c>
      <c r="C204" s="8">
        <v>45627</v>
      </c>
      <c r="D204" t="s">
        <v>318</v>
      </c>
      <c r="E204" t="s">
        <v>243</v>
      </c>
      <c r="F204" t="s">
        <v>319</v>
      </c>
      <c r="G204" t="s">
        <v>244</v>
      </c>
      <c r="H204" t="s">
        <v>314</v>
      </c>
      <c r="I204">
        <v>23</v>
      </c>
      <c r="J204">
        <v>20</v>
      </c>
      <c r="K204">
        <v>326</v>
      </c>
      <c r="L204">
        <v>0</v>
      </c>
      <c r="M204">
        <v>373</v>
      </c>
      <c r="N204">
        <v>1</v>
      </c>
      <c r="O204" t="str">
        <f>IF(LEN(H204)&gt;0,IF(LEN(I204)&gt;0,"P","NP"),"")&amp;IF(C204&gt;=Dashboard!$O$8,IF(C204&lt;=Dashboard!$Q$8,"Y",""),"")</f>
        <v>P</v>
      </c>
      <c r="S204" s="56">
        <f t="shared" si="63"/>
        <v>45627</v>
      </c>
      <c r="T204" s="39" t="str">
        <f t="shared" si="64"/>
        <v>1:00PM</v>
      </c>
      <c r="U204" s="39" t="str">
        <f t="shared" si="65"/>
        <v>Houston Texans</v>
      </c>
      <c r="V204" s="39" t="str">
        <f t="shared" si="66"/>
        <v>Jacksonville Jaguars</v>
      </c>
      <c r="W204" s="39" t="str">
        <f t="shared" si="67"/>
        <v>P</v>
      </c>
      <c r="Y204">
        <v>13</v>
      </c>
      <c r="Z204" t="s">
        <v>317</v>
      </c>
      <c r="AA204" s="8">
        <v>45991</v>
      </c>
      <c r="AB204" s="14">
        <v>0.67013888888888884</v>
      </c>
      <c r="AC204" t="s">
        <v>231</v>
      </c>
      <c r="AD204" t="s">
        <v>319</v>
      </c>
      <c r="AE204" t="s">
        <v>238</v>
      </c>
      <c r="AF204" t="s">
        <v>314</v>
      </c>
      <c r="AG204" s="4" t="str">
        <f t="shared" si="59"/>
        <v/>
      </c>
      <c r="AH204" s="4" t="str">
        <f t="shared" si="60"/>
        <v/>
      </c>
      <c r="AI204" s="4" t="str">
        <f t="shared" si="61"/>
        <v/>
      </c>
      <c r="AJ204" s="4" t="str">
        <f t="shared" si="62"/>
        <v/>
      </c>
      <c r="AM204" t="str">
        <f>IF(LEN(AF204)&gt;0,IF(LEN(AG204)&gt;0,"P","NP"),"")&amp;IF(AA204&gt;=Dashboard!$O$8,IF(AA204&lt;=Dashboard!$Q$8,"Y",""),"")</f>
        <v>NP</v>
      </c>
    </row>
    <row r="205" spans="1:39" x14ac:dyDescent="0.25">
      <c r="A205">
        <v>13</v>
      </c>
      <c r="B205" t="s">
        <v>317</v>
      </c>
      <c r="C205" s="8">
        <v>45627</v>
      </c>
      <c r="D205" t="s">
        <v>320</v>
      </c>
      <c r="E205" t="s">
        <v>217</v>
      </c>
      <c r="F205" t="s">
        <v>319</v>
      </c>
      <c r="G205" t="s">
        <v>225</v>
      </c>
      <c r="H205" t="s">
        <v>314</v>
      </c>
      <c r="I205">
        <v>26</v>
      </c>
      <c r="J205">
        <v>23</v>
      </c>
      <c r="K205">
        <v>445</v>
      </c>
      <c r="L205">
        <v>2</v>
      </c>
      <c r="M205">
        <v>367</v>
      </c>
      <c r="N205">
        <v>1</v>
      </c>
      <c r="O205" t="str">
        <f>IF(LEN(H205)&gt;0,IF(LEN(I205)&gt;0,"P","NP"),"")&amp;IF(C205&gt;=Dashboard!$O$8,IF(C205&lt;=Dashboard!$Q$8,"Y",""),"")</f>
        <v>P</v>
      </c>
      <c r="S205" s="56">
        <f t="shared" si="63"/>
        <v>45627</v>
      </c>
      <c r="T205" s="39" t="str">
        <f t="shared" si="64"/>
        <v>4:05PM</v>
      </c>
      <c r="U205" s="39" t="str">
        <f t="shared" si="65"/>
        <v>Tampa Bay Buccaneers</v>
      </c>
      <c r="V205" s="39" t="str">
        <f t="shared" si="66"/>
        <v>Carolina Panthers</v>
      </c>
      <c r="W205" s="39" t="str">
        <f t="shared" si="67"/>
        <v>P</v>
      </c>
      <c r="Y205">
        <v>13</v>
      </c>
      <c r="Z205" t="s">
        <v>317</v>
      </c>
      <c r="AA205" s="8">
        <v>45991</v>
      </c>
      <c r="AB205" s="14">
        <v>0.68402777777777779</v>
      </c>
      <c r="AC205" t="s">
        <v>18</v>
      </c>
      <c r="AD205" t="s">
        <v>319</v>
      </c>
      <c r="AE205" t="s">
        <v>212</v>
      </c>
      <c r="AF205" t="s">
        <v>314</v>
      </c>
      <c r="AG205" s="4" t="str">
        <f t="shared" si="59"/>
        <v/>
      </c>
      <c r="AH205" s="4" t="str">
        <f t="shared" si="60"/>
        <v/>
      </c>
      <c r="AI205" s="4" t="str">
        <f t="shared" si="61"/>
        <v/>
      </c>
      <c r="AJ205" s="4" t="str">
        <f t="shared" si="62"/>
        <v/>
      </c>
      <c r="AM205" t="str">
        <f>IF(LEN(AF205)&gt;0,IF(LEN(AG205)&gt;0,"P","NP"),"")&amp;IF(AA205&gt;=Dashboard!$O$8,IF(AA205&lt;=Dashboard!$Q$8,"Y",""),"")</f>
        <v>NP</v>
      </c>
    </row>
    <row r="206" spans="1:39" x14ac:dyDescent="0.25">
      <c r="A206">
        <v>13</v>
      </c>
      <c r="B206" t="s">
        <v>317</v>
      </c>
      <c r="C206" s="8">
        <v>45627</v>
      </c>
      <c r="D206" t="s">
        <v>320</v>
      </c>
      <c r="E206" t="s">
        <v>236</v>
      </c>
      <c r="F206" t="s">
        <v>319</v>
      </c>
      <c r="G206" t="s">
        <v>219</v>
      </c>
      <c r="H206" t="s">
        <v>314</v>
      </c>
      <c r="I206">
        <v>21</v>
      </c>
      <c r="J206">
        <v>14</v>
      </c>
      <c r="K206">
        <v>322</v>
      </c>
      <c r="L206">
        <v>0</v>
      </c>
      <c r="M206">
        <v>327</v>
      </c>
      <c r="N206">
        <v>0</v>
      </c>
      <c r="O206" t="str">
        <f>IF(LEN(H206)&gt;0,IF(LEN(I206)&gt;0,"P","NP"),"")&amp;IF(C206&gt;=Dashboard!$O$8,IF(C206&lt;=Dashboard!$Q$8,"Y",""),"")</f>
        <v>P</v>
      </c>
      <c r="S206" s="56">
        <f t="shared" si="63"/>
        <v>45627</v>
      </c>
      <c r="T206" s="39" t="str">
        <f t="shared" si="64"/>
        <v>4:05PM</v>
      </c>
      <c r="U206" s="39" t="str">
        <f t="shared" si="65"/>
        <v>Los Angeles Rams</v>
      </c>
      <c r="V206" s="39" t="str">
        <f t="shared" si="66"/>
        <v>New Orleans Saints</v>
      </c>
      <c r="W206" s="39" t="str">
        <f t="shared" si="67"/>
        <v>P</v>
      </c>
      <c r="Y206">
        <v>13</v>
      </c>
      <c r="Z206" t="s">
        <v>317</v>
      </c>
      <c r="AA206" s="8">
        <v>45991</v>
      </c>
      <c r="AB206" s="14">
        <v>0.68402777777777779</v>
      </c>
      <c r="AC206" t="s">
        <v>271</v>
      </c>
      <c r="AD206" t="s">
        <v>319</v>
      </c>
      <c r="AE206" t="s">
        <v>273</v>
      </c>
      <c r="AF206" t="s">
        <v>314</v>
      </c>
      <c r="AG206" s="4" t="str">
        <f t="shared" si="59"/>
        <v/>
      </c>
      <c r="AH206" s="4" t="str">
        <f t="shared" si="60"/>
        <v/>
      </c>
      <c r="AI206" s="4" t="str">
        <f t="shared" si="61"/>
        <v/>
      </c>
      <c r="AJ206" s="4" t="str">
        <f t="shared" si="62"/>
        <v/>
      </c>
      <c r="AM206" t="str">
        <f>IF(LEN(AF206)&gt;0,IF(LEN(AG206)&gt;0,"P","NP"),"")&amp;IF(AA206&gt;=Dashboard!$O$8,IF(AA206&lt;=Dashboard!$Q$8,"Y",""),"")</f>
        <v>NP</v>
      </c>
    </row>
    <row r="207" spans="1:39" x14ac:dyDescent="0.25">
      <c r="A207">
        <v>13</v>
      </c>
      <c r="B207" t="s">
        <v>317</v>
      </c>
      <c r="C207" s="8">
        <v>45627</v>
      </c>
      <c r="D207" t="s">
        <v>321</v>
      </c>
      <c r="E207" t="s">
        <v>259</v>
      </c>
      <c r="F207" t="s">
        <v>319</v>
      </c>
      <c r="G207" t="s">
        <v>207</v>
      </c>
      <c r="H207" t="s">
        <v>314</v>
      </c>
      <c r="I207">
        <v>24</v>
      </c>
      <c r="J207">
        <v>19</v>
      </c>
      <c r="K207">
        <v>252</v>
      </c>
      <c r="L207">
        <v>0</v>
      </c>
      <c r="M207">
        <v>372</v>
      </c>
      <c r="N207">
        <v>0</v>
      </c>
      <c r="O207" t="str">
        <f>IF(LEN(H207)&gt;0,IF(LEN(I207)&gt;0,"P","NP"),"")&amp;IF(C207&gt;=Dashboard!$O$8,IF(C207&lt;=Dashboard!$Q$8,"Y",""),"")</f>
        <v>P</v>
      </c>
      <c r="S207" s="56">
        <f t="shared" si="63"/>
        <v>45627</v>
      </c>
      <c r="T207" s="39" t="str">
        <f t="shared" si="64"/>
        <v>4:25PM</v>
      </c>
      <c r="U207" s="39" t="str">
        <f t="shared" si="65"/>
        <v>Philadelphia Eagles</v>
      </c>
      <c r="V207" s="39" t="str">
        <f t="shared" si="66"/>
        <v>Baltimore Ravens</v>
      </c>
      <c r="W207" s="39" t="str">
        <f t="shared" si="67"/>
        <v>P</v>
      </c>
      <c r="Y207">
        <v>13</v>
      </c>
      <c r="Z207" t="s">
        <v>317</v>
      </c>
      <c r="AA207" s="8">
        <v>45991</v>
      </c>
      <c r="AB207" s="14">
        <v>0.84722222222222221</v>
      </c>
      <c r="AC207" t="s">
        <v>272</v>
      </c>
      <c r="AD207" t="s">
        <v>319</v>
      </c>
      <c r="AE207" t="s">
        <v>266</v>
      </c>
      <c r="AF207" t="s">
        <v>314</v>
      </c>
      <c r="AG207" s="4" t="str">
        <f t="shared" si="59"/>
        <v/>
      </c>
      <c r="AH207" s="4" t="str">
        <f t="shared" si="60"/>
        <v/>
      </c>
      <c r="AI207" s="4" t="str">
        <f t="shared" si="61"/>
        <v/>
      </c>
      <c r="AJ207" s="4" t="str">
        <f t="shared" si="62"/>
        <v/>
      </c>
      <c r="AM207" t="str">
        <f>IF(LEN(AF207)&gt;0,IF(LEN(AG207)&gt;0,"P","NP"),"")&amp;IF(AA207&gt;=Dashboard!$O$8,IF(AA207&lt;=Dashboard!$Q$8,"Y",""),"")</f>
        <v>NP</v>
      </c>
    </row>
    <row r="208" spans="1:39" x14ac:dyDescent="0.25">
      <c r="A208">
        <v>13</v>
      </c>
      <c r="B208" t="s">
        <v>317</v>
      </c>
      <c r="C208" s="8">
        <v>45627</v>
      </c>
      <c r="D208" t="s">
        <v>313</v>
      </c>
      <c r="E208" t="s">
        <v>248</v>
      </c>
      <c r="G208" t="s">
        <v>284</v>
      </c>
      <c r="H208" t="s">
        <v>314</v>
      </c>
      <c r="I208">
        <v>35</v>
      </c>
      <c r="J208">
        <v>10</v>
      </c>
      <c r="K208">
        <v>372</v>
      </c>
      <c r="L208">
        <v>0</v>
      </c>
      <c r="M208">
        <v>239</v>
      </c>
      <c r="N208">
        <v>3</v>
      </c>
      <c r="O208" t="str">
        <f>IF(LEN(H208)&gt;0,IF(LEN(I208)&gt;0,"P","NP"),"")&amp;IF(C208&gt;=Dashboard!$O$8,IF(C208&lt;=Dashboard!$Q$8,"Y",""),"")</f>
        <v>P</v>
      </c>
      <c r="S208" s="56">
        <f t="shared" si="63"/>
        <v>45627</v>
      </c>
      <c r="T208" s="39" t="str">
        <f t="shared" si="64"/>
        <v>8:20PM</v>
      </c>
      <c r="U208" s="39" t="str">
        <f t="shared" si="65"/>
        <v>Buffalo Bills</v>
      </c>
      <c r="V208" s="39" t="str">
        <f t="shared" si="66"/>
        <v>San Francisco 49ers</v>
      </c>
      <c r="W208" s="39" t="str">
        <f t="shared" si="67"/>
        <v>P</v>
      </c>
      <c r="Y208">
        <v>13</v>
      </c>
      <c r="Z208" t="s">
        <v>322</v>
      </c>
      <c r="AA208" s="8">
        <v>45992</v>
      </c>
      <c r="AB208" s="14">
        <v>0.84375</v>
      </c>
      <c r="AC208" t="s">
        <v>263</v>
      </c>
      <c r="AD208" t="s">
        <v>319</v>
      </c>
      <c r="AE208" t="s">
        <v>254</v>
      </c>
      <c r="AF208" t="s">
        <v>314</v>
      </c>
      <c r="AG208" s="4" t="str">
        <f t="shared" si="59"/>
        <v/>
      </c>
      <c r="AH208" s="4" t="str">
        <f t="shared" si="60"/>
        <v/>
      </c>
      <c r="AI208" s="4" t="str">
        <f t="shared" si="61"/>
        <v/>
      </c>
      <c r="AJ208" s="4" t="str">
        <f t="shared" si="62"/>
        <v/>
      </c>
      <c r="AM208" t="str">
        <f>IF(LEN(AF208)&gt;0,IF(LEN(AG208)&gt;0,"P","NP"),"")&amp;IF(AA208&gt;=Dashboard!$O$8,IF(AA208&lt;=Dashboard!$Q$8,"Y",""),"")</f>
        <v>NP</v>
      </c>
    </row>
    <row r="209" spans="1:39" x14ac:dyDescent="0.25">
      <c r="A209">
        <v>13</v>
      </c>
      <c r="B209" t="s">
        <v>322</v>
      </c>
      <c r="C209" s="8">
        <v>45628</v>
      </c>
      <c r="D209" t="s">
        <v>316</v>
      </c>
      <c r="E209" t="s">
        <v>272</v>
      </c>
      <c r="G209" t="s">
        <v>210</v>
      </c>
      <c r="H209" t="s">
        <v>314</v>
      </c>
      <c r="I209">
        <v>41</v>
      </c>
      <c r="J209">
        <v>32</v>
      </c>
      <c r="K209">
        <v>400</v>
      </c>
      <c r="L209">
        <v>2</v>
      </c>
      <c r="M209">
        <v>552</v>
      </c>
      <c r="N209">
        <v>3</v>
      </c>
      <c r="O209" t="str">
        <f>IF(LEN(H209)&gt;0,IF(LEN(I209)&gt;0,"P","NP"),"")&amp;IF(C209&gt;=Dashboard!$O$8,IF(C209&lt;=Dashboard!$Q$8,"Y",""),"")</f>
        <v>P</v>
      </c>
      <c r="S209" s="56">
        <f t="shared" si="63"/>
        <v>45628</v>
      </c>
      <c r="T209" s="39" t="str">
        <f t="shared" si="64"/>
        <v>8:15PM</v>
      </c>
      <c r="U209" s="39" t="str">
        <f t="shared" si="65"/>
        <v>Denver Broncos</v>
      </c>
      <c r="V209" s="39" t="str">
        <f t="shared" si="66"/>
        <v>Cleveland Browns</v>
      </c>
      <c r="W209" s="39" t="str">
        <f t="shared" si="67"/>
        <v>P</v>
      </c>
      <c r="Y209" s="4" t="s">
        <v>301</v>
      </c>
      <c r="Z209" s="4" t="s">
        <v>302</v>
      </c>
      <c r="AA209" s="13" t="s">
        <v>303</v>
      </c>
      <c r="AB209" s="4" t="s">
        <v>304</v>
      </c>
      <c r="AC209" s="4" t="s">
        <v>341</v>
      </c>
      <c r="AD209" s="4"/>
      <c r="AE209" s="4" t="s">
        <v>198</v>
      </c>
      <c r="AF209" s="4"/>
      <c r="AG209" s="4" t="s">
        <v>307</v>
      </c>
      <c r="AH209" s="4" t="s">
        <v>307</v>
      </c>
      <c r="AI209" s="4" t="s">
        <v>308</v>
      </c>
      <c r="AJ209" s="4" t="s">
        <v>309</v>
      </c>
      <c r="AK209" s="4" t="s">
        <v>310</v>
      </c>
      <c r="AL209" s="4" t="s">
        <v>311</v>
      </c>
      <c r="AM209" t="str">
        <f>IF(LEN(AF209)&gt;0,IF(LEN(AG209)&gt;0,"P","NP"),"")&amp;IF(AA209&gt;=Dashboard!$O$8,IF(AA209&lt;=Dashboard!$Q$8,"Y",""),"")</f>
        <v/>
      </c>
    </row>
    <row r="210" spans="1:39" x14ac:dyDescent="0.25">
      <c r="A210" s="4" t="s">
        <v>301</v>
      </c>
      <c r="B210" s="4" t="s">
        <v>302</v>
      </c>
      <c r="C210" s="4" t="s">
        <v>303</v>
      </c>
      <c r="D210" s="4" t="s">
        <v>304</v>
      </c>
      <c r="E210" s="4" t="s">
        <v>305</v>
      </c>
      <c r="F210" s="4"/>
      <c r="G210" s="4" t="s">
        <v>306</v>
      </c>
      <c r="H210" s="4"/>
      <c r="I210" s="4" t="s">
        <v>307</v>
      </c>
      <c r="J210" s="4" t="s">
        <v>307</v>
      </c>
      <c r="K210" s="4" t="s">
        <v>308</v>
      </c>
      <c r="L210" s="4" t="s">
        <v>309</v>
      </c>
      <c r="M210" s="4" t="s">
        <v>310</v>
      </c>
      <c r="N210" s="4" t="s">
        <v>311</v>
      </c>
      <c r="O210" t="str">
        <f>IF(LEN(H210)&gt;0,IF(LEN(I210)&gt;0,"P","NP"),"")&amp;IF(C210&gt;=Dashboard!$O$8,IF(C210&lt;=Dashboard!$Q$8,"Y",""),"")</f>
        <v/>
      </c>
      <c r="S210" s="57" t="str">
        <f t="shared" si="63"/>
        <v>Date</v>
      </c>
      <c r="T210" s="25" t="str">
        <f t="shared" si="64"/>
        <v>Time</v>
      </c>
      <c r="U210" s="25" t="str">
        <f t="shared" si="65"/>
        <v>Winner/tie</v>
      </c>
      <c r="V210" s="25" t="str">
        <f t="shared" si="66"/>
        <v>Loser/tie</v>
      </c>
      <c r="W210" s="39" t="str">
        <f t="shared" si="67"/>
        <v/>
      </c>
      <c r="Y210">
        <v>14</v>
      </c>
      <c r="Z210" t="s">
        <v>312</v>
      </c>
      <c r="AA210" s="8">
        <v>45995</v>
      </c>
      <c r="AB210" s="14">
        <v>0.84375</v>
      </c>
      <c r="AC210" t="s">
        <v>257</v>
      </c>
      <c r="AD210" t="s">
        <v>319</v>
      </c>
      <c r="AE210" t="s">
        <v>229</v>
      </c>
      <c r="AF210" t="s">
        <v>314</v>
      </c>
      <c r="AG210" s="4" t="str">
        <f t="shared" ref="AG210:AG223" si="68">IF(AE210="HomeTm",$AG$2,"")</f>
        <v/>
      </c>
      <c r="AH210" s="4" t="str">
        <f t="shared" ref="AH210:AH223" si="69">IF(AE210="HomeTm",$AH$2,"")</f>
        <v/>
      </c>
      <c r="AI210" s="4" t="str">
        <f t="shared" ref="AI210:AI223" si="70">IF(AE210="HomeTm",$AI$2,"")</f>
        <v/>
      </c>
      <c r="AJ210" s="4" t="str">
        <f t="shared" ref="AJ210:AJ223" si="71">IF(AE210="HomeTm",$AJ$2,"")</f>
        <v/>
      </c>
      <c r="AM210" t="str">
        <f>IF(LEN(AF210)&gt;0,IF(LEN(AG210)&gt;0,"P","NP"),"")&amp;IF(AA210&gt;=Dashboard!$O$8,IF(AA210&lt;=Dashboard!$Q$8,"Y",""),"")</f>
        <v>NP</v>
      </c>
    </row>
    <row r="211" spans="1:39" x14ac:dyDescent="0.25">
      <c r="A211">
        <v>14</v>
      </c>
      <c r="B211" t="s">
        <v>312</v>
      </c>
      <c r="C211" s="8">
        <v>45631</v>
      </c>
      <c r="D211" t="s">
        <v>316</v>
      </c>
      <c r="E211" t="s">
        <v>229</v>
      </c>
      <c r="G211" t="s">
        <v>230</v>
      </c>
      <c r="H211" t="s">
        <v>314</v>
      </c>
      <c r="I211">
        <v>34</v>
      </c>
      <c r="J211">
        <v>31</v>
      </c>
      <c r="K211">
        <v>391</v>
      </c>
      <c r="L211">
        <v>1</v>
      </c>
      <c r="M211">
        <v>298</v>
      </c>
      <c r="N211">
        <v>1</v>
      </c>
      <c r="O211" t="str">
        <f>IF(LEN(H211)&gt;0,IF(LEN(I211)&gt;0,"P","NP"),"")&amp;IF(C211&gt;=Dashboard!$O$8,IF(C211&lt;=Dashboard!$Q$8,"Y",""),"")</f>
        <v>P</v>
      </c>
      <c r="S211" s="56">
        <f t="shared" si="63"/>
        <v>45631</v>
      </c>
      <c r="T211" s="39" t="str">
        <f t="shared" si="64"/>
        <v>8:15PM</v>
      </c>
      <c r="U211" s="39" t="str">
        <f t="shared" si="65"/>
        <v>Detroit Lions</v>
      </c>
      <c r="V211" s="39" t="str">
        <f t="shared" si="66"/>
        <v>Green Bay Packers</v>
      </c>
      <c r="W211" s="39" t="str">
        <f t="shared" si="67"/>
        <v>P</v>
      </c>
      <c r="Y211">
        <v>14</v>
      </c>
      <c r="Z211" t="s">
        <v>317</v>
      </c>
      <c r="AA211" s="8">
        <v>45998</v>
      </c>
      <c r="AB211" s="14">
        <v>0.54166666666666663</v>
      </c>
      <c r="AC211" t="s">
        <v>238</v>
      </c>
      <c r="AD211" t="s">
        <v>319</v>
      </c>
      <c r="AE211" t="s">
        <v>222</v>
      </c>
      <c r="AF211" t="s">
        <v>314</v>
      </c>
      <c r="AG211" s="4" t="str">
        <f t="shared" si="68"/>
        <v/>
      </c>
      <c r="AH211" s="4" t="str">
        <f t="shared" si="69"/>
        <v/>
      </c>
      <c r="AI211" s="4" t="str">
        <f t="shared" si="70"/>
        <v/>
      </c>
      <c r="AJ211" s="4" t="str">
        <f t="shared" si="71"/>
        <v/>
      </c>
      <c r="AM211" t="str">
        <f>IF(LEN(AF211)&gt;0,IF(LEN(AG211)&gt;0,"P","NP"),"")&amp;IF(AA211&gt;=Dashboard!$O$8,IF(AA211&lt;=Dashboard!$Q$8,"Y",""),"")</f>
        <v>NP</v>
      </c>
    </row>
    <row r="212" spans="1:39" x14ac:dyDescent="0.25">
      <c r="A212">
        <v>14</v>
      </c>
      <c r="B212" t="s">
        <v>317</v>
      </c>
      <c r="C212" s="8">
        <v>45634</v>
      </c>
      <c r="D212" t="s">
        <v>318</v>
      </c>
      <c r="E212" t="s">
        <v>231</v>
      </c>
      <c r="G212" t="s">
        <v>222</v>
      </c>
      <c r="H212" t="s">
        <v>314</v>
      </c>
      <c r="I212">
        <v>42</v>
      </c>
      <c r="J212">
        <v>21</v>
      </c>
      <c r="K212">
        <v>433</v>
      </c>
      <c r="L212">
        <v>0</v>
      </c>
      <c r="M212">
        <v>496</v>
      </c>
      <c r="N212">
        <v>3</v>
      </c>
      <c r="O212" t="str">
        <f>IF(LEN(H212)&gt;0,IF(LEN(I212)&gt;0,"P","NP"),"")&amp;IF(C212&gt;=Dashboard!$O$8,IF(C212&lt;=Dashboard!$Q$8,"Y",""),"")</f>
        <v>P</v>
      </c>
      <c r="S212" s="56">
        <f t="shared" si="63"/>
        <v>45634</v>
      </c>
      <c r="T212" s="39" t="str">
        <f t="shared" si="64"/>
        <v>1:00PM</v>
      </c>
      <c r="U212" s="39" t="str">
        <f t="shared" si="65"/>
        <v>Minnesota Vikings</v>
      </c>
      <c r="V212" s="39" t="str">
        <f t="shared" si="66"/>
        <v>Atlanta Falcons</v>
      </c>
      <c r="W212" s="39" t="str">
        <f t="shared" si="67"/>
        <v>P</v>
      </c>
      <c r="Y212">
        <v>14</v>
      </c>
      <c r="Z212" t="s">
        <v>317</v>
      </c>
      <c r="AA212" s="8">
        <v>45998</v>
      </c>
      <c r="AB212" s="14">
        <v>0.54166666666666663</v>
      </c>
      <c r="AC212" t="s">
        <v>246</v>
      </c>
      <c r="AD212" t="s">
        <v>319</v>
      </c>
      <c r="AE212" t="s">
        <v>210</v>
      </c>
      <c r="AF212" t="s">
        <v>314</v>
      </c>
      <c r="AG212" s="4" t="str">
        <f t="shared" si="68"/>
        <v/>
      </c>
      <c r="AH212" s="4" t="str">
        <f t="shared" si="69"/>
        <v/>
      </c>
      <c r="AI212" s="4" t="str">
        <f t="shared" si="70"/>
        <v/>
      </c>
      <c r="AJ212" s="4" t="str">
        <f t="shared" si="71"/>
        <v/>
      </c>
      <c r="AM212" t="str">
        <f>IF(LEN(AF212)&gt;0,IF(LEN(AG212)&gt;0,"P","NP"),"")&amp;IF(AA212&gt;=Dashboard!$O$8,IF(AA212&lt;=Dashboard!$Q$8,"Y",""),"")</f>
        <v>NP</v>
      </c>
    </row>
    <row r="213" spans="1:39" x14ac:dyDescent="0.25">
      <c r="A213">
        <v>14</v>
      </c>
      <c r="B213" t="s">
        <v>317</v>
      </c>
      <c r="C213" s="8">
        <v>45634</v>
      </c>
      <c r="D213" t="s">
        <v>318</v>
      </c>
      <c r="E213" t="s">
        <v>259</v>
      </c>
      <c r="G213" t="s">
        <v>225</v>
      </c>
      <c r="H213" t="s">
        <v>314</v>
      </c>
      <c r="I213">
        <v>22</v>
      </c>
      <c r="J213">
        <v>16</v>
      </c>
      <c r="K213">
        <v>292</v>
      </c>
      <c r="L213">
        <v>0</v>
      </c>
      <c r="M213">
        <v>302</v>
      </c>
      <c r="N213">
        <v>1</v>
      </c>
      <c r="O213" t="str">
        <f>IF(LEN(H213)&gt;0,IF(LEN(I213)&gt;0,"P","NP"),"")&amp;IF(C213&gt;=Dashboard!$O$8,IF(C213&lt;=Dashboard!$Q$8,"Y",""),"")</f>
        <v>P</v>
      </c>
      <c r="S213" s="56">
        <f t="shared" si="63"/>
        <v>45634</v>
      </c>
      <c r="T213" s="39" t="str">
        <f t="shared" si="64"/>
        <v>1:00PM</v>
      </c>
      <c r="U213" s="39" t="str">
        <f t="shared" si="65"/>
        <v>Philadelphia Eagles</v>
      </c>
      <c r="V213" s="39" t="str">
        <f t="shared" si="66"/>
        <v>Carolina Panthers</v>
      </c>
      <c r="W213" s="39" t="str">
        <f t="shared" si="67"/>
        <v>P</v>
      </c>
      <c r="Y213">
        <v>14</v>
      </c>
      <c r="Z213" t="s">
        <v>317</v>
      </c>
      <c r="AA213" s="8">
        <v>45998</v>
      </c>
      <c r="AB213" s="14">
        <v>0.54166666666666663</v>
      </c>
      <c r="AC213" t="s">
        <v>233</v>
      </c>
      <c r="AD213" t="s">
        <v>319</v>
      </c>
      <c r="AE213" t="s">
        <v>230</v>
      </c>
      <c r="AF213" t="s">
        <v>314</v>
      </c>
      <c r="AG213" s="4" t="str">
        <f t="shared" si="68"/>
        <v/>
      </c>
      <c r="AH213" s="4" t="str">
        <f t="shared" si="69"/>
        <v/>
      </c>
      <c r="AI213" s="4" t="str">
        <f t="shared" si="70"/>
        <v/>
      </c>
      <c r="AJ213" s="4" t="str">
        <f t="shared" si="71"/>
        <v/>
      </c>
      <c r="AM213" t="str">
        <f>IF(LEN(AF213)&gt;0,IF(LEN(AG213)&gt;0,"P","NP"),"")&amp;IF(AA213&gt;=Dashboard!$O$8,IF(AA213&lt;=Dashboard!$Q$8,"Y",""),"")</f>
        <v>NP</v>
      </c>
    </row>
    <row r="214" spans="1:39" x14ac:dyDescent="0.25">
      <c r="A214">
        <v>14</v>
      </c>
      <c r="B214" t="s">
        <v>317</v>
      </c>
      <c r="C214" s="8">
        <v>45634</v>
      </c>
      <c r="D214" t="s">
        <v>318</v>
      </c>
      <c r="E214" t="s">
        <v>212</v>
      </c>
      <c r="G214" t="s">
        <v>210</v>
      </c>
      <c r="H214" t="s">
        <v>314</v>
      </c>
      <c r="I214">
        <v>27</v>
      </c>
      <c r="J214">
        <v>14</v>
      </c>
      <c r="K214">
        <v>267</v>
      </c>
      <c r="L214">
        <v>1</v>
      </c>
      <c r="M214">
        <v>300</v>
      </c>
      <c r="N214">
        <v>3</v>
      </c>
      <c r="O214" t="str">
        <f>IF(LEN(H214)&gt;0,IF(LEN(I214)&gt;0,"P","NP"),"")&amp;IF(C214&gt;=Dashboard!$O$8,IF(C214&lt;=Dashboard!$Q$8,"Y",""),"")</f>
        <v>P</v>
      </c>
      <c r="S214" s="56">
        <f t="shared" si="63"/>
        <v>45634</v>
      </c>
      <c r="T214" s="39" t="str">
        <f t="shared" si="64"/>
        <v>1:00PM</v>
      </c>
      <c r="U214" s="39" t="str">
        <f t="shared" si="65"/>
        <v>Pittsburgh Steelers</v>
      </c>
      <c r="V214" s="39" t="str">
        <f t="shared" si="66"/>
        <v>Cleveland Browns</v>
      </c>
      <c r="W214" s="39" t="str">
        <f t="shared" si="67"/>
        <v>P</v>
      </c>
      <c r="Y214">
        <v>14</v>
      </c>
      <c r="Z214" t="s">
        <v>317</v>
      </c>
      <c r="AA214" s="8">
        <v>45998</v>
      </c>
      <c r="AB214" s="14">
        <v>0.54166666666666663</v>
      </c>
      <c r="AC214" t="s">
        <v>245</v>
      </c>
      <c r="AD214" t="s">
        <v>319</v>
      </c>
      <c r="AE214" t="s">
        <v>244</v>
      </c>
      <c r="AF214" t="s">
        <v>314</v>
      </c>
      <c r="AG214" s="4" t="str">
        <f t="shared" si="68"/>
        <v/>
      </c>
      <c r="AH214" s="4" t="str">
        <f t="shared" si="69"/>
        <v/>
      </c>
      <c r="AI214" s="4" t="str">
        <f t="shared" si="70"/>
        <v/>
      </c>
      <c r="AJ214" s="4" t="str">
        <f t="shared" si="71"/>
        <v/>
      </c>
      <c r="AM214" t="str">
        <f>IF(LEN(AF214)&gt;0,IF(LEN(AG214)&gt;0,"P","NP"),"")&amp;IF(AA214&gt;=Dashboard!$O$8,IF(AA214&lt;=Dashboard!$Q$8,"Y",""),"")</f>
        <v>NP</v>
      </c>
    </row>
    <row r="215" spans="1:39" x14ac:dyDescent="0.25">
      <c r="A215">
        <v>14</v>
      </c>
      <c r="B215" t="s">
        <v>317</v>
      </c>
      <c r="C215" s="8">
        <v>45634</v>
      </c>
      <c r="D215" t="s">
        <v>318</v>
      </c>
      <c r="E215" t="s">
        <v>244</v>
      </c>
      <c r="F215" t="s">
        <v>319</v>
      </c>
      <c r="G215" t="s">
        <v>246</v>
      </c>
      <c r="H215" t="s">
        <v>314</v>
      </c>
      <c r="I215">
        <v>10</v>
      </c>
      <c r="J215">
        <v>6</v>
      </c>
      <c r="K215">
        <v>291</v>
      </c>
      <c r="L215">
        <v>2</v>
      </c>
      <c r="M215">
        <v>272</v>
      </c>
      <c r="N215">
        <v>0</v>
      </c>
      <c r="O215" t="str">
        <f>IF(LEN(H215)&gt;0,IF(LEN(I215)&gt;0,"P","NP"),"")&amp;IF(C215&gt;=Dashboard!$O$8,IF(C215&lt;=Dashboard!$Q$8,"Y",""),"")</f>
        <v>P</v>
      </c>
      <c r="S215" s="56">
        <f t="shared" si="63"/>
        <v>45634</v>
      </c>
      <c r="T215" s="39" t="str">
        <f t="shared" si="64"/>
        <v>1:00PM</v>
      </c>
      <c r="U215" s="39" t="str">
        <f t="shared" si="65"/>
        <v>Jacksonville Jaguars</v>
      </c>
      <c r="V215" s="39" t="str">
        <f t="shared" si="66"/>
        <v>Tennessee Titans</v>
      </c>
      <c r="W215" s="39" t="str">
        <f t="shared" si="67"/>
        <v>P</v>
      </c>
      <c r="Y215">
        <v>14</v>
      </c>
      <c r="Z215" t="s">
        <v>317</v>
      </c>
      <c r="AA215" s="8">
        <v>45998</v>
      </c>
      <c r="AB215" s="14">
        <v>0.54166666666666663</v>
      </c>
      <c r="AC215" t="s">
        <v>266</v>
      </c>
      <c r="AD215" t="s">
        <v>319</v>
      </c>
      <c r="AE215" t="s">
        <v>231</v>
      </c>
      <c r="AF215" t="s">
        <v>314</v>
      </c>
      <c r="AG215" s="4" t="str">
        <f t="shared" si="68"/>
        <v/>
      </c>
      <c r="AH215" s="4" t="str">
        <f t="shared" si="69"/>
        <v/>
      </c>
      <c r="AI215" s="4" t="str">
        <f t="shared" si="70"/>
        <v/>
      </c>
      <c r="AJ215" s="4" t="str">
        <f t="shared" si="71"/>
        <v/>
      </c>
      <c r="AM215" t="str">
        <f>IF(LEN(AF215)&gt;0,IF(LEN(AG215)&gt;0,"P","NP"),"")&amp;IF(AA215&gt;=Dashboard!$O$8,IF(AA215&lt;=Dashboard!$Q$8,"Y",""),"")</f>
        <v>NP</v>
      </c>
    </row>
    <row r="216" spans="1:39" x14ac:dyDescent="0.25">
      <c r="A216">
        <v>14</v>
      </c>
      <c r="B216" t="s">
        <v>317</v>
      </c>
      <c r="C216" s="8">
        <v>45634</v>
      </c>
      <c r="D216" t="s">
        <v>318</v>
      </c>
      <c r="E216" t="s">
        <v>251</v>
      </c>
      <c r="G216" t="s">
        <v>253</v>
      </c>
      <c r="H216" t="s">
        <v>314</v>
      </c>
      <c r="I216">
        <v>32</v>
      </c>
      <c r="J216">
        <v>26</v>
      </c>
      <c r="K216">
        <v>375</v>
      </c>
      <c r="L216">
        <v>0</v>
      </c>
      <c r="M216">
        <v>402</v>
      </c>
      <c r="N216">
        <v>0</v>
      </c>
      <c r="O216" t="str">
        <f>IF(LEN(H216)&gt;0,IF(LEN(I216)&gt;0,"P","NP"),"")&amp;IF(C216&gt;=Dashboard!$O$8,IF(C216&lt;=Dashboard!$Q$8,"Y",""),"")</f>
        <v>P</v>
      </c>
      <c r="S216" s="56">
        <f t="shared" si="63"/>
        <v>45634</v>
      </c>
      <c r="T216" s="39" t="str">
        <f t="shared" si="64"/>
        <v>1:00PM</v>
      </c>
      <c r="U216" s="39" t="str">
        <f t="shared" si="65"/>
        <v>Miami Dolphins</v>
      </c>
      <c r="V216" s="39" t="str">
        <f t="shared" si="66"/>
        <v>New York Jets</v>
      </c>
      <c r="W216" s="39" t="str">
        <f t="shared" si="67"/>
        <v>P</v>
      </c>
      <c r="Y216">
        <v>14</v>
      </c>
      <c r="Z216" t="s">
        <v>317</v>
      </c>
      <c r="AA216" s="8">
        <v>45998</v>
      </c>
      <c r="AB216" s="14">
        <v>0.54166666666666663</v>
      </c>
      <c r="AC216" t="s">
        <v>251</v>
      </c>
      <c r="AD216" t="s">
        <v>319</v>
      </c>
      <c r="AE216" t="s">
        <v>253</v>
      </c>
      <c r="AF216" t="s">
        <v>314</v>
      </c>
      <c r="AG216" s="4" t="str">
        <f t="shared" si="68"/>
        <v/>
      </c>
      <c r="AH216" s="4" t="str">
        <f t="shared" si="69"/>
        <v/>
      </c>
      <c r="AI216" s="4" t="str">
        <f t="shared" si="70"/>
        <v/>
      </c>
      <c r="AJ216" s="4" t="str">
        <f t="shared" si="71"/>
        <v/>
      </c>
      <c r="AM216" t="str">
        <f>IF(LEN(AF216)&gt;0,IF(LEN(AG216)&gt;0,"P","NP"),"")&amp;IF(AA216&gt;=Dashboard!$O$8,IF(AA216&lt;=Dashboard!$Q$8,"Y",""),"")</f>
        <v>NP</v>
      </c>
    </row>
    <row r="217" spans="1:39" x14ac:dyDescent="0.25">
      <c r="A217">
        <v>14</v>
      </c>
      <c r="B217" t="s">
        <v>317</v>
      </c>
      <c r="C217" s="8">
        <v>45634</v>
      </c>
      <c r="D217" t="s">
        <v>318</v>
      </c>
      <c r="E217" t="s">
        <v>219</v>
      </c>
      <c r="F217" t="s">
        <v>319</v>
      </c>
      <c r="G217" t="s">
        <v>263</v>
      </c>
      <c r="H217" t="s">
        <v>314</v>
      </c>
      <c r="I217">
        <v>14</v>
      </c>
      <c r="J217">
        <v>11</v>
      </c>
      <c r="K217">
        <v>292</v>
      </c>
      <c r="L217">
        <v>1</v>
      </c>
      <c r="M217">
        <v>325</v>
      </c>
      <c r="N217">
        <v>1</v>
      </c>
      <c r="O217" t="str">
        <f>IF(LEN(H217)&gt;0,IF(LEN(I217)&gt;0,"P","NP"),"")&amp;IF(C217&gt;=Dashboard!$O$8,IF(C217&lt;=Dashboard!$Q$8,"Y",""),"")</f>
        <v>P</v>
      </c>
      <c r="S217" s="56">
        <f t="shared" si="63"/>
        <v>45634</v>
      </c>
      <c r="T217" s="39" t="str">
        <f t="shared" si="64"/>
        <v>1:00PM</v>
      </c>
      <c r="U217" s="39" t="str">
        <f t="shared" si="65"/>
        <v>New Orleans Saints</v>
      </c>
      <c r="V217" s="39" t="str">
        <f t="shared" si="66"/>
        <v>New York Giants</v>
      </c>
      <c r="W217" s="39" t="str">
        <f t="shared" si="67"/>
        <v>P</v>
      </c>
      <c r="Y217">
        <v>14</v>
      </c>
      <c r="Z217" t="s">
        <v>317</v>
      </c>
      <c r="AA217" s="8">
        <v>45998</v>
      </c>
      <c r="AB217" s="14">
        <v>0.54166666666666663</v>
      </c>
      <c r="AC217" t="s">
        <v>212</v>
      </c>
      <c r="AD217" t="s">
        <v>319</v>
      </c>
      <c r="AE217" t="s">
        <v>207</v>
      </c>
      <c r="AF217" t="s">
        <v>314</v>
      </c>
      <c r="AG217" s="4" t="str">
        <f t="shared" si="68"/>
        <v/>
      </c>
      <c r="AH217" s="4" t="str">
        <f t="shared" si="69"/>
        <v/>
      </c>
      <c r="AI217" s="4" t="str">
        <f t="shared" si="70"/>
        <v/>
      </c>
      <c r="AJ217" s="4" t="str">
        <f t="shared" si="71"/>
        <v/>
      </c>
      <c r="AM217" t="str">
        <f>IF(LEN(AF217)&gt;0,IF(LEN(AG217)&gt;0,"P","NP"),"")&amp;IF(AA217&gt;=Dashboard!$O$8,IF(AA217&lt;=Dashboard!$Q$8,"Y",""),"")</f>
        <v>NP</v>
      </c>
    </row>
    <row r="218" spans="1:39" x14ac:dyDescent="0.25">
      <c r="A218">
        <v>14</v>
      </c>
      <c r="B218" t="s">
        <v>317</v>
      </c>
      <c r="C218" s="8">
        <v>45634</v>
      </c>
      <c r="D218" t="s">
        <v>318</v>
      </c>
      <c r="E218" t="s">
        <v>217</v>
      </c>
      <c r="G218" t="s">
        <v>271</v>
      </c>
      <c r="H218" t="s">
        <v>314</v>
      </c>
      <c r="I218">
        <v>28</v>
      </c>
      <c r="J218">
        <v>13</v>
      </c>
      <c r="K218">
        <v>420</v>
      </c>
      <c r="L218">
        <v>3</v>
      </c>
      <c r="M218">
        <v>286</v>
      </c>
      <c r="N218">
        <v>2</v>
      </c>
      <c r="O218" t="str">
        <f>IF(LEN(H218)&gt;0,IF(LEN(I218)&gt;0,"P","NP"),"")&amp;IF(C218&gt;=Dashboard!$O$8,IF(C218&lt;=Dashboard!$Q$8,"Y",""),"")</f>
        <v>P</v>
      </c>
      <c r="S218" s="56">
        <f t="shared" si="63"/>
        <v>45634</v>
      </c>
      <c r="T218" s="39" t="str">
        <f t="shared" si="64"/>
        <v>1:00PM</v>
      </c>
      <c r="U218" s="39" t="str">
        <f t="shared" si="65"/>
        <v>Tampa Bay Buccaneers</v>
      </c>
      <c r="V218" s="39" t="str">
        <f t="shared" si="66"/>
        <v>Las Vegas Raiders</v>
      </c>
      <c r="W218" s="39" t="str">
        <f t="shared" si="67"/>
        <v>P</v>
      </c>
      <c r="Y218">
        <v>14</v>
      </c>
      <c r="Z218" t="s">
        <v>317</v>
      </c>
      <c r="AA218" s="8">
        <v>45998</v>
      </c>
      <c r="AB218" s="14">
        <v>0.54166666666666663</v>
      </c>
      <c r="AC218" t="s">
        <v>219</v>
      </c>
      <c r="AD218" t="s">
        <v>319</v>
      </c>
      <c r="AE218" t="s">
        <v>217</v>
      </c>
      <c r="AF218" t="s">
        <v>314</v>
      </c>
      <c r="AG218" s="4" t="str">
        <f t="shared" si="68"/>
        <v/>
      </c>
      <c r="AH218" s="4" t="str">
        <f t="shared" si="69"/>
        <v/>
      </c>
      <c r="AI218" s="4" t="str">
        <f t="shared" si="70"/>
        <v/>
      </c>
      <c r="AJ218" s="4" t="str">
        <f t="shared" si="71"/>
        <v/>
      </c>
      <c r="AM218" t="str">
        <f>IF(LEN(AF218)&gt;0,IF(LEN(AG218)&gt;0,"P","NP"),"")&amp;IF(AA218&gt;=Dashboard!$O$8,IF(AA218&lt;=Dashboard!$Q$8,"Y",""),"")</f>
        <v>NP</v>
      </c>
    </row>
    <row r="219" spans="1:39" x14ac:dyDescent="0.25">
      <c r="A219">
        <v>14</v>
      </c>
      <c r="B219" t="s">
        <v>317</v>
      </c>
      <c r="C219" s="8">
        <v>45634</v>
      </c>
      <c r="D219" t="s">
        <v>320</v>
      </c>
      <c r="E219" t="s">
        <v>238</v>
      </c>
      <c r="F219" t="s">
        <v>319</v>
      </c>
      <c r="G219" t="s">
        <v>240</v>
      </c>
      <c r="H219" t="s">
        <v>314</v>
      </c>
      <c r="I219">
        <v>30</v>
      </c>
      <c r="J219">
        <v>18</v>
      </c>
      <c r="K219">
        <v>409</v>
      </c>
      <c r="L219">
        <v>0</v>
      </c>
      <c r="M219">
        <v>356</v>
      </c>
      <c r="N219">
        <v>2</v>
      </c>
      <c r="O219" t="str">
        <f>IF(LEN(H219)&gt;0,IF(LEN(I219)&gt;0,"P","NP"),"")&amp;IF(C219&gt;=Dashboard!$O$8,IF(C219&lt;=Dashboard!$Q$8,"Y",""),"")</f>
        <v>P</v>
      </c>
      <c r="S219" s="56">
        <f t="shared" si="63"/>
        <v>45634</v>
      </c>
      <c r="T219" s="39" t="str">
        <f t="shared" si="64"/>
        <v>4:05PM</v>
      </c>
      <c r="U219" s="39" t="str">
        <f t="shared" si="65"/>
        <v>Seattle Seahawks</v>
      </c>
      <c r="V219" s="39" t="str">
        <f t="shared" si="66"/>
        <v>Arizona Cardinals</v>
      </c>
      <c r="W219" s="39" t="str">
        <f t="shared" si="67"/>
        <v>P</v>
      </c>
      <c r="Y219">
        <v>14</v>
      </c>
      <c r="Z219" t="s">
        <v>317</v>
      </c>
      <c r="AA219" s="8">
        <v>45998</v>
      </c>
      <c r="AB219" s="14">
        <v>0.67013888888888884</v>
      </c>
      <c r="AC219" t="s">
        <v>272</v>
      </c>
      <c r="AD219" t="s">
        <v>319</v>
      </c>
      <c r="AE219" t="s">
        <v>271</v>
      </c>
      <c r="AF219" t="s">
        <v>314</v>
      </c>
      <c r="AG219" s="4" t="str">
        <f t="shared" si="68"/>
        <v/>
      </c>
      <c r="AH219" s="4" t="str">
        <f t="shared" si="69"/>
        <v/>
      </c>
      <c r="AI219" s="4" t="str">
        <f t="shared" si="70"/>
        <v/>
      </c>
      <c r="AJ219" s="4" t="str">
        <f t="shared" si="71"/>
        <v/>
      </c>
      <c r="AM219" t="str">
        <f>IF(LEN(AF219)&gt;0,IF(LEN(AG219)&gt;0,"P","NP"),"")&amp;IF(AA219&gt;=Dashboard!$O$8,IF(AA219&lt;=Dashboard!$Q$8,"Y",""),"")</f>
        <v>NP</v>
      </c>
    </row>
    <row r="220" spans="1:39" x14ac:dyDescent="0.25">
      <c r="A220">
        <v>14</v>
      </c>
      <c r="B220" t="s">
        <v>317</v>
      </c>
      <c r="C220" s="8">
        <v>45634</v>
      </c>
      <c r="D220" t="s">
        <v>321</v>
      </c>
      <c r="E220" t="s">
        <v>236</v>
      </c>
      <c r="G220" t="s">
        <v>248</v>
      </c>
      <c r="H220" t="s">
        <v>314</v>
      </c>
      <c r="I220">
        <v>44</v>
      </c>
      <c r="J220">
        <v>42</v>
      </c>
      <c r="K220">
        <v>457</v>
      </c>
      <c r="L220">
        <v>0</v>
      </c>
      <c r="M220">
        <v>445</v>
      </c>
      <c r="N220">
        <v>0</v>
      </c>
      <c r="O220" t="str">
        <f>IF(LEN(H220)&gt;0,IF(LEN(I220)&gt;0,"P","NP"),"")&amp;IF(C220&gt;=Dashboard!$O$8,IF(C220&lt;=Dashboard!$Q$8,"Y",""),"")</f>
        <v>P</v>
      </c>
      <c r="S220" s="56">
        <f t="shared" si="63"/>
        <v>45634</v>
      </c>
      <c r="T220" s="39" t="str">
        <f t="shared" si="64"/>
        <v>4:25PM</v>
      </c>
      <c r="U220" s="39" t="str">
        <f t="shared" si="65"/>
        <v>Los Angeles Rams</v>
      </c>
      <c r="V220" s="39" t="str">
        <f t="shared" si="66"/>
        <v>Buffalo Bills</v>
      </c>
      <c r="W220" s="39" t="str">
        <f t="shared" si="67"/>
        <v>P</v>
      </c>
      <c r="Y220">
        <v>14</v>
      </c>
      <c r="Z220" t="s">
        <v>317</v>
      </c>
      <c r="AA220" s="8">
        <v>45998</v>
      </c>
      <c r="AB220" s="14">
        <v>0.68402777777777779</v>
      </c>
      <c r="AC220" t="s">
        <v>214</v>
      </c>
      <c r="AD220" t="s">
        <v>319</v>
      </c>
      <c r="AE220" t="s">
        <v>18</v>
      </c>
      <c r="AF220" t="s">
        <v>314</v>
      </c>
      <c r="AG220" s="4" t="str">
        <f t="shared" si="68"/>
        <v/>
      </c>
      <c r="AH220" s="4" t="str">
        <f t="shared" si="69"/>
        <v/>
      </c>
      <c r="AI220" s="4" t="str">
        <f t="shared" si="70"/>
        <v/>
      </c>
      <c r="AJ220" s="4" t="str">
        <f t="shared" si="71"/>
        <v/>
      </c>
      <c r="AM220" t="str">
        <f>IF(LEN(AF220)&gt;0,IF(LEN(AG220)&gt;0,"P","NP"),"")&amp;IF(AA220&gt;=Dashboard!$O$8,IF(AA220&lt;=Dashboard!$Q$8,"Y",""),"")</f>
        <v>NP</v>
      </c>
    </row>
    <row r="221" spans="1:39" x14ac:dyDescent="0.25">
      <c r="A221">
        <v>14</v>
      </c>
      <c r="B221" t="s">
        <v>317</v>
      </c>
      <c r="C221" s="8">
        <v>45634</v>
      </c>
      <c r="D221" t="s">
        <v>321</v>
      </c>
      <c r="E221" t="s">
        <v>284</v>
      </c>
      <c r="G221" t="s">
        <v>233</v>
      </c>
      <c r="H221" t="s">
        <v>314</v>
      </c>
      <c r="I221">
        <v>38</v>
      </c>
      <c r="J221">
        <v>13</v>
      </c>
      <c r="K221">
        <v>452</v>
      </c>
      <c r="L221">
        <v>1</v>
      </c>
      <c r="M221">
        <v>162</v>
      </c>
      <c r="N221">
        <v>1</v>
      </c>
      <c r="O221" t="str">
        <f>IF(LEN(H221)&gt;0,IF(LEN(I221)&gt;0,"P","NP"),"")&amp;IF(C221&gt;=Dashboard!$O$8,IF(C221&lt;=Dashboard!$Q$8,"Y",""),"")</f>
        <v>P</v>
      </c>
      <c r="S221" s="56">
        <f t="shared" si="63"/>
        <v>45634</v>
      </c>
      <c r="T221" s="39" t="str">
        <f t="shared" si="64"/>
        <v>4:25PM</v>
      </c>
      <c r="U221" s="39" t="str">
        <f t="shared" si="65"/>
        <v>San Francisco 49ers</v>
      </c>
      <c r="V221" s="39" t="str">
        <f t="shared" si="66"/>
        <v>Chicago Bears</v>
      </c>
      <c r="W221" s="39" t="str">
        <f t="shared" si="67"/>
        <v>P</v>
      </c>
      <c r="Y221">
        <v>14</v>
      </c>
      <c r="Z221" t="s">
        <v>317</v>
      </c>
      <c r="AA221" s="8">
        <v>45998</v>
      </c>
      <c r="AB221" s="14">
        <v>0.68402777777777779</v>
      </c>
      <c r="AC221" t="s">
        <v>236</v>
      </c>
      <c r="AD221" t="s">
        <v>319</v>
      </c>
      <c r="AE221" t="s">
        <v>240</v>
      </c>
      <c r="AF221" t="s">
        <v>314</v>
      </c>
      <c r="AG221" s="4" t="str">
        <f t="shared" si="68"/>
        <v/>
      </c>
      <c r="AH221" s="4" t="str">
        <f t="shared" si="69"/>
        <v/>
      </c>
      <c r="AI221" s="4" t="str">
        <f t="shared" si="70"/>
        <v/>
      </c>
      <c r="AJ221" s="4" t="str">
        <f t="shared" si="71"/>
        <v/>
      </c>
      <c r="AM221" t="str">
        <f>IF(LEN(AF221)&gt;0,IF(LEN(AG221)&gt;0,"P","NP"),"")&amp;IF(AA221&gt;=Dashboard!$O$8,IF(AA221&lt;=Dashboard!$Q$8,"Y",""),"")</f>
        <v>NP</v>
      </c>
    </row>
    <row r="222" spans="1:39" x14ac:dyDescent="0.25">
      <c r="A222">
        <v>14</v>
      </c>
      <c r="B222" t="s">
        <v>317</v>
      </c>
      <c r="C222" s="8">
        <v>45634</v>
      </c>
      <c r="D222" t="s">
        <v>313</v>
      </c>
      <c r="E222" t="s">
        <v>270</v>
      </c>
      <c r="G222" t="s">
        <v>273</v>
      </c>
      <c r="H222" t="s">
        <v>314</v>
      </c>
      <c r="I222">
        <v>19</v>
      </c>
      <c r="J222">
        <v>17</v>
      </c>
      <c r="K222">
        <v>298</v>
      </c>
      <c r="L222">
        <v>0</v>
      </c>
      <c r="M222">
        <v>288</v>
      </c>
      <c r="N222">
        <v>0</v>
      </c>
      <c r="O222" t="str">
        <f>IF(LEN(H222)&gt;0,IF(LEN(I222)&gt;0,"P","NP"),"")&amp;IF(C222&gt;=Dashboard!$O$8,IF(C222&lt;=Dashboard!$Q$8,"Y",""),"")</f>
        <v>P</v>
      </c>
      <c r="S222" s="56">
        <f t="shared" si="63"/>
        <v>45634</v>
      </c>
      <c r="T222" s="39" t="str">
        <f t="shared" si="64"/>
        <v>8:20PM</v>
      </c>
      <c r="U222" s="39" t="str">
        <f t="shared" si="65"/>
        <v>Kansas City Chiefs</v>
      </c>
      <c r="V222" s="39" t="str">
        <f t="shared" si="66"/>
        <v>Los Angeles Chargers</v>
      </c>
      <c r="W222" s="39" t="str">
        <f t="shared" si="67"/>
        <v>P</v>
      </c>
      <c r="Y222">
        <v>14</v>
      </c>
      <c r="Z222" t="s">
        <v>317</v>
      </c>
      <c r="AA222" s="8">
        <v>45998</v>
      </c>
      <c r="AB222" s="14">
        <v>0.84722222222222221</v>
      </c>
      <c r="AC222" t="s">
        <v>243</v>
      </c>
      <c r="AD222" t="s">
        <v>319</v>
      </c>
      <c r="AE222" t="s">
        <v>270</v>
      </c>
      <c r="AF222" t="s">
        <v>314</v>
      </c>
      <c r="AG222" s="4" t="str">
        <f t="shared" si="68"/>
        <v/>
      </c>
      <c r="AH222" s="4" t="str">
        <f t="shared" si="69"/>
        <v/>
      </c>
      <c r="AI222" s="4" t="str">
        <f t="shared" si="70"/>
        <v/>
      </c>
      <c r="AJ222" s="4" t="str">
        <f t="shared" si="71"/>
        <v/>
      </c>
      <c r="AM222" t="str">
        <f>IF(LEN(AF222)&gt;0,IF(LEN(AG222)&gt;0,"P","NP"),"")&amp;IF(AA222&gt;=Dashboard!$O$8,IF(AA222&lt;=Dashboard!$Q$8,"Y",""),"")</f>
        <v>NP</v>
      </c>
    </row>
    <row r="223" spans="1:39" x14ac:dyDescent="0.25">
      <c r="A223">
        <v>14</v>
      </c>
      <c r="B223" t="s">
        <v>322</v>
      </c>
      <c r="C223" s="8">
        <v>45635</v>
      </c>
      <c r="D223" t="s">
        <v>316</v>
      </c>
      <c r="E223" t="s">
        <v>214</v>
      </c>
      <c r="F223" t="s">
        <v>319</v>
      </c>
      <c r="G223" t="s">
        <v>257</v>
      </c>
      <c r="H223" t="s">
        <v>314</v>
      </c>
      <c r="I223">
        <v>27</v>
      </c>
      <c r="J223">
        <v>20</v>
      </c>
      <c r="K223">
        <v>433</v>
      </c>
      <c r="L223">
        <v>1</v>
      </c>
      <c r="M223">
        <v>322</v>
      </c>
      <c r="N223">
        <v>2</v>
      </c>
      <c r="O223" t="str">
        <f>IF(LEN(H223)&gt;0,IF(LEN(I223)&gt;0,"P","NP"),"")&amp;IF(C223&gt;=Dashboard!$O$8,IF(C223&lt;=Dashboard!$Q$8,"Y",""),"")</f>
        <v>P</v>
      </c>
      <c r="S223" s="56">
        <f t="shared" si="63"/>
        <v>45635</v>
      </c>
      <c r="T223" s="39" t="str">
        <f t="shared" si="64"/>
        <v>8:15PM</v>
      </c>
      <c r="U223" s="39" t="str">
        <f t="shared" si="65"/>
        <v>Cincinnati Bengals</v>
      </c>
      <c r="V223" s="39" t="str">
        <f t="shared" si="66"/>
        <v>Dallas Cowboys</v>
      </c>
      <c r="W223" s="39" t="str">
        <f t="shared" si="67"/>
        <v>P</v>
      </c>
      <c r="Y223">
        <v>14</v>
      </c>
      <c r="Z223" t="s">
        <v>322</v>
      </c>
      <c r="AA223" s="8">
        <v>45999</v>
      </c>
      <c r="AB223" s="14">
        <v>0.84375</v>
      </c>
      <c r="AC223" t="s">
        <v>259</v>
      </c>
      <c r="AD223" t="s">
        <v>319</v>
      </c>
      <c r="AE223" t="s">
        <v>273</v>
      </c>
      <c r="AF223" t="s">
        <v>314</v>
      </c>
      <c r="AG223" s="4" t="str">
        <f t="shared" si="68"/>
        <v/>
      </c>
      <c r="AH223" s="4" t="str">
        <f t="shared" si="69"/>
        <v/>
      </c>
      <c r="AI223" s="4" t="str">
        <f t="shared" si="70"/>
        <v/>
      </c>
      <c r="AJ223" s="4" t="str">
        <f t="shared" si="71"/>
        <v/>
      </c>
      <c r="AM223" t="str">
        <f>IF(LEN(AF223)&gt;0,IF(LEN(AG223)&gt;0,"P","NP"),"")&amp;IF(AA223&gt;=Dashboard!$O$8,IF(AA223&lt;=Dashboard!$Q$8,"Y",""),"")</f>
        <v>NP</v>
      </c>
    </row>
    <row r="224" spans="1:39" x14ac:dyDescent="0.25">
      <c r="A224" s="4" t="s">
        <v>301</v>
      </c>
      <c r="B224" s="4" t="s">
        <v>302</v>
      </c>
      <c r="C224" s="4" t="s">
        <v>303</v>
      </c>
      <c r="D224" s="4" t="s">
        <v>304</v>
      </c>
      <c r="E224" s="4" t="s">
        <v>305</v>
      </c>
      <c r="F224" s="4"/>
      <c r="G224" s="4" t="s">
        <v>306</v>
      </c>
      <c r="H224" s="4"/>
      <c r="I224" s="4" t="s">
        <v>307</v>
      </c>
      <c r="J224" s="4" t="s">
        <v>307</v>
      </c>
      <c r="K224" s="4" t="s">
        <v>308</v>
      </c>
      <c r="L224" s="4" t="s">
        <v>309</v>
      </c>
      <c r="M224" s="4" t="s">
        <v>310</v>
      </c>
      <c r="N224" s="4" t="s">
        <v>311</v>
      </c>
      <c r="O224" t="str">
        <f>IF(LEN(H224)&gt;0,IF(LEN(I224)&gt;0,"P","NP"),"")&amp;IF(C224&gt;=Dashboard!$O$8,IF(C224&lt;=Dashboard!$Q$8,"Y",""),"")</f>
        <v/>
      </c>
      <c r="S224" s="57" t="str">
        <f t="shared" si="63"/>
        <v>Date</v>
      </c>
      <c r="T224" s="25" t="str">
        <f t="shared" si="64"/>
        <v>Time</v>
      </c>
      <c r="U224" s="25" t="str">
        <f t="shared" si="65"/>
        <v>Winner/tie</v>
      </c>
      <c r="V224" s="25" t="str">
        <f t="shared" si="66"/>
        <v>Loser/tie</v>
      </c>
      <c r="W224" s="39" t="str">
        <f t="shared" si="67"/>
        <v/>
      </c>
      <c r="Y224" s="4" t="s">
        <v>301</v>
      </c>
      <c r="Z224" s="4" t="s">
        <v>302</v>
      </c>
      <c r="AA224" s="13" t="s">
        <v>303</v>
      </c>
      <c r="AB224" s="4" t="s">
        <v>304</v>
      </c>
      <c r="AC224" s="4" t="s">
        <v>341</v>
      </c>
      <c r="AD224" s="4"/>
      <c r="AE224" s="4" t="s">
        <v>198</v>
      </c>
      <c r="AF224" s="4"/>
      <c r="AG224" s="4" t="s">
        <v>307</v>
      </c>
      <c r="AH224" s="4" t="s">
        <v>307</v>
      </c>
      <c r="AI224" s="4" t="s">
        <v>308</v>
      </c>
      <c r="AJ224" s="4" t="s">
        <v>309</v>
      </c>
      <c r="AK224" s="4" t="s">
        <v>310</v>
      </c>
      <c r="AL224" s="4" t="s">
        <v>311</v>
      </c>
      <c r="AM224" t="str">
        <f>IF(LEN(AF224)&gt;0,IF(LEN(AG224)&gt;0,"P","NP"),"")&amp;IF(AA224&gt;=Dashboard!$O$8,IF(AA224&lt;=Dashboard!$Q$8,"Y",""),"")</f>
        <v/>
      </c>
    </row>
    <row r="225" spans="1:39" x14ac:dyDescent="0.25">
      <c r="A225">
        <v>15</v>
      </c>
      <c r="B225" t="s">
        <v>312</v>
      </c>
      <c r="C225" s="8">
        <v>45638</v>
      </c>
      <c r="D225" t="s">
        <v>316</v>
      </c>
      <c r="E225" t="s">
        <v>236</v>
      </c>
      <c r="F225" t="s">
        <v>319</v>
      </c>
      <c r="G225" t="s">
        <v>284</v>
      </c>
      <c r="H225" t="s">
        <v>314</v>
      </c>
      <c r="I225">
        <v>12</v>
      </c>
      <c r="J225">
        <v>6</v>
      </c>
      <c r="K225">
        <v>302</v>
      </c>
      <c r="L225">
        <v>0</v>
      </c>
      <c r="M225">
        <v>191</v>
      </c>
      <c r="N225">
        <v>1</v>
      </c>
      <c r="O225" t="str">
        <f>IF(LEN(H225)&gt;0,IF(LEN(I225)&gt;0,"P","NP"),"")&amp;IF(C225&gt;=Dashboard!$O$8,IF(C225&lt;=Dashboard!$Q$8,"Y",""),"")</f>
        <v>P</v>
      </c>
      <c r="S225" s="56">
        <f t="shared" si="63"/>
        <v>45638</v>
      </c>
      <c r="T225" s="39" t="str">
        <f t="shared" si="64"/>
        <v>8:15PM</v>
      </c>
      <c r="U225" s="39" t="str">
        <f t="shared" si="65"/>
        <v>Los Angeles Rams</v>
      </c>
      <c r="V225" s="39" t="str">
        <f t="shared" si="66"/>
        <v>San Francisco 49ers</v>
      </c>
      <c r="W225" s="39" t="str">
        <f t="shared" si="67"/>
        <v>P</v>
      </c>
      <c r="Y225">
        <v>15</v>
      </c>
      <c r="Z225" t="s">
        <v>312</v>
      </c>
      <c r="AA225" s="8">
        <v>46002</v>
      </c>
      <c r="AB225" s="14">
        <v>0.84375</v>
      </c>
      <c r="AC225" t="s">
        <v>222</v>
      </c>
      <c r="AD225" t="s">
        <v>319</v>
      </c>
      <c r="AE225" t="s">
        <v>217</v>
      </c>
      <c r="AF225" t="s">
        <v>314</v>
      </c>
      <c r="AG225" s="4" t="str">
        <f t="shared" ref="AG225:AG240" si="72">IF(AE225="HomeTm",$AG$2,"")</f>
        <v/>
      </c>
      <c r="AH225" s="4" t="str">
        <f t="shared" ref="AH225:AH240" si="73">IF(AE225="HomeTm",$AH$2,"")</f>
        <v/>
      </c>
      <c r="AI225" s="4" t="str">
        <f t="shared" ref="AI225:AI240" si="74">IF(AE225="HomeTm",$AI$2,"")</f>
        <v/>
      </c>
      <c r="AJ225" s="4" t="str">
        <f t="shared" ref="AJ225:AJ240" si="75">IF(AE225="HomeTm",$AJ$2,"")</f>
        <v/>
      </c>
      <c r="AM225" t="str">
        <f>IF(LEN(AF225)&gt;0,IF(LEN(AG225)&gt;0,"P","NP"),"")&amp;IF(AA225&gt;=Dashboard!$O$8,IF(AA225&lt;=Dashboard!$Q$8,"Y",""),"")</f>
        <v>NP</v>
      </c>
    </row>
    <row r="226" spans="1:39" x14ac:dyDescent="0.25">
      <c r="A226">
        <v>15</v>
      </c>
      <c r="B226" t="s">
        <v>317</v>
      </c>
      <c r="C226" s="8">
        <v>45641</v>
      </c>
      <c r="D226" t="s">
        <v>318</v>
      </c>
      <c r="E226" t="s">
        <v>257</v>
      </c>
      <c r="F226" t="s">
        <v>319</v>
      </c>
      <c r="G226" t="s">
        <v>225</v>
      </c>
      <c r="H226" t="s">
        <v>314</v>
      </c>
      <c r="I226">
        <v>30</v>
      </c>
      <c r="J226">
        <v>14</v>
      </c>
      <c r="K226">
        <v>410</v>
      </c>
      <c r="L226">
        <v>1</v>
      </c>
      <c r="M226">
        <v>235</v>
      </c>
      <c r="N226">
        <v>4</v>
      </c>
      <c r="O226" t="str">
        <f>IF(LEN(H226)&gt;0,IF(LEN(I226)&gt;0,"P","NP"),"")&amp;IF(C226&gt;=Dashboard!$O$8,IF(C226&lt;=Dashboard!$Q$8,"Y",""),"")</f>
        <v>P</v>
      </c>
      <c r="S226" s="56">
        <f t="shared" si="63"/>
        <v>45641</v>
      </c>
      <c r="T226" s="39" t="str">
        <f t="shared" si="64"/>
        <v>1:00PM</v>
      </c>
      <c r="U226" s="39" t="str">
        <f t="shared" si="65"/>
        <v>Dallas Cowboys</v>
      </c>
      <c r="V226" s="39" t="str">
        <f t="shared" si="66"/>
        <v>Carolina Panthers</v>
      </c>
      <c r="W226" s="39" t="str">
        <f t="shared" si="67"/>
        <v>P</v>
      </c>
      <c r="Y226">
        <v>15</v>
      </c>
      <c r="Z226" t="s">
        <v>317</v>
      </c>
      <c r="AA226" s="8">
        <v>46005</v>
      </c>
      <c r="AB226" s="14">
        <v>0.54166666666666663</v>
      </c>
      <c r="AC226" t="s">
        <v>210</v>
      </c>
      <c r="AD226" t="s">
        <v>319</v>
      </c>
      <c r="AE226" t="s">
        <v>233</v>
      </c>
      <c r="AF226" t="s">
        <v>314</v>
      </c>
      <c r="AG226" s="4" t="str">
        <f t="shared" si="72"/>
        <v/>
      </c>
      <c r="AH226" s="4" t="str">
        <f t="shared" si="73"/>
        <v/>
      </c>
      <c r="AI226" s="4" t="str">
        <f t="shared" si="74"/>
        <v/>
      </c>
      <c r="AJ226" s="4" t="str">
        <f t="shared" si="75"/>
        <v/>
      </c>
      <c r="AM226" t="str">
        <f>IF(LEN(AF226)&gt;0,IF(LEN(AG226)&gt;0,"P","NP"),"")&amp;IF(AA226&gt;=Dashboard!$O$8,IF(AA226&lt;=Dashboard!$Q$8,"Y",""),"")</f>
        <v>NP</v>
      </c>
    </row>
    <row r="227" spans="1:39" x14ac:dyDescent="0.25">
      <c r="A227">
        <v>15</v>
      </c>
      <c r="B227" t="s">
        <v>317</v>
      </c>
      <c r="C227" s="8">
        <v>45641</v>
      </c>
      <c r="D227" t="s">
        <v>318</v>
      </c>
      <c r="E227" t="s">
        <v>214</v>
      </c>
      <c r="F227" t="s">
        <v>319</v>
      </c>
      <c r="G227" t="s">
        <v>246</v>
      </c>
      <c r="H227" t="s">
        <v>314</v>
      </c>
      <c r="I227">
        <v>37</v>
      </c>
      <c r="J227">
        <v>27</v>
      </c>
      <c r="K227">
        <v>370</v>
      </c>
      <c r="L227">
        <v>4</v>
      </c>
      <c r="M227">
        <v>374</v>
      </c>
      <c r="N227">
        <v>6</v>
      </c>
      <c r="O227" t="str">
        <f>IF(LEN(H227)&gt;0,IF(LEN(I227)&gt;0,"P","NP"),"")&amp;IF(C227&gt;=Dashboard!$O$8,IF(C227&lt;=Dashboard!$Q$8,"Y",""),"")</f>
        <v>P</v>
      </c>
      <c r="S227" s="56">
        <f t="shared" si="63"/>
        <v>45641</v>
      </c>
      <c r="T227" s="39" t="str">
        <f t="shared" si="64"/>
        <v>1:00PM</v>
      </c>
      <c r="U227" s="39" t="str">
        <f t="shared" si="65"/>
        <v>Cincinnati Bengals</v>
      </c>
      <c r="V227" s="39" t="str">
        <f t="shared" si="66"/>
        <v>Tennessee Titans</v>
      </c>
      <c r="W227" s="39" t="str">
        <f t="shared" si="67"/>
        <v>P</v>
      </c>
      <c r="Y227">
        <v>15</v>
      </c>
      <c r="Z227" t="s">
        <v>317</v>
      </c>
      <c r="AA227" s="8">
        <v>46005</v>
      </c>
      <c r="AB227" s="14">
        <v>0.54166666666666663</v>
      </c>
      <c r="AC227" t="s">
        <v>207</v>
      </c>
      <c r="AD227" t="s">
        <v>319</v>
      </c>
      <c r="AE227" t="s">
        <v>214</v>
      </c>
      <c r="AF227" t="s">
        <v>314</v>
      </c>
      <c r="AG227" s="4" t="str">
        <f t="shared" si="72"/>
        <v/>
      </c>
      <c r="AH227" s="4" t="str">
        <f t="shared" si="73"/>
        <v/>
      </c>
      <c r="AI227" s="4" t="str">
        <f t="shared" si="74"/>
        <v/>
      </c>
      <c r="AJ227" s="4" t="str">
        <f t="shared" si="75"/>
        <v/>
      </c>
      <c r="AM227" t="str">
        <f>IF(LEN(AF227)&gt;0,IF(LEN(AG227)&gt;0,"P","NP"),"")&amp;IF(AA227&gt;=Dashboard!$O$8,IF(AA227&lt;=Dashboard!$Q$8,"Y",""),"")</f>
        <v>NP</v>
      </c>
    </row>
    <row r="228" spans="1:39" x14ac:dyDescent="0.25">
      <c r="A228">
        <v>15</v>
      </c>
      <c r="B228" t="s">
        <v>317</v>
      </c>
      <c r="C228" s="8">
        <v>45641</v>
      </c>
      <c r="D228" t="s">
        <v>318</v>
      </c>
      <c r="E228" t="s">
        <v>270</v>
      </c>
      <c r="F228" t="s">
        <v>319</v>
      </c>
      <c r="G228" t="s">
        <v>210</v>
      </c>
      <c r="H228" t="s">
        <v>314</v>
      </c>
      <c r="I228">
        <v>21</v>
      </c>
      <c r="J228">
        <v>7</v>
      </c>
      <c r="K228">
        <v>311</v>
      </c>
      <c r="L228">
        <v>0</v>
      </c>
      <c r="M228">
        <v>266</v>
      </c>
      <c r="N228">
        <v>6</v>
      </c>
      <c r="O228" t="str">
        <f>IF(LEN(H228)&gt;0,IF(LEN(I228)&gt;0,"P","NP"),"")&amp;IF(C228&gt;=Dashboard!$O$8,IF(C228&lt;=Dashboard!$Q$8,"Y",""),"")</f>
        <v>P</v>
      </c>
      <c r="S228" s="56">
        <f t="shared" si="63"/>
        <v>45641</v>
      </c>
      <c r="T228" s="39" t="str">
        <f t="shared" si="64"/>
        <v>1:00PM</v>
      </c>
      <c r="U228" s="39" t="str">
        <f t="shared" si="65"/>
        <v>Kansas City Chiefs</v>
      </c>
      <c r="V228" s="39" t="str">
        <f t="shared" si="66"/>
        <v>Cleveland Browns</v>
      </c>
      <c r="W228" s="39" t="str">
        <f t="shared" si="67"/>
        <v>P</v>
      </c>
      <c r="Y228">
        <v>15</v>
      </c>
      <c r="Z228" t="s">
        <v>317</v>
      </c>
      <c r="AA228" s="8">
        <v>46005</v>
      </c>
      <c r="AB228" s="14">
        <v>0.54166666666666663</v>
      </c>
      <c r="AC228" t="s">
        <v>240</v>
      </c>
      <c r="AD228" t="s">
        <v>319</v>
      </c>
      <c r="AE228" t="s">
        <v>243</v>
      </c>
      <c r="AF228" t="s">
        <v>314</v>
      </c>
      <c r="AG228" s="4" t="str">
        <f t="shared" si="72"/>
        <v/>
      </c>
      <c r="AH228" s="4" t="str">
        <f t="shared" si="73"/>
        <v/>
      </c>
      <c r="AI228" s="4" t="str">
        <f t="shared" si="74"/>
        <v/>
      </c>
      <c r="AJ228" s="4" t="str">
        <f t="shared" si="75"/>
        <v/>
      </c>
      <c r="AM228" t="str">
        <f>IF(LEN(AF228)&gt;0,IF(LEN(AG228)&gt;0,"P","NP"),"")&amp;IF(AA228&gt;=Dashboard!$O$8,IF(AA228&lt;=Dashboard!$Q$8,"Y",""),"")</f>
        <v>NP</v>
      </c>
    </row>
    <row r="229" spans="1:39" x14ac:dyDescent="0.25">
      <c r="A229">
        <v>15</v>
      </c>
      <c r="B229" t="s">
        <v>317</v>
      </c>
      <c r="C229" s="8">
        <v>45641</v>
      </c>
      <c r="D229" t="s">
        <v>318</v>
      </c>
      <c r="E229" t="s">
        <v>243</v>
      </c>
      <c r="G229" t="s">
        <v>251</v>
      </c>
      <c r="H229" t="s">
        <v>314</v>
      </c>
      <c r="I229">
        <v>20</v>
      </c>
      <c r="J229">
        <v>12</v>
      </c>
      <c r="K229">
        <v>181</v>
      </c>
      <c r="L229">
        <v>1</v>
      </c>
      <c r="M229">
        <v>224</v>
      </c>
      <c r="N229">
        <v>4</v>
      </c>
      <c r="O229" t="str">
        <f>IF(LEN(H229)&gt;0,IF(LEN(I229)&gt;0,"P","NP"),"")&amp;IF(C229&gt;=Dashboard!$O$8,IF(C229&lt;=Dashboard!$Q$8,"Y",""),"")</f>
        <v>P</v>
      </c>
      <c r="S229" s="56">
        <f t="shared" si="63"/>
        <v>45641</v>
      </c>
      <c r="T229" s="39" t="str">
        <f t="shared" si="64"/>
        <v>1:00PM</v>
      </c>
      <c r="U229" s="39" t="str">
        <f t="shared" si="65"/>
        <v>Houston Texans</v>
      </c>
      <c r="V229" s="39" t="str">
        <f t="shared" si="66"/>
        <v>Miami Dolphins</v>
      </c>
      <c r="W229" s="39" t="str">
        <f t="shared" si="67"/>
        <v>P</v>
      </c>
      <c r="Y229">
        <v>15</v>
      </c>
      <c r="Z229" t="s">
        <v>317</v>
      </c>
      <c r="AA229" s="8">
        <v>46005</v>
      </c>
      <c r="AB229" s="14">
        <v>0.54166666666666663</v>
      </c>
      <c r="AC229" t="s">
        <v>253</v>
      </c>
      <c r="AD229" t="s">
        <v>319</v>
      </c>
      <c r="AE229" t="s">
        <v>244</v>
      </c>
      <c r="AF229" t="s">
        <v>314</v>
      </c>
      <c r="AG229" s="4" t="str">
        <f t="shared" si="72"/>
        <v/>
      </c>
      <c r="AH229" s="4" t="str">
        <f t="shared" si="73"/>
        <v/>
      </c>
      <c r="AI229" s="4" t="str">
        <f t="shared" si="74"/>
        <v/>
      </c>
      <c r="AJ229" s="4" t="str">
        <f t="shared" si="75"/>
        <v/>
      </c>
      <c r="AM229" t="str">
        <f>IF(LEN(AF229)&gt;0,IF(LEN(AG229)&gt;0,"P","NP"),"")&amp;IF(AA229&gt;=Dashboard!$O$8,IF(AA229&lt;=Dashboard!$Q$8,"Y",""),"")</f>
        <v>NP</v>
      </c>
    </row>
    <row r="230" spans="1:39" x14ac:dyDescent="0.25">
      <c r="A230">
        <v>15</v>
      </c>
      <c r="B230" t="s">
        <v>317</v>
      </c>
      <c r="C230" s="8">
        <v>45641</v>
      </c>
      <c r="D230" t="s">
        <v>318</v>
      </c>
      <c r="E230" t="s">
        <v>253</v>
      </c>
      <c r="F230" t="s">
        <v>319</v>
      </c>
      <c r="G230" t="s">
        <v>244</v>
      </c>
      <c r="H230" t="s">
        <v>314</v>
      </c>
      <c r="I230">
        <v>32</v>
      </c>
      <c r="J230">
        <v>25</v>
      </c>
      <c r="K230">
        <v>400</v>
      </c>
      <c r="L230">
        <v>0</v>
      </c>
      <c r="M230">
        <v>421</v>
      </c>
      <c r="N230">
        <v>2</v>
      </c>
      <c r="O230" t="str">
        <f>IF(LEN(H230)&gt;0,IF(LEN(I230)&gt;0,"P","NP"),"")&amp;IF(C230&gt;=Dashboard!$O$8,IF(C230&lt;=Dashboard!$Q$8,"Y",""),"")</f>
        <v>P</v>
      </c>
      <c r="S230" s="56">
        <f t="shared" si="63"/>
        <v>45641</v>
      </c>
      <c r="T230" s="39" t="str">
        <f t="shared" si="64"/>
        <v>1:00PM</v>
      </c>
      <c r="U230" s="39" t="str">
        <f t="shared" si="65"/>
        <v>New York Jets</v>
      </c>
      <c r="V230" s="39" t="str">
        <f t="shared" si="66"/>
        <v>Jacksonville Jaguars</v>
      </c>
      <c r="W230" s="39" t="str">
        <f t="shared" si="67"/>
        <v>P</v>
      </c>
      <c r="Y230">
        <v>15</v>
      </c>
      <c r="Z230" t="s">
        <v>317</v>
      </c>
      <c r="AA230" s="8">
        <v>46005</v>
      </c>
      <c r="AB230" s="14">
        <v>0.54166666666666663</v>
      </c>
      <c r="AC230" t="s">
        <v>273</v>
      </c>
      <c r="AD230" t="s">
        <v>319</v>
      </c>
      <c r="AE230" t="s">
        <v>270</v>
      </c>
      <c r="AF230" t="s">
        <v>314</v>
      </c>
      <c r="AG230" s="4" t="str">
        <f t="shared" si="72"/>
        <v/>
      </c>
      <c r="AH230" s="4" t="str">
        <f t="shared" si="73"/>
        <v/>
      </c>
      <c r="AI230" s="4" t="str">
        <f t="shared" si="74"/>
        <v/>
      </c>
      <c r="AJ230" s="4" t="str">
        <f t="shared" si="75"/>
        <v/>
      </c>
      <c r="AM230" t="str">
        <f>IF(LEN(AF230)&gt;0,IF(LEN(AG230)&gt;0,"P","NP"),"")&amp;IF(AA230&gt;=Dashboard!$O$8,IF(AA230&lt;=Dashboard!$Q$8,"Y",""),"")</f>
        <v>NP</v>
      </c>
    </row>
    <row r="231" spans="1:39" x14ac:dyDescent="0.25">
      <c r="A231">
        <v>15</v>
      </c>
      <c r="B231" t="s">
        <v>317</v>
      </c>
      <c r="C231" s="8">
        <v>45641</v>
      </c>
      <c r="D231" t="s">
        <v>318</v>
      </c>
      <c r="E231" t="s">
        <v>266</v>
      </c>
      <c r="F231" t="s">
        <v>319</v>
      </c>
      <c r="G231" t="s">
        <v>219</v>
      </c>
      <c r="H231" t="s">
        <v>314</v>
      </c>
      <c r="I231">
        <v>20</v>
      </c>
      <c r="J231">
        <v>19</v>
      </c>
      <c r="K231">
        <v>326</v>
      </c>
      <c r="L231">
        <v>0</v>
      </c>
      <c r="M231">
        <v>245</v>
      </c>
      <c r="N231">
        <v>1</v>
      </c>
      <c r="O231" t="str">
        <f>IF(LEN(H231)&gt;0,IF(LEN(I231)&gt;0,"P","NP"),"")&amp;IF(C231&gt;=Dashboard!$O$8,IF(C231&lt;=Dashboard!$Q$8,"Y",""),"")</f>
        <v>P</v>
      </c>
      <c r="S231" s="56">
        <f t="shared" si="63"/>
        <v>45641</v>
      </c>
      <c r="T231" s="39" t="str">
        <f t="shared" si="64"/>
        <v>1:00PM</v>
      </c>
      <c r="U231" s="39" t="str">
        <f t="shared" si="65"/>
        <v>Washington Commanders</v>
      </c>
      <c r="V231" s="39" t="str">
        <f t="shared" si="66"/>
        <v>New Orleans Saints</v>
      </c>
      <c r="W231" s="39" t="str">
        <f t="shared" si="67"/>
        <v>P</v>
      </c>
      <c r="Y231">
        <v>15</v>
      </c>
      <c r="Z231" t="s">
        <v>317</v>
      </c>
      <c r="AA231" s="8">
        <v>46005</v>
      </c>
      <c r="AB231" s="14">
        <v>0.54166666666666663</v>
      </c>
      <c r="AC231" t="s">
        <v>18</v>
      </c>
      <c r="AD231" t="s">
        <v>319</v>
      </c>
      <c r="AE231" t="s">
        <v>254</v>
      </c>
      <c r="AF231" t="s">
        <v>314</v>
      </c>
      <c r="AG231" s="4" t="str">
        <f t="shared" si="72"/>
        <v/>
      </c>
      <c r="AH231" s="4" t="str">
        <f t="shared" si="73"/>
        <v/>
      </c>
      <c r="AI231" s="4" t="str">
        <f t="shared" si="74"/>
        <v/>
      </c>
      <c r="AJ231" s="4" t="str">
        <f t="shared" si="75"/>
        <v/>
      </c>
      <c r="AM231" t="str">
        <f>IF(LEN(AF231)&gt;0,IF(LEN(AG231)&gt;0,"P","NP"),"")&amp;IF(AA231&gt;=Dashboard!$O$8,IF(AA231&lt;=Dashboard!$Q$8,"Y",""),"")</f>
        <v>NP</v>
      </c>
    </row>
    <row r="232" spans="1:39" x14ac:dyDescent="0.25">
      <c r="A232">
        <v>15</v>
      </c>
      <c r="B232" t="s">
        <v>317</v>
      </c>
      <c r="C232" s="8">
        <v>45641</v>
      </c>
      <c r="D232" t="s">
        <v>318</v>
      </c>
      <c r="E232" t="s">
        <v>207</v>
      </c>
      <c r="F232" t="s">
        <v>319</v>
      </c>
      <c r="G232" t="s">
        <v>263</v>
      </c>
      <c r="H232" t="s">
        <v>314</v>
      </c>
      <c r="I232">
        <v>35</v>
      </c>
      <c r="J232">
        <v>14</v>
      </c>
      <c r="K232">
        <v>445</v>
      </c>
      <c r="L232">
        <v>1</v>
      </c>
      <c r="M232">
        <v>236</v>
      </c>
      <c r="N232">
        <v>1</v>
      </c>
      <c r="O232" t="str">
        <f>IF(LEN(H232)&gt;0,IF(LEN(I232)&gt;0,"P","NP"),"")&amp;IF(C232&gt;=Dashboard!$O$8,IF(C232&lt;=Dashboard!$Q$8,"Y",""),"")</f>
        <v>P</v>
      </c>
      <c r="S232" s="56">
        <f t="shared" si="63"/>
        <v>45641</v>
      </c>
      <c r="T232" s="39" t="str">
        <f t="shared" si="64"/>
        <v>1:00PM</v>
      </c>
      <c r="U232" s="39" t="str">
        <f t="shared" si="65"/>
        <v>Baltimore Ravens</v>
      </c>
      <c r="V232" s="39" t="str">
        <f t="shared" si="66"/>
        <v>New York Giants</v>
      </c>
      <c r="W232" s="39" t="str">
        <f t="shared" si="67"/>
        <v>P</v>
      </c>
      <c r="Y232">
        <v>15</v>
      </c>
      <c r="Z232" t="s">
        <v>317</v>
      </c>
      <c r="AA232" s="8">
        <v>46005</v>
      </c>
      <c r="AB232" s="14">
        <v>0.54166666666666663</v>
      </c>
      <c r="AC232" t="s">
        <v>266</v>
      </c>
      <c r="AD232" t="s">
        <v>319</v>
      </c>
      <c r="AE232" t="s">
        <v>263</v>
      </c>
      <c r="AF232" t="s">
        <v>314</v>
      </c>
      <c r="AG232" s="4" t="str">
        <f t="shared" si="72"/>
        <v/>
      </c>
      <c r="AH232" s="4" t="str">
        <f t="shared" si="73"/>
        <v/>
      </c>
      <c r="AI232" s="4" t="str">
        <f t="shared" si="74"/>
        <v/>
      </c>
      <c r="AJ232" s="4" t="str">
        <f t="shared" si="75"/>
        <v/>
      </c>
      <c r="AM232" t="str">
        <f>IF(LEN(AF232)&gt;0,IF(LEN(AG232)&gt;0,"P","NP"),"")&amp;IF(AA232&gt;=Dashboard!$O$8,IF(AA232&lt;=Dashboard!$Q$8,"Y",""),"")</f>
        <v>NP</v>
      </c>
    </row>
    <row r="233" spans="1:39" x14ac:dyDescent="0.25">
      <c r="A233">
        <v>15</v>
      </c>
      <c r="B233" t="s">
        <v>317</v>
      </c>
      <c r="C233" s="8">
        <v>45641</v>
      </c>
      <c r="D233" t="s">
        <v>321</v>
      </c>
      <c r="E233" t="s">
        <v>248</v>
      </c>
      <c r="F233" t="s">
        <v>319</v>
      </c>
      <c r="G233" t="s">
        <v>229</v>
      </c>
      <c r="H233" t="s">
        <v>314</v>
      </c>
      <c r="I233">
        <v>48</v>
      </c>
      <c r="J233">
        <v>42</v>
      </c>
      <c r="K233">
        <v>559</v>
      </c>
      <c r="L233">
        <v>0</v>
      </c>
      <c r="M233">
        <v>521</v>
      </c>
      <c r="N233">
        <v>1</v>
      </c>
      <c r="O233" t="str">
        <f>IF(LEN(H233)&gt;0,IF(LEN(I233)&gt;0,"P","NP"),"")&amp;IF(C233&gt;=Dashboard!$O$8,IF(C233&lt;=Dashboard!$Q$8,"Y",""),"")</f>
        <v>P</v>
      </c>
      <c r="S233" s="56">
        <f t="shared" si="63"/>
        <v>45641</v>
      </c>
      <c r="T233" s="39" t="str">
        <f t="shared" si="64"/>
        <v>4:25PM</v>
      </c>
      <c r="U233" s="39" t="str">
        <f t="shared" si="65"/>
        <v>Buffalo Bills</v>
      </c>
      <c r="V233" s="39" t="str">
        <f t="shared" si="66"/>
        <v>Detroit Lions</v>
      </c>
      <c r="W233" s="39" t="str">
        <f t="shared" si="67"/>
        <v>P</v>
      </c>
      <c r="Y233">
        <v>15</v>
      </c>
      <c r="Z233" t="s">
        <v>317</v>
      </c>
      <c r="AA233" s="8">
        <v>46005</v>
      </c>
      <c r="AB233" s="14">
        <v>0.54166666666666663</v>
      </c>
      <c r="AC233" t="s">
        <v>271</v>
      </c>
      <c r="AD233" t="s">
        <v>319</v>
      </c>
      <c r="AE233" t="s">
        <v>259</v>
      </c>
      <c r="AF233" t="s">
        <v>314</v>
      </c>
      <c r="AG233" s="4" t="str">
        <f t="shared" si="72"/>
        <v/>
      </c>
      <c r="AH233" s="4" t="str">
        <f t="shared" si="73"/>
        <v/>
      </c>
      <c r="AI233" s="4" t="str">
        <f t="shared" si="74"/>
        <v/>
      </c>
      <c r="AJ233" s="4" t="str">
        <f t="shared" si="75"/>
        <v/>
      </c>
      <c r="AM233" t="str">
        <f>IF(LEN(AF233)&gt;0,IF(LEN(AG233)&gt;0,"P","NP"),"")&amp;IF(AA233&gt;=Dashboard!$O$8,IF(AA233&lt;=Dashboard!$Q$8,"Y",""),"")</f>
        <v>NP</v>
      </c>
    </row>
    <row r="234" spans="1:39" x14ac:dyDescent="0.25">
      <c r="A234">
        <v>15</v>
      </c>
      <c r="B234" t="s">
        <v>317</v>
      </c>
      <c r="C234" s="8">
        <v>45641</v>
      </c>
      <c r="D234" t="s">
        <v>321</v>
      </c>
      <c r="E234" t="s">
        <v>272</v>
      </c>
      <c r="G234" t="s">
        <v>245</v>
      </c>
      <c r="H234" t="s">
        <v>314</v>
      </c>
      <c r="I234">
        <v>31</v>
      </c>
      <c r="J234">
        <v>13</v>
      </c>
      <c r="K234">
        <v>193</v>
      </c>
      <c r="L234">
        <v>3</v>
      </c>
      <c r="M234">
        <v>310</v>
      </c>
      <c r="N234">
        <v>5</v>
      </c>
      <c r="O234" t="str">
        <f>IF(LEN(H234)&gt;0,IF(LEN(I234)&gt;0,"P","NP"),"")&amp;IF(C234&gt;=Dashboard!$O$8,IF(C234&lt;=Dashboard!$Q$8,"Y",""),"")</f>
        <v>P</v>
      </c>
      <c r="S234" s="56">
        <f t="shared" si="63"/>
        <v>45641</v>
      </c>
      <c r="T234" s="39" t="str">
        <f t="shared" si="64"/>
        <v>4:25PM</v>
      </c>
      <c r="U234" s="39" t="str">
        <f t="shared" si="65"/>
        <v>Denver Broncos</v>
      </c>
      <c r="V234" s="39" t="str">
        <f t="shared" si="66"/>
        <v>Indianapolis Colts</v>
      </c>
      <c r="W234" s="39" t="str">
        <f t="shared" si="67"/>
        <v>P</v>
      </c>
      <c r="Y234">
        <v>15</v>
      </c>
      <c r="Z234" t="s">
        <v>317</v>
      </c>
      <c r="AA234" s="8">
        <v>46005</v>
      </c>
      <c r="AB234" s="14">
        <v>0.68402777777777779</v>
      </c>
      <c r="AC234" t="s">
        <v>230</v>
      </c>
      <c r="AD234" t="s">
        <v>319</v>
      </c>
      <c r="AE234" t="s">
        <v>272</v>
      </c>
      <c r="AF234" t="s">
        <v>314</v>
      </c>
      <c r="AG234" s="4" t="str">
        <f t="shared" si="72"/>
        <v/>
      </c>
      <c r="AH234" s="4" t="str">
        <f t="shared" si="73"/>
        <v/>
      </c>
      <c r="AI234" s="4" t="str">
        <f t="shared" si="74"/>
        <v/>
      </c>
      <c r="AJ234" s="4" t="str">
        <f t="shared" si="75"/>
        <v/>
      </c>
      <c r="AM234" t="str">
        <f>IF(LEN(AF234)&gt;0,IF(LEN(AG234)&gt;0,"P","NP"),"")&amp;IF(AA234&gt;=Dashboard!$O$8,IF(AA234&lt;=Dashboard!$Q$8,"Y",""),"")</f>
        <v>NP</v>
      </c>
    </row>
    <row r="235" spans="1:39" x14ac:dyDescent="0.25">
      <c r="A235">
        <v>15</v>
      </c>
      <c r="B235" t="s">
        <v>317</v>
      </c>
      <c r="C235" s="8">
        <v>45641</v>
      </c>
      <c r="D235" t="s">
        <v>321</v>
      </c>
      <c r="E235" t="s">
        <v>240</v>
      </c>
      <c r="G235" t="s">
        <v>254</v>
      </c>
      <c r="H235" t="s">
        <v>314</v>
      </c>
      <c r="I235">
        <v>30</v>
      </c>
      <c r="J235">
        <v>17</v>
      </c>
      <c r="K235">
        <v>395</v>
      </c>
      <c r="L235">
        <v>0</v>
      </c>
      <c r="M235">
        <v>311</v>
      </c>
      <c r="N235">
        <v>1</v>
      </c>
      <c r="O235" t="str">
        <f>IF(LEN(H235)&gt;0,IF(LEN(I235)&gt;0,"P","NP"),"")&amp;IF(C235&gt;=Dashboard!$O$8,IF(C235&lt;=Dashboard!$Q$8,"Y",""),"")</f>
        <v>P</v>
      </c>
      <c r="S235" s="56">
        <f t="shared" si="63"/>
        <v>45641</v>
      </c>
      <c r="T235" s="39" t="str">
        <f t="shared" si="64"/>
        <v>4:25PM</v>
      </c>
      <c r="U235" s="39" t="str">
        <f t="shared" si="65"/>
        <v>Arizona Cardinals</v>
      </c>
      <c r="V235" s="39" t="str">
        <f t="shared" si="66"/>
        <v>New England Patriots</v>
      </c>
      <c r="W235" s="39" t="str">
        <f t="shared" si="67"/>
        <v>P</v>
      </c>
      <c r="Y235">
        <v>15</v>
      </c>
      <c r="Z235" t="s">
        <v>317</v>
      </c>
      <c r="AA235" s="8">
        <v>46005</v>
      </c>
      <c r="AB235" s="14">
        <v>0.68402777777777779</v>
      </c>
      <c r="AC235" t="s">
        <v>225</v>
      </c>
      <c r="AD235" t="s">
        <v>319</v>
      </c>
      <c r="AE235" t="s">
        <v>219</v>
      </c>
      <c r="AF235" t="s">
        <v>314</v>
      </c>
      <c r="AG235" s="4" t="str">
        <f t="shared" si="72"/>
        <v/>
      </c>
      <c r="AH235" s="4" t="str">
        <f t="shared" si="73"/>
        <v/>
      </c>
      <c r="AI235" s="4" t="str">
        <f t="shared" si="74"/>
        <v/>
      </c>
      <c r="AJ235" s="4" t="str">
        <f t="shared" si="75"/>
        <v/>
      </c>
      <c r="AM235" t="str">
        <f>IF(LEN(AF235)&gt;0,IF(LEN(AG235)&gt;0,"P","NP"),"")&amp;IF(AA235&gt;=Dashboard!$O$8,IF(AA235&lt;=Dashboard!$Q$8,"Y",""),"")</f>
        <v>NP</v>
      </c>
    </row>
    <row r="236" spans="1:39" x14ac:dyDescent="0.25">
      <c r="A236">
        <v>15</v>
      </c>
      <c r="B236" t="s">
        <v>317</v>
      </c>
      <c r="C236" s="8">
        <v>45641</v>
      </c>
      <c r="D236" t="s">
        <v>321</v>
      </c>
      <c r="E236" t="s">
        <v>259</v>
      </c>
      <c r="G236" t="s">
        <v>212</v>
      </c>
      <c r="H236" t="s">
        <v>314</v>
      </c>
      <c r="I236">
        <v>27</v>
      </c>
      <c r="J236">
        <v>13</v>
      </c>
      <c r="K236">
        <v>401</v>
      </c>
      <c r="L236">
        <v>2</v>
      </c>
      <c r="M236">
        <v>163</v>
      </c>
      <c r="N236">
        <v>1</v>
      </c>
      <c r="O236" t="str">
        <f>IF(LEN(H236)&gt;0,IF(LEN(I236)&gt;0,"P","NP"),"")&amp;IF(C236&gt;=Dashboard!$O$8,IF(C236&lt;=Dashboard!$Q$8,"Y",""),"")</f>
        <v>P</v>
      </c>
      <c r="S236" s="56">
        <f t="shared" si="63"/>
        <v>45641</v>
      </c>
      <c r="T236" s="39" t="str">
        <f t="shared" si="64"/>
        <v>4:25PM</v>
      </c>
      <c r="U236" s="39" t="str">
        <f t="shared" si="65"/>
        <v>Philadelphia Eagles</v>
      </c>
      <c r="V236" s="39" t="str">
        <f t="shared" si="66"/>
        <v>Pittsburgh Steelers</v>
      </c>
      <c r="W236" s="39" t="str">
        <f t="shared" si="67"/>
        <v>P</v>
      </c>
      <c r="Y236">
        <v>15</v>
      </c>
      <c r="Z236" t="s">
        <v>317</v>
      </c>
      <c r="AA236" s="8">
        <v>46005</v>
      </c>
      <c r="AB236" s="14">
        <v>0.68402777777777779</v>
      </c>
      <c r="AC236" t="s">
        <v>229</v>
      </c>
      <c r="AD236" t="s">
        <v>319</v>
      </c>
      <c r="AE236" t="s">
        <v>236</v>
      </c>
      <c r="AF236" t="s">
        <v>314</v>
      </c>
      <c r="AG236" s="4" t="str">
        <f t="shared" si="72"/>
        <v/>
      </c>
      <c r="AH236" s="4" t="str">
        <f t="shared" si="73"/>
        <v/>
      </c>
      <c r="AI236" s="4" t="str">
        <f t="shared" si="74"/>
        <v/>
      </c>
      <c r="AJ236" s="4" t="str">
        <f t="shared" si="75"/>
        <v/>
      </c>
      <c r="AM236" t="str">
        <f>IF(LEN(AF236)&gt;0,IF(LEN(AG236)&gt;0,"P","NP"),"")&amp;IF(AA236&gt;=Dashboard!$O$8,IF(AA236&lt;=Dashboard!$Q$8,"Y",""),"")</f>
        <v>NP</v>
      </c>
    </row>
    <row r="237" spans="1:39" x14ac:dyDescent="0.25">
      <c r="A237">
        <v>15</v>
      </c>
      <c r="B237" t="s">
        <v>317</v>
      </c>
      <c r="C237" s="8">
        <v>45641</v>
      </c>
      <c r="D237" t="s">
        <v>321</v>
      </c>
      <c r="E237" t="s">
        <v>217</v>
      </c>
      <c r="F237" t="s">
        <v>319</v>
      </c>
      <c r="G237" t="s">
        <v>273</v>
      </c>
      <c r="H237" t="s">
        <v>314</v>
      </c>
      <c r="I237">
        <v>40</v>
      </c>
      <c r="J237">
        <v>17</v>
      </c>
      <c r="K237">
        <v>506</v>
      </c>
      <c r="L237">
        <v>2</v>
      </c>
      <c r="M237">
        <v>206</v>
      </c>
      <c r="N237">
        <v>2</v>
      </c>
      <c r="O237" t="str">
        <f>IF(LEN(H237)&gt;0,IF(LEN(I237)&gt;0,"P","NP"),"")&amp;IF(C237&gt;=Dashboard!$O$8,IF(C237&lt;=Dashboard!$Q$8,"Y",""),"")</f>
        <v>P</v>
      </c>
      <c r="S237" s="56">
        <f t="shared" si="63"/>
        <v>45641</v>
      </c>
      <c r="T237" s="39" t="str">
        <f t="shared" si="64"/>
        <v>4:25PM</v>
      </c>
      <c r="U237" s="39" t="str">
        <f t="shared" si="65"/>
        <v>Tampa Bay Buccaneers</v>
      </c>
      <c r="V237" s="39" t="str">
        <f t="shared" si="66"/>
        <v>Los Angeles Chargers</v>
      </c>
      <c r="W237" s="39" t="str">
        <f t="shared" si="67"/>
        <v>P</v>
      </c>
      <c r="Y237">
        <v>15</v>
      </c>
      <c r="Z237" t="s">
        <v>317</v>
      </c>
      <c r="AA237" s="8">
        <v>46005</v>
      </c>
      <c r="AB237" s="14">
        <v>0.68402777777777779</v>
      </c>
      <c r="AC237" t="s">
        <v>245</v>
      </c>
      <c r="AD237" t="s">
        <v>319</v>
      </c>
      <c r="AE237" t="s">
        <v>238</v>
      </c>
      <c r="AF237" t="s">
        <v>314</v>
      </c>
      <c r="AG237" s="4" t="str">
        <f t="shared" si="72"/>
        <v/>
      </c>
      <c r="AH237" s="4" t="str">
        <f t="shared" si="73"/>
        <v/>
      </c>
      <c r="AI237" s="4" t="str">
        <f t="shared" si="74"/>
        <v/>
      </c>
      <c r="AJ237" s="4" t="str">
        <f t="shared" si="75"/>
        <v/>
      </c>
      <c r="AM237" t="str">
        <f>IF(LEN(AF237)&gt;0,IF(LEN(AG237)&gt;0,"P","NP"),"")&amp;IF(AA237&gt;=Dashboard!$O$8,IF(AA237&lt;=Dashboard!$Q$8,"Y",""),"")</f>
        <v>NP</v>
      </c>
    </row>
    <row r="238" spans="1:39" x14ac:dyDescent="0.25">
      <c r="A238">
        <v>15</v>
      </c>
      <c r="B238" t="s">
        <v>317</v>
      </c>
      <c r="C238" s="8">
        <v>45641</v>
      </c>
      <c r="D238" t="s">
        <v>313</v>
      </c>
      <c r="E238" t="s">
        <v>230</v>
      </c>
      <c r="F238" t="s">
        <v>319</v>
      </c>
      <c r="G238" t="s">
        <v>238</v>
      </c>
      <c r="H238" t="s">
        <v>314</v>
      </c>
      <c r="I238">
        <v>30</v>
      </c>
      <c r="J238">
        <v>13</v>
      </c>
      <c r="K238">
        <v>369</v>
      </c>
      <c r="L238">
        <v>1</v>
      </c>
      <c r="M238">
        <v>208</v>
      </c>
      <c r="N238">
        <v>2</v>
      </c>
      <c r="O238" t="str">
        <f>IF(LEN(H238)&gt;0,IF(LEN(I238)&gt;0,"P","NP"),"")&amp;IF(C238&gt;=Dashboard!$O$8,IF(C238&lt;=Dashboard!$Q$8,"Y",""),"")</f>
        <v>P</v>
      </c>
      <c r="S238" s="56">
        <f t="shared" si="63"/>
        <v>45641</v>
      </c>
      <c r="T238" s="39" t="str">
        <f t="shared" si="64"/>
        <v>8:20PM</v>
      </c>
      <c r="U238" s="39" t="str">
        <f t="shared" si="65"/>
        <v>Green Bay Packers</v>
      </c>
      <c r="V238" s="39" t="str">
        <f t="shared" si="66"/>
        <v>Seattle Seahawks</v>
      </c>
      <c r="W238" s="39" t="str">
        <f t="shared" si="67"/>
        <v>P</v>
      </c>
      <c r="Y238">
        <v>15</v>
      </c>
      <c r="Z238" t="s">
        <v>317</v>
      </c>
      <c r="AA238" s="8">
        <v>46005</v>
      </c>
      <c r="AB238" s="14">
        <v>0.68402777777777779</v>
      </c>
      <c r="AC238" t="s">
        <v>246</v>
      </c>
      <c r="AD238" t="s">
        <v>319</v>
      </c>
      <c r="AE238" t="s">
        <v>284</v>
      </c>
      <c r="AF238" t="s">
        <v>314</v>
      </c>
      <c r="AG238" s="4" t="str">
        <f t="shared" si="72"/>
        <v/>
      </c>
      <c r="AH238" s="4" t="str">
        <f t="shared" si="73"/>
        <v/>
      </c>
      <c r="AI238" s="4" t="str">
        <f t="shared" si="74"/>
        <v/>
      </c>
      <c r="AJ238" s="4" t="str">
        <f t="shared" si="75"/>
        <v/>
      </c>
      <c r="AM238" t="str">
        <f>IF(LEN(AF238)&gt;0,IF(LEN(AG238)&gt;0,"P","NP"),"")&amp;IF(AA238&gt;=Dashboard!$O$8,IF(AA238&lt;=Dashboard!$Q$8,"Y",""),"")</f>
        <v>NP</v>
      </c>
    </row>
    <row r="239" spans="1:39" x14ac:dyDescent="0.25">
      <c r="A239">
        <v>15</v>
      </c>
      <c r="B239" t="s">
        <v>322</v>
      </c>
      <c r="C239" s="8">
        <v>45642</v>
      </c>
      <c r="D239" t="s">
        <v>329</v>
      </c>
      <c r="E239" t="s">
        <v>231</v>
      </c>
      <c r="G239" t="s">
        <v>233</v>
      </c>
      <c r="H239" t="s">
        <v>314</v>
      </c>
      <c r="I239">
        <v>30</v>
      </c>
      <c r="J239">
        <v>12</v>
      </c>
      <c r="K239">
        <v>329</v>
      </c>
      <c r="L239">
        <v>1</v>
      </c>
      <c r="M239">
        <v>284</v>
      </c>
      <c r="N239">
        <v>1</v>
      </c>
      <c r="O239" t="str">
        <f>IF(LEN(H239)&gt;0,IF(LEN(I239)&gt;0,"P","NP"),"")&amp;IF(C239&gt;=Dashboard!$O$8,IF(C239&lt;=Dashboard!$Q$8,"Y",""),"")</f>
        <v>P</v>
      </c>
      <c r="S239" s="56">
        <f t="shared" si="63"/>
        <v>45642</v>
      </c>
      <c r="T239" s="39" t="str">
        <f t="shared" si="64"/>
        <v>8:00PM</v>
      </c>
      <c r="U239" s="39" t="str">
        <f t="shared" si="65"/>
        <v>Minnesota Vikings</v>
      </c>
      <c r="V239" s="39" t="str">
        <f t="shared" si="66"/>
        <v>Chicago Bears</v>
      </c>
      <c r="W239" s="39" t="str">
        <f t="shared" si="67"/>
        <v>P</v>
      </c>
      <c r="Y239">
        <v>15</v>
      </c>
      <c r="Z239" t="s">
        <v>317</v>
      </c>
      <c r="AA239" s="8">
        <v>46005</v>
      </c>
      <c r="AB239" s="14">
        <v>0.84722222222222221</v>
      </c>
      <c r="AC239" t="s">
        <v>231</v>
      </c>
      <c r="AD239" t="s">
        <v>319</v>
      </c>
      <c r="AE239" t="s">
        <v>257</v>
      </c>
      <c r="AF239" t="s">
        <v>314</v>
      </c>
      <c r="AG239" s="4" t="str">
        <f t="shared" si="72"/>
        <v/>
      </c>
      <c r="AH239" s="4" t="str">
        <f t="shared" si="73"/>
        <v/>
      </c>
      <c r="AI239" s="4" t="str">
        <f t="shared" si="74"/>
        <v/>
      </c>
      <c r="AJ239" s="4" t="str">
        <f t="shared" si="75"/>
        <v/>
      </c>
      <c r="AM239" t="str">
        <f>IF(LEN(AF239)&gt;0,IF(LEN(AG239)&gt;0,"P","NP"),"")&amp;IF(AA239&gt;=Dashboard!$O$8,IF(AA239&lt;=Dashboard!$Q$8,"Y",""),"")</f>
        <v>NP</v>
      </c>
    </row>
    <row r="240" spans="1:39" x14ac:dyDescent="0.25">
      <c r="A240">
        <v>15</v>
      </c>
      <c r="B240" t="s">
        <v>322</v>
      </c>
      <c r="C240" s="8">
        <v>45642</v>
      </c>
      <c r="D240" t="s">
        <v>330</v>
      </c>
      <c r="E240" t="s">
        <v>222</v>
      </c>
      <c r="F240" t="s">
        <v>319</v>
      </c>
      <c r="G240" t="s">
        <v>271</v>
      </c>
      <c r="H240" t="s">
        <v>314</v>
      </c>
      <c r="I240">
        <v>15</v>
      </c>
      <c r="J240">
        <v>9</v>
      </c>
      <c r="K240">
        <v>261</v>
      </c>
      <c r="L240">
        <v>1</v>
      </c>
      <c r="M240">
        <v>249</v>
      </c>
      <c r="N240">
        <v>3</v>
      </c>
      <c r="O240" t="str">
        <f>IF(LEN(H240)&gt;0,IF(LEN(I240)&gt;0,"P","NP"),"")&amp;IF(C240&gt;=Dashboard!$O$8,IF(C240&lt;=Dashboard!$Q$8,"Y",""),"")</f>
        <v>P</v>
      </c>
      <c r="S240" s="56">
        <f t="shared" si="63"/>
        <v>45642</v>
      </c>
      <c r="T240" s="39" t="str">
        <f t="shared" si="64"/>
        <v>8:30PM</v>
      </c>
      <c r="U240" s="39" t="str">
        <f t="shared" si="65"/>
        <v>Atlanta Falcons</v>
      </c>
      <c r="V240" s="39" t="str">
        <f t="shared" si="66"/>
        <v>Las Vegas Raiders</v>
      </c>
      <c r="W240" s="39" t="str">
        <f t="shared" si="67"/>
        <v>P</v>
      </c>
      <c r="Y240">
        <v>15</v>
      </c>
      <c r="Z240" t="s">
        <v>322</v>
      </c>
      <c r="AA240" s="8">
        <v>46006</v>
      </c>
      <c r="AB240" s="14">
        <v>0.84375</v>
      </c>
      <c r="AC240" t="s">
        <v>251</v>
      </c>
      <c r="AD240" t="s">
        <v>319</v>
      </c>
      <c r="AE240" t="s">
        <v>212</v>
      </c>
      <c r="AF240" t="s">
        <v>314</v>
      </c>
      <c r="AG240" s="4" t="str">
        <f t="shared" si="72"/>
        <v/>
      </c>
      <c r="AH240" s="4" t="str">
        <f t="shared" si="73"/>
        <v/>
      </c>
      <c r="AI240" s="4" t="str">
        <f t="shared" si="74"/>
        <v/>
      </c>
      <c r="AJ240" s="4" t="str">
        <f t="shared" si="75"/>
        <v/>
      </c>
      <c r="AM240" t="str">
        <f>IF(LEN(AF240)&gt;0,IF(LEN(AG240)&gt;0,"P","NP"),"")&amp;IF(AA240&gt;=Dashboard!$O$8,IF(AA240&lt;=Dashboard!$Q$8,"Y",""),"")</f>
        <v>NP</v>
      </c>
    </row>
    <row r="241" spans="1:39" x14ac:dyDescent="0.25">
      <c r="A241" s="4" t="s">
        <v>301</v>
      </c>
      <c r="B241" s="4" t="s">
        <v>302</v>
      </c>
      <c r="C241" s="4" t="s">
        <v>303</v>
      </c>
      <c r="D241" s="4" t="s">
        <v>304</v>
      </c>
      <c r="E241" s="4" t="s">
        <v>305</v>
      </c>
      <c r="F241" s="4"/>
      <c r="G241" s="4" t="s">
        <v>306</v>
      </c>
      <c r="H241" s="4"/>
      <c r="I241" s="4" t="s">
        <v>307</v>
      </c>
      <c r="J241" s="4" t="s">
        <v>307</v>
      </c>
      <c r="K241" s="4" t="s">
        <v>308</v>
      </c>
      <c r="L241" s="4" t="s">
        <v>309</v>
      </c>
      <c r="M241" s="4" t="s">
        <v>310</v>
      </c>
      <c r="N241" s="4" t="s">
        <v>311</v>
      </c>
      <c r="O241" t="str">
        <f>IF(LEN(H241)&gt;0,IF(LEN(I241)&gt;0,"P","NP"),"")&amp;IF(C241&gt;=Dashboard!$O$8,IF(C241&lt;=Dashboard!$Q$8,"Y",""),"")</f>
        <v/>
      </c>
      <c r="S241" s="57" t="str">
        <f t="shared" si="63"/>
        <v>Date</v>
      </c>
      <c r="T241" s="25" t="str">
        <f t="shared" si="64"/>
        <v>Time</v>
      </c>
      <c r="U241" s="25" t="str">
        <f t="shared" si="65"/>
        <v>Winner/tie</v>
      </c>
      <c r="V241" s="25" t="str">
        <f t="shared" si="66"/>
        <v>Loser/tie</v>
      </c>
      <c r="W241" s="39" t="str">
        <f t="shared" si="67"/>
        <v/>
      </c>
      <c r="Y241" s="4" t="s">
        <v>301</v>
      </c>
      <c r="Z241" s="4" t="s">
        <v>302</v>
      </c>
      <c r="AA241" s="13" t="s">
        <v>303</v>
      </c>
      <c r="AB241" s="4" t="s">
        <v>304</v>
      </c>
      <c r="AC241" s="4" t="s">
        <v>341</v>
      </c>
      <c r="AD241" s="4"/>
      <c r="AE241" s="4" t="s">
        <v>198</v>
      </c>
      <c r="AF241" s="4"/>
      <c r="AG241" s="4" t="s">
        <v>307</v>
      </c>
      <c r="AH241" s="4" t="s">
        <v>307</v>
      </c>
      <c r="AI241" s="4" t="s">
        <v>308</v>
      </c>
      <c r="AJ241" s="4" t="s">
        <v>309</v>
      </c>
      <c r="AK241" s="4" t="s">
        <v>310</v>
      </c>
      <c r="AL241" s="4" t="s">
        <v>311</v>
      </c>
      <c r="AM241" t="str">
        <f>IF(LEN(AF241)&gt;0,IF(LEN(AG241)&gt;0,"P","NP"),"")&amp;IF(AA241&gt;=Dashboard!$O$8,IF(AA241&lt;=Dashboard!$Q$8,"Y",""),"")</f>
        <v/>
      </c>
    </row>
    <row r="242" spans="1:39" x14ac:dyDescent="0.25">
      <c r="A242">
        <v>16</v>
      </c>
      <c r="B242" t="s">
        <v>312</v>
      </c>
      <c r="C242" s="8">
        <v>45645</v>
      </c>
      <c r="D242" t="s">
        <v>316</v>
      </c>
      <c r="E242" t="s">
        <v>273</v>
      </c>
      <c r="G242" t="s">
        <v>272</v>
      </c>
      <c r="H242" t="s">
        <v>314</v>
      </c>
      <c r="I242">
        <v>34</v>
      </c>
      <c r="J242">
        <v>27</v>
      </c>
      <c r="K242">
        <v>380</v>
      </c>
      <c r="L242">
        <v>1</v>
      </c>
      <c r="M242">
        <v>355</v>
      </c>
      <c r="N242">
        <v>0</v>
      </c>
      <c r="O242" t="str">
        <f>IF(LEN(H242)&gt;0,IF(LEN(I242)&gt;0,"P","NP"),"")&amp;IF(C242&gt;=Dashboard!$O$8,IF(C242&lt;=Dashboard!$Q$8,"Y",""),"")</f>
        <v>P</v>
      </c>
      <c r="S242" s="56">
        <f t="shared" si="63"/>
        <v>45645</v>
      </c>
      <c r="T242" s="39" t="str">
        <f t="shared" si="64"/>
        <v>8:15PM</v>
      </c>
      <c r="U242" s="39" t="str">
        <f t="shared" si="65"/>
        <v>Los Angeles Chargers</v>
      </c>
      <c r="V242" s="39" t="str">
        <f t="shared" si="66"/>
        <v>Denver Broncos</v>
      </c>
      <c r="W242" s="39" t="str">
        <f t="shared" si="67"/>
        <v>P</v>
      </c>
      <c r="Y242">
        <v>16</v>
      </c>
      <c r="Z242" t="s">
        <v>312</v>
      </c>
      <c r="AA242" s="8">
        <v>46009</v>
      </c>
      <c r="AB242" s="14">
        <v>0.84375</v>
      </c>
      <c r="AC242" t="s">
        <v>236</v>
      </c>
      <c r="AD242" t="s">
        <v>319</v>
      </c>
      <c r="AE242" t="s">
        <v>238</v>
      </c>
      <c r="AF242" t="s">
        <v>314</v>
      </c>
      <c r="AG242" s="4" t="str">
        <f t="shared" ref="AG242:AG257" si="76">IF(AE242="HomeTm",$AG$2,"")</f>
        <v/>
      </c>
      <c r="AH242" s="4" t="str">
        <f t="shared" ref="AH242:AH257" si="77">IF(AE242="HomeTm",$AH$2,"")</f>
        <v/>
      </c>
      <c r="AI242" s="4" t="str">
        <f t="shared" ref="AI242:AI257" si="78">IF(AE242="HomeTm",$AI$2,"")</f>
        <v/>
      </c>
      <c r="AJ242" s="4" t="str">
        <f t="shared" ref="AJ242:AJ257" si="79">IF(AE242="HomeTm",$AJ$2,"")</f>
        <v/>
      </c>
      <c r="AM242" t="str">
        <f>IF(LEN(AF242)&gt;0,IF(LEN(AG242)&gt;0,"P","NP"),"")&amp;IF(AA242&gt;=Dashboard!$O$8,IF(AA242&lt;=Dashboard!$Q$8,"Y",""),"")</f>
        <v>NP</v>
      </c>
    </row>
    <row r="243" spans="1:39" x14ac:dyDescent="0.25">
      <c r="A243">
        <v>16</v>
      </c>
      <c r="B243" t="s">
        <v>331</v>
      </c>
      <c r="C243" s="8">
        <v>45647</v>
      </c>
      <c r="D243" t="s">
        <v>318</v>
      </c>
      <c r="E243" t="s">
        <v>270</v>
      </c>
      <c r="G243" t="s">
        <v>243</v>
      </c>
      <c r="H243" t="s">
        <v>314</v>
      </c>
      <c r="I243">
        <v>27</v>
      </c>
      <c r="J243">
        <v>19</v>
      </c>
      <c r="K243">
        <v>375</v>
      </c>
      <c r="L243">
        <v>0</v>
      </c>
      <c r="M243">
        <v>311</v>
      </c>
      <c r="N243">
        <v>2</v>
      </c>
      <c r="O243" t="str">
        <f>IF(LEN(H243)&gt;0,IF(LEN(I243)&gt;0,"P","NP"),"")&amp;IF(C243&gt;=Dashboard!$O$8,IF(C243&lt;=Dashboard!$Q$8,"Y",""),"")</f>
        <v>P</v>
      </c>
      <c r="S243" s="56">
        <f t="shared" si="63"/>
        <v>45647</v>
      </c>
      <c r="T243" s="39" t="str">
        <f t="shared" si="64"/>
        <v>1:00PM</v>
      </c>
      <c r="U243" s="39" t="str">
        <f t="shared" si="65"/>
        <v>Kansas City Chiefs</v>
      </c>
      <c r="V243" s="39" t="str">
        <f t="shared" si="66"/>
        <v>Houston Texans</v>
      </c>
      <c r="W243" s="39" t="str">
        <f t="shared" si="67"/>
        <v>P</v>
      </c>
      <c r="Y243">
        <v>16</v>
      </c>
      <c r="Z243" t="s">
        <v>331</v>
      </c>
      <c r="AA243" s="8">
        <v>46011</v>
      </c>
      <c r="AB243" s="14">
        <v>0.54166666666666663</v>
      </c>
      <c r="AC243" t="s">
        <v>230</v>
      </c>
      <c r="AD243" t="s">
        <v>319</v>
      </c>
      <c r="AE243" t="s">
        <v>233</v>
      </c>
      <c r="AF243" t="s">
        <v>314</v>
      </c>
      <c r="AG243" s="4" t="str">
        <f t="shared" si="76"/>
        <v/>
      </c>
      <c r="AH243" s="4" t="str">
        <f t="shared" si="77"/>
        <v/>
      </c>
      <c r="AI243" s="4" t="str">
        <f t="shared" si="78"/>
        <v/>
      </c>
      <c r="AJ243" s="4" t="str">
        <f t="shared" si="79"/>
        <v/>
      </c>
      <c r="AM243" t="str">
        <f>IF(LEN(AF243)&gt;0,IF(LEN(AG243)&gt;0,"P","NP"),"")&amp;IF(AA243&gt;=Dashboard!$O$8,IF(AA243&lt;=Dashboard!$Q$8,"Y",""),"")</f>
        <v>NP</v>
      </c>
    </row>
    <row r="244" spans="1:39" x14ac:dyDescent="0.25">
      <c r="A244">
        <v>16</v>
      </c>
      <c r="B244" t="s">
        <v>331</v>
      </c>
      <c r="C244" s="8">
        <v>45647</v>
      </c>
      <c r="D244" t="s">
        <v>327</v>
      </c>
      <c r="E244" t="s">
        <v>207</v>
      </c>
      <c r="G244" t="s">
        <v>212</v>
      </c>
      <c r="H244" t="s">
        <v>314</v>
      </c>
      <c r="I244">
        <v>34</v>
      </c>
      <c r="J244">
        <v>17</v>
      </c>
      <c r="K244">
        <v>418</v>
      </c>
      <c r="L244">
        <v>1</v>
      </c>
      <c r="M244">
        <v>315</v>
      </c>
      <c r="N244">
        <v>2</v>
      </c>
      <c r="O244" t="str">
        <f>IF(LEN(H244)&gt;0,IF(LEN(I244)&gt;0,"P","NP"),"")&amp;IF(C244&gt;=Dashboard!$O$8,IF(C244&lt;=Dashboard!$Q$8,"Y",""),"")</f>
        <v>P</v>
      </c>
      <c r="S244" s="56">
        <f t="shared" si="63"/>
        <v>45647</v>
      </c>
      <c r="T244" s="39" t="str">
        <f t="shared" si="64"/>
        <v>4:30PM</v>
      </c>
      <c r="U244" s="39" t="str">
        <f t="shared" si="65"/>
        <v>Baltimore Ravens</v>
      </c>
      <c r="V244" s="39" t="str">
        <f t="shared" si="66"/>
        <v>Pittsburgh Steelers</v>
      </c>
      <c r="W244" s="39" t="str">
        <f t="shared" si="67"/>
        <v>P</v>
      </c>
      <c r="Y244">
        <v>16</v>
      </c>
      <c r="Z244" t="s">
        <v>331</v>
      </c>
      <c r="AA244" s="8">
        <v>46011</v>
      </c>
      <c r="AB244" s="14">
        <v>0.54166666666666663</v>
      </c>
      <c r="AC244" t="s">
        <v>259</v>
      </c>
      <c r="AD244" t="s">
        <v>319</v>
      </c>
      <c r="AE244" t="s">
        <v>266</v>
      </c>
      <c r="AF244" t="s">
        <v>314</v>
      </c>
      <c r="AG244" s="4" t="str">
        <f t="shared" si="76"/>
        <v/>
      </c>
      <c r="AH244" s="4" t="str">
        <f t="shared" si="77"/>
        <v/>
      </c>
      <c r="AI244" s="4" t="str">
        <f t="shared" si="78"/>
        <v/>
      </c>
      <c r="AJ244" s="4" t="str">
        <f t="shared" si="79"/>
        <v/>
      </c>
      <c r="AM244" t="str">
        <f>IF(LEN(AF244)&gt;0,IF(LEN(AG244)&gt;0,"P","NP"),"")&amp;IF(AA244&gt;=Dashboard!$O$8,IF(AA244&lt;=Dashboard!$Q$8,"Y",""),"")</f>
        <v>NP</v>
      </c>
    </row>
    <row r="245" spans="1:39" x14ac:dyDescent="0.25">
      <c r="A245">
        <v>16</v>
      </c>
      <c r="B245" t="s">
        <v>317</v>
      </c>
      <c r="C245" s="8">
        <v>45648</v>
      </c>
      <c r="D245" t="s">
        <v>318</v>
      </c>
      <c r="E245" t="s">
        <v>222</v>
      </c>
      <c r="G245" t="s">
        <v>263</v>
      </c>
      <c r="H245" t="s">
        <v>314</v>
      </c>
      <c r="I245">
        <v>34</v>
      </c>
      <c r="J245">
        <v>7</v>
      </c>
      <c r="K245">
        <v>329</v>
      </c>
      <c r="L245">
        <v>1</v>
      </c>
      <c r="M245">
        <v>234</v>
      </c>
      <c r="N245">
        <v>3</v>
      </c>
      <c r="O245" t="str">
        <f>IF(LEN(H245)&gt;0,IF(LEN(I245)&gt;0,"P","NP"),"")&amp;IF(C245&gt;=Dashboard!$O$8,IF(C245&lt;=Dashboard!$Q$8,"Y",""),"")</f>
        <v>P</v>
      </c>
      <c r="S245" s="56">
        <f t="shared" si="63"/>
        <v>45648</v>
      </c>
      <c r="T245" s="39" t="str">
        <f t="shared" si="64"/>
        <v>1:00PM</v>
      </c>
      <c r="U245" s="39" t="str">
        <f t="shared" si="65"/>
        <v>Atlanta Falcons</v>
      </c>
      <c r="V245" s="39" t="str">
        <f t="shared" si="66"/>
        <v>New York Giants</v>
      </c>
      <c r="W245" s="39" t="str">
        <f t="shared" si="67"/>
        <v>P</v>
      </c>
      <c r="Y245">
        <v>16</v>
      </c>
      <c r="Z245" t="s">
        <v>317</v>
      </c>
      <c r="AA245" s="8">
        <v>46012</v>
      </c>
      <c r="AB245" s="14">
        <v>0.54166666666666663</v>
      </c>
      <c r="AC245" t="s">
        <v>217</v>
      </c>
      <c r="AD245" t="s">
        <v>319</v>
      </c>
      <c r="AE245" t="s">
        <v>225</v>
      </c>
      <c r="AF245" t="s">
        <v>314</v>
      </c>
      <c r="AG245" s="4" t="str">
        <f t="shared" si="76"/>
        <v/>
      </c>
      <c r="AH245" s="4" t="str">
        <f t="shared" si="77"/>
        <v/>
      </c>
      <c r="AI245" s="4" t="str">
        <f t="shared" si="78"/>
        <v/>
      </c>
      <c r="AJ245" s="4" t="str">
        <f t="shared" si="79"/>
        <v/>
      </c>
      <c r="AM245" t="str">
        <f>IF(LEN(AF245)&gt;0,IF(LEN(AG245)&gt;0,"P","NP"),"")&amp;IF(AA245&gt;=Dashboard!$O$8,IF(AA245&lt;=Dashboard!$Q$8,"Y",""),"")</f>
        <v>NP</v>
      </c>
    </row>
    <row r="246" spans="1:39" x14ac:dyDescent="0.25">
      <c r="A246">
        <v>16</v>
      </c>
      <c r="B246" t="s">
        <v>317</v>
      </c>
      <c r="C246" s="8">
        <v>45648</v>
      </c>
      <c r="D246" t="s">
        <v>318</v>
      </c>
      <c r="E246" t="s">
        <v>225</v>
      </c>
      <c r="G246" t="s">
        <v>240</v>
      </c>
      <c r="H246" t="s">
        <v>314</v>
      </c>
      <c r="I246">
        <v>36</v>
      </c>
      <c r="J246">
        <v>30</v>
      </c>
      <c r="K246">
        <v>392</v>
      </c>
      <c r="L246">
        <v>0</v>
      </c>
      <c r="M246">
        <v>382</v>
      </c>
      <c r="N246">
        <v>2</v>
      </c>
      <c r="O246" t="str">
        <f>IF(LEN(H246)&gt;0,IF(LEN(I246)&gt;0,"P","NP"),"")&amp;IF(C246&gt;=Dashboard!$O$8,IF(C246&lt;=Dashboard!$Q$8,"Y",""),"")</f>
        <v>P</v>
      </c>
      <c r="S246" s="56">
        <f t="shared" si="63"/>
        <v>45648</v>
      </c>
      <c r="T246" s="39" t="str">
        <f t="shared" si="64"/>
        <v>1:00PM</v>
      </c>
      <c r="U246" s="39" t="str">
        <f t="shared" si="65"/>
        <v>Carolina Panthers</v>
      </c>
      <c r="V246" s="39" t="str">
        <f t="shared" si="66"/>
        <v>Arizona Cardinals</v>
      </c>
      <c r="W246" s="39" t="str">
        <f t="shared" si="67"/>
        <v>P</v>
      </c>
      <c r="Y246">
        <v>16</v>
      </c>
      <c r="Z246" t="s">
        <v>317</v>
      </c>
      <c r="AA246" s="8">
        <v>46012</v>
      </c>
      <c r="AB246" s="14">
        <v>0.54166666666666663</v>
      </c>
      <c r="AC246" t="s">
        <v>18</v>
      </c>
      <c r="AD246" t="s">
        <v>319</v>
      </c>
      <c r="AE246" t="s">
        <v>210</v>
      </c>
      <c r="AF246" t="s">
        <v>314</v>
      </c>
      <c r="AG246" s="4" t="str">
        <f t="shared" si="76"/>
        <v/>
      </c>
      <c r="AH246" s="4" t="str">
        <f t="shared" si="77"/>
        <v/>
      </c>
      <c r="AI246" s="4" t="str">
        <f t="shared" si="78"/>
        <v/>
      </c>
      <c r="AJ246" s="4" t="str">
        <f t="shared" si="79"/>
        <v/>
      </c>
      <c r="AM246" t="str">
        <f>IF(LEN(AF246)&gt;0,IF(LEN(AG246)&gt;0,"P","NP"),"")&amp;IF(AA246&gt;=Dashboard!$O$8,IF(AA246&lt;=Dashboard!$Q$8,"Y",""),"")</f>
        <v>NP</v>
      </c>
    </row>
    <row r="247" spans="1:39" x14ac:dyDescent="0.25">
      <c r="A247">
        <v>16</v>
      </c>
      <c r="B247" t="s">
        <v>317</v>
      </c>
      <c r="C247" s="8">
        <v>45648</v>
      </c>
      <c r="D247" t="s">
        <v>318</v>
      </c>
      <c r="E247" t="s">
        <v>229</v>
      </c>
      <c r="F247" t="s">
        <v>319</v>
      </c>
      <c r="G247" t="s">
        <v>233</v>
      </c>
      <c r="H247" t="s">
        <v>314</v>
      </c>
      <c r="I247">
        <v>34</v>
      </c>
      <c r="J247">
        <v>17</v>
      </c>
      <c r="K247">
        <v>475</v>
      </c>
      <c r="L247">
        <v>0</v>
      </c>
      <c r="M247">
        <v>382</v>
      </c>
      <c r="N247">
        <v>2</v>
      </c>
      <c r="O247" t="str">
        <f>IF(LEN(H247)&gt;0,IF(LEN(I247)&gt;0,"P","NP"),"")&amp;IF(C247&gt;=Dashboard!$O$8,IF(C247&lt;=Dashboard!$Q$8,"Y",""),"")</f>
        <v>P</v>
      </c>
      <c r="S247" s="56">
        <f t="shared" si="63"/>
        <v>45648</v>
      </c>
      <c r="T247" s="39" t="str">
        <f t="shared" si="64"/>
        <v>1:00PM</v>
      </c>
      <c r="U247" s="39" t="str">
        <f t="shared" si="65"/>
        <v>Detroit Lions</v>
      </c>
      <c r="V247" s="39" t="str">
        <f t="shared" si="66"/>
        <v>Chicago Bears</v>
      </c>
      <c r="W247" s="39" t="str">
        <f t="shared" si="67"/>
        <v>P</v>
      </c>
      <c r="Y247">
        <v>16</v>
      </c>
      <c r="Z247" t="s">
        <v>317</v>
      </c>
      <c r="AA247" s="8">
        <v>46012</v>
      </c>
      <c r="AB247" s="14">
        <v>0.54166666666666663</v>
      </c>
      <c r="AC247" t="s">
        <v>273</v>
      </c>
      <c r="AD247" t="s">
        <v>319</v>
      </c>
      <c r="AE247" t="s">
        <v>257</v>
      </c>
      <c r="AF247" t="s">
        <v>314</v>
      </c>
      <c r="AG247" s="4" t="str">
        <f t="shared" si="76"/>
        <v/>
      </c>
      <c r="AH247" s="4" t="str">
        <f t="shared" si="77"/>
        <v/>
      </c>
      <c r="AI247" s="4" t="str">
        <f t="shared" si="78"/>
        <v/>
      </c>
      <c r="AJ247" s="4" t="str">
        <f t="shared" si="79"/>
        <v/>
      </c>
      <c r="AM247" t="str">
        <f>IF(LEN(AF247)&gt;0,IF(LEN(AG247)&gt;0,"P","NP"),"")&amp;IF(AA247&gt;=Dashboard!$O$8,IF(AA247&lt;=Dashboard!$Q$8,"Y",""),"")</f>
        <v>NP</v>
      </c>
    </row>
    <row r="248" spans="1:39" x14ac:dyDescent="0.25">
      <c r="A248">
        <v>16</v>
      </c>
      <c r="B248" t="s">
        <v>317</v>
      </c>
      <c r="C248" s="8">
        <v>45648</v>
      </c>
      <c r="D248" t="s">
        <v>318</v>
      </c>
      <c r="E248" t="s">
        <v>214</v>
      </c>
      <c r="G248" t="s">
        <v>210</v>
      </c>
      <c r="H248" t="s">
        <v>314</v>
      </c>
      <c r="I248">
        <v>24</v>
      </c>
      <c r="J248">
        <v>6</v>
      </c>
      <c r="K248">
        <v>326</v>
      </c>
      <c r="L248">
        <v>1</v>
      </c>
      <c r="M248">
        <v>273</v>
      </c>
      <c r="N248">
        <v>3</v>
      </c>
      <c r="O248" t="str">
        <f>IF(LEN(H248)&gt;0,IF(LEN(I248)&gt;0,"P","NP"),"")&amp;IF(C248&gt;=Dashboard!$O$8,IF(C248&lt;=Dashboard!$Q$8,"Y",""),"")</f>
        <v>P</v>
      </c>
      <c r="S248" s="56">
        <f t="shared" si="63"/>
        <v>45648</v>
      </c>
      <c r="T248" s="39" t="str">
        <f t="shared" si="64"/>
        <v>1:00PM</v>
      </c>
      <c r="U248" s="39" t="str">
        <f t="shared" si="65"/>
        <v>Cincinnati Bengals</v>
      </c>
      <c r="V248" s="39" t="str">
        <f t="shared" si="66"/>
        <v>Cleveland Browns</v>
      </c>
      <c r="W248" s="39" t="str">
        <f t="shared" si="67"/>
        <v>P</v>
      </c>
      <c r="Y248">
        <v>16</v>
      </c>
      <c r="Z248" t="s">
        <v>317</v>
      </c>
      <c r="AA248" s="8">
        <v>46012</v>
      </c>
      <c r="AB248" s="14">
        <v>0.54166666666666663</v>
      </c>
      <c r="AC248" t="s">
        <v>253</v>
      </c>
      <c r="AD248" t="s">
        <v>319</v>
      </c>
      <c r="AE248" t="s">
        <v>219</v>
      </c>
      <c r="AF248" t="s">
        <v>314</v>
      </c>
      <c r="AG248" s="4" t="str">
        <f t="shared" si="76"/>
        <v/>
      </c>
      <c r="AH248" s="4" t="str">
        <f t="shared" si="77"/>
        <v/>
      </c>
      <c r="AI248" s="4" t="str">
        <f t="shared" si="78"/>
        <v/>
      </c>
      <c r="AJ248" s="4" t="str">
        <f t="shared" si="79"/>
        <v/>
      </c>
      <c r="AM248" t="str">
        <f>IF(LEN(AF248)&gt;0,IF(LEN(AG248)&gt;0,"P","NP"),"")&amp;IF(AA248&gt;=Dashboard!$O$8,IF(AA248&lt;=Dashboard!$Q$8,"Y",""),"")</f>
        <v>NP</v>
      </c>
    </row>
    <row r="249" spans="1:39" x14ac:dyDescent="0.25">
      <c r="A249">
        <v>16</v>
      </c>
      <c r="B249" t="s">
        <v>317</v>
      </c>
      <c r="C249" s="8">
        <v>45648</v>
      </c>
      <c r="D249" t="s">
        <v>318</v>
      </c>
      <c r="E249" t="s">
        <v>245</v>
      </c>
      <c r="G249" t="s">
        <v>246</v>
      </c>
      <c r="H249" t="s">
        <v>314</v>
      </c>
      <c r="I249">
        <v>38</v>
      </c>
      <c r="J249">
        <v>30</v>
      </c>
      <c r="K249">
        <v>458</v>
      </c>
      <c r="L249">
        <v>1</v>
      </c>
      <c r="M249">
        <v>307</v>
      </c>
      <c r="N249">
        <v>3</v>
      </c>
      <c r="O249" t="str">
        <f>IF(LEN(H249)&gt;0,IF(LEN(I249)&gt;0,"P","NP"),"")&amp;IF(C249&gt;=Dashboard!$O$8,IF(C249&lt;=Dashboard!$Q$8,"Y",""),"")</f>
        <v>P</v>
      </c>
      <c r="S249" s="56">
        <f t="shared" si="63"/>
        <v>45648</v>
      </c>
      <c r="T249" s="39" t="str">
        <f t="shared" si="64"/>
        <v>1:00PM</v>
      </c>
      <c r="U249" s="39" t="str">
        <f t="shared" si="65"/>
        <v>Indianapolis Colts</v>
      </c>
      <c r="V249" s="39" t="str">
        <f t="shared" si="66"/>
        <v>Tennessee Titans</v>
      </c>
      <c r="W249" s="39" t="str">
        <f t="shared" si="67"/>
        <v>P</v>
      </c>
      <c r="Y249">
        <v>16</v>
      </c>
      <c r="Z249" t="s">
        <v>317</v>
      </c>
      <c r="AA249" s="8">
        <v>46012</v>
      </c>
      <c r="AB249" s="14">
        <v>0.54166666666666663</v>
      </c>
      <c r="AC249" t="s">
        <v>231</v>
      </c>
      <c r="AD249" t="s">
        <v>319</v>
      </c>
      <c r="AE249" t="s">
        <v>263</v>
      </c>
      <c r="AF249" t="s">
        <v>314</v>
      </c>
      <c r="AG249" s="4" t="str">
        <f t="shared" si="76"/>
        <v/>
      </c>
      <c r="AH249" s="4" t="str">
        <f t="shared" si="77"/>
        <v/>
      </c>
      <c r="AI249" s="4" t="str">
        <f t="shared" si="78"/>
        <v/>
      </c>
      <c r="AJ249" s="4" t="str">
        <f t="shared" si="79"/>
        <v/>
      </c>
      <c r="AM249" t="str">
        <f>IF(LEN(AF249)&gt;0,IF(LEN(AG249)&gt;0,"P","NP"),"")&amp;IF(AA249&gt;=Dashboard!$O$8,IF(AA249&lt;=Dashboard!$Q$8,"Y",""),"")</f>
        <v>NP</v>
      </c>
    </row>
    <row r="250" spans="1:39" x14ac:dyDescent="0.25">
      <c r="A250">
        <v>16</v>
      </c>
      <c r="B250" t="s">
        <v>317</v>
      </c>
      <c r="C250" s="8">
        <v>45648</v>
      </c>
      <c r="D250" t="s">
        <v>318</v>
      </c>
      <c r="E250" t="s">
        <v>236</v>
      </c>
      <c r="F250" t="s">
        <v>319</v>
      </c>
      <c r="G250" t="s">
        <v>253</v>
      </c>
      <c r="H250" t="s">
        <v>314</v>
      </c>
      <c r="I250">
        <v>19</v>
      </c>
      <c r="J250">
        <v>9</v>
      </c>
      <c r="K250">
        <v>242</v>
      </c>
      <c r="L250">
        <v>1</v>
      </c>
      <c r="M250">
        <v>321</v>
      </c>
      <c r="N250">
        <v>2</v>
      </c>
      <c r="O250" t="str">
        <f>IF(LEN(H250)&gt;0,IF(LEN(I250)&gt;0,"P","NP"),"")&amp;IF(C250&gt;=Dashboard!$O$8,IF(C250&lt;=Dashboard!$Q$8,"Y",""),"")</f>
        <v>P</v>
      </c>
      <c r="S250" s="56">
        <f t="shared" si="63"/>
        <v>45648</v>
      </c>
      <c r="T250" s="39" t="str">
        <f t="shared" si="64"/>
        <v>1:00PM</v>
      </c>
      <c r="U250" s="39" t="str">
        <f t="shared" si="65"/>
        <v>Los Angeles Rams</v>
      </c>
      <c r="V250" s="39" t="str">
        <f t="shared" si="66"/>
        <v>New York Jets</v>
      </c>
      <c r="W250" s="39" t="str">
        <f t="shared" si="67"/>
        <v>P</v>
      </c>
      <c r="Y250">
        <v>16</v>
      </c>
      <c r="Z250" t="s">
        <v>317</v>
      </c>
      <c r="AA250" s="8">
        <v>46012</v>
      </c>
      <c r="AB250" s="14">
        <v>0.54166666666666663</v>
      </c>
      <c r="AC250" t="s">
        <v>270</v>
      </c>
      <c r="AD250" t="s">
        <v>319</v>
      </c>
      <c r="AE250" t="s">
        <v>246</v>
      </c>
      <c r="AF250" t="s">
        <v>314</v>
      </c>
      <c r="AG250" s="4" t="str">
        <f t="shared" si="76"/>
        <v/>
      </c>
      <c r="AH250" s="4" t="str">
        <f t="shared" si="77"/>
        <v/>
      </c>
      <c r="AI250" s="4" t="str">
        <f t="shared" si="78"/>
        <v/>
      </c>
      <c r="AJ250" s="4" t="str">
        <f t="shared" si="79"/>
        <v/>
      </c>
      <c r="AM250" t="str">
        <f>IF(LEN(AF250)&gt;0,IF(LEN(AG250)&gt;0,"P","NP"),"")&amp;IF(AA250&gt;=Dashboard!$O$8,IF(AA250&lt;=Dashboard!$Q$8,"Y",""),"")</f>
        <v>NP</v>
      </c>
    </row>
    <row r="251" spans="1:39" x14ac:dyDescent="0.25">
      <c r="A251">
        <v>16</v>
      </c>
      <c r="B251" t="s">
        <v>317</v>
      </c>
      <c r="C251" s="8">
        <v>45648</v>
      </c>
      <c r="D251" t="s">
        <v>318</v>
      </c>
      <c r="E251" t="s">
        <v>266</v>
      </c>
      <c r="G251" t="s">
        <v>259</v>
      </c>
      <c r="H251" t="s">
        <v>314</v>
      </c>
      <c r="I251">
        <v>36</v>
      </c>
      <c r="J251">
        <v>33</v>
      </c>
      <c r="K251">
        <v>368</v>
      </c>
      <c r="L251">
        <v>5</v>
      </c>
      <c r="M251">
        <v>338</v>
      </c>
      <c r="N251">
        <v>2</v>
      </c>
      <c r="O251" t="str">
        <f>IF(LEN(H251)&gt;0,IF(LEN(I251)&gt;0,"P","NP"),"")&amp;IF(C251&gt;=Dashboard!$O$8,IF(C251&lt;=Dashboard!$Q$8,"Y",""),"")</f>
        <v>P</v>
      </c>
      <c r="S251" s="56">
        <f t="shared" si="63"/>
        <v>45648</v>
      </c>
      <c r="T251" s="39" t="str">
        <f t="shared" si="64"/>
        <v>1:00PM</v>
      </c>
      <c r="U251" s="39" t="str">
        <f t="shared" si="65"/>
        <v>Washington Commanders</v>
      </c>
      <c r="V251" s="39" t="str">
        <f t="shared" si="66"/>
        <v>Philadelphia Eagles</v>
      </c>
      <c r="W251" s="39" t="str">
        <f t="shared" si="67"/>
        <v>P</v>
      </c>
      <c r="Y251">
        <v>16</v>
      </c>
      <c r="Z251" t="s">
        <v>317</v>
      </c>
      <c r="AA251" s="8">
        <v>46012</v>
      </c>
      <c r="AB251" s="14">
        <v>0.54166666666666663</v>
      </c>
      <c r="AC251" t="s">
        <v>254</v>
      </c>
      <c r="AD251" t="s">
        <v>319</v>
      </c>
      <c r="AE251" t="s">
        <v>207</v>
      </c>
      <c r="AF251" t="s">
        <v>314</v>
      </c>
      <c r="AG251" s="4" t="str">
        <f t="shared" si="76"/>
        <v/>
      </c>
      <c r="AH251" s="4" t="str">
        <f t="shared" si="77"/>
        <v/>
      </c>
      <c r="AI251" s="4" t="str">
        <f t="shared" si="78"/>
        <v/>
      </c>
      <c r="AJ251" s="4" t="str">
        <f t="shared" si="79"/>
        <v/>
      </c>
      <c r="AM251" t="str">
        <f>IF(LEN(AF251)&gt;0,IF(LEN(AG251)&gt;0,"P","NP"),"")&amp;IF(AA251&gt;=Dashboard!$O$8,IF(AA251&lt;=Dashboard!$Q$8,"Y",""),"")</f>
        <v>NP</v>
      </c>
    </row>
    <row r="252" spans="1:39" x14ac:dyDescent="0.25">
      <c r="A252">
        <v>16</v>
      </c>
      <c r="B252" t="s">
        <v>317</v>
      </c>
      <c r="C252" s="8">
        <v>45648</v>
      </c>
      <c r="D252" t="s">
        <v>320</v>
      </c>
      <c r="E252" t="s">
        <v>231</v>
      </c>
      <c r="F252" t="s">
        <v>319</v>
      </c>
      <c r="G252" t="s">
        <v>238</v>
      </c>
      <c r="H252" t="s">
        <v>314</v>
      </c>
      <c r="I252">
        <v>27</v>
      </c>
      <c r="J252">
        <v>24</v>
      </c>
      <c r="K252">
        <v>298</v>
      </c>
      <c r="L252">
        <v>0</v>
      </c>
      <c r="M252">
        <v>361</v>
      </c>
      <c r="N252">
        <v>2</v>
      </c>
      <c r="O252" t="str">
        <f>IF(LEN(H252)&gt;0,IF(LEN(I252)&gt;0,"P","NP"),"")&amp;IF(C252&gt;=Dashboard!$O$8,IF(C252&lt;=Dashboard!$Q$8,"Y",""),"")</f>
        <v>P</v>
      </c>
      <c r="S252" s="56">
        <f t="shared" si="63"/>
        <v>45648</v>
      </c>
      <c r="T252" s="39" t="str">
        <f t="shared" si="64"/>
        <v>4:05PM</v>
      </c>
      <c r="U252" s="39" t="str">
        <f t="shared" si="65"/>
        <v>Minnesota Vikings</v>
      </c>
      <c r="V252" s="39" t="str">
        <f t="shared" si="66"/>
        <v>Seattle Seahawks</v>
      </c>
      <c r="W252" s="39" t="str">
        <f t="shared" si="67"/>
        <v>P</v>
      </c>
      <c r="Y252">
        <v>16</v>
      </c>
      <c r="Z252" t="s">
        <v>317</v>
      </c>
      <c r="AA252" s="8">
        <v>46012</v>
      </c>
      <c r="AB252" s="14">
        <v>0.67013888888888884</v>
      </c>
      <c r="AC252" t="s">
        <v>222</v>
      </c>
      <c r="AD252" t="s">
        <v>319</v>
      </c>
      <c r="AE252" t="s">
        <v>240</v>
      </c>
      <c r="AF252" t="s">
        <v>314</v>
      </c>
      <c r="AG252" s="4" t="str">
        <f t="shared" si="76"/>
        <v/>
      </c>
      <c r="AH252" s="4" t="str">
        <f t="shared" si="77"/>
        <v/>
      </c>
      <c r="AI252" s="4" t="str">
        <f t="shared" si="78"/>
        <v/>
      </c>
      <c r="AJ252" s="4" t="str">
        <f t="shared" si="79"/>
        <v/>
      </c>
      <c r="AM252" t="str">
        <f>IF(LEN(AF252)&gt;0,IF(LEN(AG252)&gt;0,"P","NP"),"")&amp;IF(AA252&gt;=Dashboard!$O$8,IF(AA252&lt;=Dashboard!$Q$8,"Y",""),"")</f>
        <v>NP</v>
      </c>
    </row>
    <row r="253" spans="1:39" x14ac:dyDescent="0.25">
      <c r="A253">
        <v>16</v>
      </c>
      <c r="B253" t="s">
        <v>317</v>
      </c>
      <c r="C253" s="8">
        <v>45648</v>
      </c>
      <c r="D253" t="s">
        <v>321</v>
      </c>
      <c r="E253" t="s">
        <v>248</v>
      </c>
      <c r="G253" t="s">
        <v>254</v>
      </c>
      <c r="H253" t="s">
        <v>314</v>
      </c>
      <c r="I253">
        <v>24</v>
      </c>
      <c r="J253">
        <v>21</v>
      </c>
      <c r="K253">
        <v>324</v>
      </c>
      <c r="L253">
        <v>1</v>
      </c>
      <c r="M253">
        <v>379</v>
      </c>
      <c r="N253">
        <v>3</v>
      </c>
      <c r="O253" t="str">
        <f>IF(LEN(H253)&gt;0,IF(LEN(I253)&gt;0,"P","NP"),"")&amp;IF(C253&gt;=Dashboard!$O$8,IF(C253&lt;=Dashboard!$Q$8,"Y",""),"")</f>
        <v>P</v>
      </c>
      <c r="S253" s="56">
        <f t="shared" si="63"/>
        <v>45648</v>
      </c>
      <c r="T253" s="39" t="str">
        <f t="shared" si="64"/>
        <v>4:25PM</v>
      </c>
      <c r="U253" s="39" t="str">
        <f t="shared" si="65"/>
        <v>Buffalo Bills</v>
      </c>
      <c r="V253" s="39" t="str">
        <f t="shared" si="66"/>
        <v>New England Patriots</v>
      </c>
      <c r="W253" s="39" t="str">
        <f t="shared" si="67"/>
        <v>P</v>
      </c>
      <c r="Y253">
        <v>16</v>
      </c>
      <c r="Z253" t="s">
        <v>317</v>
      </c>
      <c r="AA253" s="8">
        <v>46012</v>
      </c>
      <c r="AB253" s="14">
        <v>0.67013888888888884</v>
      </c>
      <c r="AC253" t="s">
        <v>244</v>
      </c>
      <c r="AD253" t="s">
        <v>319</v>
      </c>
      <c r="AE253" t="s">
        <v>272</v>
      </c>
      <c r="AF253" t="s">
        <v>314</v>
      </c>
      <c r="AG253" s="4" t="str">
        <f t="shared" si="76"/>
        <v/>
      </c>
      <c r="AH253" s="4" t="str">
        <f t="shared" si="77"/>
        <v/>
      </c>
      <c r="AI253" s="4" t="str">
        <f t="shared" si="78"/>
        <v/>
      </c>
      <c r="AJ253" s="4" t="str">
        <f t="shared" si="79"/>
        <v/>
      </c>
      <c r="AM253" t="str">
        <f>IF(LEN(AF253)&gt;0,IF(LEN(AG253)&gt;0,"P","NP"),"")&amp;IF(AA253&gt;=Dashboard!$O$8,IF(AA253&lt;=Dashboard!$Q$8,"Y",""),"")</f>
        <v>NP</v>
      </c>
    </row>
    <row r="254" spans="1:39" x14ac:dyDescent="0.25">
      <c r="A254">
        <v>16</v>
      </c>
      <c r="B254" t="s">
        <v>317</v>
      </c>
      <c r="C254" s="8">
        <v>45648</v>
      </c>
      <c r="D254" t="s">
        <v>321</v>
      </c>
      <c r="E254" t="s">
        <v>271</v>
      </c>
      <c r="G254" t="s">
        <v>244</v>
      </c>
      <c r="H254" t="s">
        <v>314</v>
      </c>
      <c r="I254">
        <v>19</v>
      </c>
      <c r="J254">
        <v>14</v>
      </c>
      <c r="K254">
        <v>314</v>
      </c>
      <c r="L254">
        <v>0</v>
      </c>
      <c r="M254">
        <v>308</v>
      </c>
      <c r="N254">
        <v>2</v>
      </c>
      <c r="O254" t="str">
        <f>IF(LEN(H254)&gt;0,IF(LEN(I254)&gt;0,"P","NP"),"")&amp;IF(C254&gt;=Dashboard!$O$8,IF(C254&lt;=Dashboard!$Q$8,"Y",""),"")</f>
        <v>P</v>
      </c>
      <c r="S254" s="56">
        <f t="shared" si="63"/>
        <v>45648</v>
      </c>
      <c r="T254" s="39" t="str">
        <f t="shared" si="64"/>
        <v>4:25PM</v>
      </c>
      <c r="U254" s="39" t="str">
        <f t="shared" si="65"/>
        <v>Las Vegas Raiders</v>
      </c>
      <c r="V254" s="39" t="str">
        <f t="shared" si="66"/>
        <v>Jacksonville Jaguars</v>
      </c>
      <c r="W254" s="39" t="str">
        <f t="shared" si="67"/>
        <v>P</v>
      </c>
      <c r="Y254">
        <v>16</v>
      </c>
      <c r="Z254" t="s">
        <v>317</v>
      </c>
      <c r="AA254" s="8">
        <v>46012</v>
      </c>
      <c r="AB254" s="14">
        <v>0.68402777777777779</v>
      </c>
      <c r="AC254" t="s">
        <v>212</v>
      </c>
      <c r="AD254" t="s">
        <v>319</v>
      </c>
      <c r="AE254" t="s">
        <v>229</v>
      </c>
      <c r="AF254" t="s">
        <v>314</v>
      </c>
      <c r="AG254" s="4" t="str">
        <f t="shared" si="76"/>
        <v/>
      </c>
      <c r="AH254" s="4" t="str">
        <f t="shared" si="77"/>
        <v/>
      </c>
      <c r="AI254" s="4" t="str">
        <f t="shared" si="78"/>
        <v/>
      </c>
      <c r="AJ254" s="4" t="str">
        <f t="shared" si="79"/>
        <v/>
      </c>
      <c r="AM254" t="str">
        <f>IF(LEN(AF254)&gt;0,IF(LEN(AG254)&gt;0,"P","NP"),"")&amp;IF(AA254&gt;=Dashboard!$O$8,IF(AA254&lt;=Dashboard!$Q$8,"Y",""),"")</f>
        <v>NP</v>
      </c>
    </row>
    <row r="255" spans="1:39" x14ac:dyDescent="0.25">
      <c r="A255">
        <v>16</v>
      </c>
      <c r="B255" t="s">
        <v>317</v>
      </c>
      <c r="C255" s="8">
        <v>45648</v>
      </c>
      <c r="D255" t="s">
        <v>321</v>
      </c>
      <c r="E255" t="s">
        <v>251</v>
      </c>
      <c r="G255" t="s">
        <v>284</v>
      </c>
      <c r="H255" t="s">
        <v>314</v>
      </c>
      <c r="I255">
        <v>29</v>
      </c>
      <c r="J255">
        <v>17</v>
      </c>
      <c r="K255">
        <v>381</v>
      </c>
      <c r="L255">
        <v>0</v>
      </c>
      <c r="M255">
        <v>374</v>
      </c>
      <c r="N255">
        <v>1</v>
      </c>
      <c r="O255" t="str">
        <f>IF(LEN(H255)&gt;0,IF(LEN(I255)&gt;0,"P","NP"),"")&amp;IF(C255&gt;=Dashboard!$O$8,IF(C255&lt;=Dashboard!$Q$8,"Y",""),"")</f>
        <v>P</v>
      </c>
      <c r="S255" s="56">
        <f t="shared" si="63"/>
        <v>45648</v>
      </c>
      <c r="T255" s="39" t="str">
        <f t="shared" si="64"/>
        <v>4:25PM</v>
      </c>
      <c r="U255" s="39" t="str">
        <f t="shared" si="65"/>
        <v>Miami Dolphins</v>
      </c>
      <c r="V255" s="39" t="str">
        <f t="shared" si="66"/>
        <v>San Francisco 49ers</v>
      </c>
      <c r="W255" s="39" t="str">
        <f t="shared" si="67"/>
        <v>P</v>
      </c>
      <c r="Y255">
        <v>16</v>
      </c>
      <c r="Z255" t="s">
        <v>317</v>
      </c>
      <c r="AA255" s="8">
        <v>46012</v>
      </c>
      <c r="AB255" s="14">
        <v>0.68402777777777779</v>
      </c>
      <c r="AC255" t="s">
        <v>271</v>
      </c>
      <c r="AD255" t="s">
        <v>319</v>
      </c>
      <c r="AE255" t="s">
        <v>243</v>
      </c>
      <c r="AF255" t="s">
        <v>314</v>
      </c>
      <c r="AG255" s="4" t="str">
        <f t="shared" si="76"/>
        <v/>
      </c>
      <c r="AH255" s="4" t="str">
        <f t="shared" si="77"/>
        <v/>
      </c>
      <c r="AI255" s="4" t="str">
        <f t="shared" si="78"/>
        <v/>
      </c>
      <c r="AJ255" s="4" t="str">
        <f t="shared" si="79"/>
        <v/>
      </c>
      <c r="AM255" t="str">
        <f>IF(LEN(AF255)&gt;0,IF(LEN(AG255)&gt;0,"P","NP"),"")&amp;IF(AA255&gt;=Dashboard!$O$8,IF(AA255&lt;=Dashboard!$Q$8,"Y",""),"")</f>
        <v>NP</v>
      </c>
    </row>
    <row r="256" spans="1:39" x14ac:dyDescent="0.25">
      <c r="A256">
        <v>16</v>
      </c>
      <c r="B256" t="s">
        <v>317</v>
      </c>
      <c r="C256" s="8">
        <v>45648</v>
      </c>
      <c r="D256" t="s">
        <v>313</v>
      </c>
      <c r="E256" t="s">
        <v>257</v>
      </c>
      <c r="G256" t="s">
        <v>217</v>
      </c>
      <c r="H256" t="s">
        <v>314</v>
      </c>
      <c r="I256">
        <v>26</v>
      </c>
      <c r="J256">
        <v>24</v>
      </c>
      <c r="K256">
        <v>317</v>
      </c>
      <c r="L256">
        <v>0</v>
      </c>
      <c r="M256">
        <v>410</v>
      </c>
      <c r="N256">
        <v>2</v>
      </c>
      <c r="O256" t="str">
        <f>IF(LEN(H256)&gt;0,IF(LEN(I256)&gt;0,"P","NP"),"")&amp;IF(C256&gt;=Dashboard!$O$8,IF(C256&lt;=Dashboard!$Q$8,"Y",""),"")</f>
        <v>P</v>
      </c>
      <c r="S256" s="56">
        <f t="shared" si="63"/>
        <v>45648</v>
      </c>
      <c r="T256" s="39" t="str">
        <f t="shared" si="64"/>
        <v>8:20PM</v>
      </c>
      <c r="U256" s="39" t="str">
        <f t="shared" si="65"/>
        <v>Dallas Cowboys</v>
      </c>
      <c r="V256" s="39" t="str">
        <f t="shared" si="66"/>
        <v>Tampa Bay Buccaneers</v>
      </c>
      <c r="W256" s="39" t="str">
        <f t="shared" si="67"/>
        <v>P</v>
      </c>
      <c r="Y256">
        <v>16</v>
      </c>
      <c r="Z256" t="s">
        <v>317</v>
      </c>
      <c r="AA256" s="8">
        <v>46012</v>
      </c>
      <c r="AB256" s="14">
        <v>0.84722222222222221</v>
      </c>
      <c r="AC256" t="s">
        <v>214</v>
      </c>
      <c r="AD256" t="s">
        <v>319</v>
      </c>
      <c r="AE256" t="s">
        <v>251</v>
      </c>
      <c r="AF256" t="s">
        <v>314</v>
      </c>
      <c r="AG256" s="4" t="str">
        <f t="shared" si="76"/>
        <v/>
      </c>
      <c r="AH256" s="4" t="str">
        <f t="shared" si="77"/>
        <v/>
      </c>
      <c r="AI256" s="4" t="str">
        <f t="shared" si="78"/>
        <v/>
      </c>
      <c r="AJ256" s="4" t="str">
        <f t="shared" si="79"/>
        <v/>
      </c>
      <c r="AM256" t="str">
        <f>IF(LEN(AF256)&gt;0,IF(LEN(AG256)&gt;0,"P","NP"),"")&amp;IF(AA256&gt;=Dashboard!$O$8,IF(AA256&lt;=Dashboard!$Q$8,"Y",""),"")</f>
        <v>NP</v>
      </c>
    </row>
    <row r="257" spans="1:39" x14ac:dyDescent="0.25">
      <c r="A257">
        <v>16</v>
      </c>
      <c r="B257" t="s">
        <v>322</v>
      </c>
      <c r="C257" s="8">
        <v>45649</v>
      </c>
      <c r="D257" t="s">
        <v>316</v>
      </c>
      <c r="E257" t="s">
        <v>230</v>
      </c>
      <c r="G257" t="s">
        <v>219</v>
      </c>
      <c r="H257" t="s">
        <v>314</v>
      </c>
      <c r="I257">
        <v>34</v>
      </c>
      <c r="J257">
        <v>0</v>
      </c>
      <c r="K257">
        <v>404</v>
      </c>
      <c r="L257">
        <v>0</v>
      </c>
      <c r="M257">
        <v>196</v>
      </c>
      <c r="N257">
        <v>2</v>
      </c>
      <c r="O257" t="str">
        <f>IF(LEN(H257)&gt;0,IF(LEN(I257)&gt;0,"P","NP"),"")&amp;IF(C257&gt;=Dashboard!$O$8,IF(C257&lt;=Dashboard!$Q$8,"Y",""),"")</f>
        <v>P</v>
      </c>
      <c r="S257" s="56">
        <f t="shared" si="63"/>
        <v>45649</v>
      </c>
      <c r="T257" s="39" t="str">
        <f t="shared" si="64"/>
        <v>8:15PM</v>
      </c>
      <c r="U257" s="39" t="str">
        <f t="shared" si="65"/>
        <v>Green Bay Packers</v>
      </c>
      <c r="V257" s="39" t="str">
        <f t="shared" si="66"/>
        <v>New Orleans Saints</v>
      </c>
      <c r="W257" s="39" t="str">
        <f t="shared" si="67"/>
        <v>P</v>
      </c>
      <c r="Y257">
        <v>16</v>
      </c>
      <c r="Z257" t="s">
        <v>322</v>
      </c>
      <c r="AA257" s="8">
        <v>46013</v>
      </c>
      <c r="AB257" s="14">
        <v>0.84375</v>
      </c>
      <c r="AC257" t="s">
        <v>284</v>
      </c>
      <c r="AD257" t="s">
        <v>319</v>
      </c>
      <c r="AE257" t="s">
        <v>245</v>
      </c>
      <c r="AF257" t="s">
        <v>314</v>
      </c>
      <c r="AG257" s="4" t="str">
        <f t="shared" si="76"/>
        <v/>
      </c>
      <c r="AH257" s="4" t="str">
        <f t="shared" si="77"/>
        <v/>
      </c>
      <c r="AI257" s="4" t="str">
        <f t="shared" si="78"/>
        <v/>
      </c>
      <c r="AJ257" s="4" t="str">
        <f t="shared" si="79"/>
        <v/>
      </c>
      <c r="AM257" t="str">
        <f>IF(LEN(AF257)&gt;0,IF(LEN(AG257)&gt;0,"P","NP"),"")&amp;IF(AA257&gt;=Dashboard!$O$8,IF(AA257&lt;=Dashboard!$Q$8,"Y",""),"")</f>
        <v>NP</v>
      </c>
    </row>
    <row r="258" spans="1:39" x14ac:dyDescent="0.25">
      <c r="A258" s="4" t="s">
        <v>301</v>
      </c>
      <c r="B258" s="4" t="s">
        <v>302</v>
      </c>
      <c r="C258" s="4" t="s">
        <v>303</v>
      </c>
      <c r="D258" s="4" t="s">
        <v>304</v>
      </c>
      <c r="E258" s="4" t="s">
        <v>305</v>
      </c>
      <c r="F258" s="4"/>
      <c r="G258" s="4" t="s">
        <v>306</v>
      </c>
      <c r="H258" s="4"/>
      <c r="I258" s="4" t="s">
        <v>307</v>
      </c>
      <c r="J258" s="4" t="s">
        <v>307</v>
      </c>
      <c r="K258" s="4" t="s">
        <v>308</v>
      </c>
      <c r="L258" s="4" t="s">
        <v>309</v>
      </c>
      <c r="M258" s="4" t="s">
        <v>310</v>
      </c>
      <c r="N258" s="4" t="s">
        <v>311</v>
      </c>
      <c r="O258" t="str">
        <f>IF(LEN(H258)&gt;0,IF(LEN(I258)&gt;0,"P","NP"),"")&amp;IF(C258&gt;=Dashboard!$O$8,IF(C258&lt;=Dashboard!$Q$8,"Y",""),"")</f>
        <v/>
      </c>
      <c r="S258" s="57" t="str">
        <f t="shared" si="63"/>
        <v>Date</v>
      </c>
      <c r="T258" s="25" t="str">
        <f t="shared" si="64"/>
        <v>Time</v>
      </c>
      <c r="U258" s="25" t="str">
        <f t="shared" si="65"/>
        <v>Winner/tie</v>
      </c>
      <c r="V258" s="25" t="str">
        <f t="shared" si="66"/>
        <v>Loser/tie</v>
      </c>
      <c r="W258" s="39" t="str">
        <f t="shared" si="67"/>
        <v/>
      </c>
      <c r="Y258" s="4" t="s">
        <v>301</v>
      </c>
      <c r="Z258" s="4" t="s">
        <v>302</v>
      </c>
      <c r="AA258" s="13" t="s">
        <v>303</v>
      </c>
      <c r="AB258" s="4" t="s">
        <v>304</v>
      </c>
      <c r="AC258" s="4" t="s">
        <v>341</v>
      </c>
      <c r="AD258" s="4"/>
      <c r="AE258" s="4" t="s">
        <v>198</v>
      </c>
      <c r="AF258" s="4"/>
      <c r="AG258" s="4" t="s">
        <v>307</v>
      </c>
      <c r="AH258" s="4" t="s">
        <v>307</v>
      </c>
      <c r="AI258" s="4" t="s">
        <v>308</v>
      </c>
      <c r="AJ258" s="4" t="s">
        <v>309</v>
      </c>
      <c r="AK258" s="4" t="s">
        <v>310</v>
      </c>
      <c r="AL258" s="4" t="s">
        <v>311</v>
      </c>
      <c r="AM258" t="str">
        <f>IF(LEN(AF258)&gt;0,IF(LEN(AG258)&gt;0,"P","NP"),"")&amp;IF(AA258&gt;=Dashboard!$O$8,IF(AA258&lt;=Dashboard!$Q$8,"Y",""),"")</f>
        <v/>
      </c>
    </row>
    <row r="259" spans="1:39" x14ac:dyDescent="0.25">
      <c r="A259">
        <v>17</v>
      </c>
      <c r="B259" t="s">
        <v>332</v>
      </c>
      <c r="C259" s="8">
        <v>45651</v>
      </c>
      <c r="D259" t="s">
        <v>318</v>
      </c>
      <c r="E259" t="s">
        <v>270</v>
      </c>
      <c r="F259" t="s">
        <v>319</v>
      </c>
      <c r="G259" t="s">
        <v>212</v>
      </c>
      <c r="H259" t="s">
        <v>314</v>
      </c>
      <c r="I259" s="58"/>
      <c r="J259">
        <v>10</v>
      </c>
      <c r="K259">
        <v>389</v>
      </c>
      <c r="L259">
        <v>0</v>
      </c>
      <c r="M259">
        <v>364</v>
      </c>
      <c r="N259">
        <v>2</v>
      </c>
      <c r="O259" t="str">
        <f>IF(LEN(H259)&gt;0,IF(LEN(I259)&gt;0,"P","NP"),"")&amp;IF(C259&gt;=Dashboard!$O$8,IF(C259&lt;=Dashboard!$Q$8,"Y",""),"")</f>
        <v>NP</v>
      </c>
      <c r="S259" s="56">
        <f t="shared" si="63"/>
        <v>45651</v>
      </c>
      <c r="T259" s="39" t="str">
        <f t="shared" si="64"/>
        <v>1:00PM</v>
      </c>
      <c r="U259" s="39" t="str">
        <f t="shared" si="65"/>
        <v>Kansas City Chiefs</v>
      </c>
      <c r="V259" s="39" t="str">
        <f t="shared" si="66"/>
        <v>Pittsburgh Steelers</v>
      </c>
      <c r="W259" s="39" t="str">
        <f t="shared" si="67"/>
        <v>NP</v>
      </c>
      <c r="Y259">
        <v>17</v>
      </c>
      <c r="Z259" t="s">
        <v>312</v>
      </c>
      <c r="AA259" s="8">
        <v>46016</v>
      </c>
      <c r="AB259" s="14">
        <v>0.54166666666666663</v>
      </c>
      <c r="AC259" t="s">
        <v>257</v>
      </c>
      <c r="AD259" t="s">
        <v>319</v>
      </c>
      <c r="AE259" t="s">
        <v>266</v>
      </c>
      <c r="AF259" t="s">
        <v>314</v>
      </c>
      <c r="AG259" s="4" t="str">
        <f t="shared" ref="AG259:AG274" si="80">IF(AE259="HomeTm",$AG$2,"")</f>
        <v/>
      </c>
      <c r="AH259" s="4" t="str">
        <f t="shared" ref="AH259:AH274" si="81">IF(AE259="HomeTm",$AH$2,"")</f>
        <v/>
      </c>
      <c r="AI259" s="4" t="str">
        <f t="shared" ref="AI259:AI274" si="82">IF(AE259="HomeTm",$AI$2,"")</f>
        <v/>
      </c>
      <c r="AJ259" s="4" t="str">
        <f t="shared" ref="AJ259:AJ274" si="83">IF(AE259="HomeTm",$AJ$2,"")</f>
        <v/>
      </c>
      <c r="AM259" t="str">
        <f>IF(LEN(AF259)&gt;0,IF(LEN(AG259)&gt;0,"P","NP"),"")&amp;IF(AA259&gt;=Dashboard!$O$8,IF(AA259&lt;=Dashboard!$Q$8,"Y",""),"")</f>
        <v>NP</v>
      </c>
    </row>
    <row r="260" spans="1:39" x14ac:dyDescent="0.25">
      <c r="A260">
        <v>17</v>
      </c>
      <c r="B260" t="s">
        <v>332</v>
      </c>
      <c r="C260" s="8">
        <v>45651</v>
      </c>
      <c r="D260" t="s">
        <v>327</v>
      </c>
      <c r="E260" t="s">
        <v>207</v>
      </c>
      <c r="F260" t="s">
        <v>319</v>
      </c>
      <c r="G260" t="s">
        <v>243</v>
      </c>
      <c r="H260" t="s">
        <v>314</v>
      </c>
      <c r="I260" s="58"/>
      <c r="J260">
        <v>2</v>
      </c>
      <c r="K260">
        <v>432</v>
      </c>
      <c r="L260">
        <v>0</v>
      </c>
      <c r="M260">
        <v>211</v>
      </c>
      <c r="N260">
        <v>1</v>
      </c>
      <c r="O260" t="str">
        <f>IF(LEN(H260)&gt;0,IF(LEN(I260)&gt;0,"P","NP"),"")&amp;IF(C260&gt;=Dashboard!$O$8,IF(C260&lt;=Dashboard!$Q$8,"Y",""),"")</f>
        <v>NP</v>
      </c>
      <c r="S260" s="56">
        <f t="shared" ref="S260:S313" si="84">IF(C260=0,"",C260)</f>
        <v>45651</v>
      </c>
      <c r="T260" s="39" t="str">
        <f t="shared" ref="T260:T313" si="85">IF(D260=0,"",D260)</f>
        <v>4:30PM</v>
      </c>
      <c r="U260" s="39" t="str">
        <f t="shared" ref="U260:U313" si="86">IF(E260=0,"",E260)</f>
        <v>Baltimore Ravens</v>
      </c>
      <c r="V260" s="39" t="str">
        <f t="shared" ref="V260:V313" si="87">IF(G260=0,"",G260)</f>
        <v>Houston Texans</v>
      </c>
      <c r="W260" s="39" t="str">
        <f t="shared" ref="W260:W313" si="88">O260</f>
        <v>NP</v>
      </c>
      <c r="Y260">
        <v>17</v>
      </c>
      <c r="Z260" t="s">
        <v>312</v>
      </c>
      <c r="AA260" s="8">
        <v>46016</v>
      </c>
      <c r="AB260" s="14">
        <v>0.6875</v>
      </c>
      <c r="AC260" t="s">
        <v>229</v>
      </c>
      <c r="AD260" t="s">
        <v>319</v>
      </c>
      <c r="AE260" t="s">
        <v>231</v>
      </c>
      <c r="AF260" t="s">
        <v>314</v>
      </c>
      <c r="AG260" s="4" t="str">
        <f t="shared" si="80"/>
        <v/>
      </c>
      <c r="AH260" s="4" t="str">
        <f t="shared" si="81"/>
        <v/>
      </c>
      <c r="AI260" s="4" t="str">
        <f t="shared" si="82"/>
        <v/>
      </c>
      <c r="AJ260" s="4" t="str">
        <f t="shared" si="83"/>
        <v/>
      </c>
      <c r="AM260" t="str">
        <f>IF(LEN(AF260)&gt;0,IF(LEN(AG260)&gt;0,"P","NP"),"")&amp;IF(AA260&gt;=Dashboard!$O$8,IF(AA260&lt;=Dashboard!$Q$8,"Y",""),"")</f>
        <v>NP</v>
      </c>
    </row>
    <row r="261" spans="1:39" x14ac:dyDescent="0.25">
      <c r="A261">
        <v>17</v>
      </c>
      <c r="B261" t="s">
        <v>312</v>
      </c>
      <c r="C261" s="8">
        <v>45652</v>
      </c>
      <c r="D261" t="s">
        <v>316</v>
      </c>
      <c r="E261" t="s">
        <v>238</v>
      </c>
      <c r="F261" t="s">
        <v>319</v>
      </c>
      <c r="G261" t="s">
        <v>233</v>
      </c>
      <c r="H261" t="s">
        <v>314</v>
      </c>
      <c r="I261" s="58"/>
      <c r="J261">
        <v>3</v>
      </c>
      <c r="K261">
        <v>265</v>
      </c>
      <c r="L261">
        <v>1</v>
      </c>
      <c r="M261">
        <v>179</v>
      </c>
      <c r="N261">
        <v>1</v>
      </c>
      <c r="O261" t="str">
        <f>IF(LEN(H261)&gt;0,IF(LEN(I261)&gt;0,"P","NP"),"")&amp;IF(C261&gt;=Dashboard!$O$8,IF(C261&lt;=Dashboard!$Q$8,"Y",""),"")</f>
        <v>NPY</v>
      </c>
      <c r="S261" s="56">
        <f t="shared" si="84"/>
        <v>45652</v>
      </c>
      <c r="T261" s="39" t="str">
        <f t="shared" si="85"/>
        <v>8:15PM</v>
      </c>
      <c r="U261" s="39" t="str">
        <f t="shared" si="86"/>
        <v>Seattle Seahawks</v>
      </c>
      <c r="V261" s="39" t="str">
        <f t="shared" si="87"/>
        <v>Chicago Bears</v>
      </c>
      <c r="W261" s="39" t="str">
        <f t="shared" si="88"/>
        <v>NPY</v>
      </c>
      <c r="Y261">
        <v>17</v>
      </c>
      <c r="Z261" t="s">
        <v>312</v>
      </c>
      <c r="AA261" s="8">
        <v>46016</v>
      </c>
      <c r="AB261" s="14">
        <v>0.84375</v>
      </c>
      <c r="AC261" t="s">
        <v>272</v>
      </c>
      <c r="AD261" t="s">
        <v>319</v>
      </c>
      <c r="AE261" t="s">
        <v>270</v>
      </c>
      <c r="AF261" t="s">
        <v>314</v>
      </c>
      <c r="AG261" s="4" t="str">
        <f t="shared" si="80"/>
        <v/>
      </c>
      <c r="AH261" s="4" t="str">
        <f t="shared" si="81"/>
        <v/>
      </c>
      <c r="AI261" s="4" t="str">
        <f t="shared" si="82"/>
        <v/>
      </c>
      <c r="AJ261" s="4" t="str">
        <f t="shared" si="83"/>
        <v/>
      </c>
      <c r="AM261" t="str">
        <f>IF(LEN(AF261)&gt;0,IF(LEN(AG261)&gt;0,"P","NP"),"")&amp;IF(AA261&gt;=Dashboard!$O$8,IF(AA261&lt;=Dashboard!$Q$8,"Y",""),"")</f>
        <v>NP</v>
      </c>
    </row>
    <row r="262" spans="1:39" x14ac:dyDescent="0.25">
      <c r="A262">
        <v>17</v>
      </c>
      <c r="B262" t="s">
        <v>331</v>
      </c>
      <c r="C262" s="8">
        <v>45654</v>
      </c>
      <c r="D262" t="s">
        <v>318</v>
      </c>
      <c r="E262" t="s">
        <v>273</v>
      </c>
      <c r="F262" t="s">
        <v>319</v>
      </c>
      <c r="G262" t="s">
        <v>254</v>
      </c>
      <c r="H262" t="s">
        <v>314</v>
      </c>
      <c r="I262" s="58"/>
      <c r="J262">
        <v>7</v>
      </c>
      <c r="K262">
        <v>428</v>
      </c>
      <c r="L262">
        <v>0</v>
      </c>
      <c r="M262">
        <v>181</v>
      </c>
      <c r="N262">
        <v>1</v>
      </c>
      <c r="O262" t="str">
        <f>IF(LEN(H262)&gt;0,IF(LEN(I262)&gt;0,"P","NP"),"")&amp;IF(C262&gt;=Dashboard!$O$8,IF(C262&lt;=Dashboard!$Q$8,"Y",""),"")</f>
        <v>NPY</v>
      </c>
      <c r="S262" s="56">
        <f t="shared" si="84"/>
        <v>45654</v>
      </c>
      <c r="T262" s="39" t="str">
        <f t="shared" si="85"/>
        <v>1:00PM</v>
      </c>
      <c r="U262" s="39" t="str">
        <f t="shared" si="86"/>
        <v>Los Angeles Chargers</v>
      </c>
      <c r="V262" s="39" t="str">
        <f t="shared" si="87"/>
        <v>New England Patriots</v>
      </c>
      <c r="W262" s="39" t="str">
        <f t="shared" si="88"/>
        <v>NPY</v>
      </c>
      <c r="Y262">
        <v>17</v>
      </c>
      <c r="Z262" t="s">
        <v>317</v>
      </c>
      <c r="AA262" s="8">
        <v>46019</v>
      </c>
      <c r="AB262" s="14">
        <v>0.54166666666666663</v>
      </c>
      <c r="AC262" t="s">
        <v>238</v>
      </c>
      <c r="AD262" t="s">
        <v>319</v>
      </c>
      <c r="AE262" t="s">
        <v>225</v>
      </c>
      <c r="AF262" t="s">
        <v>314</v>
      </c>
      <c r="AG262" s="4" t="str">
        <f t="shared" si="80"/>
        <v/>
      </c>
      <c r="AH262" s="4" t="str">
        <f t="shared" si="81"/>
        <v/>
      </c>
      <c r="AI262" s="4" t="str">
        <f t="shared" si="82"/>
        <v/>
      </c>
      <c r="AJ262" s="4" t="str">
        <f t="shared" si="83"/>
        <v/>
      </c>
      <c r="AM262" t="str">
        <f>IF(LEN(AF262)&gt;0,IF(LEN(AG262)&gt;0,"P","NP"),"")&amp;IF(AA262&gt;=Dashboard!$O$8,IF(AA262&lt;=Dashboard!$Q$8,"Y",""),"")</f>
        <v>NP</v>
      </c>
    </row>
    <row r="263" spans="1:39" x14ac:dyDescent="0.25">
      <c r="A263">
        <v>17</v>
      </c>
      <c r="B263" t="s">
        <v>331</v>
      </c>
      <c r="C263" s="8">
        <v>45654</v>
      </c>
      <c r="D263" t="s">
        <v>327</v>
      </c>
      <c r="E263" t="s">
        <v>214</v>
      </c>
      <c r="G263" t="s">
        <v>272</v>
      </c>
      <c r="H263" t="s">
        <v>314</v>
      </c>
      <c r="I263" s="58"/>
      <c r="J263">
        <v>24</v>
      </c>
      <c r="K263">
        <v>499</v>
      </c>
      <c r="L263">
        <v>1</v>
      </c>
      <c r="M263">
        <v>329</v>
      </c>
      <c r="N263">
        <v>1</v>
      </c>
      <c r="O263" t="str">
        <f>IF(LEN(H263)&gt;0,IF(LEN(I263)&gt;0,"P","NP"),"")&amp;IF(C263&gt;=Dashboard!$O$8,IF(C263&lt;=Dashboard!$Q$8,"Y",""),"")</f>
        <v>NPY</v>
      </c>
      <c r="S263" s="56">
        <f t="shared" si="84"/>
        <v>45654</v>
      </c>
      <c r="T263" s="39" t="str">
        <f t="shared" si="85"/>
        <v>4:30PM</v>
      </c>
      <c r="U263" s="39" t="str">
        <f t="shared" si="86"/>
        <v>Cincinnati Bengals</v>
      </c>
      <c r="V263" s="39" t="str">
        <f t="shared" si="87"/>
        <v>Denver Broncos</v>
      </c>
      <c r="W263" s="39" t="str">
        <f t="shared" si="88"/>
        <v>NPY</v>
      </c>
      <c r="Y263">
        <v>17</v>
      </c>
      <c r="Z263" t="s">
        <v>317</v>
      </c>
      <c r="AA263" s="8">
        <v>46019</v>
      </c>
      <c r="AB263" s="14">
        <v>0.54166666666666663</v>
      </c>
      <c r="AC263" t="s">
        <v>240</v>
      </c>
      <c r="AD263" t="s">
        <v>319</v>
      </c>
      <c r="AE263" t="s">
        <v>214</v>
      </c>
      <c r="AF263" t="s">
        <v>314</v>
      </c>
      <c r="AG263" s="4" t="str">
        <f t="shared" si="80"/>
        <v/>
      </c>
      <c r="AH263" s="4" t="str">
        <f t="shared" si="81"/>
        <v/>
      </c>
      <c r="AI263" s="4" t="str">
        <f t="shared" si="82"/>
        <v/>
      </c>
      <c r="AJ263" s="4" t="str">
        <f t="shared" si="83"/>
        <v/>
      </c>
      <c r="AM263" t="str">
        <f>IF(LEN(AF263)&gt;0,IF(LEN(AG263)&gt;0,"P","NP"),"")&amp;IF(AA263&gt;=Dashboard!$O$8,IF(AA263&lt;=Dashboard!$Q$8,"Y",""),"")</f>
        <v>NP</v>
      </c>
    </row>
    <row r="264" spans="1:39" x14ac:dyDescent="0.25">
      <c r="A264">
        <v>17</v>
      </c>
      <c r="B264" t="s">
        <v>331</v>
      </c>
      <c r="C264" s="8">
        <v>45654</v>
      </c>
      <c r="D264" t="s">
        <v>333</v>
      </c>
      <c r="E264" t="s">
        <v>236</v>
      </c>
      <c r="G264" t="s">
        <v>240</v>
      </c>
      <c r="H264" t="s">
        <v>314</v>
      </c>
      <c r="I264" s="58"/>
      <c r="J264">
        <v>9</v>
      </c>
      <c r="K264">
        <v>257</v>
      </c>
      <c r="L264">
        <v>0</v>
      </c>
      <c r="M264">
        <v>396</v>
      </c>
      <c r="N264">
        <v>2</v>
      </c>
      <c r="O264" t="str">
        <f>IF(LEN(H264)&gt;0,IF(LEN(I264)&gt;0,"P","NP"),"")&amp;IF(C264&gt;=Dashboard!$O$8,IF(C264&lt;=Dashboard!$Q$8,"Y",""),"")</f>
        <v>NPY</v>
      </c>
      <c r="S264" s="56">
        <f t="shared" si="84"/>
        <v>45654</v>
      </c>
      <c r="T264" s="39" t="str">
        <f t="shared" si="85"/>
        <v>8:10PM</v>
      </c>
      <c r="U264" s="39" t="str">
        <f t="shared" si="86"/>
        <v>Los Angeles Rams</v>
      </c>
      <c r="V264" s="39" t="str">
        <f t="shared" si="87"/>
        <v>Arizona Cardinals</v>
      </c>
      <c r="W264" s="39" t="str">
        <f t="shared" si="88"/>
        <v>NPY</v>
      </c>
      <c r="Y264">
        <v>17</v>
      </c>
      <c r="Z264" t="s">
        <v>317</v>
      </c>
      <c r="AA264" s="8">
        <v>46019</v>
      </c>
      <c r="AB264" s="14">
        <v>0.54166666666666663</v>
      </c>
      <c r="AC264" t="s">
        <v>212</v>
      </c>
      <c r="AD264" t="s">
        <v>319</v>
      </c>
      <c r="AE264" t="s">
        <v>210</v>
      </c>
      <c r="AF264" t="s">
        <v>314</v>
      </c>
      <c r="AG264" s="4" t="str">
        <f t="shared" si="80"/>
        <v/>
      </c>
      <c r="AH264" s="4" t="str">
        <f t="shared" si="81"/>
        <v/>
      </c>
      <c r="AI264" s="4" t="str">
        <f t="shared" si="82"/>
        <v/>
      </c>
      <c r="AJ264" s="4" t="str">
        <f t="shared" si="83"/>
        <v/>
      </c>
      <c r="AM264" t="str">
        <f>IF(LEN(AF264)&gt;0,IF(LEN(AG264)&gt;0,"P","NP"),"")&amp;IF(AA264&gt;=Dashboard!$O$8,IF(AA264&lt;=Dashboard!$Q$8,"Y",""),"")</f>
        <v>NP</v>
      </c>
    </row>
    <row r="265" spans="1:39" x14ac:dyDescent="0.25">
      <c r="A265">
        <v>17</v>
      </c>
      <c r="B265" t="s">
        <v>317</v>
      </c>
      <c r="C265" s="8">
        <v>45655</v>
      </c>
      <c r="D265" t="s">
        <v>318</v>
      </c>
      <c r="E265" t="s">
        <v>248</v>
      </c>
      <c r="G265" t="s">
        <v>253</v>
      </c>
      <c r="H265" t="s">
        <v>314</v>
      </c>
      <c r="I265" s="58"/>
      <c r="J265">
        <v>14</v>
      </c>
      <c r="K265">
        <v>348</v>
      </c>
      <c r="L265">
        <v>0</v>
      </c>
      <c r="M265">
        <v>281</v>
      </c>
      <c r="N265">
        <v>3</v>
      </c>
      <c r="O265" t="str">
        <f>IF(LEN(H265)&gt;0,IF(LEN(I265)&gt;0,"P","NP"),"")&amp;IF(C265&gt;=Dashboard!$O$8,IF(C265&lt;=Dashboard!$Q$8,"Y",""),"")</f>
        <v>NPY</v>
      </c>
      <c r="S265" s="56">
        <f t="shared" si="84"/>
        <v>45655</v>
      </c>
      <c r="T265" s="39" t="str">
        <f t="shared" si="85"/>
        <v>1:00PM</v>
      </c>
      <c r="U265" s="39" t="str">
        <f t="shared" si="86"/>
        <v>Buffalo Bills</v>
      </c>
      <c r="V265" s="39" t="str">
        <f t="shared" si="87"/>
        <v>New York Jets</v>
      </c>
      <c r="W265" s="39" t="str">
        <f t="shared" si="88"/>
        <v>NPY</v>
      </c>
      <c r="Y265">
        <v>17</v>
      </c>
      <c r="Z265" t="s">
        <v>317</v>
      </c>
      <c r="AA265" s="8">
        <v>46019</v>
      </c>
      <c r="AB265" s="14">
        <v>0.54166666666666663</v>
      </c>
      <c r="AC265" t="s">
        <v>244</v>
      </c>
      <c r="AD265" t="s">
        <v>319</v>
      </c>
      <c r="AE265" t="s">
        <v>245</v>
      </c>
      <c r="AF265" t="s">
        <v>314</v>
      </c>
      <c r="AG265" s="4" t="str">
        <f t="shared" si="80"/>
        <v/>
      </c>
      <c r="AH265" s="4" t="str">
        <f t="shared" si="81"/>
        <v/>
      </c>
      <c r="AI265" s="4" t="str">
        <f t="shared" si="82"/>
        <v/>
      </c>
      <c r="AJ265" s="4" t="str">
        <f t="shared" si="83"/>
        <v/>
      </c>
      <c r="AM265" t="str">
        <f>IF(LEN(AF265)&gt;0,IF(LEN(AG265)&gt;0,"P","NP"),"")&amp;IF(AA265&gt;=Dashboard!$O$8,IF(AA265&lt;=Dashboard!$Q$8,"Y",""),"")</f>
        <v>NP</v>
      </c>
    </row>
    <row r="266" spans="1:39" x14ac:dyDescent="0.25">
      <c r="A266">
        <v>17</v>
      </c>
      <c r="B266" t="s">
        <v>317</v>
      </c>
      <c r="C266" s="8">
        <v>45655</v>
      </c>
      <c r="D266" t="s">
        <v>318</v>
      </c>
      <c r="E266" t="s">
        <v>217</v>
      </c>
      <c r="G266" t="s">
        <v>225</v>
      </c>
      <c r="H266" t="s">
        <v>314</v>
      </c>
      <c r="I266" s="58"/>
      <c r="J266">
        <v>14</v>
      </c>
      <c r="K266">
        <v>551</v>
      </c>
      <c r="L266">
        <v>0</v>
      </c>
      <c r="M266">
        <v>204</v>
      </c>
      <c r="N266">
        <v>0</v>
      </c>
      <c r="O266" t="str">
        <f>IF(LEN(H266)&gt;0,IF(LEN(I266)&gt;0,"P","NP"),"")&amp;IF(C266&gt;=Dashboard!$O$8,IF(C266&lt;=Dashboard!$Q$8,"Y",""),"")</f>
        <v>NPY</v>
      </c>
      <c r="S266" s="56">
        <f t="shared" si="84"/>
        <v>45655</v>
      </c>
      <c r="T266" s="39" t="str">
        <f t="shared" si="85"/>
        <v>1:00PM</v>
      </c>
      <c r="U266" s="39" t="str">
        <f t="shared" si="86"/>
        <v>Tampa Bay Buccaneers</v>
      </c>
      <c r="V266" s="39" t="str">
        <f t="shared" si="87"/>
        <v>Carolina Panthers</v>
      </c>
      <c r="W266" s="39" t="str">
        <f t="shared" si="88"/>
        <v>NPY</v>
      </c>
      <c r="Y266">
        <v>17</v>
      </c>
      <c r="Z266" t="s">
        <v>317</v>
      </c>
      <c r="AA266" s="8">
        <v>46019</v>
      </c>
      <c r="AB266" s="14">
        <v>0.54166666666666663</v>
      </c>
      <c r="AC266" t="s">
        <v>207</v>
      </c>
      <c r="AD266" t="s">
        <v>319</v>
      </c>
      <c r="AE266" t="s">
        <v>230</v>
      </c>
      <c r="AF266" t="s">
        <v>314</v>
      </c>
      <c r="AG266" s="4" t="str">
        <f t="shared" si="80"/>
        <v/>
      </c>
      <c r="AH266" s="4" t="str">
        <f t="shared" si="81"/>
        <v/>
      </c>
      <c r="AI266" s="4" t="str">
        <f t="shared" si="82"/>
        <v/>
      </c>
      <c r="AJ266" s="4" t="str">
        <f t="shared" si="83"/>
        <v/>
      </c>
      <c r="AM266" t="str">
        <f>IF(LEN(AF266)&gt;0,IF(LEN(AG266)&gt;0,"P","NP"),"")&amp;IF(AA266&gt;=Dashboard!$O$8,IF(AA266&lt;=Dashboard!$Q$8,"Y",""),"")</f>
        <v>NP</v>
      </c>
    </row>
    <row r="267" spans="1:39" x14ac:dyDescent="0.25">
      <c r="A267">
        <v>17</v>
      </c>
      <c r="B267" t="s">
        <v>317</v>
      </c>
      <c r="C267" s="8">
        <v>45655</v>
      </c>
      <c r="D267" t="s">
        <v>318</v>
      </c>
      <c r="E267" t="s">
        <v>263</v>
      </c>
      <c r="G267" t="s">
        <v>245</v>
      </c>
      <c r="H267" t="s">
        <v>314</v>
      </c>
      <c r="I267" s="58"/>
      <c r="J267">
        <v>33</v>
      </c>
      <c r="K267">
        <v>389</v>
      </c>
      <c r="L267">
        <v>0</v>
      </c>
      <c r="M267">
        <v>446</v>
      </c>
      <c r="N267">
        <v>3</v>
      </c>
      <c r="O267" t="str">
        <f>IF(LEN(H267)&gt;0,IF(LEN(I267)&gt;0,"P","NP"),"")&amp;IF(C267&gt;=Dashboard!$O$8,IF(C267&lt;=Dashboard!$Q$8,"Y",""),"")</f>
        <v>NPY</v>
      </c>
      <c r="S267" s="56">
        <f t="shared" si="84"/>
        <v>45655</v>
      </c>
      <c r="T267" s="39" t="str">
        <f t="shared" si="85"/>
        <v>1:00PM</v>
      </c>
      <c r="U267" s="39" t="str">
        <f t="shared" si="86"/>
        <v>New York Giants</v>
      </c>
      <c r="V267" s="39" t="str">
        <f t="shared" si="87"/>
        <v>Indianapolis Colts</v>
      </c>
      <c r="W267" s="39" t="str">
        <f t="shared" si="88"/>
        <v>NPY</v>
      </c>
      <c r="Y267">
        <v>17</v>
      </c>
      <c r="Z267" t="s">
        <v>317</v>
      </c>
      <c r="AA267" s="8">
        <v>46019</v>
      </c>
      <c r="AB267" s="14">
        <v>0.54166666666666663</v>
      </c>
      <c r="AC267" t="s">
        <v>217</v>
      </c>
      <c r="AD267" t="s">
        <v>319</v>
      </c>
      <c r="AE267" t="s">
        <v>251</v>
      </c>
      <c r="AF267" t="s">
        <v>314</v>
      </c>
      <c r="AG267" s="4" t="str">
        <f t="shared" si="80"/>
        <v/>
      </c>
      <c r="AH267" s="4" t="str">
        <f t="shared" si="81"/>
        <v/>
      </c>
      <c r="AI267" s="4" t="str">
        <f t="shared" si="82"/>
        <v/>
      </c>
      <c r="AJ267" s="4" t="str">
        <f t="shared" si="83"/>
        <v/>
      </c>
      <c r="AM267" t="str">
        <f>IF(LEN(AF267)&gt;0,IF(LEN(AG267)&gt;0,"P","NP"),"")&amp;IF(AA267&gt;=Dashboard!$O$8,IF(AA267&lt;=Dashboard!$Q$8,"Y",""),"")</f>
        <v>NP</v>
      </c>
    </row>
    <row r="268" spans="1:39" x14ac:dyDescent="0.25">
      <c r="A268">
        <v>17</v>
      </c>
      <c r="B268" t="s">
        <v>317</v>
      </c>
      <c r="C268" s="8">
        <v>45655</v>
      </c>
      <c r="D268" t="s">
        <v>318</v>
      </c>
      <c r="E268" t="s">
        <v>259</v>
      </c>
      <c r="G268" t="s">
        <v>257</v>
      </c>
      <c r="H268" t="s">
        <v>314</v>
      </c>
      <c r="I268" s="58"/>
      <c r="J268">
        <v>7</v>
      </c>
      <c r="K268">
        <v>376</v>
      </c>
      <c r="L268">
        <v>0</v>
      </c>
      <c r="M268">
        <v>268</v>
      </c>
      <c r="N268">
        <v>4</v>
      </c>
      <c r="O268" t="str">
        <f>IF(LEN(H268)&gt;0,IF(LEN(I268)&gt;0,"P","NP"),"")&amp;IF(C268&gt;=Dashboard!$O$8,IF(C268&lt;=Dashboard!$Q$8,"Y",""),"")</f>
        <v>NPY</v>
      </c>
      <c r="S268" s="56">
        <f t="shared" si="84"/>
        <v>45655</v>
      </c>
      <c r="T268" s="39" t="str">
        <f t="shared" si="85"/>
        <v>1:00PM</v>
      </c>
      <c r="U268" s="39" t="str">
        <f t="shared" si="86"/>
        <v>Philadelphia Eagles</v>
      </c>
      <c r="V268" s="39" t="str">
        <f t="shared" si="87"/>
        <v>Dallas Cowboys</v>
      </c>
      <c r="W268" s="39" t="str">
        <f t="shared" si="88"/>
        <v>NPY</v>
      </c>
      <c r="Y268">
        <v>17</v>
      </c>
      <c r="Z268" t="s">
        <v>317</v>
      </c>
      <c r="AA268" s="8">
        <v>46019</v>
      </c>
      <c r="AB268" s="14">
        <v>0.54166666666666663</v>
      </c>
      <c r="AC268" t="s">
        <v>254</v>
      </c>
      <c r="AD268" t="s">
        <v>319</v>
      </c>
      <c r="AE268" t="s">
        <v>253</v>
      </c>
      <c r="AF268" t="s">
        <v>314</v>
      </c>
      <c r="AG268" s="4" t="str">
        <f t="shared" si="80"/>
        <v/>
      </c>
      <c r="AH268" s="4" t="str">
        <f t="shared" si="81"/>
        <v/>
      </c>
      <c r="AI268" s="4" t="str">
        <f t="shared" si="82"/>
        <v/>
      </c>
      <c r="AJ268" s="4" t="str">
        <f t="shared" si="83"/>
        <v/>
      </c>
      <c r="AM268" t="str">
        <f>IF(LEN(AF268)&gt;0,IF(LEN(AG268)&gt;0,"P","NP"),"")&amp;IF(AA268&gt;=Dashboard!$O$8,IF(AA268&lt;=Dashboard!$Q$8,"Y",""),"")</f>
        <v>NP</v>
      </c>
    </row>
    <row r="269" spans="1:39" x14ac:dyDescent="0.25">
      <c r="A269">
        <v>17</v>
      </c>
      <c r="B269" t="s">
        <v>317</v>
      </c>
      <c r="C269" s="8">
        <v>45655</v>
      </c>
      <c r="D269" t="s">
        <v>318</v>
      </c>
      <c r="E269" t="s">
        <v>244</v>
      </c>
      <c r="G269" t="s">
        <v>246</v>
      </c>
      <c r="H269" t="s">
        <v>314</v>
      </c>
      <c r="I269" s="58"/>
      <c r="J269">
        <v>13</v>
      </c>
      <c r="K269">
        <v>295</v>
      </c>
      <c r="L269">
        <v>0</v>
      </c>
      <c r="M269">
        <v>337</v>
      </c>
      <c r="N269">
        <v>1</v>
      </c>
      <c r="O269" t="str">
        <f>IF(LEN(H269)&gt;0,IF(LEN(I269)&gt;0,"P","NP"),"")&amp;IF(C269&gt;=Dashboard!$O$8,IF(C269&lt;=Dashboard!$Q$8,"Y",""),"")</f>
        <v>NPY</v>
      </c>
      <c r="S269" s="56">
        <f t="shared" si="84"/>
        <v>45655</v>
      </c>
      <c r="T269" s="39" t="str">
        <f t="shared" si="85"/>
        <v>1:00PM</v>
      </c>
      <c r="U269" s="39" t="str">
        <f t="shared" si="86"/>
        <v>Jacksonville Jaguars</v>
      </c>
      <c r="V269" s="39" t="str">
        <f t="shared" si="87"/>
        <v>Tennessee Titans</v>
      </c>
      <c r="W269" s="39" t="str">
        <f t="shared" si="88"/>
        <v>NPY</v>
      </c>
      <c r="Y269">
        <v>17</v>
      </c>
      <c r="Z269" t="s">
        <v>317</v>
      </c>
      <c r="AA269" s="8">
        <v>46019</v>
      </c>
      <c r="AB269" s="14">
        <v>0.54166666666666663</v>
      </c>
      <c r="AC269" t="s">
        <v>219</v>
      </c>
      <c r="AD269" t="s">
        <v>319</v>
      </c>
      <c r="AE269" t="s">
        <v>246</v>
      </c>
      <c r="AF269" t="s">
        <v>314</v>
      </c>
      <c r="AG269" s="4" t="str">
        <f t="shared" si="80"/>
        <v/>
      </c>
      <c r="AH269" s="4" t="str">
        <f t="shared" si="81"/>
        <v/>
      </c>
      <c r="AI269" s="4" t="str">
        <f t="shared" si="82"/>
        <v/>
      </c>
      <c r="AJ269" s="4" t="str">
        <f t="shared" si="83"/>
        <v/>
      </c>
      <c r="AM269" t="str">
        <f>IF(LEN(AF269)&gt;0,IF(LEN(AG269)&gt;0,"P","NP"),"")&amp;IF(AA269&gt;=Dashboard!$O$8,IF(AA269&lt;=Dashboard!$Q$8,"Y",""),"")</f>
        <v>NP</v>
      </c>
    </row>
    <row r="270" spans="1:39" x14ac:dyDescent="0.25">
      <c r="A270">
        <v>17</v>
      </c>
      <c r="B270" t="s">
        <v>317</v>
      </c>
      <c r="C270" s="8">
        <v>45655</v>
      </c>
      <c r="D270" t="s">
        <v>318</v>
      </c>
      <c r="E270" t="s">
        <v>271</v>
      </c>
      <c r="F270" t="s">
        <v>319</v>
      </c>
      <c r="G270" t="s">
        <v>219</v>
      </c>
      <c r="H270" t="s">
        <v>314</v>
      </c>
      <c r="I270" s="58"/>
      <c r="J270">
        <v>10</v>
      </c>
      <c r="K270">
        <v>388</v>
      </c>
      <c r="L270">
        <v>0</v>
      </c>
      <c r="M270">
        <v>269</v>
      </c>
      <c r="N270">
        <v>2</v>
      </c>
      <c r="O270" t="str">
        <f>IF(LEN(H270)&gt;0,IF(LEN(I270)&gt;0,"P","NP"),"")&amp;IF(C270&gt;=Dashboard!$O$8,IF(C270&lt;=Dashboard!$Q$8,"Y",""),"")</f>
        <v>NPY</v>
      </c>
      <c r="S270" s="56">
        <f t="shared" si="84"/>
        <v>45655</v>
      </c>
      <c r="T270" s="39" t="str">
        <f t="shared" si="85"/>
        <v>1:00PM</v>
      </c>
      <c r="U270" s="39" t="str">
        <f t="shared" si="86"/>
        <v>Las Vegas Raiders</v>
      </c>
      <c r="V270" s="39" t="str">
        <f t="shared" si="87"/>
        <v>New Orleans Saints</v>
      </c>
      <c r="W270" s="39" t="str">
        <f t="shared" si="88"/>
        <v>NPY</v>
      </c>
      <c r="Y270">
        <v>17</v>
      </c>
      <c r="Z270" t="s">
        <v>317</v>
      </c>
      <c r="AA270" s="8">
        <v>46019</v>
      </c>
      <c r="AB270" s="14">
        <v>0.54166666666666663</v>
      </c>
      <c r="AC270" t="s">
        <v>263</v>
      </c>
      <c r="AD270" t="s">
        <v>319</v>
      </c>
      <c r="AE270" t="s">
        <v>271</v>
      </c>
      <c r="AF270" t="s">
        <v>314</v>
      </c>
      <c r="AG270" s="4" t="str">
        <f t="shared" si="80"/>
        <v/>
      </c>
      <c r="AH270" s="4" t="str">
        <f t="shared" si="81"/>
        <v/>
      </c>
      <c r="AI270" s="4" t="str">
        <f t="shared" si="82"/>
        <v/>
      </c>
      <c r="AJ270" s="4" t="str">
        <f t="shared" si="83"/>
        <v/>
      </c>
      <c r="AM270" t="str">
        <f>IF(LEN(AF270)&gt;0,IF(LEN(AG270)&gt;0,"P","NP"),"")&amp;IF(AA270&gt;=Dashboard!$O$8,IF(AA270&lt;=Dashboard!$Q$8,"Y",""),"")</f>
        <v>NP</v>
      </c>
    </row>
    <row r="271" spans="1:39" x14ac:dyDescent="0.25">
      <c r="A271">
        <v>17</v>
      </c>
      <c r="B271" t="s">
        <v>317</v>
      </c>
      <c r="C271" s="8">
        <v>45655</v>
      </c>
      <c r="D271" t="s">
        <v>320</v>
      </c>
      <c r="E271" t="s">
        <v>251</v>
      </c>
      <c r="F271" t="s">
        <v>319</v>
      </c>
      <c r="G271" t="s">
        <v>210</v>
      </c>
      <c r="H271" t="s">
        <v>314</v>
      </c>
      <c r="I271" s="58"/>
      <c r="J271">
        <v>3</v>
      </c>
      <c r="K271">
        <v>280</v>
      </c>
      <c r="L271">
        <v>0</v>
      </c>
      <c r="M271">
        <v>276</v>
      </c>
      <c r="N271">
        <v>2</v>
      </c>
      <c r="O271" t="str">
        <f>IF(LEN(H271)&gt;0,IF(LEN(I271)&gt;0,"P","NP"),"")&amp;IF(C271&gt;=Dashboard!$O$8,IF(C271&lt;=Dashboard!$Q$8,"Y",""),"")</f>
        <v>NPY</v>
      </c>
      <c r="S271" s="56">
        <f t="shared" si="84"/>
        <v>45655</v>
      </c>
      <c r="T271" s="39" t="str">
        <f t="shared" si="85"/>
        <v>4:05PM</v>
      </c>
      <c r="U271" s="39" t="str">
        <f t="shared" si="86"/>
        <v>Miami Dolphins</v>
      </c>
      <c r="V271" s="39" t="str">
        <f t="shared" si="87"/>
        <v>Cleveland Browns</v>
      </c>
      <c r="W271" s="39" t="str">
        <f t="shared" si="88"/>
        <v>NPY</v>
      </c>
      <c r="Y271">
        <v>17</v>
      </c>
      <c r="Z271" t="s">
        <v>317</v>
      </c>
      <c r="AA271" s="8">
        <v>46019</v>
      </c>
      <c r="AB271" s="14">
        <v>0.54166666666666663</v>
      </c>
      <c r="AC271" t="s">
        <v>243</v>
      </c>
      <c r="AD271" t="s">
        <v>319</v>
      </c>
      <c r="AE271" t="s">
        <v>273</v>
      </c>
      <c r="AF271" t="s">
        <v>314</v>
      </c>
      <c r="AG271" s="4" t="str">
        <f t="shared" si="80"/>
        <v/>
      </c>
      <c r="AH271" s="4" t="str">
        <f t="shared" si="81"/>
        <v/>
      </c>
      <c r="AI271" s="4" t="str">
        <f t="shared" si="82"/>
        <v/>
      </c>
      <c r="AJ271" s="4" t="str">
        <f t="shared" si="83"/>
        <v/>
      </c>
      <c r="AM271" t="str">
        <f>IF(LEN(AF271)&gt;0,IF(LEN(AG271)&gt;0,"P","NP"),"")&amp;IF(AA271&gt;=Dashboard!$O$8,IF(AA271&lt;=Dashboard!$Q$8,"Y",""),"")</f>
        <v>NP</v>
      </c>
    </row>
    <row r="272" spans="1:39" x14ac:dyDescent="0.25">
      <c r="A272">
        <v>17</v>
      </c>
      <c r="B272" t="s">
        <v>317</v>
      </c>
      <c r="C272" s="8">
        <v>45655</v>
      </c>
      <c r="D272" t="s">
        <v>321</v>
      </c>
      <c r="E272" t="s">
        <v>231</v>
      </c>
      <c r="G272" t="s">
        <v>230</v>
      </c>
      <c r="H272" t="s">
        <v>314</v>
      </c>
      <c r="I272" s="58"/>
      <c r="J272">
        <v>25</v>
      </c>
      <c r="K272">
        <v>441</v>
      </c>
      <c r="L272">
        <v>1</v>
      </c>
      <c r="M272">
        <v>271</v>
      </c>
      <c r="N272">
        <v>1</v>
      </c>
      <c r="O272" t="str">
        <f>IF(LEN(H272)&gt;0,IF(LEN(I272)&gt;0,"P","NP"),"")&amp;IF(C272&gt;=Dashboard!$O$8,IF(C272&lt;=Dashboard!$Q$8,"Y",""),"")</f>
        <v>NPY</v>
      </c>
      <c r="S272" s="56">
        <f t="shared" si="84"/>
        <v>45655</v>
      </c>
      <c r="T272" s="39" t="str">
        <f t="shared" si="85"/>
        <v>4:25PM</v>
      </c>
      <c r="U272" s="39" t="str">
        <f t="shared" si="86"/>
        <v>Minnesota Vikings</v>
      </c>
      <c r="V272" s="39" t="str">
        <f t="shared" si="87"/>
        <v>Green Bay Packers</v>
      </c>
      <c r="W272" s="39" t="str">
        <f t="shared" si="88"/>
        <v>NPY</v>
      </c>
      <c r="Y272">
        <v>17</v>
      </c>
      <c r="Z272" t="s">
        <v>317</v>
      </c>
      <c r="AA272" s="8">
        <v>46019</v>
      </c>
      <c r="AB272" s="14">
        <v>0.68402777777777779</v>
      </c>
      <c r="AC272" t="s">
        <v>259</v>
      </c>
      <c r="AD272" t="s">
        <v>319</v>
      </c>
      <c r="AE272" t="s">
        <v>18</v>
      </c>
      <c r="AF272" t="s">
        <v>314</v>
      </c>
      <c r="AG272" s="4" t="str">
        <f t="shared" si="80"/>
        <v/>
      </c>
      <c r="AH272" s="4" t="str">
        <f t="shared" si="81"/>
        <v/>
      </c>
      <c r="AI272" s="4" t="str">
        <f t="shared" si="82"/>
        <v/>
      </c>
      <c r="AJ272" s="4" t="str">
        <f t="shared" si="83"/>
        <v/>
      </c>
      <c r="AM272" t="str">
        <f>IF(LEN(AF272)&gt;0,IF(LEN(AG272)&gt;0,"P","NP"),"")&amp;IF(AA272&gt;=Dashboard!$O$8,IF(AA272&lt;=Dashboard!$Q$8,"Y",""),"")</f>
        <v>NP</v>
      </c>
    </row>
    <row r="273" spans="1:39" x14ac:dyDescent="0.25">
      <c r="A273">
        <v>17</v>
      </c>
      <c r="B273" t="s">
        <v>317</v>
      </c>
      <c r="C273" s="8">
        <v>45655</v>
      </c>
      <c r="D273" t="s">
        <v>313</v>
      </c>
      <c r="E273" t="s">
        <v>266</v>
      </c>
      <c r="G273" t="s">
        <v>222</v>
      </c>
      <c r="H273" t="s">
        <v>314</v>
      </c>
      <c r="I273" s="58"/>
      <c r="J273">
        <v>24</v>
      </c>
      <c r="K273">
        <v>412</v>
      </c>
      <c r="L273">
        <v>1</v>
      </c>
      <c r="M273">
        <v>337</v>
      </c>
      <c r="N273">
        <v>1</v>
      </c>
      <c r="O273" t="str">
        <f>IF(LEN(H273)&gt;0,IF(LEN(I273)&gt;0,"P","NP"),"")&amp;IF(C273&gt;=Dashboard!$O$8,IF(C273&lt;=Dashboard!$Q$8,"Y",""),"")</f>
        <v>NPY</v>
      </c>
      <c r="S273" s="56">
        <f t="shared" si="84"/>
        <v>45655</v>
      </c>
      <c r="T273" s="39" t="str">
        <f t="shared" si="85"/>
        <v>8:20PM</v>
      </c>
      <c r="U273" s="39" t="str">
        <f t="shared" si="86"/>
        <v>Washington Commanders</v>
      </c>
      <c r="V273" s="39" t="str">
        <f t="shared" si="87"/>
        <v>Atlanta Falcons</v>
      </c>
      <c r="W273" s="39" t="str">
        <f t="shared" si="88"/>
        <v>NPY</v>
      </c>
      <c r="Y273">
        <v>17</v>
      </c>
      <c r="Z273" t="s">
        <v>317</v>
      </c>
      <c r="AA273" s="8">
        <v>46019</v>
      </c>
      <c r="AB273" s="14">
        <v>0.84722222222222221</v>
      </c>
      <c r="AC273" t="s">
        <v>233</v>
      </c>
      <c r="AD273" t="s">
        <v>319</v>
      </c>
      <c r="AE273" t="s">
        <v>284</v>
      </c>
      <c r="AF273" t="s">
        <v>314</v>
      </c>
      <c r="AG273" s="4" t="str">
        <f t="shared" si="80"/>
        <v/>
      </c>
      <c r="AH273" s="4" t="str">
        <f t="shared" si="81"/>
        <v/>
      </c>
      <c r="AI273" s="4" t="str">
        <f t="shared" si="82"/>
        <v/>
      </c>
      <c r="AJ273" s="4" t="str">
        <f t="shared" si="83"/>
        <v/>
      </c>
      <c r="AM273" t="str">
        <f>IF(LEN(AF273)&gt;0,IF(LEN(AG273)&gt;0,"P","NP"),"")&amp;IF(AA273&gt;=Dashboard!$O$8,IF(AA273&lt;=Dashboard!$Q$8,"Y",""),"")</f>
        <v>NP</v>
      </c>
    </row>
    <row r="274" spans="1:39" x14ac:dyDescent="0.25">
      <c r="A274">
        <v>17</v>
      </c>
      <c r="B274" t="s">
        <v>322</v>
      </c>
      <c r="C274" s="8">
        <v>45656</v>
      </c>
      <c r="D274" t="s">
        <v>316</v>
      </c>
      <c r="E274" t="s">
        <v>229</v>
      </c>
      <c r="F274" t="s">
        <v>319</v>
      </c>
      <c r="G274" t="s">
        <v>284</v>
      </c>
      <c r="H274" t="s">
        <v>314</v>
      </c>
      <c r="I274" s="58"/>
      <c r="J274">
        <v>34</v>
      </c>
      <c r="K274">
        <v>439</v>
      </c>
      <c r="L274">
        <v>0</v>
      </c>
      <c r="M274">
        <v>475</v>
      </c>
      <c r="N274">
        <v>2</v>
      </c>
      <c r="O274" t="str">
        <f>IF(LEN(H274)&gt;0,IF(LEN(I274)&gt;0,"P","NP"),"")&amp;IF(C274&gt;=Dashboard!$O$8,IF(C274&lt;=Dashboard!$Q$8,"Y",""),"")</f>
        <v>NPY</v>
      </c>
      <c r="S274" s="56">
        <f t="shared" si="84"/>
        <v>45656</v>
      </c>
      <c r="T274" s="39" t="str">
        <f t="shared" si="85"/>
        <v>8:15PM</v>
      </c>
      <c r="U274" s="39" t="str">
        <f t="shared" si="86"/>
        <v>Detroit Lions</v>
      </c>
      <c r="V274" s="39" t="str">
        <f t="shared" si="87"/>
        <v>San Francisco 49ers</v>
      </c>
      <c r="W274" s="39" t="str">
        <f t="shared" si="88"/>
        <v>NPY</v>
      </c>
      <c r="Y274">
        <v>17</v>
      </c>
      <c r="Z274" t="s">
        <v>322</v>
      </c>
      <c r="AA274" s="8">
        <v>46020</v>
      </c>
      <c r="AB274" s="14">
        <v>0.84375</v>
      </c>
      <c r="AC274" t="s">
        <v>236</v>
      </c>
      <c r="AD274" t="s">
        <v>319</v>
      </c>
      <c r="AE274" t="s">
        <v>222</v>
      </c>
      <c r="AF274" t="s">
        <v>314</v>
      </c>
      <c r="AG274" s="4" t="str">
        <f t="shared" si="80"/>
        <v/>
      </c>
      <c r="AH274" s="4" t="str">
        <f t="shared" si="81"/>
        <v/>
      </c>
      <c r="AI274" s="4" t="str">
        <f t="shared" si="82"/>
        <v/>
      </c>
      <c r="AJ274" s="4" t="str">
        <f t="shared" si="83"/>
        <v/>
      </c>
      <c r="AM274" t="str">
        <f>IF(LEN(AF274)&gt;0,IF(LEN(AG274)&gt;0,"P","NP"),"")&amp;IF(AA274&gt;=Dashboard!$O$8,IF(AA274&lt;=Dashboard!$Q$8,"Y",""),"")</f>
        <v>NP</v>
      </c>
    </row>
    <row r="275" spans="1:39" x14ac:dyDescent="0.25">
      <c r="A275" s="4" t="s">
        <v>301</v>
      </c>
      <c r="B275" s="4" t="s">
        <v>302</v>
      </c>
      <c r="C275" s="4" t="s">
        <v>303</v>
      </c>
      <c r="D275" s="4" t="s">
        <v>304</v>
      </c>
      <c r="E275" s="4" t="s">
        <v>305</v>
      </c>
      <c r="F275" s="4"/>
      <c r="G275" s="4" t="s">
        <v>306</v>
      </c>
      <c r="H275" s="4"/>
      <c r="I275" s="4" t="s">
        <v>307</v>
      </c>
      <c r="J275" s="4" t="s">
        <v>307</v>
      </c>
      <c r="K275" s="4" t="s">
        <v>308</v>
      </c>
      <c r="L275" s="4" t="s">
        <v>309</v>
      </c>
      <c r="M275" s="4" t="s">
        <v>310</v>
      </c>
      <c r="N275" s="4" t="s">
        <v>311</v>
      </c>
      <c r="O275" t="str">
        <f>IF(LEN(H275)&gt;0,IF(LEN(I275)&gt;0,"P","NP"),"")&amp;IF(C275&gt;=Dashboard!$O$8,IF(C275&lt;=Dashboard!$Q$8,"Y",""),"")</f>
        <v/>
      </c>
      <c r="S275" s="57" t="str">
        <f t="shared" si="84"/>
        <v>Date</v>
      </c>
      <c r="T275" s="25" t="str">
        <f t="shared" si="85"/>
        <v>Time</v>
      </c>
      <c r="U275" s="25" t="str">
        <f t="shared" si="86"/>
        <v>Winner/tie</v>
      </c>
      <c r="V275" s="25" t="str">
        <f t="shared" si="87"/>
        <v>Loser/tie</v>
      </c>
      <c r="W275" s="39" t="str">
        <f t="shared" si="88"/>
        <v/>
      </c>
      <c r="Y275" s="4" t="s">
        <v>301</v>
      </c>
      <c r="Z275" s="4" t="s">
        <v>302</v>
      </c>
      <c r="AA275" s="13" t="s">
        <v>303</v>
      </c>
      <c r="AB275" s="4" t="s">
        <v>304</v>
      </c>
      <c r="AC275" s="4" t="s">
        <v>341</v>
      </c>
      <c r="AD275" s="4"/>
      <c r="AE275" s="4" t="s">
        <v>198</v>
      </c>
      <c r="AF275" s="4"/>
      <c r="AG275" s="4" t="s">
        <v>307</v>
      </c>
      <c r="AH275" s="4" t="s">
        <v>307</v>
      </c>
      <c r="AI275" s="4" t="s">
        <v>308</v>
      </c>
      <c r="AJ275" s="4" t="s">
        <v>309</v>
      </c>
      <c r="AK275" s="4" t="s">
        <v>310</v>
      </c>
      <c r="AL275" s="4" t="s">
        <v>311</v>
      </c>
      <c r="AM275" t="str">
        <f>IF(LEN(AF275)&gt;0,IF(LEN(AG275)&gt;0,"P","NP"),"")&amp;IF(AA275&gt;=Dashboard!$O$8,IF(AA275&lt;=Dashboard!$Q$8,"Y",""),"")</f>
        <v/>
      </c>
    </row>
    <row r="276" spans="1:39" x14ac:dyDescent="0.25">
      <c r="A276">
        <v>18</v>
      </c>
      <c r="B276" t="s">
        <v>331</v>
      </c>
      <c r="C276" s="8">
        <v>45661</v>
      </c>
      <c r="D276" t="s">
        <v>327</v>
      </c>
      <c r="E276" t="s">
        <v>207</v>
      </c>
      <c r="G276" t="s">
        <v>210</v>
      </c>
      <c r="H276" t="s">
        <v>314</v>
      </c>
      <c r="O276" t="str">
        <f>IF(LEN(H276)&gt;0,IF(LEN(I276)&gt;0,"P","NP"),"")&amp;IF(C276&gt;=Dashboard!$O$8,IF(C276&lt;=Dashboard!$Q$8,"Y",""),"")</f>
        <v>NPY</v>
      </c>
      <c r="S276" s="56">
        <f t="shared" si="84"/>
        <v>45661</v>
      </c>
      <c r="T276" s="39" t="str">
        <f t="shared" si="85"/>
        <v>4:30PM</v>
      </c>
      <c r="U276" s="39" t="str">
        <f t="shared" si="86"/>
        <v>Baltimore Ravens</v>
      </c>
      <c r="V276" s="39" t="str">
        <f t="shared" si="87"/>
        <v>Cleveland Browns</v>
      </c>
      <c r="W276" s="39" t="str">
        <f t="shared" si="88"/>
        <v>NPY</v>
      </c>
      <c r="Y276">
        <v>18</v>
      </c>
      <c r="Z276" t="s">
        <v>317</v>
      </c>
      <c r="AA276" s="8">
        <v>45661</v>
      </c>
      <c r="AB276" s="14">
        <v>0.54166666666666663</v>
      </c>
      <c r="AC276" t="s">
        <v>219</v>
      </c>
      <c r="AD276" t="s">
        <v>319</v>
      </c>
      <c r="AE276" t="s">
        <v>222</v>
      </c>
      <c r="AF276" t="s">
        <v>314</v>
      </c>
      <c r="AG276" s="4" t="str">
        <f t="shared" ref="AG276:AG291" si="89">IF(AE276="HomeTm",$AG$2,"")</f>
        <v/>
      </c>
      <c r="AH276" s="4" t="str">
        <f t="shared" ref="AH276:AH291" si="90">IF(AE276="HomeTm",$AH$2,"")</f>
        <v/>
      </c>
      <c r="AI276" s="4" t="str">
        <f t="shared" ref="AI276:AI291" si="91">IF(AE276="HomeTm",$AI$2,"")</f>
        <v/>
      </c>
      <c r="AJ276" s="4" t="str">
        <f t="shared" ref="AJ276:AJ291" si="92">IF(AE276="HomeTm",$AJ$2,"")</f>
        <v/>
      </c>
      <c r="AM276" t="str">
        <f>IF(LEN(AF276)&gt;0,IF(LEN(AG276)&gt;0,"P","NP"),"")&amp;IF(AA276&gt;=Dashboard!$O$8,IF(AA276&lt;=Dashboard!$Q$8,"Y",""),"")</f>
        <v>NPY</v>
      </c>
    </row>
    <row r="277" spans="1:39" x14ac:dyDescent="0.25">
      <c r="A277">
        <v>18</v>
      </c>
      <c r="B277" t="s">
        <v>331</v>
      </c>
      <c r="C277" s="8">
        <v>45661</v>
      </c>
      <c r="D277" t="s">
        <v>329</v>
      </c>
      <c r="E277" t="s">
        <v>214</v>
      </c>
      <c r="F277" t="s">
        <v>319</v>
      </c>
      <c r="G277" t="s">
        <v>212</v>
      </c>
      <c r="H277" t="s">
        <v>314</v>
      </c>
      <c r="O277" t="str">
        <f>IF(LEN(H277)&gt;0,IF(LEN(I277)&gt;0,"P","NP"),"")&amp;IF(C277&gt;=Dashboard!$O$8,IF(C277&lt;=Dashboard!$Q$8,"Y",""),"")</f>
        <v>NPY</v>
      </c>
      <c r="S277" s="56">
        <f t="shared" si="84"/>
        <v>45661</v>
      </c>
      <c r="T277" s="39" t="str">
        <f t="shared" si="85"/>
        <v>8:00PM</v>
      </c>
      <c r="U277" s="39" t="str">
        <f t="shared" si="86"/>
        <v>Cincinnati Bengals</v>
      </c>
      <c r="V277" s="39" t="str">
        <f t="shared" si="87"/>
        <v>Pittsburgh Steelers</v>
      </c>
      <c r="W277" s="39" t="str">
        <f t="shared" si="88"/>
        <v>NPY</v>
      </c>
      <c r="Y277">
        <v>18</v>
      </c>
      <c r="Z277" t="s">
        <v>317</v>
      </c>
      <c r="AA277" s="8">
        <v>45661</v>
      </c>
      <c r="AB277" s="14">
        <v>0.54166666666666663</v>
      </c>
      <c r="AC277" t="s">
        <v>253</v>
      </c>
      <c r="AD277" t="s">
        <v>319</v>
      </c>
      <c r="AE277" t="s">
        <v>18</v>
      </c>
      <c r="AF277" t="s">
        <v>314</v>
      </c>
      <c r="AG277" s="4" t="str">
        <f t="shared" si="89"/>
        <v/>
      </c>
      <c r="AH277" s="4" t="str">
        <f t="shared" si="90"/>
        <v/>
      </c>
      <c r="AI277" s="4" t="str">
        <f t="shared" si="91"/>
        <v/>
      </c>
      <c r="AJ277" s="4" t="str">
        <f t="shared" si="92"/>
        <v/>
      </c>
      <c r="AM277" t="str">
        <f>IF(LEN(AF277)&gt;0,IF(LEN(AG277)&gt;0,"P","NP"),"")&amp;IF(AA277&gt;=Dashboard!$O$8,IF(AA277&lt;=Dashboard!$Q$8,"Y",""),"")</f>
        <v>NPY</v>
      </c>
    </row>
    <row r="278" spans="1:39" x14ac:dyDescent="0.25">
      <c r="A278">
        <v>18</v>
      </c>
      <c r="B278" t="s">
        <v>317</v>
      </c>
      <c r="C278" s="8">
        <v>45662</v>
      </c>
      <c r="D278" t="s">
        <v>318</v>
      </c>
      <c r="E278" t="s">
        <v>225</v>
      </c>
      <c r="F278" t="s">
        <v>319</v>
      </c>
      <c r="G278" t="s">
        <v>222</v>
      </c>
      <c r="H278" t="s">
        <v>314</v>
      </c>
      <c r="O278" t="str">
        <f>IF(LEN(H278)&gt;0,IF(LEN(I278)&gt;0,"P","NP"),"")&amp;IF(C278&gt;=Dashboard!$O$8,IF(C278&lt;=Dashboard!$Q$8,"Y",""),"")</f>
        <v>NPY</v>
      </c>
      <c r="S278" s="56">
        <f t="shared" si="84"/>
        <v>45662</v>
      </c>
      <c r="T278" s="39" t="str">
        <f t="shared" si="85"/>
        <v>1:00PM</v>
      </c>
      <c r="U278" s="39" t="str">
        <f t="shared" si="86"/>
        <v>Carolina Panthers</v>
      </c>
      <c r="V278" s="39" t="str">
        <f t="shared" si="87"/>
        <v>Atlanta Falcons</v>
      </c>
      <c r="W278" s="39" t="str">
        <f t="shared" si="88"/>
        <v>NPY</v>
      </c>
      <c r="Y278">
        <v>18</v>
      </c>
      <c r="Z278" t="s">
        <v>317</v>
      </c>
      <c r="AA278" s="8">
        <v>45661</v>
      </c>
      <c r="AB278" s="14">
        <v>0.54166666666666663</v>
      </c>
      <c r="AC278" t="s">
        <v>229</v>
      </c>
      <c r="AD278" t="s">
        <v>319</v>
      </c>
      <c r="AE278" t="s">
        <v>233</v>
      </c>
      <c r="AF278" t="s">
        <v>314</v>
      </c>
      <c r="AG278" s="4" t="str">
        <f t="shared" si="89"/>
        <v/>
      </c>
      <c r="AH278" s="4" t="str">
        <f t="shared" si="90"/>
        <v/>
      </c>
      <c r="AI278" s="4" t="str">
        <f t="shared" si="91"/>
        <v/>
      </c>
      <c r="AJ278" s="4" t="str">
        <f t="shared" si="92"/>
        <v/>
      </c>
      <c r="AM278" t="str">
        <f>IF(LEN(AF278)&gt;0,IF(LEN(AG278)&gt;0,"P","NP"),"")&amp;IF(AA278&gt;=Dashboard!$O$8,IF(AA278&lt;=Dashboard!$Q$8,"Y",""),"")</f>
        <v>NPY</v>
      </c>
    </row>
    <row r="279" spans="1:39" x14ac:dyDescent="0.25">
      <c r="A279">
        <v>18</v>
      </c>
      <c r="B279" t="s">
        <v>317</v>
      </c>
      <c r="C279" s="8">
        <v>45662</v>
      </c>
      <c r="D279" t="s">
        <v>318</v>
      </c>
      <c r="E279" t="s">
        <v>254</v>
      </c>
      <c r="G279" t="s">
        <v>248</v>
      </c>
      <c r="H279" t="s">
        <v>314</v>
      </c>
      <c r="O279" t="str">
        <f>IF(LEN(H279)&gt;0,IF(LEN(I279)&gt;0,"P","NP"),"")&amp;IF(C279&gt;=Dashboard!$O$8,IF(C279&lt;=Dashboard!$Q$8,"Y",""),"")</f>
        <v>NPY</v>
      </c>
      <c r="S279" s="56">
        <f t="shared" si="84"/>
        <v>45662</v>
      </c>
      <c r="T279" s="39" t="str">
        <f t="shared" si="85"/>
        <v>1:00PM</v>
      </c>
      <c r="U279" s="39" t="str">
        <f t="shared" si="86"/>
        <v>New England Patriots</v>
      </c>
      <c r="V279" s="39" t="str">
        <f t="shared" si="87"/>
        <v>Buffalo Bills</v>
      </c>
      <c r="W279" s="39" t="str">
        <f t="shared" si="88"/>
        <v>NPY</v>
      </c>
      <c r="Y279">
        <v>18</v>
      </c>
      <c r="Z279" t="s">
        <v>317</v>
      </c>
      <c r="AA279" s="8">
        <v>45661</v>
      </c>
      <c r="AB279" s="14">
        <v>0.54166666666666663</v>
      </c>
      <c r="AC279" t="s">
        <v>210</v>
      </c>
      <c r="AD279" t="s">
        <v>319</v>
      </c>
      <c r="AE279" t="s">
        <v>214</v>
      </c>
      <c r="AF279" t="s">
        <v>314</v>
      </c>
      <c r="AG279" s="4" t="str">
        <f t="shared" si="89"/>
        <v/>
      </c>
      <c r="AH279" s="4" t="str">
        <f t="shared" si="90"/>
        <v/>
      </c>
      <c r="AI279" s="4" t="str">
        <f t="shared" si="91"/>
        <v/>
      </c>
      <c r="AJ279" s="4" t="str">
        <f t="shared" si="92"/>
        <v/>
      </c>
      <c r="AM279" t="str">
        <f>IF(LEN(AF279)&gt;0,IF(LEN(AG279)&gt;0,"P","NP"),"")&amp;IF(AA279&gt;=Dashboard!$O$8,IF(AA279&lt;=Dashboard!$Q$8,"Y",""),"")</f>
        <v>NPY</v>
      </c>
    </row>
    <row r="280" spans="1:39" x14ac:dyDescent="0.25">
      <c r="A280">
        <v>18</v>
      </c>
      <c r="B280" t="s">
        <v>317</v>
      </c>
      <c r="C280" s="8">
        <v>45662</v>
      </c>
      <c r="D280" t="s">
        <v>318</v>
      </c>
      <c r="E280" t="s">
        <v>233</v>
      </c>
      <c r="F280" t="s">
        <v>319</v>
      </c>
      <c r="G280" t="s">
        <v>230</v>
      </c>
      <c r="H280" t="s">
        <v>314</v>
      </c>
      <c r="O280" t="str">
        <f>IF(LEN(H280)&gt;0,IF(LEN(I280)&gt;0,"P","NP"),"")&amp;IF(C280&gt;=Dashboard!$O$8,IF(C280&lt;=Dashboard!$Q$8,"Y",""),"")</f>
        <v>NPY</v>
      </c>
      <c r="S280" s="56">
        <f t="shared" si="84"/>
        <v>45662</v>
      </c>
      <c r="T280" s="39" t="str">
        <f t="shared" si="85"/>
        <v>1:00PM</v>
      </c>
      <c r="U280" s="39" t="str">
        <f t="shared" si="86"/>
        <v>Chicago Bears</v>
      </c>
      <c r="V280" s="39" t="str">
        <f t="shared" si="87"/>
        <v>Green Bay Packers</v>
      </c>
      <c r="W280" s="39" t="str">
        <f t="shared" si="88"/>
        <v>NPY</v>
      </c>
      <c r="Y280">
        <v>18</v>
      </c>
      <c r="Z280" t="s">
        <v>317</v>
      </c>
      <c r="AA280" s="8">
        <v>45661</v>
      </c>
      <c r="AB280" s="14">
        <v>0.54166666666666663</v>
      </c>
      <c r="AC280" t="s">
        <v>273</v>
      </c>
      <c r="AD280" t="s">
        <v>319</v>
      </c>
      <c r="AE280" t="s">
        <v>272</v>
      </c>
      <c r="AF280" t="s">
        <v>314</v>
      </c>
      <c r="AG280" s="4" t="str">
        <f t="shared" si="89"/>
        <v/>
      </c>
      <c r="AH280" s="4" t="str">
        <f t="shared" si="90"/>
        <v/>
      </c>
      <c r="AI280" s="4" t="str">
        <f t="shared" si="91"/>
        <v/>
      </c>
      <c r="AJ280" s="4" t="str">
        <f t="shared" si="92"/>
        <v/>
      </c>
      <c r="AM280" t="str">
        <f>IF(LEN(AF280)&gt;0,IF(LEN(AG280)&gt;0,"P","NP"),"")&amp;IF(AA280&gt;=Dashboard!$O$8,IF(AA280&lt;=Dashboard!$Q$8,"Y",""),"")</f>
        <v>NPY</v>
      </c>
    </row>
    <row r="281" spans="1:39" x14ac:dyDescent="0.25">
      <c r="A281">
        <v>18</v>
      </c>
      <c r="B281" t="s">
        <v>317</v>
      </c>
      <c r="C281" s="8">
        <v>45662</v>
      </c>
      <c r="D281" t="s">
        <v>318</v>
      </c>
      <c r="E281" t="s">
        <v>245</v>
      </c>
      <c r="G281" t="s">
        <v>244</v>
      </c>
      <c r="H281" t="s">
        <v>314</v>
      </c>
      <c r="O281" t="str">
        <f>IF(LEN(H281)&gt;0,IF(LEN(I281)&gt;0,"P","NP"),"")&amp;IF(C281&gt;=Dashboard!$O$8,IF(C281&lt;=Dashboard!$Q$8,"Y",""),"")</f>
        <v>NPY</v>
      </c>
      <c r="S281" s="56">
        <f t="shared" si="84"/>
        <v>45662</v>
      </c>
      <c r="T281" s="39" t="str">
        <f t="shared" si="85"/>
        <v>1:00PM</v>
      </c>
      <c r="U281" s="39" t="str">
        <f t="shared" si="86"/>
        <v>Indianapolis Colts</v>
      </c>
      <c r="V281" s="39" t="str">
        <f t="shared" si="87"/>
        <v>Jacksonville Jaguars</v>
      </c>
      <c r="W281" s="39" t="str">
        <f t="shared" si="88"/>
        <v>NPY</v>
      </c>
      <c r="Y281">
        <v>18</v>
      </c>
      <c r="Z281" t="s">
        <v>317</v>
      </c>
      <c r="AA281" s="8">
        <v>45661</v>
      </c>
      <c r="AB281" s="14">
        <v>0.54166666666666663</v>
      </c>
      <c r="AC281" t="s">
        <v>245</v>
      </c>
      <c r="AD281" t="s">
        <v>319</v>
      </c>
      <c r="AE281" t="s">
        <v>243</v>
      </c>
      <c r="AF281" t="s">
        <v>314</v>
      </c>
      <c r="AG281" s="4" t="str">
        <f t="shared" si="89"/>
        <v/>
      </c>
      <c r="AH281" s="4" t="str">
        <f t="shared" si="90"/>
        <v/>
      </c>
      <c r="AI281" s="4" t="str">
        <f t="shared" si="91"/>
        <v/>
      </c>
      <c r="AJ281" s="4" t="str">
        <f t="shared" si="92"/>
        <v/>
      </c>
      <c r="AM281" t="str">
        <f>IF(LEN(AF281)&gt;0,IF(LEN(AG281)&gt;0,"P","NP"),"")&amp;IF(AA281&gt;=Dashboard!$O$8,IF(AA281&lt;=Dashboard!$Q$8,"Y",""),"")</f>
        <v>NPY</v>
      </c>
    </row>
    <row r="282" spans="1:39" x14ac:dyDescent="0.25">
      <c r="A282">
        <v>18</v>
      </c>
      <c r="B282" t="s">
        <v>317</v>
      </c>
      <c r="C282" s="8">
        <v>45662</v>
      </c>
      <c r="D282" t="s">
        <v>318</v>
      </c>
      <c r="E282" t="s">
        <v>266</v>
      </c>
      <c r="F282" t="s">
        <v>319</v>
      </c>
      <c r="G282" t="s">
        <v>257</v>
      </c>
      <c r="H282" t="s">
        <v>314</v>
      </c>
      <c r="O282" t="str">
        <f>IF(LEN(H282)&gt;0,IF(LEN(I282)&gt;0,"P","NP"),"")&amp;IF(C282&gt;=Dashboard!$O$8,IF(C282&lt;=Dashboard!$Q$8,"Y",""),"")</f>
        <v>NPY</v>
      </c>
      <c r="S282" s="56">
        <f t="shared" si="84"/>
        <v>45662</v>
      </c>
      <c r="T282" s="39" t="str">
        <f t="shared" si="85"/>
        <v>1:00PM</v>
      </c>
      <c r="U282" s="39" t="str">
        <f t="shared" si="86"/>
        <v>Washington Commanders</v>
      </c>
      <c r="V282" s="39" t="str">
        <f t="shared" si="87"/>
        <v>Dallas Cowboys</v>
      </c>
      <c r="W282" s="39" t="str">
        <f t="shared" si="88"/>
        <v>NPY</v>
      </c>
      <c r="Y282">
        <v>18</v>
      </c>
      <c r="Z282" t="s">
        <v>317</v>
      </c>
      <c r="AA282" s="8">
        <v>45661</v>
      </c>
      <c r="AB282" s="14">
        <v>0.54166666666666663</v>
      </c>
      <c r="AC282" t="s">
        <v>246</v>
      </c>
      <c r="AD282" t="s">
        <v>319</v>
      </c>
      <c r="AE282" t="s">
        <v>244</v>
      </c>
      <c r="AF282" t="s">
        <v>314</v>
      </c>
      <c r="AG282" s="4" t="str">
        <f t="shared" si="89"/>
        <v/>
      </c>
      <c r="AH282" s="4" t="str">
        <f t="shared" si="90"/>
        <v/>
      </c>
      <c r="AI282" s="4" t="str">
        <f t="shared" si="91"/>
        <v/>
      </c>
      <c r="AJ282" s="4" t="str">
        <f t="shared" si="92"/>
        <v/>
      </c>
      <c r="AM282" t="str">
        <f>IF(LEN(AF282)&gt;0,IF(LEN(AG282)&gt;0,"P","NP"),"")&amp;IF(AA282&gt;=Dashboard!$O$8,IF(AA282&lt;=Dashboard!$Q$8,"Y",""),"")</f>
        <v>NPY</v>
      </c>
    </row>
    <row r="283" spans="1:39" x14ac:dyDescent="0.25">
      <c r="A283">
        <v>18</v>
      </c>
      <c r="B283" t="s">
        <v>317</v>
      </c>
      <c r="C283" s="8">
        <v>45662</v>
      </c>
      <c r="D283" t="s">
        <v>318</v>
      </c>
      <c r="E283" t="s">
        <v>243</v>
      </c>
      <c r="F283" t="s">
        <v>319</v>
      </c>
      <c r="G283" t="s">
        <v>246</v>
      </c>
      <c r="H283" t="s">
        <v>314</v>
      </c>
      <c r="O283" t="str">
        <f>IF(LEN(H283)&gt;0,IF(LEN(I283)&gt;0,"P","NP"),"")&amp;IF(C283&gt;=Dashboard!$O$8,IF(C283&lt;=Dashboard!$Q$8,"Y",""),"")</f>
        <v>NPY</v>
      </c>
      <c r="S283" s="56">
        <f t="shared" si="84"/>
        <v>45662</v>
      </c>
      <c r="T283" s="39" t="str">
        <f t="shared" si="85"/>
        <v>1:00PM</v>
      </c>
      <c r="U283" s="39" t="str">
        <f t="shared" si="86"/>
        <v>Houston Texans</v>
      </c>
      <c r="V283" s="39" t="str">
        <f t="shared" si="87"/>
        <v>Tennessee Titans</v>
      </c>
      <c r="W283" s="39" t="str">
        <f t="shared" si="88"/>
        <v>NPY</v>
      </c>
      <c r="Y283">
        <v>18</v>
      </c>
      <c r="Z283" t="s">
        <v>317</v>
      </c>
      <c r="AA283" s="8">
        <v>45661</v>
      </c>
      <c r="AB283" s="14">
        <v>0.54166666666666663</v>
      </c>
      <c r="AC283" t="s">
        <v>230</v>
      </c>
      <c r="AD283" t="s">
        <v>319</v>
      </c>
      <c r="AE283" t="s">
        <v>231</v>
      </c>
      <c r="AF283" t="s">
        <v>314</v>
      </c>
      <c r="AG283" s="4" t="str">
        <f t="shared" si="89"/>
        <v/>
      </c>
      <c r="AH283" s="4" t="str">
        <f t="shared" si="90"/>
        <v/>
      </c>
      <c r="AI283" s="4" t="str">
        <f t="shared" si="91"/>
        <v/>
      </c>
      <c r="AJ283" s="4" t="str">
        <f t="shared" si="92"/>
        <v/>
      </c>
      <c r="AM283" t="str">
        <f>IF(LEN(AF283)&gt;0,IF(LEN(AG283)&gt;0,"P","NP"),"")&amp;IF(AA283&gt;=Dashboard!$O$8,IF(AA283&lt;=Dashboard!$Q$8,"Y",""),"")</f>
        <v>NPY</v>
      </c>
    </row>
    <row r="284" spans="1:39" x14ac:dyDescent="0.25">
      <c r="A284">
        <v>18</v>
      </c>
      <c r="B284" t="s">
        <v>317</v>
      </c>
      <c r="C284" s="8">
        <v>45662</v>
      </c>
      <c r="D284" t="s">
        <v>318</v>
      </c>
      <c r="E284" t="s">
        <v>217</v>
      </c>
      <c r="G284" t="s">
        <v>219</v>
      </c>
      <c r="H284" t="s">
        <v>314</v>
      </c>
      <c r="O284" t="str">
        <f>IF(LEN(H284)&gt;0,IF(LEN(I284)&gt;0,"P","NP"),"")&amp;IF(C284&gt;=Dashboard!$O$8,IF(C284&lt;=Dashboard!$Q$8,"Y",""),"")</f>
        <v>NPY</v>
      </c>
      <c r="S284" s="56">
        <f t="shared" si="84"/>
        <v>45662</v>
      </c>
      <c r="T284" s="39" t="str">
        <f t="shared" si="85"/>
        <v>1:00PM</v>
      </c>
      <c r="U284" s="39" t="str">
        <f t="shared" si="86"/>
        <v>Tampa Bay Buccaneers</v>
      </c>
      <c r="V284" s="39" t="str">
        <f t="shared" si="87"/>
        <v>New Orleans Saints</v>
      </c>
      <c r="W284" s="39" t="str">
        <f t="shared" si="88"/>
        <v>NPY</v>
      </c>
      <c r="Y284">
        <v>18</v>
      </c>
      <c r="Z284" t="s">
        <v>317</v>
      </c>
      <c r="AA284" s="8">
        <v>45661</v>
      </c>
      <c r="AB284" s="14">
        <v>0.54166666666666663</v>
      </c>
      <c r="AC284" t="s">
        <v>251</v>
      </c>
      <c r="AD284" t="s">
        <v>319</v>
      </c>
      <c r="AE284" t="s">
        <v>254</v>
      </c>
      <c r="AF284" t="s">
        <v>314</v>
      </c>
      <c r="AG284" s="4" t="str">
        <f t="shared" si="89"/>
        <v/>
      </c>
      <c r="AH284" s="4" t="str">
        <f t="shared" si="90"/>
        <v/>
      </c>
      <c r="AI284" s="4" t="str">
        <f t="shared" si="91"/>
        <v/>
      </c>
      <c r="AJ284" s="4" t="str">
        <f t="shared" si="92"/>
        <v/>
      </c>
      <c r="AM284" t="str">
        <f>IF(LEN(AF284)&gt;0,IF(LEN(AG284)&gt;0,"P","NP"),"")&amp;IF(AA284&gt;=Dashboard!$O$8,IF(AA284&lt;=Dashboard!$Q$8,"Y",""),"")</f>
        <v>NPY</v>
      </c>
    </row>
    <row r="285" spans="1:39" x14ac:dyDescent="0.25">
      <c r="A285">
        <v>18</v>
      </c>
      <c r="B285" t="s">
        <v>317</v>
      </c>
      <c r="C285" s="8">
        <v>45662</v>
      </c>
      <c r="D285" t="s">
        <v>318</v>
      </c>
      <c r="E285" t="s">
        <v>259</v>
      </c>
      <c r="G285" t="s">
        <v>263</v>
      </c>
      <c r="H285" t="s">
        <v>314</v>
      </c>
      <c r="O285" t="str">
        <f>IF(LEN(H285)&gt;0,IF(LEN(I285)&gt;0,"P","NP"),"")&amp;IF(C285&gt;=Dashboard!$O$8,IF(C285&lt;=Dashboard!$Q$8,"Y",""),"")</f>
        <v>NPY</v>
      </c>
      <c r="S285" s="56">
        <f t="shared" si="84"/>
        <v>45662</v>
      </c>
      <c r="T285" s="39" t="str">
        <f t="shared" si="85"/>
        <v>1:00PM</v>
      </c>
      <c r="U285" s="39" t="str">
        <f t="shared" si="86"/>
        <v>Philadelphia Eagles</v>
      </c>
      <c r="V285" s="39" t="str">
        <f t="shared" si="87"/>
        <v>New York Giants</v>
      </c>
      <c r="W285" s="39" t="str">
        <f t="shared" si="88"/>
        <v>NPY</v>
      </c>
      <c r="Y285">
        <v>18</v>
      </c>
      <c r="Z285" t="s">
        <v>317</v>
      </c>
      <c r="AA285" s="8">
        <v>45661</v>
      </c>
      <c r="AB285" s="14">
        <v>0.54166666666666663</v>
      </c>
      <c r="AC285" t="s">
        <v>257</v>
      </c>
      <c r="AD285" t="s">
        <v>319</v>
      </c>
      <c r="AE285" t="s">
        <v>263</v>
      </c>
      <c r="AF285" t="s">
        <v>314</v>
      </c>
      <c r="AG285" s="4" t="str">
        <f t="shared" si="89"/>
        <v/>
      </c>
      <c r="AH285" s="4" t="str">
        <f t="shared" si="90"/>
        <v/>
      </c>
      <c r="AI285" s="4" t="str">
        <f t="shared" si="91"/>
        <v/>
      </c>
      <c r="AJ285" s="4" t="str">
        <f t="shared" si="92"/>
        <v/>
      </c>
      <c r="AM285" t="str">
        <f>IF(LEN(AF285)&gt;0,IF(LEN(AG285)&gt;0,"P","NP"),"")&amp;IF(AA285&gt;=Dashboard!$O$8,IF(AA285&lt;=Dashboard!$Q$8,"Y",""),"")</f>
        <v>NPY</v>
      </c>
    </row>
    <row r="286" spans="1:39" x14ac:dyDescent="0.25">
      <c r="A286">
        <v>18</v>
      </c>
      <c r="B286" t="s">
        <v>317</v>
      </c>
      <c r="C286" s="8">
        <v>45662</v>
      </c>
      <c r="D286" t="s">
        <v>321</v>
      </c>
      <c r="E286" t="s">
        <v>240</v>
      </c>
      <c r="G286" t="s">
        <v>284</v>
      </c>
      <c r="H286" t="s">
        <v>314</v>
      </c>
      <c r="O286" t="str">
        <f>IF(LEN(H286)&gt;0,IF(LEN(I286)&gt;0,"P","NP"),"")&amp;IF(C286&gt;=Dashboard!$O$8,IF(C286&lt;=Dashboard!$Q$8,"Y",""),"")</f>
        <v>NPY</v>
      </c>
      <c r="S286" s="56">
        <f t="shared" si="84"/>
        <v>45662</v>
      </c>
      <c r="T286" s="39" t="str">
        <f t="shared" si="85"/>
        <v>4:25PM</v>
      </c>
      <c r="U286" s="39" t="str">
        <f t="shared" si="86"/>
        <v>Arizona Cardinals</v>
      </c>
      <c r="V286" s="39" t="str">
        <f t="shared" si="87"/>
        <v>San Francisco 49ers</v>
      </c>
      <c r="W286" s="39" t="str">
        <f t="shared" si="88"/>
        <v>NPY</v>
      </c>
      <c r="Y286">
        <v>18</v>
      </c>
      <c r="Z286" t="s">
        <v>317</v>
      </c>
      <c r="AA286" s="8">
        <v>45661</v>
      </c>
      <c r="AB286" s="14">
        <v>0.54166666666666663</v>
      </c>
      <c r="AC286" t="s">
        <v>266</v>
      </c>
      <c r="AD286" t="s">
        <v>319</v>
      </c>
      <c r="AE286" t="s">
        <v>259</v>
      </c>
      <c r="AF286" t="s">
        <v>314</v>
      </c>
      <c r="AG286" s="4" t="str">
        <f t="shared" si="89"/>
        <v/>
      </c>
      <c r="AH286" s="4" t="str">
        <f t="shared" si="90"/>
        <v/>
      </c>
      <c r="AI286" s="4" t="str">
        <f t="shared" si="91"/>
        <v/>
      </c>
      <c r="AJ286" s="4" t="str">
        <f t="shared" si="92"/>
        <v/>
      </c>
      <c r="AM286" t="str">
        <f>IF(LEN(AF286)&gt;0,IF(LEN(AG286)&gt;0,"P","NP"),"")&amp;IF(AA286&gt;=Dashboard!$O$8,IF(AA286&lt;=Dashboard!$Q$8,"Y",""),"")</f>
        <v>NPY</v>
      </c>
    </row>
    <row r="287" spans="1:39" x14ac:dyDescent="0.25">
      <c r="A287">
        <v>18</v>
      </c>
      <c r="B287" t="s">
        <v>317</v>
      </c>
      <c r="C287" s="8">
        <v>45662</v>
      </c>
      <c r="D287" t="s">
        <v>321</v>
      </c>
      <c r="E287" t="s">
        <v>272</v>
      </c>
      <c r="G287" t="s">
        <v>270</v>
      </c>
      <c r="H287" t="s">
        <v>314</v>
      </c>
      <c r="O287" t="str">
        <f>IF(LEN(H287)&gt;0,IF(LEN(I287)&gt;0,"P","NP"),"")&amp;IF(C287&gt;=Dashboard!$O$8,IF(C287&lt;=Dashboard!$Q$8,"Y",""),"")</f>
        <v>NPY</v>
      </c>
      <c r="S287" s="56">
        <f t="shared" si="84"/>
        <v>45662</v>
      </c>
      <c r="T287" s="39" t="str">
        <f t="shared" si="85"/>
        <v>4:25PM</v>
      </c>
      <c r="U287" s="39" t="str">
        <f t="shared" si="86"/>
        <v>Denver Broncos</v>
      </c>
      <c r="V287" s="39" t="str">
        <f t="shared" si="87"/>
        <v>Kansas City Chiefs</v>
      </c>
      <c r="W287" s="39" t="str">
        <f t="shared" si="88"/>
        <v>NPY</v>
      </c>
      <c r="Y287">
        <v>18</v>
      </c>
      <c r="Z287" t="s">
        <v>317</v>
      </c>
      <c r="AA287" s="8">
        <v>45661</v>
      </c>
      <c r="AB287" s="14">
        <v>0.54166666666666663</v>
      </c>
      <c r="AC287" t="s">
        <v>207</v>
      </c>
      <c r="AD287" t="s">
        <v>319</v>
      </c>
      <c r="AE287" t="s">
        <v>212</v>
      </c>
      <c r="AF287" t="s">
        <v>314</v>
      </c>
      <c r="AG287" s="4" t="str">
        <f t="shared" si="89"/>
        <v/>
      </c>
      <c r="AH287" s="4" t="str">
        <f t="shared" si="90"/>
        <v/>
      </c>
      <c r="AI287" s="4" t="str">
        <f t="shared" si="91"/>
        <v/>
      </c>
      <c r="AJ287" s="4" t="str">
        <f t="shared" si="92"/>
        <v/>
      </c>
      <c r="AM287" t="str">
        <f>IF(LEN(AF287)&gt;0,IF(LEN(AG287)&gt;0,"P","NP"),"")&amp;IF(AA287&gt;=Dashboard!$O$8,IF(AA287&lt;=Dashboard!$Q$8,"Y",""),"")</f>
        <v>NPY</v>
      </c>
    </row>
    <row r="288" spans="1:39" x14ac:dyDescent="0.25">
      <c r="A288">
        <v>18</v>
      </c>
      <c r="B288" t="s">
        <v>317</v>
      </c>
      <c r="C288" s="8">
        <v>45662</v>
      </c>
      <c r="D288" t="s">
        <v>321</v>
      </c>
      <c r="E288" t="s">
        <v>253</v>
      </c>
      <c r="G288" t="s">
        <v>251</v>
      </c>
      <c r="H288" t="s">
        <v>314</v>
      </c>
      <c r="O288" t="str">
        <f>IF(LEN(H288)&gt;0,IF(LEN(I288)&gt;0,"P","NP"),"")&amp;IF(C288&gt;=Dashboard!$O$8,IF(C288&lt;=Dashboard!$Q$8,"Y",""),"")</f>
        <v>NPY</v>
      </c>
      <c r="S288" s="56">
        <f t="shared" si="84"/>
        <v>45662</v>
      </c>
      <c r="T288" s="39" t="str">
        <f t="shared" si="85"/>
        <v>4:25PM</v>
      </c>
      <c r="U288" s="39" t="str">
        <f t="shared" si="86"/>
        <v>New York Jets</v>
      </c>
      <c r="V288" s="39" t="str">
        <f t="shared" si="87"/>
        <v>Miami Dolphins</v>
      </c>
      <c r="W288" s="39" t="str">
        <f t="shared" si="88"/>
        <v>NPY</v>
      </c>
      <c r="Y288">
        <v>18</v>
      </c>
      <c r="Z288" t="s">
        <v>317</v>
      </c>
      <c r="AA288" s="8">
        <v>45661</v>
      </c>
      <c r="AB288" s="14">
        <v>0.54166666666666663</v>
      </c>
      <c r="AC288" t="s">
        <v>270</v>
      </c>
      <c r="AD288" t="s">
        <v>319</v>
      </c>
      <c r="AE288" t="s">
        <v>271</v>
      </c>
      <c r="AF288" t="s">
        <v>314</v>
      </c>
      <c r="AG288" s="4" t="str">
        <f t="shared" si="89"/>
        <v/>
      </c>
      <c r="AH288" s="4" t="str">
        <f t="shared" si="90"/>
        <v/>
      </c>
      <c r="AI288" s="4" t="str">
        <f t="shared" si="91"/>
        <v/>
      </c>
      <c r="AJ288" s="4" t="str">
        <f t="shared" si="92"/>
        <v/>
      </c>
      <c r="AM288" t="str">
        <f>IF(LEN(AF288)&gt;0,IF(LEN(AG288)&gt;0,"P","NP"),"")&amp;IF(AA288&gt;=Dashboard!$O$8,IF(AA288&lt;=Dashboard!$Q$8,"Y",""),"")</f>
        <v>NPY</v>
      </c>
    </row>
    <row r="289" spans="1:39" x14ac:dyDescent="0.25">
      <c r="A289">
        <v>18</v>
      </c>
      <c r="B289" t="s">
        <v>317</v>
      </c>
      <c r="C289" s="8">
        <v>45662</v>
      </c>
      <c r="D289" t="s">
        <v>321</v>
      </c>
      <c r="E289" t="s">
        <v>273</v>
      </c>
      <c r="F289" t="s">
        <v>319</v>
      </c>
      <c r="G289" t="s">
        <v>271</v>
      </c>
      <c r="H289" t="s">
        <v>314</v>
      </c>
      <c r="O289" t="str">
        <f>IF(LEN(H289)&gt;0,IF(LEN(I289)&gt;0,"P","NP"),"")&amp;IF(C289&gt;=Dashboard!$O$8,IF(C289&lt;=Dashboard!$Q$8,"Y",""),"")</f>
        <v>NPY</v>
      </c>
      <c r="S289" s="56">
        <f t="shared" si="84"/>
        <v>45662</v>
      </c>
      <c r="T289" s="39" t="str">
        <f t="shared" si="85"/>
        <v>4:25PM</v>
      </c>
      <c r="U289" s="39" t="str">
        <f t="shared" si="86"/>
        <v>Los Angeles Chargers</v>
      </c>
      <c r="V289" s="39" t="str">
        <f t="shared" si="87"/>
        <v>Las Vegas Raiders</v>
      </c>
      <c r="W289" s="39" t="str">
        <f t="shared" si="88"/>
        <v>NPY</v>
      </c>
      <c r="Y289">
        <v>18</v>
      </c>
      <c r="Z289" t="s">
        <v>317</v>
      </c>
      <c r="AA289" s="8">
        <v>45661</v>
      </c>
      <c r="AB289" s="14">
        <v>0.54166666666666663</v>
      </c>
      <c r="AC289" t="s">
        <v>240</v>
      </c>
      <c r="AD289" t="s">
        <v>319</v>
      </c>
      <c r="AE289" t="s">
        <v>236</v>
      </c>
      <c r="AF289" t="s">
        <v>314</v>
      </c>
      <c r="AG289" s="4" t="str">
        <f t="shared" si="89"/>
        <v/>
      </c>
      <c r="AH289" s="4" t="str">
        <f t="shared" si="90"/>
        <v/>
      </c>
      <c r="AI289" s="4" t="str">
        <f t="shared" si="91"/>
        <v/>
      </c>
      <c r="AJ289" s="4" t="str">
        <f t="shared" si="92"/>
        <v/>
      </c>
      <c r="AM289" t="str">
        <f>IF(LEN(AF289)&gt;0,IF(LEN(AG289)&gt;0,"P","NP"),"")&amp;IF(AA289&gt;=Dashboard!$O$8,IF(AA289&lt;=Dashboard!$Q$8,"Y",""),"")</f>
        <v>NPY</v>
      </c>
    </row>
    <row r="290" spans="1:39" x14ac:dyDescent="0.25">
      <c r="A290">
        <v>18</v>
      </c>
      <c r="B290" t="s">
        <v>317</v>
      </c>
      <c r="C290" s="8">
        <v>45662</v>
      </c>
      <c r="D290" t="s">
        <v>321</v>
      </c>
      <c r="E290" t="s">
        <v>238</v>
      </c>
      <c r="F290" t="s">
        <v>319</v>
      </c>
      <c r="G290" t="s">
        <v>236</v>
      </c>
      <c r="H290" t="s">
        <v>314</v>
      </c>
      <c r="O290" t="str">
        <f>IF(LEN(H290)&gt;0,IF(LEN(I290)&gt;0,"P","NP"),"")&amp;IF(C290&gt;=Dashboard!$O$8,IF(C290&lt;=Dashboard!$Q$8,"Y",""),"")</f>
        <v>NPY</v>
      </c>
      <c r="S290" s="56">
        <f t="shared" si="84"/>
        <v>45662</v>
      </c>
      <c r="T290" s="39" t="str">
        <f t="shared" si="85"/>
        <v>4:25PM</v>
      </c>
      <c r="U290" s="39" t="str">
        <f t="shared" si="86"/>
        <v>Seattle Seahawks</v>
      </c>
      <c r="V290" s="39" t="str">
        <f t="shared" si="87"/>
        <v>Los Angeles Rams</v>
      </c>
      <c r="W290" s="39" t="str">
        <f t="shared" si="88"/>
        <v>NPY</v>
      </c>
      <c r="Y290">
        <v>18</v>
      </c>
      <c r="Z290" t="s">
        <v>317</v>
      </c>
      <c r="AA290" s="8">
        <v>45661</v>
      </c>
      <c r="AB290" s="14">
        <v>0.54166666666666663</v>
      </c>
      <c r="AC290" t="s">
        <v>238</v>
      </c>
      <c r="AD290" t="s">
        <v>319</v>
      </c>
      <c r="AE290" t="s">
        <v>284</v>
      </c>
      <c r="AF290" t="s">
        <v>314</v>
      </c>
      <c r="AG290" s="4" t="str">
        <f t="shared" si="89"/>
        <v/>
      </c>
      <c r="AH290" s="4" t="str">
        <f t="shared" si="90"/>
        <v/>
      </c>
      <c r="AI290" s="4" t="str">
        <f t="shared" si="91"/>
        <v/>
      </c>
      <c r="AJ290" s="4" t="str">
        <f t="shared" si="92"/>
        <v/>
      </c>
      <c r="AM290" t="str">
        <f>IF(LEN(AF290)&gt;0,IF(LEN(AG290)&gt;0,"P","NP"),"")&amp;IF(AA290&gt;=Dashboard!$O$8,IF(AA290&lt;=Dashboard!$Q$8,"Y",""),"")</f>
        <v>NPY</v>
      </c>
    </row>
    <row r="291" spans="1:39" x14ac:dyDescent="0.25">
      <c r="A291">
        <v>18</v>
      </c>
      <c r="B291" t="s">
        <v>317</v>
      </c>
      <c r="C291" s="8">
        <v>45662</v>
      </c>
      <c r="D291" t="s">
        <v>313</v>
      </c>
      <c r="E291" t="s">
        <v>229</v>
      </c>
      <c r="G291" t="s">
        <v>231</v>
      </c>
      <c r="H291" t="s">
        <v>314</v>
      </c>
      <c r="O291" t="str">
        <f>IF(LEN(H291)&gt;0,IF(LEN(I291)&gt;0,"P","NP"),"")&amp;IF(C291&gt;=Dashboard!$O$8,IF(C291&lt;=Dashboard!$Q$8,"Y",""),"")</f>
        <v>NPY</v>
      </c>
      <c r="S291" s="56">
        <f t="shared" si="84"/>
        <v>45662</v>
      </c>
      <c r="T291" s="39" t="str">
        <f t="shared" si="85"/>
        <v>8:20PM</v>
      </c>
      <c r="U291" s="39" t="str">
        <f t="shared" si="86"/>
        <v>Detroit Lions</v>
      </c>
      <c r="V291" s="39" t="str">
        <f t="shared" si="87"/>
        <v>Minnesota Vikings</v>
      </c>
      <c r="W291" s="39" t="str">
        <f t="shared" si="88"/>
        <v>NPY</v>
      </c>
      <c r="Y291">
        <v>18</v>
      </c>
      <c r="Z291" t="s">
        <v>317</v>
      </c>
      <c r="AA291" s="8">
        <v>45661</v>
      </c>
      <c r="AB291" s="14">
        <v>0.54166666666666663</v>
      </c>
      <c r="AC291" t="s">
        <v>225</v>
      </c>
      <c r="AD291" t="s">
        <v>319</v>
      </c>
      <c r="AE291" t="s">
        <v>217</v>
      </c>
      <c r="AF291" t="s">
        <v>314</v>
      </c>
      <c r="AG291" s="4" t="str">
        <f t="shared" si="89"/>
        <v/>
      </c>
      <c r="AH291" s="4" t="str">
        <f t="shared" si="90"/>
        <v/>
      </c>
      <c r="AI291" s="4" t="str">
        <f t="shared" si="91"/>
        <v/>
      </c>
      <c r="AJ291" s="4" t="str">
        <f t="shared" si="92"/>
        <v/>
      </c>
      <c r="AM291" t="str">
        <f>IF(LEN(AF291)&gt;0,IF(LEN(AG291)&gt;0,"P","NP"),"")&amp;IF(AA291&gt;=Dashboard!$O$8,IF(AA291&lt;=Dashboard!$Q$8,"Y",""),"")</f>
        <v>NPY</v>
      </c>
    </row>
    <row r="292" spans="1:39" x14ac:dyDescent="0.25">
      <c r="A292" s="4" t="s">
        <v>334</v>
      </c>
      <c r="B292" s="4" t="s">
        <v>302</v>
      </c>
      <c r="C292" s="4" t="s">
        <v>303</v>
      </c>
      <c r="D292" s="4" t="s">
        <v>304</v>
      </c>
      <c r="E292" s="4" t="s">
        <v>305</v>
      </c>
      <c r="F292" s="4"/>
      <c r="G292" s="4" t="s">
        <v>306</v>
      </c>
      <c r="O292" t="str">
        <f>IF(LEN(H292)&gt;0,IF(LEN(I292)&gt;0,"P","NP"),"")&amp;IF(C292&gt;=Dashboard!$O$8,IF(C292&lt;=Dashboard!$Q$8,"Y",""),"")</f>
        <v/>
      </c>
      <c r="S292" s="57" t="str">
        <f t="shared" si="84"/>
        <v>Date</v>
      </c>
      <c r="T292" s="25" t="str">
        <f t="shared" si="85"/>
        <v>Time</v>
      </c>
      <c r="U292" s="25" t="str">
        <f t="shared" si="86"/>
        <v>Winner/tie</v>
      </c>
      <c r="V292" s="25" t="str">
        <f t="shared" si="87"/>
        <v>Loser/tie</v>
      </c>
      <c r="W292" s="39" t="str">
        <f t="shared" si="88"/>
        <v/>
      </c>
    </row>
    <row r="293" spans="1:39" x14ac:dyDescent="0.25">
      <c r="A293" t="s">
        <v>335</v>
      </c>
      <c r="B293" t="s">
        <v>331</v>
      </c>
      <c r="C293" s="8">
        <v>45668</v>
      </c>
      <c r="D293" t="s">
        <v>327</v>
      </c>
      <c r="E293" t="s">
        <v>243</v>
      </c>
      <c r="G293" t="s">
        <v>273</v>
      </c>
      <c r="H293" t="s">
        <v>314</v>
      </c>
      <c r="I293">
        <v>32</v>
      </c>
      <c r="J293">
        <v>12</v>
      </c>
      <c r="K293">
        <v>429</v>
      </c>
      <c r="L293">
        <v>3</v>
      </c>
      <c r="M293">
        <v>261</v>
      </c>
      <c r="N293">
        <v>4</v>
      </c>
      <c r="O293" t="str">
        <f>IF(LEN(H293)&gt;0,IF(LEN(I293)&gt;0,"P","NP"),"")&amp;IF(C293&gt;=Dashboard!$O$8,IF(C293&lt;=Dashboard!$Q$8,"Y",""),"")</f>
        <v>P</v>
      </c>
      <c r="S293" s="56">
        <f t="shared" si="84"/>
        <v>45668</v>
      </c>
      <c r="T293" s="39" t="str">
        <f t="shared" si="85"/>
        <v>4:30PM</v>
      </c>
      <c r="U293" s="39" t="str">
        <f t="shared" si="86"/>
        <v>Houston Texans</v>
      </c>
      <c r="V293" s="39" t="str">
        <f t="shared" si="87"/>
        <v>Los Angeles Chargers</v>
      </c>
      <c r="W293" s="39" t="str">
        <f t="shared" si="88"/>
        <v>P</v>
      </c>
    </row>
    <row r="294" spans="1:39" x14ac:dyDescent="0.25">
      <c r="A294" t="s">
        <v>335</v>
      </c>
      <c r="B294" t="s">
        <v>331</v>
      </c>
      <c r="C294" s="8">
        <v>45668</v>
      </c>
      <c r="D294" t="s">
        <v>329</v>
      </c>
      <c r="E294" t="s">
        <v>207</v>
      </c>
      <c r="G294" t="s">
        <v>212</v>
      </c>
      <c r="H294" t="s">
        <v>314</v>
      </c>
      <c r="I294">
        <v>28</v>
      </c>
      <c r="J294">
        <v>14</v>
      </c>
      <c r="K294">
        <v>464</v>
      </c>
      <c r="L294">
        <v>0</v>
      </c>
      <c r="M294">
        <v>280</v>
      </c>
      <c r="N294">
        <v>0</v>
      </c>
      <c r="O294" t="str">
        <f>IF(LEN(H294)&gt;0,IF(LEN(I294)&gt;0,"P","NP"),"")&amp;IF(C294&gt;=Dashboard!$O$8,IF(C294&lt;=Dashboard!$Q$8,"Y",""),"")</f>
        <v>P</v>
      </c>
      <c r="S294" s="56">
        <f t="shared" si="84"/>
        <v>45668</v>
      </c>
      <c r="T294" s="39" t="str">
        <f t="shared" si="85"/>
        <v>8:00PM</v>
      </c>
      <c r="U294" s="39" t="str">
        <f t="shared" si="86"/>
        <v>Baltimore Ravens</v>
      </c>
      <c r="V294" s="39" t="str">
        <f t="shared" si="87"/>
        <v>Pittsburgh Steelers</v>
      </c>
      <c r="W294" s="39" t="str">
        <f t="shared" si="88"/>
        <v>P</v>
      </c>
    </row>
    <row r="295" spans="1:39" x14ac:dyDescent="0.25">
      <c r="A295" t="s">
        <v>335</v>
      </c>
      <c r="B295" t="s">
        <v>317</v>
      </c>
      <c r="C295" s="8">
        <v>45669</v>
      </c>
      <c r="D295" t="s">
        <v>318</v>
      </c>
      <c r="E295" t="s">
        <v>248</v>
      </c>
      <c r="G295" t="s">
        <v>272</v>
      </c>
      <c r="H295" t="s">
        <v>314</v>
      </c>
      <c r="I295">
        <v>31</v>
      </c>
      <c r="J295">
        <v>7</v>
      </c>
      <c r="K295">
        <v>471</v>
      </c>
      <c r="L295">
        <v>0</v>
      </c>
      <c r="M295">
        <v>224</v>
      </c>
      <c r="N295">
        <v>0</v>
      </c>
      <c r="O295" t="str">
        <f>IF(LEN(H295)&gt;0,IF(LEN(I295)&gt;0,"P","NP"),"")&amp;IF(C295&gt;=Dashboard!$O$8,IF(C295&lt;=Dashboard!$Q$8,"Y",""),"")</f>
        <v>P</v>
      </c>
      <c r="S295" s="56">
        <f t="shared" si="84"/>
        <v>45669</v>
      </c>
      <c r="T295" s="39" t="str">
        <f t="shared" si="85"/>
        <v>1:00PM</v>
      </c>
      <c r="U295" s="39" t="str">
        <f t="shared" si="86"/>
        <v>Buffalo Bills</v>
      </c>
      <c r="V295" s="39" t="str">
        <f t="shared" si="87"/>
        <v>Denver Broncos</v>
      </c>
      <c r="W295" s="39" t="str">
        <f t="shared" si="88"/>
        <v>P</v>
      </c>
    </row>
    <row r="296" spans="1:39" x14ac:dyDescent="0.25">
      <c r="A296" t="s">
        <v>335</v>
      </c>
      <c r="B296" t="s">
        <v>317</v>
      </c>
      <c r="C296" s="8">
        <v>45669</v>
      </c>
      <c r="D296" t="s">
        <v>327</v>
      </c>
      <c r="E296" t="s">
        <v>259</v>
      </c>
      <c r="G296" t="s">
        <v>230</v>
      </c>
      <c r="H296" t="s">
        <v>314</v>
      </c>
      <c r="I296">
        <v>22</v>
      </c>
      <c r="J296">
        <v>10</v>
      </c>
      <c r="K296">
        <v>290</v>
      </c>
      <c r="L296">
        <v>0</v>
      </c>
      <c r="M296">
        <v>302</v>
      </c>
      <c r="N296">
        <v>4</v>
      </c>
      <c r="O296" t="str">
        <f>IF(LEN(H296)&gt;0,IF(LEN(I296)&gt;0,"P","NP"),"")&amp;IF(C296&gt;=Dashboard!$O$8,IF(C296&lt;=Dashboard!$Q$8,"Y",""),"")</f>
        <v>P</v>
      </c>
      <c r="S296" s="56">
        <f t="shared" si="84"/>
        <v>45669</v>
      </c>
      <c r="T296" s="39" t="str">
        <f t="shared" si="85"/>
        <v>4:30PM</v>
      </c>
      <c r="U296" s="39" t="str">
        <f t="shared" si="86"/>
        <v>Philadelphia Eagles</v>
      </c>
      <c r="V296" s="39" t="str">
        <f t="shared" si="87"/>
        <v>Green Bay Packers</v>
      </c>
      <c r="W296" s="39" t="str">
        <f t="shared" si="88"/>
        <v>P</v>
      </c>
    </row>
    <row r="297" spans="1:39" x14ac:dyDescent="0.25">
      <c r="A297" t="s">
        <v>335</v>
      </c>
      <c r="B297" t="s">
        <v>317</v>
      </c>
      <c r="C297" s="8">
        <v>45669</v>
      </c>
      <c r="D297" t="s">
        <v>329</v>
      </c>
      <c r="E297" t="s">
        <v>266</v>
      </c>
      <c r="F297" t="s">
        <v>319</v>
      </c>
      <c r="G297" t="s">
        <v>217</v>
      </c>
      <c r="H297" t="s">
        <v>314</v>
      </c>
      <c r="I297">
        <v>23</v>
      </c>
      <c r="J297">
        <v>20</v>
      </c>
      <c r="K297">
        <v>350</v>
      </c>
      <c r="L297">
        <v>0</v>
      </c>
      <c r="M297">
        <v>284</v>
      </c>
      <c r="N297">
        <v>1</v>
      </c>
      <c r="O297" t="str">
        <f>IF(LEN(H297)&gt;0,IF(LEN(I297)&gt;0,"P","NP"),"")&amp;IF(C297&gt;=Dashboard!$O$8,IF(C297&lt;=Dashboard!$Q$8,"Y",""),"")</f>
        <v>P</v>
      </c>
      <c r="S297" s="56">
        <f t="shared" si="84"/>
        <v>45669</v>
      </c>
      <c r="T297" s="39" t="str">
        <f t="shared" si="85"/>
        <v>8:00PM</v>
      </c>
      <c r="U297" s="39" t="str">
        <f t="shared" si="86"/>
        <v>Washington Commanders</v>
      </c>
      <c r="V297" s="39" t="str">
        <f t="shared" si="87"/>
        <v>Tampa Bay Buccaneers</v>
      </c>
      <c r="W297" s="39" t="str">
        <f t="shared" si="88"/>
        <v>P</v>
      </c>
    </row>
    <row r="298" spans="1:39" x14ac:dyDescent="0.25">
      <c r="A298" t="s">
        <v>335</v>
      </c>
      <c r="B298" t="s">
        <v>322</v>
      </c>
      <c r="C298" s="8">
        <v>45670</v>
      </c>
      <c r="D298" t="s">
        <v>329</v>
      </c>
      <c r="E298" t="s">
        <v>236</v>
      </c>
      <c r="G298" t="s">
        <v>231</v>
      </c>
      <c r="H298" t="s">
        <v>314</v>
      </c>
      <c r="I298">
        <v>27</v>
      </c>
      <c r="J298">
        <v>9</v>
      </c>
      <c r="K298">
        <v>292</v>
      </c>
      <c r="L298">
        <v>0</v>
      </c>
      <c r="M298">
        <v>269</v>
      </c>
      <c r="N298">
        <v>2</v>
      </c>
      <c r="O298" t="str">
        <f>IF(LEN(H298)&gt;0,IF(LEN(I298)&gt;0,"P","NP"),"")&amp;IF(C298&gt;=Dashboard!$O$8,IF(C298&lt;=Dashboard!$Q$8,"Y",""),"")</f>
        <v>P</v>
      </c>
      <c r="S298" s="56">
        <f t="shared" si="84"/>
        <v>45670</v>
      </c>
      <c r="T298" s="39" t="str">
        <f t="shared" si="85"/>
        <v>8:00PM</v>
      </c>
      <c r="U298" s="39" t="str">
        <f t="shared" si="86"/>
        <v>Los Angeles Rams</v>
      </c>
      <c r="V298" s="39" t="str">
        <f t="shared" si="87"/>
        <v>Minnesota Vikings</v>
      </c>
      <c r="W298" s="39" t="str">
        <f t="shared" si="88"/>
        <v>P</v>
      </c>
    </row>
    <row r="299" spans="1:39" x14ac:dyDescent="0.25">
      <c r="A299" s="4" t="s">
        <v>334</v>
      </c>
      <c r="B299" s="4" t="s">
        <v>302</v>
      </c>
      <c r="C299" s="4" t="s">
        <v>303</v>
      </c>
      <c r="D299" s="4" t="s">
        <v>304</v>
      </c>
      <c r="E299" s="4" t="s">
        <v>305</v>
      </c>
      <c r="F299" s="4"/>
      <c r="G299" s="4" t="s">
        <v>306</v>
      </c>
      <c r="O299" t="str">
        <f>IF(LEN(H299)&gt;0,IF(LEN(I299)&gt;0,"P","NP"),"")&amp;IF(C299&gt;=Dashboard!$O$8,IF(C299&lt;=Dashboard!$Q$8,"Y",""),"")</f>
        <v/>
      </c>
      <c r="S299" s="57" t="str">
        <f t="shared" si="84"/>
        <v>Date</v>
      </c>
      <c r="T299" s="25" t="str">
        <f t="shared" si="85"/>
        <v>Time</v>
      </c>
      <c r="U299" s="25" t="str">
        <f t="shared" si="86"/>
        <v>Winner/tie</v>
      </c>
      <c r="V299" s="25" t="str">
        <f t="shared" si="87"/>
        <v>Loser/tie</v>
      </c>
      <c r="W299" s="39" t="str">
        <f t="shared" si="88"/>
        <v/>
      </c>
    </row>
    <row r="300" spans="1:39" x14ac:dyDescent="0.25">
      <c r="A300" t="s">
        <v>336</v>
      </c>
      <c r="B300" t="s">
        <v>331</v>
      </c>
      <c r="C300" s="8">
        <v>45675</v>
      </c>
      <c r="D300" t="s">
        <v>327</v>
      </c>
      <c r="E300" t="s">
        <v>270</v>
      </c>
      <c r="G300" t="s">
        <v>243</v>
      </c>
      <c r="H300" t="s">
        <v>314</v>
      </c>
      <c r="I300">
        <v>23</v>
      </c>
      <c r="J300">
        <v>14</v>
      </c>
      <c r="K300">
        <v>212</v>
      </c>
      <c r="L300">
        <v>0</v>
      </c>
      <c r="M300">
        <v>336</v>
      </c>
      <c r="N300">
        <v>0</v>
      </c>
      <c r="O300" t="str">
        <f>IF(LEN(H300)&gt;0,IF(LEN(I300)&gt;0,"P","NP"),"")&amp;IF(C300&gt;=Dashboard!$O$8,IF(C300&lt;=Dashboard!$Q$8,"Y",""),"")</f>
        <v>P</v>
      </c>
      <c r="S300" s="56">
        <f t="shared" si="84"/>
        <v>45675</v>
      </c>
      <c r="T300" s="39" t="str">
        <f t="shared" si="85"/>
        <v>4:30PM</v>
      </c>
      <c r="U300" s="39" t="str">
        <f t="shared" si="86"/>
        <v>Kansas City Chiefs</v>
      </c>
      <c r="V300" s="39" t="str">
        <f t="shared" si="87"/>
        <v>Houston Texans</v>
      </c>
      <c r="W300" s="39" t="str">
        <f t="shared" si="88"/>
        <v>P</v>
      </c>
    </row>
    <row r="301" spans="1:39" x14ac:dyDescent="0.25">
      <c r="A301" t="s">
        <v>336</v>
      </c>
      <c r="B301" t="s">
        <v>331</v>
      </c>
      <c r="C301" s="8">
        <v>45675</v>
      </c>
      <c r="D301" t="s">
        <v>329</v>
      </c>
      <c r="E301" t="s">
        <v>266</v>
      </c>
      <c r="F301" t="s">
        <v>319</v>
      </c>
      <c r="G301" t="s">
        <v>229</v>
      </c>
      <c r="H301" t="s">
        <v>314</v>
      </c>
      <c r="I301">
        <v>45</v>
      </c>
      <c r="J301">
        <v>31</v>
      </c>
      <c r="K301">
        <v>481</v>
      </c>
      <c r="L301">
        <v>0</v>
      </c>
      <c r="M301">
        <v>521</v>
      </c>
      <c r="N301">
        <v>5</v>
      </c>
      <c r="O301" t="str">
        <f>IF(LEN(H301)&gt;0,IF(LEN(I301)&gt;0,"P","NP"),"")&amp;IF(C301&gt;=Dashboard!$O$8,IF(C301&lt;=Dashboard!$Q$8,"Y",""),"")</f>
        <v>P</v>
      </c>
      <c r="S301" s="56">
        <f t="shared" si="84"/>
        <v>45675</v>
      </c>
      <c r="T301" s="39" t="str">
        <f t="shared" si="85"/>
        <v>8:00PM</v>
      </c>
      <c r="U301" s="39" t="str">
        <f t="shared" si="86"/>
        <v>Washington Commanders</v>
      </c>
      <c r="V301" s="39" t="str">
        <f t="shared" si="87"/>
        <v>Detroit Lions</v>
      </c>
      <c r="W301" s="39" t="str">
        <f t="shared" si="88"/>
        <v>P</v>
      </c>
    </row>
    <row r="302" spans="1:39" x14ac:dyDescent="0.25">
      <c r="A302" t="s">
        <v>336</v>
      </c>
      <c r="B302" t="s">
        <v>317</v>
      </c>
      <c r="C302" s="8">
        <v>45676</v>
      </c>
      <c r="D302" t="s">
        <v>328</v>
      </c>
      <c r="E302" t="s">
        <v>259</v>
      </c>
      <c r="G302" t="s">
        <v>236</v>
      </c>
      <c r="H302" t="s">
        <v>314</v>
      </c>
      <c r="I302">
        <v>28</v>
      </c>
      <c r="J302">
        <v>22</v>
      </c>
      <c r="K302">
        <v>350</v>
      </c>
      <c r="L302">
        <v>0</v>
      </c>
      <c r="M302">
        <v>402</v>
      </c>
      <c r="N302">
        <v>2</v>
      </c>
      <c r="O302" t="str">
        <f>IF(LEN(H302)&gt;0,IF(LEN(I302)&gt;0,"P","NP"),"")&amp;IF(C302&gt;=Dashboard!$O$8,IF(C302&lt;=Dashboard!$Q$8,"Y",""),"")</f>
        <v>P</v>
      </c>
      <c r="S302" s="56">
        <f t="shared" si="84"/>
        <v>45676</v>
      </c>
      <c r="T302" s="39" t="str">
        <f t="shared" si="85"/>
        <v>3:00PM</v>
      </c>
      <c r="U302" s="39" t="str">
        <f t="shared" si="86"/>
        <v>Philadelphia Eagles</v>
      </c>
      <c r="V302" s="39" t="str">
        <f t="shared" si="87"/>
        <v>Los Angeles Rams</v>
      </c>
      <c r="W302" s="39" t="str">
        <f t="shared" si="88"/>
        <v>P</v>
      </c>
    </row>
    <row r="303" spans="1:39" x14ac:dyDescent="0.25">
      <c r="A303" t="s">
        <v>336</v>
      </c>
      <c r="B303" t="s">
        <v>317</v>
      </c>
      <c r="C303" s="8">
        <v>45676</v>
      </c>
      <c r="D303" t="s">
        <v>337</v>
      </c>
      <c r="E303" t="s">
        <v>248</v>
      </c>
      <c r="G303" t="s">
        <v>207</v>
      </c>
      <c r="H303" t="s">
        <v>314</v>
      </c>
      <c r="I303">
        <v>27</v>
      </c>
      <c r="J303">
        <v>25</v>
      </c>
      <c r="K303">
        <v>273</v>
      </c>
      <c r="L303">
        <v>0</v>
      </c>
      <c r="M303">
        <v>416</v>
      </c>
      <c r="N303">
        <v>3</v>
      </c>
      <c r="O303" t="str">
        <f>IF(LEN(H303)&gt;0,IF(LEN(I303)&gt;0,"P","NP"),"")&amp;IF(C303&gt;=Dashboard!$O$8,IF(C303&lt;=Dashboard!$Q$8,"Y",""),"")</f>
        <v>P</v>
      </c>
      <c r="S303" s="56">
        <f t="shared" si="84"/>
        <v>45676</v>
      </c>
      <c r="T303" s="39" t="str">
        <f t="shared" si="85"/>
        <v>6:30PM</v>
      </c>
      <c r="U303" s="39" t="str">
        <f t="shared" si="86"/>
        <v>Buffalo Bills</v>
      </c>
      <c r="V303" s="39" t="str">
        <f t="shared" si="87"/>
        <v>Baltimore Ravens</v>
      </c>
      <c r="W303" s="39" t="str">
        <f t="shared" si="88"/>
        <v>P</v>
      </c>
    </row>
    <row r="304" spans="1:39" x14ac:dyDescent="0.25">
      <c r="A304" s="4" t="s">
        <v>334</v>
      </c>
      <c r="B304" s="4" t="s">
        <v>302</v>
      </c>
      <c r="C304" s="4" t="s">
        <v>303</v>
      </c>
      <c r="D304" s="4" t="s">
        <v>304</v>
      </c>
      <c r="E304" s="4" t="s">
        <v>305</v>
      </c>
      <c r="F304" s="4"/>
      <c r="G304" s="4" t="s">
        <v>306</v>
      </c>
      <c r="O304" t="str">
        <f>IF(LEN(H304)&gt;0,IF(LEN(I304)&gt;0,"P","NP"),"")&amp;IF(C304&gt;=Dashboard!$O$8,IF(C304&lt;=Dashboard!$Q$8,"Y",""),"")</f>
        <v/>
      </c>
      <c r="S304" s="57" t="str">
        <f t="shared" si="84"/>
        <v>Date</v>
      </c>
      <c r="T304" s="25" t="str">
        <f t="shared" si="85"/>
        <v>Time</v>
      </c>
      <c r="U304" s="25" t="str">
        <f t="shared" si="86"/>
        <v>Winner/tie</v>
      </c>
      <c r="V304" s="25" t="str">
        <f t="shared" si="87"/>
        <v>Loser/tie</v>
      </c>
      <c r="W304" s="39" t="str">
        <f t="shared" si="88"/>
        <v/>
      </c>
    </row>
    <row r="305" spans="1:23" x14ac:dyDescent="0.25">
      <c r="A305" t="s">
        <v>338</v>
      </c>
      <c r="B305" t="s">
        <v>317</v>
      </c>
      <c r="C305" s="8">
        <v>45683</v>
      </c>
      <c r="D305" t="s">
        <v>328</v>
      </c>
      <c r="E305" t="s">
        <v>259</v>
      </c>
      <c r="G305" t="s">
        <v>266</v>
      </c>
      <c r="H305" t="s">
        <v>314</v>
      </c>
      <c r="I305">
        <v>55</v>
      </c>
      <c r="J305">
        <v>23</v>
      </c>
      <c r="K305">
        <v>459</v>
      </c>
      <c r="L305">
        <v>0</v>
      </c>
      <c r="M305">
        <v>350</v>
      </c>
      <c r="N305">
        <v>4</v>
      </c>
      <c r="O305" t="str">
        <f>IF(LEN(H305)&gt;0,IF(LEN(I305)&gt;0,"P","NP"),"")&amp;IF(C305&gt;=Dashboard!$O$8,IF(C305&lt;=Dashboard!$Q$8,"Y",""),"")</f>
        <v>P</v>
      </c>
      <c r="S305" s="56">
        <f t="shared" si="84"/>
        <v>45683</v>
      </c>
      <c r="T305" s="39" t="str">
        <f t="shared" si="85"/>
        <v>3:00PM</v>
      </c>
      <c r="U305" s="39" t="str">
        <f t="shared" si="86"/>
        <v>Philadelphia Eagles</v>
      </c>
      <c r="V305" s="39" t="str">
        <f t="shared" si="87"/>
        <v>Washington Commanders</v>
      </c>
      <c r="W305" s="39" t="str">
        <f t="shared" si="88"/>
        <v>P</v>
      </c>
    </row>
    <row r="306" spans="1:23" x14ac:dyDescent="0.25">
      <c r="A306" t="s">
        <v>338</v>
      </c>
      <c r="B306" t="s">
        <v>317</v>
      </c>
      <c r="C306" s="8">
        <v>45683</v>
      </c>
      <c r="D306" t="s">
        <v>337</v>
      </c>
      <c r="E306" t="s">
        <v>270</v>
      </c>
      <c r="G306" t="s">
        <v>248</v>
      </c>
      <c r="H306" t="s">
        <v>314</v>
      </c>
      <c r="I306">
        <v>32</v>
      </c>
      <c r="J306">
        <v>29</v>
      </c>
      <c r="K306">
        <v>368</v>
      </c>
      <c r="L306">
        <v>1</v>
      </c>
      <c r="M306">
        <v>374</v>
      </c>
      <c r="N306">
        <v>0</v>
      </c>
      <c r="O306" t="str">
        <f>IF(LEN(H306)&gt;0,IF(LEN(I306)&gt;0,"P","NP"),"")&amp;IF(C306&gt;=Dashboard!$O$8,IF(C306&lt;=Dashboard!$Q$8,"Y",""),"")</f>
        <v>P</v>
      </c>
      <c r="S306" s="56">
        <f t="shared" si="84"/>
        <v>45683</v>
      </c>
      <c r="T306" s="39" t="str">
        <f t="shared" si="85"/>
        <v>6:30PM</v>
      </c>
      <c r="U306" s="39" t="str">
        <f t="shared" si="86"/>
        <v>Kansas City Chiefs</v>
      </c>
      <c r="V306" s="39" t="str">
        <f t="shared" si="87"/>
        <v>Buffalo Bills</v>
      </c>
      <c r="W306" s="39" t="str">
        <f t="shared" si="88"/>
        <v>P</v>
      </c>
    </row>
    <row r="307" spans="1:23" x14ac:dyDescent="0.25">
      <c r="A307" s="4" t="s">
        <v>334</v>
      </c>
      <c r="B307" s="4" t="s">
        <v>302</v>
      </c>
      <c r="C307" s="4" t="s">
        <v>303</v>
      </c>
      <c r="D307" s="4" t="s">
        <v>304</v>
      </c>
      <c r="E307" s="4" t="s">
        <v>305</v>
      </c>
      <c r="F307" s="4"/>
      <c r="G307" s="4" t="s">
        <v>306</v>
      </c>
      <c r="O307" t="str">
        <f>IF(LEN(H307)&gt;0,IF(LEN(I307)&gt;0,"P","NP"),"")&amp;IF(C307&gt;=Dashboard!$O$8,IF(C307&lt;=Dashboard!$Q$8,"Y",""),"")</f>
        <v/>
      </c>
      <c r="S307" s="57" t="str">
        <f t="shared" si="84"/>
        <v>Date</v>
      </c>
      <c r="T307" s="25" t="str">
        <f t="shared" si="85"/>
        <v>Time</v>
      </c>
      <c r="U307" s="25" t="str">
        <f t="shared" si="86"/>
        <v>Winner/tie</v>
      </c>
      <c r="V307" s="25" t="str">
        <f t="shared" si="87"/>
        <v>Loser/tie</v>
      </c>
      <c r="W307" s="39" t="str">
        <f t="shared" si="88"/>
        <v/>
      </c>
    </row>
    <row r="308" spans="1:23" x14ac:dyDescent="0.25">
      <c r="A308" t="s">
        <v>339</v>
      </c>
      <c r="B308" t="s">
        <v>317</v>
      </c>
      <c r="C308" s="8">
        <v>45697</v>
      </c>
      <c r="D308" t="s">
        <v>337</v>
      </c>
      <c r="E308" t="s">
        <v>259</v>
      </c>
      <c r="F308" t="s">
        <v>340</v>
      </c>
      <c r="G308" t="s">
        <v>270</v>
      </c>
      <c r="H308" t="s">
        <v>314</v>
      </c>
      <c r="I308">
        <v>40</v>
      </c>
      <c r="J308">
        <v>22</v>
      </c>
      <c r="K308">
        <v>345</v>
      </c>
      <c r="L308">
        <v>1</v>
      </c>
      <c r="M308">
        <v>275</v>
      </c>
      <c r="N308">
        <v>3</v>
      </c>
      <c r="O308" t="str">
        <f>IF(LEN(H308)&gt;0,IF(LEN(I308)&gt;0,"P","NP"),"")&amp;IF(C308&gt;=Dashboard!$O$8,IF(C308&lt;=Dashboard!$Q$8,"Y",""),"")</f>
        <v>P</v>
      </c>
      <c r="S308" s="56">
        <f t="shared" si="84"/>
        <v>45697</v>
      </c>
      <c r="T308" s="39" t="str">
        <f t="shared" si="85"/>
        <v>6:30PM</v>
      </c>
      <c r="U308" s="39" t="str">
        <f t="shared" si="86"/>
        <v>Philadelphia Eagles</v>
      </c>
      <c r="V308" s="39" t="str">
        <f t="shared" si="87"/>
        <v>Kansas City Chiefs</v>
      </c>
      <c r="W308" s="39" t="str">
        <f t="shared" si="88"/>
        <v>P</v>
      </c>
    </row>
    <row r="309" spans="1:23" x14ac:dyDescent="0.25">
      <c r="S309" s="56" t="str">
        <f t="shared" si="84"/>
        <v/>
      </c>
      <c r="T309" s="39" t="str">
        <f t="shared" si="85"/>
        <v/>
      </c>
      <c r="U309" s="39" t="str">
        <f t="shared" si="86"/>
        <v/>
      </c>
      <c r="V309" s="39" t="str">
        <f t="shared" si="87"/>
        <v/>
      </c>
      <c r="W309" s="39">
        <f t="shared" si="88"/>
        <v>0</v>
      </c>
    </row>
    <row r="310" spans="1:23" x14ac:dyDescent="0.25">
      <c r="S310" s="56" t="str">
        <f t="shared" si="84"/>
        <v/>
      </c>
      <c r="T310" s="39" t="str">
        <f t="shared" si="85"/>
        <v/>
      </c>
      <c r="U310" s="39" t="str">
        <f t="shared" si="86"/>
        <v/>
      </c>
      <c r="V310" s="39" t="str">
        <f t="shared" si="87"/>
        <v/>
      </c>
      <c r="W310" s="39">
        <f t="shared" si="88"/>
        <v>0</v>
      </c>
    </row>
    <row r="311" spans="1:23" x14ac:dyDescent="0.25">
      <c r="S311" s="56" t="str">
        <f t="shared" si="84"/>
        <v/>
      </c>
      <c r="T311" s="39" t="str">
        <f t="shared" si="85"/>
        <v/>
      </c>
      <c r="U311" s="39" t="str">
        <f t="shared" si="86"/>
        <v/>
      </c>
      <c r="V311" s="39" t="str">
        <f t="shared" si="87"/>
        <v/>
      </c>
      <c r="W311" s="39">
        <f t="shared" si="88"/>
        <v>0</v>
      </c>
    </row>
    <row r="312" spans="1:23" x14ac:dyDescent="0.25">
      <c r="S312" s="56" t="str">
        <f t="shared" si="84"/>
        <v/>
      </c>
      <c r="T312" s="39" t="str">
        <f t="shared" si="85"/>
        <v/>
      </c>
      <c r="U312" s="39" t="str">
        <f t="shared" si="86"/>
        <v/>
      </c>
      <c r="V312" s="39" t="str">
        <f t="shared" si="87"/>
        <v/>
      </c>
      <c r="W312" s="39">
        <f t="shared" si="88"/>
        <v>0</v>
      </c>
    </row>
    <row r="313" spans="1:23" x14ac:dyDescent="0.25">
      <c r="S313" s="56" t="str">
        <f t="shared" si="84"/>
        <v/>
      </c>
      <c r="T313" s="39" t="str">
        <f t="shared" si="85"/>
        <v/>
      </c>
      <c r="U313" s="39" t="str">
        <f t="shared" si="86"/>
        <v/>
      </c>
      <c r="V313" s="39" t="str">
        <f t="shared" si="87"/>
        <v/>
      </c>
      <c r="W313" s="39">
        <f t="shared" si="88"/>
        <v>0</v>
      </c>
    </row>
  </sheetData>
  <mergeCells count="3">
    <mergeCell ref="S1:W1"/>
    <mergeCell ref="A1:O1"/>
    <mergeCell ref="Y1:AM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896A-8FA6-44BD-95F9-EEE065755219}">
  <sheetPr codeName="Sheet5">
    <tabColor theme="6" tint="0.59999389629810485"/>
  </sheetPr>
  <dimension ref="A1:R36"/>
  <sheetViews>
    <sheetView workbookViewId="0">
      <selection activeCell="U10" sqref="U10"/>
    </sheetView>
  </sheetViews>
  <sheetFormatPr defaultRowHeight="15" x14ac:dyDescent="0.25"/>
  <cols>
    <col min="1" max="1" width="12.85546875" bestFit="1" customWidth="1"/>
    <col min="2" max="2" width="16.28515625" bestFit="1" customWidth="1"/>
    <col min="3" max="3" width="24.5703125" bestFit="1" customWidth="1"/>
    <col min="4" max="4" width="31.85546875" bestFit="1" customWidth="1"/>
    <col min="5" max="5" width="25.42578125" bestFit="1" customWidth="1"/>
    <col min="6" max="6" width="32.28515625" bestFit="1" customWidth="1"/>
    <col min="7" max="7" width="14" bestFit="1" customWidth="1"/>
    <col min="8" max="8" width="16.28515625" bestFit="1" customWidth="1"/>
    <col min="9" max="9" width="24.5703125" bestFit="1" customWidth="1"/>
    <col min="10" max="10" width="31.85546875" bestFit="1" customWidth="1"/>
    <col min="11" max="11" width="25.42578125" bestFit="1" customWidth="1"/>
    <col min="12" max="12" width="32.28515625" bestFit="1" customWidth="1"/>
    <col min="13" max="13" width="14" bestFit="1" customWidth="1"/>
    <col min="14" max="14" width="16.7109375" bestFit="1" customWidth="1"/>
    <col min="15" max="16" width="17.140625" bestFit="1" customWidth="1"/>
    <col min="17" max="17" width="17.5703125" bestFit="1" customWidth="1"/>
    <col min="18" max="18" width="10" bestFit="1" customWidth="1"/>
  </cols>
  <sheetData>
    <row r="1" spans="1:18" x14ac:dyDescent="0.25">
      <c r="A1" s="33" t="s">
        <v>0</v>
      </c>
      <c r="B1" s="34" t="s">
        <v>344</v>
      </c>
      <c r="C1" s="34" t="s">
        <v>345</v>
      </c>
      <c r="D1" s="34" t="s">
        <v>346</v>
      </c>
      <c r="E1" s="34" t="s">
        <v>348</v>
      </c>
      <c r="F1" s="34" t="s">
        <v>347</v>
      </c>
      <c r="G1" s="34" t="s">
        <v>349</v>
      </c>
      <c r="H1" s="34" t="s">
        <v>350</v>
      </c>
      <c r="I1" s="34" t="s">
        <v>351</v>
      </c>
      <c r="J1" s="34" t="s">
        <v>352</v>
      </c>
      <c r="K1" s="34" t="s">
        <v>353</v>
      </c>
      <c r="L1" s="34" t="s">
        <v>354</v>
      </c>
      <c r="M1" s="34" t="s">
        <v>355</v>
      </c>
      <c r="N1" s="54" t="s">
        <v>372</v>
      </c>
      <c r="O1" s="54" t="s">
        <v>373</v>
      </c>
      <c r="P1" s="54" t="s">
        <v>374</v>
      </c>
      <c r="Q1" s="54" t="s">
        <v>375</v>
      </c>
      <c r="R1" s="55" t="s">
        <v>376</v>
      </c>
    </row>
    <row r="2" spans="1:18" x14ac:dyDescent="0.25">
      <c r="A2" s="30" t="str">
        <f>'2023 NFL Data'!A3</f>
        <v>Lions</v>
      </c>
      <c r="B2" s="20" cm="1">
        <f t="array" ref="B2">INDEX('NFL Standings'!$U$3:$U$200,MATCH(A2,IFERROR(_xlfn.TEXTBEFORE('NFL Standings'!$T$3:$T$200," "),'NFL Standings'!$T$3:$T$200),0))+INDEX('NFL Standings'!$V$3:$V$200,MATCH(A2,IFERROR(_xlfn.TEXTBEFORE('NFL Standings'!$T$3:$T$200," "),'NFL Standings'!$T$3:$T$200),0))+INDEX('NFL Standings'!$W$3:$W$200,MATCH(A2,IFERROR(_xlfn.TEXTBEFORE('NFL Standings'!$T$3:$T$200," "),'NFL Standings'!$T$3:$T$200),0))</f>
        <v>17</v>
      </c>
      <c r="C2" s="20">
        <f>_xlfn.XLOOKUP(A2,'2023 NFL Data'!$A$3:$A$200,'2023 NFL Data'!$C$3:$C$200)</f>
        <v>30</v>
      </c>
      <c r="D2" s="20">
        <f>_xlfn.XLOOKUP(A2,'2023 NFL Data'!$U$2:$U$200,'2023 NFL Data'!$Y$2:$Y$200)</f>
        <v>28</v>
      </c>
      <c r="E2" s="20">
        <f>_xlfn.XLOOKUP(A2,'2023 NFL Data'!$A$2:$A$200,'2023 NFL Data'!$B$2:$B$200)</f>
        <v>27</v>
      </c>
      <c r="F2" s="20">
        <f>_xlfn.XLOOKUP(A2,'2023 NFL Data'!$H$2:$H$200,'2023 NFL Data'!$L$2:$L$200)</f>
        <v>15</v>
      </c>
      <c r="G2" s="20">
        <v>19</v>
      </c>
      <c r="H2" s="20" cm="1">
        <f t="array" ref="H2">INDEX('NFL Standings'!$B$3:$B$200,MATCH(A2,IFERROR(_xlfn.TEXTBEFORE('NFL Standings'!$A$3:$A$200," "),'NFL Standings'!$A$3:$A$200),0))+INDEX('NFL Standings'!$C$3:$C$200,MATCH(A2,IFERROR(_xlfn.TEXTBEFORE('NFL Standings'!$A$3:$A$200," "),'NFL Standings'!$A$3:$A$200),0))+INDEX('NFL Standings'!$D$3:$D$200,MATCH(A2,IFERROR(_xlfn.TEXTBEFORE('NFL Standings'!$A$3:$A$200," "),'NFL Standings'!$A$3:$A$200),0))</f>
        <v>17</v>
      </c>
      <c r="I2" s="20">
        <f>_xlfn.XLOOKUP(A2,'2024 NFL Data'!$A$3:$A$200,'2024 NFL Data'!$C$3:$C$200)</f>
        <v>39</v>
      </c>
      <c r="J2" s="20">
        <f>_xlfn.XLOOKUP(A2,'2024 NFL Data'!$U$2:$U$200,'2024 NFL Data'!$Y$2:$Y$200)</f>
        <v>18</v>
      </c>
      <c r="K2" s="20">
        <f>_xlfn.XLOOKUP(A2,'2024 NFL Data'!$A$2:$A$200,'2024 NFL Data'!$B$2:$B$200)</f>
        <v>29</v>
      </c>
      <c r="L2" s="20">
        <f>_xlfn.XLOOKUP(A2,'2024 NFL Data'!$H$2:$H$200,'2024 NFL Data'!$L$2:$L$200)</f>
        <v>18</v>
      </c>
      <c r="M2" s="20">
        <f>_xlfn.XLOOKUP(A2,'2024 NFL Data'!$AI$2:$AI$200,'2024 NFL Data'!$AJ$2:$AJ$200)</f>
        <v>26</v>
      </c>
      <c r="N2" s="19">
        <f t="shared" ref="N2:Q3" si="0">IFERROR((MAX(0,12-$H2)/12)*(C2/$B2)/(C$35/$B$35),0)+IFERROR((MIN(12,$H2)/12)*(I2/$H2)/(C$35/$B$35),0)</f>
        <v>1.6551724137931034</v>
      </c>
      <c r="O2" s="19">
        <f t="shared" si="0"/>
        <v>0.76392572944297088</v>
      </c>
      <c r="P2" s="19">
        <f t="shared" si="0"/>
        <v>1.9744680851063827</v>
      </c>
      <c r="Q2" s="19">
        <f t="shared" si="0"/>
        <v>1.225531914893617</v>
      </c>
      <c r="R2" s="32">
        <f>IFERROR((MAX(0,12-$H2)/12)*($G2/$B2),0)+IFERROR((MIN(12,$H2)/12)*($M2/$H2),0)</f>
        <v>1.5294117647058822</v>
      </c>
    </row>
    <row r="3" spans="1:18" x14ac:dyDescent="0.25">
      <c r="A3" s="30" t="str">
        <f>'2023 NFL Data'!A4</f>
        <v>Dolphins</v>
      </c>
      <c r="B3" s="20" cm="1">
        <f t="array" ref="B3">INDEX('NFL Standings'!$U$3:$U$200,MATCH(A3,IFERROR(_xlfn.TEXTBEFORE('NFL Standings'!$T$3:$T$200," "),'NFL Standings'!$T$3:$T$200),0))+INDEX('NFL Standings'!$V$3:$V$200,MATCH(A3,IFERROR(_xlfn.TEXTBEFORE('NFL Standings'!$T$3:$T$200," "),'NFL Standings'!$T$3:$T$200),0))+INDEX('NFL Standings'!$W$3:$W$200,MATCH(A3,IFERROR(_xlfn.TEXTBEFORE('NFL Standings'!$T$3:$T$200," "),'NFL Standings'!$T$3:$T$200),0))</f>
        <v>17</v>
      </c>
      <c r="C3" s="20">
        <f>_xlfn.XLOOKUP(A3,'2023 NFL Data'!$A$3:$A$200,'2023 NFL Data'!$C$3:$C$200)</f>
        <v>30</v>
      </c>
      <c r="D3" s="20">
        <f>_xlfn.XLOOKUP(A3,'2023 NFL Data'!$U$2:$U$200,'2023 NFL Data'!$Y$2:$Y$200)</f>
        <v>27</v>
      </c>
      <c r="E3" s="20">
        <f>_xlfn.XLOOKUP(A3,'2023 NFL Data'!$A$2:$A$200,'2023 NFL Data'!$B$2:$B$200)</f>
        <v>27</v>
      </c>
      <c r="F3" s="20">
        <f>_xlfn.XLOOKUP(A3,'2023 NFL Data'!$H$2:$H$200,'2023 NFL Data'!$L$2:$L$200)</f>
        <v>15</v>
      </c>
      <c r="G3" s="20">
        <v>24</v>
      </c>
      <c r="H3" s="20" cm="1">
        <f t="array" ref="H3">INDEX('NFL Standings'!$B$3:$B$200,MATCH(A3,IFERROR(_xlfn.TEXTBEFORE('NFL Standings'!$A$3:$A$200," "),'NFL Standings'!$A$3:$A$200),0))+INDEX('NFL Standings'!$C$3:$C$200,MATCH(A3,IFERROR(_xlfn.TEXTBEFORE('NFL Standings'!$A$3:$A$200," "),'NFL Standings'!$A$3:$A$200),0))+INDEX('NFL Standings'!$D$3:$D$200,MATCH(A3,IFERROR(_xlfn.TEXTBEFORE('NFL Standings'!$A$3:$A$200," "),'NFL Standings'!$A$3:$A$200),0))</f>
        <v>17</v>
      </c>
      <c r="I3" s="20">
        <f>_xlfn.XLOOKUP(A3,'2024 NFL Data'!$A$3:$A$200,'2024 NFL Data'!$C$3:$C$200)</f>
        <v>22</v>
      </c>
      <c r="J3" s="20">
        <f>_xlfn.XLOOKUP(A3,'2024 NFL Data'!$U$2:$U$200,'2024 NFL Data'!$Y$2:$Y$200)</f>
        <v>22</v>
      </c>
      <c r="K3" s="20">
        <f>_xlfn.XLOOKUP(A3,'2024 NFL Data'!$A$2:$A$200,'2024 NFL Data'!$B$2:$B$200)</f>
        <v>12</v>
      </c>
      <c r="L3" s="20">
        <f>_xlfn.XLOOKUP(A3,'2024 NFL Data'!$H$2:$H$200,'2024 NFL Data'!$L$2:$L$200)</f>
        <v>12</v>
      </c>
      <c r="M3" s="20">
        <f>_xlfn.XLOOKUP(A3,'2024 NFL Data'!$AI$2:$AI$200,'2024 NFL Data'!$AJ$2:$AJ$200)</f>
        <v>37</v>
      </c>
      <c r="N3" s="19">
        <f t="shared" si="0"/>
        <v>0.93368700265251992</v>
      </c>
      <c r="O3" s="19">
        <f t="shared" si="0"/>
        <v>0.93368700265251992</v>
      </c>
      <c r="P3" s="19">
        <f t="shared" si="0"/>
        <v>0.81702127659574475</v>
      </c>
      <c r="Q3" s="19">
        <f t="shared" si="0"/>
        <v>0.81702127659574475</v>
      </c>
      <c r="R3" s="32">
        <f t="shared" ref="R3:R33" si="1">IFERROR((MAX(0,12-$H3)/12)*($G3/$B3),0)+IFERROR((MIN(12,$H3)/12)*($M3/$H3),0)</f>
        <v>2.1764705882352939</v>
      </c>
    </row>
    <row r="4" spans="1:18" x14ac:dyDescent="0.25">
      <c r="A4" s="30" t="str">
        <f>'2023 NFL Data'!A5</f>
        <v>49ers</v>
      </c>
      <c r="B4" s="20" cm="1">
        <f t="array" ref="B4">INDEX('NFL Standings'!$U$3:$U$200,MATCH(A4,IFERROR(_xlfn.TEXTBEFORE('NFL Standings'!$T$3:$T$200," "),'NFL Standings'!$T$3:$T$200),0))+INDEX('NFL Standings'!$V$3:$V$200,MATCH(A4,IFERROR(_xlfn.TEXTBEFORE('NFL Standings'!$T$3:$T$200," "),'NFL Standings'!$T$3:$T$200),0))+INDEX('NFL Standings'!$W$3:$W$200,MATCH(A4,IFERROR(_xlfn.TEXTBEFORE('NFL Standings'!$T$3:$T$200," "),'NFL Standings'!$T$3:$T$200),0))</f>
        <v>17</v>
      </c>
      <c r="C4" s="20">
        <f>_xlfn.XLOOKUP(A4,'2023 NFL Data'!$A$3:$A$200,'2023 NFL Data'!$C$3:$C$200)</f>
        <v>33</v>
      </c>
      <c r="D4" s="20">
        <f>_xlfn.XLOOKUP(A4,'2023 NFL Data'!$U$2:$U$200,'2023 NFL Data'!$Y$2:$Y$200)</f>
        <v>20</v>
      </c>
      <c r="E4" s="20">
        <f>_xlfn.XLOOKUP(A4,'2023 NFL Data'!$A$2:$A$200,'2023 NFL Data'!$B$2:$B$200)</f>
        <v>27</v>
      </c>
      <c r="F4" s="20">
        <f>_xlfn.XLOOKUP(A4,'2023 NFL Data'!$H$2:$H$200,'2023 NFL Data'!$L$2:$L$200)</f>
        <v>10</v>
      </c>
      <c r="G4" s="20">
        <v>21</v>
      </c>
      <c r="H4" s="20" cm="1">
        <f t="array" ref="H4">INDEX('NFL Standings'!$B$3:$B$200,MATCH(A4,IFERROR(_xlfn.TEXTBEFORE('NFL Standings'!$A$3:$A$200," "),'NFL Standings'!$A$3:$A$200),0))+INDEX('NFL Standings'!$C$3:$C$200,MATCH(A4,IFERROR(_xlfn.TEXTBEFORE('NFL Standings'!$A$3:$A$200," "),'NFL Standings'!$A$3:$A$200),0))+INDEX('NFL Standings'!$D$3:$D$200,MATCH(A4,IFERROR(_xlfn.TEXTBEFORE('NFL Standings'!$A$3:$A$200," "),'NFL Standings'!$A$3:$A$200),0))</f>
        <v>17</v>
      </c>
      <c r="I4" s="20">
        <f>_xlfn.XLOOKUP(A4,'2024 NFL Data'!$A$3:$A$200,'2024 NFL Data'!$C$3:$C$200)</f>
        <v>23</v>
      </c>
      <c r="J4" s="20">
        <f>_xlfn.XLOOKUP(A4,'2024 NFL Data'!$U$2:$U$200,'2024 NFL Data'!$Y$2:$Y$200)</f>
        <v>25</v>
      </c>
      <c r="K4" s="20">
        <f>_xlfn.XLOOKUP(A4,'2024 NFL Data'!$A$2:$A$200,'2024 NFL Data'!$B$2:$B$200)</f>
        <v>17</v>
      </c>
      <c r="L4" s="20">
        <f>_xlfn.XLOOKUP(A4,'2024 NFL Data'!$H$2:$H$200,'2024 NFL Data'!$L$2:$L$200)</f>
        <v>24</v>
      </c>
      <c r="M4" s="20">
        <f>_xlfn.XLOOKUP(A4,'2024 NFL Data'!$AI$2:$AI$200,'2024 NFL Data'!$AJ$2:$AJ$200)</f>
        <v>33</v>
      </c>
      <c r="N4" s="19">
        <f t="shared" ref="N4:P33" si="2">IFERROR((MAX(0,12-$H4)/12)*(C4/$B4)/(C$35/$B$35),0)+IFERROR((MIN(12,$H4)/12)*(I4/$H4)/(C$35/$B$35),0)</f>
        <v>0.97612732095490728</v>
      </c>
      <c r="O4" s="19">
        <f t="shared" si="2"/>
        <v>1.0610079575596818</v>
      </c>
      <c r="P4" s="19">
        <f t="shared" si="2"/>
        <v>1.1574468085106382</v>
      </c>
      <c r="Q4" s="19">
        <f t="shared" ref="Q4:Q33" si="3">IFERROR((MAX(0,12-$H4)/12)*(F4/$B4)/(F$35/$B$35),0)+IFERROR((MIN(12,$H4)/12)*(L4/$H4)/(F$35/$B$35),0)</f>
        <v>1.6340425531914895</v>
      </c>
      <c r="R4" s="32">
        <f t="shared" si="1"/>
        <v>1.9411764705882353</v>
      </c>
    </row>
    <row r="5" spans="1:18" x14ac:dyDescent="0.25">
      <c r="A5" s="31" t="str">
        <f>'2023 NFL Data'!A6</f>
        <v>Ravens</v>
      </c>
      <c r="B5" s="20" cm="1">
        <f t="array" ref="B5">INDEX('NFL Standings'!$U$3:$U$200,MATCH(A5,IFERROR(_xlfn.TEXTBEFORE('NFL Standings'!$T$3:$T$200," "),'NFL Standings'!$T$3:$T$200),0))+INDEX('NFL Standings'!$V$3:$V$200,MATCH(A5,IFERROR(_xlfn.TEXTBEFORE('NFL Standings'!$T$3:$T$200," "),'NFL Standings'!$T$3:$T$200),0))+INDEX('NFL Standings'!$W$3:$W$200,MATCH(A5,IFERROR(_xlfn.TEXTBEFORE('NFL Standings'!$T$3:$T$200," "),'NFL Standings'!$T$3:$T$200),0))</f>
        <v>17</v>
      </c>
      <c r="C5" s="20">
        <f>_xlfn.XLOOKUP(A5,'2023 NFL Data'!$A$3:$A$200,'2023 NFL Data'!$C$3:$C$200)</f>
        <v>27</v>
      </c>
      <c r="D5" s="20">
        <f>_xlfn.XLOOKUP(A5,'2023 NFL Data'!$U$2:$U$200,'2023 NFL Data'!$Y$2:$Y$200)</f>
        <v>18</v>
      </c>
      <c r="E5" s="20">
        <f>_xlfn.XLOOKUP(A5,'2023 NFL Data'!$A$2:$A$200,'2023 NFL Data'!$B$2:$B$200)</f>
        <v>26</v>
      </c>
      <c r="F5" s="20">
        <f>_xlfn.XLOOKUP(A5,'2023 NFL Data'!$H$2:$H$200,'2023 NFL Data'!$L$2:$L$200)</f>
        <v>6</v>
      </c>
      <c r="G5" s="20">
        <v>32</v>
      </c>
      <c r="H5" s="20" cm="1">
        <f t="array" ref="H5">INDEX('NFL Standings'!$B$3:$B$200,MATCH(A5,IFERROR(_xlfn.TEXTBEFORE('NFL Standings'!$A$3:$A$200," "),'NFL Standings'!$A$3:$A$200),0))+INDEX('NFL Standings'!$C$3:$C$200,MATCH(A5,IFERROR(_xlfn.TEXTBEFORE('NFL Standings'!$A$3:$A$200," "),'NFL Standings'!$A$3:$A$200),0))+INDEX('NFL Standings'!$D$3:$D$200,MATCH(A5,IFERROR(_xlfn.TEXTBEFORE('NFL Standings'!$A$3:$A$200," "),'NFL Standings'!$A$3:$A$200),0))</f>
        <v>17</v>
      </c>
      <c r="I5" s="20">
        <f>_xlfn.XLOOKUP(A5,'2024 NFL Data'!$A$3:$A$200,'2024 NFL Data'!$C$3:$C$200)</f>
        <v>41</v>
      </c>
      <c r="J5" s="20">
        <f>_xlfn.XLOOKUP(A5,'2024 NFL Data'!$U$2:$U$200,'2024 NFL Data'!$Y$2:$Y$200)</f>
        <v>27</v>
      </c>
      <c r="K5" s="20">
        <f>_xlfn.XLOOKUP(A5,'2024 NFL Data'!$A$2:$A$200,'2024 NFL Data'!$B$2:$B$200)</f>
        <v>21</v>
      </c>
      <c r="L5" s="20">
        <f>_xlfn.XLOOKUP(A5,'2024 NFL Data'!$H$2:$H$200,'2024 NFL Data'!$L$2:$L$200)</f>
        <v>12</v>
      </c>
      <c r="M5" s="20">
        <f>_xlfn.XLOOKUP(A5,'2024 NFL Data'!$AI$2:$AI$200,'2024 NFL Data'!$AJ$2:$AJ$200)</f>
        <v>22</v>
      </c>
      <c r="N5" s="19">
        <f t="shared" si="2"/>
        <v>1.7400530503978779</v>
      </c>
      <c r="O5" s="19">
        <f>IFERROR((MAX(0,12-$H5)/12)*(D5/$B5)/(D$35/$B$35),0)+IFERROR((MIN(12,$H5)/12)*(J5/$H5)/(D$35/$B$35),0)</f>
        <v>1.1458885941644561</v>
      </c>
      <c r="P5" s="19">
        <f t="shared" si="2"/>
        <v>1.4297872340425533</v>
      </c>
      <c r="Q5" s="19">
        <f t="shared" si="3"/>
        <v>0.81702127659574475</v>
      </c>
      <c r="R5" s="32">
        <f t="shared" si="1"/>
        <v>1.2941176470588236</v>
      </c>
    </row>
    <row r="6" spans="1:18" x14ac:dyDescent="0.25">
      <c r="A6" s="31" t="str">
        <f>'2023 NFL Data'!A7</f>
        <v>Bills</v>
      </c>
      <c r="B6" s="20" cm="1">
        <f t="array" ref="B6">INDEX('NFL Standings'!$U$3:$U$200,MATCH(A6,IFERROR(_xlfn.TEXTBEFORE('NFL Standings'!$T$3:$T$200," "),'NFL Standings'!$T$3:$T$200),0))+INDEX('NFL Standings'!$V$3:$V$200,MATCH(A6,IFERROR(_xlfn.TEXTBEFORE('NFL Standings'!$T$3:$T$200," "),'NFL Standings'!$T$3:$T$200),0))+INDEX('NFL Standings'!$W$3:$W$200,MATCH(A6,IFERROR(_xlfn.TEXTBEFORE('NFL Standings'!$T$3:$T$200," "),'NFL Standings'!$T$3:$T$200),0))</f>
        <v>17</v>
      </c>
      <c r="C6" s="20">
        <f>_xlfn.XLOOKUP(A6,'2023 NFL Data'!$A$3:$A$200,'2023 NFL Data'!$C$3:$C$200)</f>
        <v>29</v>
      </c>
      <c r="D6" s="20">
        <f>_xlfn.XLOOKUP(A6,'2023 NFL Data'!$U$2:$U$200,'2023 NFL Data'!$Y$2:$Y$200)</f>
        <v>18</v>
      </c>
      <c r="E6" s="20">
        <f>_xlfn.XLOOKUP(A6,'2023 NFL Data'!$A$2:$A$200,'2023 NFL Data'!$B$2:$B$200)</f>
        <v>22</v>
      </c>
      <c r="F6" s="20">
        <f>_xlfn.XLOOKUP(A6,'2023 NFL Data'!$H$2:$H$200,'2023 NFL Data'!$L$2:$L$200)</f>
        <v>14</v>
      </c>
      <c r="G6" s="20">
        <v>24</v>
      </c>
      <c r="H6" s="20" cm="1">
        <f t="array" ref="H6">INDEX('NFL Standings'!$B$3:$B$200,MATCH(A6,IFERROR(_xlfn.TEXTBEFORE('NFL Standings'!$A$3:$A$200," "),'NFL Standings'!$A$3:$A$200),0))+INDEX('NFL Standings'!$C$3:$C$200,MATCH(A6,IFERROR(_xlfn.TEXTBEFORE('NFL Standings'!$A$3:$A$200," "),'NFL Standings'!$A$3:$A$200),0))+INDEX('NFL Standings'!$D$3:$D$200,MATCH(A6,IFERROR(_xlfn.TEXTBEFORE('NFL Standings'!$A$3:$A$200," "),'NFL Standings'!$A$3:$A$200),0))</f>
        <v>17</v>
      </c>
      <c r="I6" s="20">
        <f>_xlfn.XLOOKUP(A6,'2024 NFL Data'!$A$3:$A$200,'2024 NFL Data'!$C$3:$C$200)</f>
        <v>30</v>
      </c>
      <c r="J6" s="20">
        <f>_xlfn.XLOOKUP(A6,'2024 NFL Data'!$U$2:$U$200,'2024 NFL Data'!$Y$2:$Y$200)</f>
        <v>28</v>
      </c>
      <c r="K6" s="20">
        <f>_xlfn.XLOOKUP(A6,'2024 NFL Data'!$A$2:$A$200,'2024 NFL Data'!$B$2:$B$200)</f>
        <v>32</v>
      </c>
      <c r="L6" s="20">
        <f>_xlfn.XLOOKUP(A6,'2024 NFL Data'!$H$2:$H$200,'2024 NFL Data'!$L$2:$L$200)</f>
        <v>13</v>
      </c>
      <c r="M6" s="20">
        <f>_xlfn.XLOOKUP(A6,'2024 NFL Data'!$AI$2:$AI$200,'2024 NFL Data'!$AJ$2:$AJ$200)</f>
        <v>24</v>
      </c>
      <c r="N6" s="19">
        <f t="shared" si="2"/>
        <v>1.273209549071618</v>
      </c>
      <c r="O6" s="19">
        <f t="shared" si="2"/>
        <v>1.1883289124668435</v>
      </c>
      <c r="P6" s="19">
        <f t="shared" si="2"/>
        <v>2.1787234042553192</v>
      </c>
      <c r="Q6" s="19">
        <f t="shared" si="3"/>
        <v>0.88510638297872335</v>
      </c>
      <c r="R6" s="32">
        <f t="shared" si="1"/>
        <v>1.411764705882353</v>
      </c>
    </row>
    <row r="7" spans="1:18" x14ac:dyDescent="0.25">
      <c r="A7" s="31" t="str">
        <f>'2023 NFL Data'!A8</f>
        <v>Eagles</v>
      </c>
      <c r="B7" s="20" cm="1">
        <f t="array" ref="B7">INDEX('NFL Standings'!$U$3:$U$200,MATCH(A7,IFERROR(_xlfn.TEXTBEFORE('NFL Standings'!$T$3:$T$200," "),'NFL Standings'!$T$3:$T$200),0))+INDEX('NFL Standings'!$V$3:$V$200,MATCH(A7,IFERROR(_xlfn.TEXTBEFORE('NFL Standings'!$T$3:$T$200," "),'NFL Standings'!$T$3:$T$200),0))+INDEX('NFL Standings'!$W$3:$W$200,MATCH(A7,IFERROR(_xlfn.TEXTBEFORE('NFL Standings'!$T$3:$T$200," "),'NFL Standings'!$T$3:$T$200),0))</f>
        <v>17</v>
      </c>
      <c r="C7" s="20">
        <f>_xlfn.XLOOKUP(A7,'2023 NFL Data'!$A$3:$A$200,'2023 NFL Data'!$C$3:$C$200)</f>
        <v>24</v>
      </c>
      <c r="D7" s="20">
        <f>_xlfn.XLOOKUP(A7,'2023 NFL Data'!$U$2:$U$200,'2023 NFL Data'!$Y$2:$Y$200)</f>
        <v>35</v>
      </c>
      <c r="E7" s="20">
        <f>_xlfn.XLOOKUP(A7,'2023 NFL Data'!$A$2:$A$200,'2023 NFL Data'!$B$2:$B$200)</f>
        <v>22</v>
      </c>
      <c r="F7" s="20">
        <f>_xlfn.XLOOKUP(A7,'2023 NFL Data'!$H$2:$H$200,'2023 NFL Data'!$L$2:$L$200)</f>
        <v>13</v>
      </c>
      <c r="G7" s="20">
        <v>30</v>
      </c>
      <c r="H7" s="20" cm="1">
        <f t="array" ref="H7">INDEX('NFL Standings'!$B$3:$B$200,MATCH(A7,IFERROR(_xlfn.TEXTBEFORE('NFL Standings'!$A$3:$A$200," "),'NFL Standings'!$A$3:$A$200),0))+INDEX('NFL Standings'!$C$3:$C$200,MATCH(A7,IFERROR(_xlfn.TEXTBEFORE('NFL Standings'!$A$3:$A$200," "),'NFL Standings'!$A$3:$A$200),0))+INDEX('NFL Standings'!$D$3:$D$200,MATCH(A7,IFERROR(_xlfn.TEXTBEFORE('NFL Standings'!$A$3:$A$200," "),'NFL Standings'!$A$3:$A$200),0))</f>
        <v>17</v>
      </c>
      <c r="I7" s="20">
        <f>_xlfn.XLOOKUP(A7,'2024 NFL Data'!$A$3:$A$200,'2024 NFL Data'!$C$3:$C$200)</f>
        <v>24</v>
      </c>
      <c r="J7" s="20">
        <f>_xlfn.XLOOKUP(A7,'2024 NFL Data'!$U$2:$U$200,'2024 NFL Data'!$Y$2:$Y$200)</f>
        <v>22</v>
      </c>
      <c r="K7" s="20">
        <f>_xlfn.XLOOKUP(A7,'2024 NFL Data'!$A$2:$A$200,'2024 NFL Data'!$B$2:$B$200)</f>
        <v>29</v>
      </c>
      <c r="L7" s="20">
        <f>_xlfn.XLOOKUP(A7,'2024 NFL Data'!$H$2:$H$200,'2024 NFL Data'!$L$2:$L$200)</f>
        <v>9</v>
      </c>
      <c r="M7" s="20">
        <f>_xlfn.XLOOKUP(A7,'2024 NFL Data'!$AI$2:$AI$200,'2024 NFL Data'!$AJ$2:$AJ$200)</f>
        <v>28</v>
      </c>
      <c r="N7" s="19">
        <f t="shared" si="2"/>
        <v>1.0185676392572944</v>
      </c>
      <c r="O7" s="19">
        <f t="shared" si="2"/>
        <v>0.93368700265251992</v>
      </c>
      <c r="P7" s="19">
        <f t="shared" si="2"/>
        <v>1.9744680851063827</v>
      </c>
      <c r="Q7" s="19">
        <f t="shared" si="3"/>
        <v>0.61276595744680851</v>
      </c>
      <c r="R7" s="32">
        <f t="shared" si="1"/>
        <v>1.6470588235294117</v>
      </c>
    </row>
    <row r="8" spans="1:18" x14ac:dyDescent="0.25">
      <c r="A8" s="31" t="str">
        <f>'2023 NFL Data'!A9</f>
        <v>Colts</v>
      </c>
      <c r="B8" s="20" cm="1">
        <f t="array" ref="B8">INDEX('NFL Standings'!$U$3:$U$200,MATCH(A8,IFERROR(_xlfn.TEXTBEFORE('NFL Standings'!$T$3:$T$200," "),'NFL Standings'!$T$3:$T$200),0))+INDEX('NFL Standings'!$V$3:$V$200,MATCH(A8,IFERROR(_xlfn.TEXTBEFORE('NFL Standings'!$T$3:$T$200," "),'NFL Standings'!$T$3:$T$200),0))+INDEX('NFL Standings'!$W$3:$W$200,MATCH(A8,IFERROR(_xlfn.TEXTBEFORE('NFL Standings'!$T$3:$T$200," "),'NFL Standings'!$T$3:$T$200),0))</f>
        <v>17</v>
      </c>
      <c r="C8" s="20">
        <f>_xlfn.XLOOKUP(A8,'2023 NFL Data'!$A$3:$A$200,'2023 NFL Data'!$C$3:$C$200)</f>
        <v>18</v>
      </c>
      <c r="D8" s="20">
        <f>_xlfn.XLOOKUP(A8,'2023 NFL Data'!$U$2:$U$200,'2023 NFL Data'!$Y$2:$Y$200)</f>
        <v>21</v>
      </c>
      <c r="E8" s="20">
        <f>_xlfn.XLOOKUP(A8,'2023 NFL Data'!$A$2:$A$200,'2023 NFL Data'!$B$2:$B$200)</f>
        <v>19</v>
      </c>
      <c r="F8" s="20">
        <f>_xlfn.XLOOKUP(A8,'2023 NFL Data'!$H$2:$H$200,'2023 NFL Data'!$L$2:$L$200)</f>
        <v>22</v>
      </c>
      <c r="G8" s="20">
        <v>33</v>
      </c>
      <c r="H8" s="20" cm="1">
        <f t="array" ref="H8">INDEX('NFL Standings'!$B$3:$B$200,MATCH(A8,IFERROR(_xlfn.TEXTBEFORE('NFL Standings'!$A$3:$A$200," "),'NFL Standings'!$A$3:$A$200),0))+INDEX('NFL Standings'!$C$3:$C$200,MATCH(A8,IFERROR(_xlfn.TEXTBEFORE('NFL Standings'!$A$3:$A$200," "),'NFL Standings'!$A$3:$A$200),0))+INDEX('NFL Standings'!$D$3:$D$200,MATCH(A8,IFERROR(_xlfn.TEXTBEFORE('NFL Standings'!$A$3:$A$200," "),'NFL Standings'!$A$3:$A$200),0))</f>
        <v>17</v>
      </c>
      <c r="I8" s="20">
        <f>_xlfn.XLOOKUP(A8,'2024 NFL Data'!$A$3:$A$200,'2024 NFL Data'!$C$3:$C$200)</f>
        <v>20</v>
      </c>
      <c r="J8" s="20">
        <f>_xlfn.XLOOKUP(A8,'2024 NFL Data'!$U$2:$U$200,'2024 NFL Data'!$Y$2:$Y$200)</f>
        <v>27</v>
      </c>
      <c r="K8" s="20">
        <f>_xlfn.XLOOKUP(A8,'2024 NFL Data'!$A$2:$A$200,'2024 NFL Data'!$B$2:$B$200)</f>
        <v>20</v>
      </c>
      <c r="L8" s="20">
        <f>_xlfn.XLOOKUP(A8,'2024 NFL Data'!$H$2:$H$200,'2024 NFL Data'!$L$2:$L$200)</f>
        <v>18</v>
      </c>
      <c r="M8" s="20">
        <f>_xlfn.XLOOKUP(A8,'2024 NFL Data'!$AI$2:$AI$200,'2024 NFL Data'!$AJ$2:$AJ$200)</f>
        <v>31</v>
      </c>
      <c r="N8" s="19">
        <f t="shared" si="2"/>
        <v>0.8488063660477454</v>
      </c>
      <c r="O8" s="19">
        <f t="shared" si="2"/>
        <v>1.1458885941644561</v>
      </c>
      <c r="P8" s="19">
        <f t="shared" si="2"/>
        <v>1.3617021276595744</v>
      </c>
      <c r="Q8" s="19">
        <f t="shared" si="3"/>
        <v>1.225531914893617</v>
      </c>
      <c r="R8" s="32">
        <f t="shared" si="1"/>
        <v>1.8235294117647058</v>
      </c>
    </row>
    <row r="9" spans="1:18" x14ac:dyDescent="0.25">
      <c r="A9" s="31" t="str">
        <f>'2023 NFL Data'!A10</f>
        <v>Rams</v>
      </c>
      <c r="B9" s="20" cm="1">
        <f t="array" ref="B9">INDEX('NFL Standings'!$U$3:$U$200,MATCH(A9,IFERROR(_xlfn.TEXTBEFORE('NFL Standings'!$T$3:$T$200," "),'NFL Standings'!$T$3:$T$200),0))+INDEX('NFL Standings'!$V$3:$V$200,MATCH(A9,IFERROR(_xlfn.TEXTBEFORE('NFL Standings'!$T$3:$T$200," "),'NFL Standings'!$T$3:$T$200),0))+INDEX('NFL Standings'!$W$3:$W$200,MATCH(A9,IFERROR(_xlfn.TEXTBEFORE('NFL Standings'!$T$3:$T$200," "),'NFL Standings'!$T$3:$T$200),0))</f>
        <v>17</v>
      </c>
      <c r="C9" s="20">
        <f>_xlfn.XLOOKUP(A9,'2023 NFL Data'!$A$3:$A$200,'2023 NFL Data'!$C$3:$C$200)</f>
        <v>26</v>
      </c>
      <c r="D9" s="20">
        <f>_xlfn.XLOOKUP(A9,'2023 NFL Data'!$U$2:$U$200,'2023 NFL Data'!$Y$2:$Y$200)</f>
        <v>24</v>
      </c>
      <c r="E9" s="20">
        <f>_xlfn.XLOOKUP(A9,'2023 NFL Data'!$A$2:$A$200,'2023 NFL Data'!$B$2:$B$200)</f>
        <v>18</v>
      </c>
      <c r="F9" s="20">
        <f>_xlfn.XLOOKUP(A9,'2023 NFL Data'!$H$2:$H$200,'2023 NFL Data'!$L$2:$L$200)</f>
        <v>14</v>
      </c>
      <c r="G9" s="20">
        <v>32</v>
      </c>
      <c r="H9" s="20" cm="1">
        <f t="array" ref="H9">INDEX('NFL Standings'!$B$3:$B$200,MATCH(A9,IFERROR(_xlfn.TEXTBEFORE('NFL Standings'!$A$3:$A$200," "),'NFL Standings'!$A$3:$A$200),0))+INDEX('NFL Standings'!$C$3:$C$200,MATCH(A9,IFERROR(_xlfn.TEXTBEFORE('NFL Standings'!$A$3:$A$200," "),'NFL Standings'!$A$3:$A$200),0))+INDEX('NFL Standings'!$D$3:$D$200,MATCH(A9,IFERROR(_xlfn.TEXTBEFORE('NFL Standings'!$A$3:$A$200," "),'NFL Standings'!$A$3:$A$200),0))</f>
        <v>17</v>
      </c>
      <c r="I9" s="20">
        <f>_xlfn.XLOOKUP(A9,'2024 NFL Data'!$A$3:$A$200,'2024 NFL Data'!$C$3:$C$200)</f>
        <v>22</v>
      </c>
      <c r="J9" s="20">
        <f>_xlfn.XLOOKUP(A9,'2024 NFL Data'!$U$2:$U$200,'2024 NFL Data'!$Y$2:$Y$200)</f>
        <v>29</v>
      </c>
      <c r="K9" s="20">
        <f>_xlfn.XLOOKUP(A9,'2024 NFL Data'!$A$2:$A$200,'2024 NFL Data'!$B$2:$B$200)</f>
        <v>15</v>
      </c>
      <c r="L9" s="20">
        <f>_xlfn.XLOOKUP(A9,'2024 NFL Data'!$H$2:$H$200,'2024 NFL Data'!$L$2:$L$200)</f>
        <v>13</v>
      </c>
      <c r="M9" s="20">
        <f>_xlfn.XLOOKUP(A9,'2024 NFL Data'!$AI$2:$AI$200,'2024 NFL Data'!$AJ$2:$AJ$200)</f>
        <v>29</v>
      </c>
      <c r="N9" s="19">
        <f t="shared" si="2"/>
        <v>0.93368700265251992</v>
      </c>
      <c r="O9" s="19">
        <f t="shared" si="2"/>
        <v>1.2307692307692308</v>
      </c>
      <c r="P9" s="19">
        <f t="shared" si="2"/>
        <v>1.0212765957446808</v>
      </c>
      <c r="Q9" s="19">
        <f t="shared" si="3"/>
        <v>0.88510638297872335</v>
      </c>
      <c r="R9" s="32">
        <f t="shared" si="1"/>
        <v>1.7058823529411764</v>
      </c>
    </row>
    <row r="10" spans="1:18" x14ac:dyDescent="0.25">
      <c r="A10" s="31" t="str">
        <f>'2023 NFL Data'!A11</f>
        <v>Jaguars</v>
      </c>
      <c r="B10" s="20" cm="1">
        <f t="array" ref="B10">INDEX('NFL Standings'!$U$3:$U$200,MATCH(A10,IFERROR(_xlfn.TEXTBEFORE('NFL Standings'!$T$3:$T$200," "),'NFL Standings'!$T$3:$T$200),0))+INDEX('NFL Standings'!$V$3:$V$200,MATCH(A10,IFERROR(_xlfn.TEXTBEFORE('NFL Standings'!$T$3:$T$200," "),'NFL Standings'!$T$3:$T$200),0))+INDEX('NFL Standings'!$W$3:$W$200,MATCH(A10,IFERROR(_xlfn.TEXTBEFORE('NFL Standings'!$T$3:$T$200," "),'NFL Standings'!$T$3:$T$200),0))</f>
        <v>17</v>
      </c>
      <c r="C10" s="20">
        <f>_xlfn.XLOOKUP(A10,'2023 NFL Data'!$A$3:$A$200,'2023 NFL Data'!$C$3:$C$200)</f>
        <v>22</v>
      </c>
      <c r="D10" s="20">
        <f>_xlfn.XLOOKUP(A10,'2023 NFL Data'!$U$2:$U$200,'2023 NFL Data'!$Y$2:$Y$200)</f>
        <v>27</v>
      </c>
      <c r="E10" s="20">
        <f>_xlfn.XLOOKUP(A10,'2023 NFL Data'!$A$2:$A$200,'2023 NFL Data'!$B$2:$B$200)</f>
        <v>17</v>
      </c>
      <c r="F10" s="20">
        <f>_xlfn.XLOOKUP(A10,'2023 NFL Data'!$H$2:$H$200,'2023 NFL Data'!$L$2:$L$200)</f>
        <v>15</v>
      </c>
      <c r="G10" s="20">
        <v>30</v>
      </c>
      <c r="H10" s="20" cm="1">
        <f t="array" ref="H10">INDEX('NFL Standings'!$B$3:$B$200,MATCH(A10,IFERROR(_xlfn.TEXTBEFORE('NFL Standings'!$A$3:$A$200," "),'NFL Standings'!$A$3:$A$200),0))+INDEX('NFL Standings'!$C$3:$C$200,MATCH(A10,IFERROR(_xlfn.TEXTBEFORE('NFL Standings'!$A$3:$A$200," "),'NFL Standings'!$A$3:$A$200),0))+INDEX('NFL Standings'!$D$3:$D$200,MATCH(A10,IFERROR(_xlfn.TEXTBEFORE('NFL Standings'!$A$3:$A$200," "),'NFL Standings'!$A$3:$A$200),0))</f>
        <v>17</v>
      </c>
      <c r="I10" s="20">
        <f>_xlfn.XLOOKUP(A10,'2024 NFL Data'!$A$3:$A$200,'2024 NFL Data'!$C$3:$C$200)</f>
        <v>19</v>
      </c>
      <c r="J10" s="20">
        <f>_xlfn.XLOOKUP(A10,'2024 NFL Data'!$U$2:$U$200,'2024 NFL Data'!$Y$2:$Y$200)</f>
        <v>29</v>
      </c>
      <c r="K10" s="20">
        <f>_xlfn.XLOOKUP(A10,'2024 NFL Data'!$A$2:$A$200,'2024 NFL Data'!$B$2:$B$200)</f>
        <v>13</v>
      </c>
      <c r="L10" s="20">
        <f>_xlfn.XLOOKUP(A10,'2024 NFL Data'!$H$2:$H$200,'2024 NFL Data'!$L$2:$L$200)</f>
        <v>19</v>
      </c>
      <c r="M10" s="20">
        <f>_xlfn.XLOOKUP(A10,'2024 NFL Data'!$AI$2:$AI$200,'2024 NFL Data'!$AJ$2:$AJ$200)</f>
        <v>27</v>
      </c>
      <c r="N10" s="19">
        <f t="shared" si="2"/>
        <v>0.80636604774535814</v>
      </c>
      <c r="O10" s="19">
        <f t="shared" si="2"/>
        <v>1.2307692307692308</v>
      </c>
      <c r="P10" s="19">
        <f t="shared" si="2"/>
        <v>0.88510638297872335</v>
      </c>
      <c r="Q10" s="19">
        <f t="shared" si="3"/>
        <v>1.2936170212765956</v>
      </c>
      <c r="R10" s="32">
        <f t="shared" si="1"/>
        <v>1.588235294117647</v>
      </c>
    </row>
    <row r="11" spans="1:18" x14ac:dyDescent="0.25">
      <c r="A11" s="31" t="str">
        <f>'2023 NFL Data'!A12</f>
        <v>Cardinals</v>
      </c>
      <c r="B11" s="20" cm="1">
        <f t="array" ref="B11">INDEX('NFL Standings'!$U$3:$U$200,MATCH(A11,IFERROR(_xlfn.TEXTBEFORE('NFL Standings'!$T$3:$T$200," "),'NFL Standings'!$T$3:$T$200),0))+INDEX('NFL Standings'!$V$3:$V$200,MATCH(A11,IFERROR(_xlfn.TEXTBEFORE('NFL Standings'!$T$3:$T$200," "),'NFL Standings'!$T$3:$T$200),0))+INDEX('NFL Standings'!$W$3:$W$200,MATCH(A11,IFERROR(_xlfn.TEXTBEFORE('NFL Standings'!$T$3:$T$200," "),'NFL Standings'!$T$3:$T$200),0))</f>
        <v>17</v>
      </c>
      <c r="C11" s="20">
        <f>_xlfn.XLOOKUP(A11,'2023 NFL Data'!$A$3:$A$200,'2023 NFL Data'!$C$3:$C$200)</f>
        <v>18</v>
      </c>
      <c r="D11" s="20">
        <f>_xlfn.XLOOKUP(A11,'2023 NFL Data'!$U$2:$U$200,'2023 NFL Data'!$Y$2:$Y$200)</f>
        <v>32</v>
      </c>
      <c r="E11" s="20">
        <f>_xlfn.XLOOKUP(A11,'2023 NFL Data'!$A$2:$A$200,'2023 NFL Data'!$B$2:$B$200)</f>
        <v>17</v>
      </c>
      <c r="F11" s="20">
        <f>_xlfn.XLOOKUP(A11,'2023 NFL Data'!$H$2:$H$200,'2023 NFL Data'!$L$2:$L$200)</f>
        <v>19</v>
      </c>
      <c r="G11" s="20">
        <v>28</v>
      </c>
      <c r="H11" s="20" cm="1">
        <f t="array" ref="H11">INDEX('NFL Standings'!$B$3:$B$200,MATCH(A11,IFERROR(_xlfn.TEXTBEFORE('NFL Standings'!$A$3:$A$200," "),'NFL Standings'!$A$3:$A$200),0))+INDEX('NFL Standings'!$C$3:$C$200,MATCH(A11,IFERROR(_xlfn.TEXTBEFORE('NFL Standings'!$A$3:$A$200," "),'NFL Standings'!$A$3:$A$200),0))+INDEX('NFL Standings'!$D$3:$D$200,MATCH(A11,IFERROR(_xlfn.TEXTBEFORE('NFL Standings'!$A$3:$A$200," "),'NFL Standings'!$A$3:$A$200),0))</f>
        <v>17</v>
      </c>
      <c r="I11" s="20">
        <f>_xlfn.XLOOKUP(A11,'2024 NFL Data'!$A$3:$A$200,'2024 NFL Data'!$C$3:$C$200)</f>
        <v>21</v>
      </c>
      <c r="J11" s="20">
        <f>_xlfn.XLOOKUP(A11,'2024 NFL Data'!$U$2:$U$200,'2024 NFL Data'!$Y$2:$Y$200)</f>
        <v>20</v>
      </c>
      <c r="K11" s="20">
        <f>_xlfn.XLOOKUP(A11,'2024 NFL Data'!$A$2:$A$200,'2024 NFL Data'!$B$2:$B$200)</f>
        <v>18</v>
      </c>
      <c r="L11" s="20">
        <f>_xlfn.XLOOKUP(A11,'2024 NFL Data'!$H$2:$H$200,'2024 NFL Data'!$L$2:$L$200)</f>
        <v>18</v>
      </c>
      <c r="M11" s="20">
        <f>_xlfn.XLOOKUP(A11,'2024 NFL Data'!$AI$2:$AI$200,'2024 NFL Data'!$AJ$2:$AJ$200)</f>
        <v>34</v>
      </c>
      <c r="N11" s="19">
        <f t="shared" si="2"/>
        <v>0.89124668435013266</v>
      </c>
      <c r="O11" s="19">
        <f t="shared" si="2"/>
        <v>0.8488063660477454</v>
      </c>
      <c r="P11" s="19">
        <f t="shared" si="2"/>
        <v>1.225531914893617</v>
      </c>
      <c r="Q11" s="19">
        <f t="shared" si="3"/>
        <v>1.225531914893617</v>
      </c>
      <c r="R11" s="32">
        <f t="shared" si="1"/>
        <v>2</v>
      </c>
    </row>
    <row r="12" spans="1:18" x14ac:dyDescent="0.25">
      <c r="A12" s="31" t="str">
        <f>'2023 NFL Data'!A13</f>
        <v>Bears</v>
      </c>
      <c r="B12" s="20" cm="1">
        <f t="array" ref="B12">INDEX('NFL Standings'!$U$3:$U$200,MATCH(A12,IFERROR(_xlfn.TEXTBEFORE('NFL Standings'!$T$3:$T$200," "),'NFL Standings'!$T$3:$T$200),0))+INDEX('NFL Standings'!$V$3:$V$200,MATCH(A12,IFERROR(_xlfn.TEXTBEFORE('NFL Standings'!$T$3:$T$200," "),'NFL Standings'!$T$3:$T$200),0))+INDEX('NFL Standings'!$W$3:$W$200,MATCH(A12,IFERROR(_xlfn.TEXTBEFORE('NFL Standings'!$T$3:$T$200," "),'NFL Standings'!$T$3:$T$200),0))</f>
        <v>17</v>
      </c>
      <c r="C12" s="20">
        <f>_xlfn.XLOOKUP(A12,'2023 NFL Data'!$A$3:$A$200,'2023 NFL Data'!$C$3:$C$200)</f>
        <v>19</v>
      </c>
      <c r="D12" s="20">
        <f>_xlfn.XLOOKUP(A12,'2023 NFL Data'!$U$2:$U$200,'2023 NFL Data'!$Y$2:$Y$200)</f>
        <v>31</v>
      </c>
      <c r="E12" s="20">
        <f>_xlfn.XLOOKUP(A12,'2023 NFL Data'!$A$2:$A$200,'2023 NFL Data'!$B$2:$B$200)</f>
        <v>16</v>
      </c>
      <c r="F12" s="20">
        <f>_xlfn.XLOOKUP(A12,'2023 NFL Data'!$H$2:$H$200,'2023 NFL Data'!$L$2:$L$200)</f>
        <v>8</v>
      </c>
      <c r="G12" s="20">
        <v>35</v>
      </c>
      <c r="H12" s="20" cm="1">
        <f t="array" ref="H12">INDEX('NFL Standings'!$B$3:$B$200,MATCH(A12,IFERROR(_xlfn.TEXTBEFORE('NFL Standings'!$A$3:$A$200," "),'NFL Standings'!$A$3:$A$200),0))+INDEX('NFL Standings'!$C$3:$C$200,MATCH(A12,IFERROR(_xlfn.TEXTBEFORE('NFL Standings'!$A$3:$A$200," "),'NFL Standings'!$A$3:$A$200),0))+INDEX('NFL Standings'!$D$3:$D$200,MATCH(A12,IFERROR(_xlfn.TEXTBEFORE('NFL Standings'!$A$3:$A$200," "),'NFL Standings'!$A$3:$A$200),0))</f>
        <v>17</v>
      </c>
      <c r="I12" s="20">
        <f>_xlfn.XLOOKUP(A12,'2024 NFL Data'!$A$3:$A$200,'2024 NFL Data'!$C$3:$C$200)</f>
        <v>20</v>
      </c>
      <c r="J12" s="20">
        <f>_xlfn.XLOOKUP(A12,'2024 NFL Data'!$U$2:$U$200,'2024 NFL Data'!$Y$2:$Y$200)</f>
        <v>17</v>
      </c>
      <c r="K12" s="20">
        <f>_xlfn.XLOOKUP(A12,'2024 NFL Data'!$A$2:$A$200,'2024 NFL Data'!$B$2:$B$200)</f>
        <v>13</v>
      </c>
      <c r="L12" s="20">
        <f>_xlfn.XLOOKUP(A12,'2024 NFL Data'!$H$2:$H$200,'2024 NFL Data'!$L$2:$L$200)</f>
        <v>20</v>
      </c>
      <c r="M12" s="20">
        <f>_xlfn.XLOOKUP(A12,'2024 NFL Data'!$AI$2:$AI$200,'2024 NFL Data'!$AJ$2:$AJ$200)</f>
        <v>21</v>
      </c>
      <c r="N12" s="19">
        <f t="shared" si="2"/>
        <v>0.8488063660477454</v>
      </c>
      <c r="O12" s="19">
        <f t="shared" si="2"/>
        <v>0.72148541114058362</v>
      </c>
      <c r="P12" s="19">
        <f t="shared" si="2"/>
        <v>0.88510638297872335</v>
      </c>
      <c r="Q12" s="19">
        <f t="shared" si="3"/>
        <v>1.3617021276595744</v>
      </c>
      <c r="R12" s="32">
        <f t="shared" si="1"/>
        <v>1.2352941176470589</v>
      </c>
    </row>
    <row r="13" spans="1:18" x14ac:dyDescent="0.25">
      <c r="A13" s="31" t="str">
        <f>'2023 NFL Data'!A14</f>
        <v>Titans</v>
      </c>
      <c r="B13" s="20" cm="1">
        <f t="array" ref="B13">INDEX('NFL Standings'!$U$3:$U$200,MATCH(A13,IFERROR(_xlfn.TEXTBEFORE('NFL Standings'!$T$3:$T$200," "),'NFL Standings'!$T$3:$T$200),0))+INDEX('NFL Standings'!$V$3:$V$200,MATCH(A13,IFERROR(_xlfn.TEXTBEFORE('NFL Standings'!$T$3:$T$200," "),'NFL Standings'!$T$3:$T$200),0))+INDEX('NFL Standings'!$W$3:$W$200,MATCH(A13,IFERROR(_xlfn.TEXTBEFORE('NFL Standings'!$T$3:$T$200," "),'NFL Standings'!$T$3:$T$200),0))</f>
        <v>17</v>
      </c>
      <c r="C13" s="20">
        <f>_xlfn.XLOOKUP(A13,'2023 NFL Data'!$A$3:$A$200,'2023 NFL Data'!$C$3:$C$200)</f>
        <v>14</v>
      </c>
      <c r="D13" s="20">
        <f>_xlfn.XLOOKUP(A13,'2023 NFL Data'!$U$2:$U$200,'2023 NFL Data'!$Y$2:$Y$200)</f>
        <v>20</v>
      </c>
      <c r="E13" s="20">
        <f>_xlfn.XLOOKUP(A13,'2023 NFL Data'!$A$2:$A$200,'2023 NFL Data'!$B$2:$B$200)</f>
        <v>16</v>
      </c>
      <c r="F13" s="20">
        <f>_xlfn.XLOOKUP(A13,'2023 NFL Data'!$H$2:$H$200,'2023 NFL Data'!$L$2:$L$200)</f>
        <v>10</v>
      </c>
      <c r="G13" s="20">
        <v>29</v>
      </c>
      <c r="H13" s="20" cm="1">
        <f t="array" ref="H13">INDEX('NFL Standings'!$B$3:$B$200,MATCH(A13,IFERROR(_xlfn.TEXTBEFORE('NFL Standings'!$A$3:$A$200," "),'NFL Standings'!$A$3:$A$200),0))+INDEX('NFL Standings'!$C$3:$C$200,MATCH(A13,IFERROR(_xlfn.TEXTBEFORE('NFL Standings'!$A$3:$A$200," "),'NFL Standings'!$A$3:$A$200),0))+INDEX('NFL Standings'!$D$3:$D$200,MATCH(A13,IFERROR(_xlfn.TEXTBEFORE('NFL Standings'!$A$3:$A$200," "),'NFL Standings'!$A$3:$A$200),0))</f>
        <v>17</v>
      </c>
      <c r="I13" s="20">
        <f>_xlfn.XLOOKUP(A13,'2024 NFL Data'!$A$3:$A$200,'2024 NFL Data'!$C$3:$C$200)</f>
        <v>22</v>
      </c>
      <c r="J13" s="20">
        <f>_xlfn.XLOOKUP(A13,'2024 NFL Data'!$U$2:$U$200,'2024 NFL Data'!$Y$2:$Y$200)</f>
        <v>27</v>
      </c>
      <c r="K13" s="20">
        <f>_xlfn.XLOOKUP(A13,'2024 NFL Data'!$A$2:$A$200,'2024 NFL Data'!$B$2:$B$200)</f>
        <v>11</v>
      </c>
      <c r="L13" s="20">
        <f>_xlfn.XLOOKUP(A13,'2024 NFL Data'!$H$2:$H$200,'2024 NFL Data'!$L$2:$L$200)</f>
        <v>21</v>
      </c>
      <c r="M13" s="20">
        <f>_xlfn.XLOOKUP(A13,'2024 NFL Data'!$AI$2:$AI$200,'2024 NFL Data'!$AJ$2:$AJ$200)</f>
        <v>25</v>
      </c>
      <c r="N13" s="19">
        <f t="shared" si="2"/>
        <v>0.93368700265251992</v>
      </c>
      <c r="O13" s="19">
        <f t="shared" si="2"/>
        <v>1.1458885941644561</v>
      </c>
      <c r="P13" s="19">
        <f t="shared" si="2"/>
        <v>0.74893617021276593</v>
      </c>
      <c r="Q13" s="19">
        <f t="shared" si="3"/>
        <v>1.4297872340425533</v>
      </c>
      <c r="R13" s="32">
        <f t="shared" si="1"/>
        <v>1.4705882352941178</v>
      </c>
    </row>
    <row r="14" spans="1:18" x14ac:dyDescent="0.25">
      <c r="A14" s="31" t="str">
        <f>'2023 NFL Data'!A15</f>
        <v>Steelers</v>
      </c>
      <c r="B14" s="20" cm="1">
        <f t="array" ref="B14">INDEX('NFL Standings'!$U$3:$U$200,MATCH(A14,IFERROR(_xlfn.TEXTBEFORE('NFL Standings'!$T$3:$T$200," "),'NFL Standings'!$T$3:$T$200),0))+INDEX('NFL Standings'!$V$3:$V$200,MATCH(A14,IFERROR(_xlfn.TEXTBEFORE('NFL Standings'!$T$3:$T$200," "),'NFL Standings'!$T$3:$T$200),0))+INDEX('NFL Standings'!$W$3:$W$200,MATCH(A14,IFERROR(_xlfn.TEXTBEFORE('NFL Standings'!$T$3:$T$200," "),'NFL Standings'!$T$3:$T$200),0))</f>
        <v>17</v>
      </c>
      <c r="C14" s="20">
        <f>_xlfn.XLOOKUP(A14,'2023 NFL Data'!$A$3:$A$200,'2023 NFL Data'!$C$3:$C$200)</f>
        <v>13</v>
      </c>
      <c r="D14" s="20">
        <f>_xlfn.XLOOKUP(A14,'2023 NFL Data'!$U$2:$U$200,'2023 NFL Data'!$Y$2:$Y$200)</f>
        <v>23</v>
      </c>
      <c r="E14" s="20">
        <f>_xlfn.XLOOKUP(A14,'2023 NFL Data'!$A$2:$A$200,'2023 NFL Data'!$B$2:$B$200)</f>
        <v>16</v>
      </c>
      <c r="F14" s="20">
        <f>_xlfn.XLOOKUP(A14,'2023 NFL Data'!$H$2:$H$200,'2023 NFL Data'!$L$2:$L$200)</f>
        <v>9</v>
      </c>
      <c r="G14" s="20">
        <v>29</v>
      </c>
      <c r="H14" s="20" cm="1">
        <f t="array" ref="H14">INDEX('NFL Standings'!$B$3:$B$200,MATCH(A14,IFERROR(_xlfn.TEXTBEFORE('NFL Standings'!$A$3:$A$200," "),'NFL Standings'!$A$3:$A$200),0))+INDEX('NFL Standings'!$C$3:$C$200,MATCH(A14,IFERROR(_xlfn.TEXTBEFORE('NFL Standings'!$A$3:$A$200," "),'NFL Standings'!$A$3:$A$200),0))+INDEX('NFL Standings'!$D$3:$D$200,MATCH(A14,IFERROR(_xlfn.TEXTBEFORE('NFL Standings'!$A$3:$A$200," "),'NFL Standings'!$A$3:$A$200),0))</f>
        <v>17</v>
      </c>
      <c r="I14" s="20">
        <f>_xlfn.XLOOKUP(A14,'2024 NFL Data'!$A$3:$A$200,'2024 NFL Data'!$C$3:$C$200)</f>
        <v>21</v>
      </c>
      <c r="J14" s="20">
        <f>_xlfn.XLOOKUP(A14,'2024 NFL Data'!$U$2:$U$200,'2024 NFL Data'!$Y$2:$Y$200)</f>
        <v>23</v>
      </c>
      <c r="K14" s="20">
        <f>_xlfn.XLOOKUP(A14,'2024 NFL Data'!$A$2:$A$200,'2024 NFL Data'!$B$2:$B$200)</f>
        <v>14</v>
      </c>
      <c r="L14" s="20">
        <f>_xlfn.XLOOKUP(A14,'2024 NFL Data'!$H$2:$H$200,'2024 NFL Data'!$L$2:$L$200)</f>
        <v>14</v>
      </c>
      <c r="M14" s="20">
        <f>_xlfn.XLOOKUP(A14,'2024 NFL Data'!$AI$2:$AI$200,'2024 NFL Data'!$AJ$2:$AJ$200)</f>
        <v>41</v>
      </c>
      <c r="N14" s="19">
        <f t="shared" si="2"/>
        <v>0.89124668435013266</v>
      </c>
      <c r="O14" s="19">
        <f t="shared" si="2"/>
        <v>0.97612732095490728</v>
      </c>
      <c r="P14" s="19">
        <f t="shared" si="2"/>
        <v>0.95319148936170206</v>
      </c>
      <c r="Q14" s="19">
        <f t="shared" si="3"/>
        <v>0.95319148936170206</v>
      </c>
      <c r="R14" s="32">
        <f t="shared" si="1"/>
        <v>2.4117647058823528</v>
      </c>
    </row>
    <row r="15" spans="1:18" x14ac:dyDescent="0.25">
      <c r="A15" s="31" t="str">
        <f>'2023 NFL Data'!A16</f>
        <v>Browns</v>
      </c>
      <c r="B15" s="20" cm="1">
        <f t="array" ref="B15">INDEX('NFL Standings'!$U$3:$U$200,MATCH(A15,IFERROR(_xlfn.TEXTBEFORE('NFL Standings'!$T$3:$T$200," "),'NFL Standings'!$T$3:$T$200),0))+INDEX('NFL Standings'!$V$3:$V$200,MATCH(A15,IFERROR(_xlfn.TEXTBEFORE('NFL Standings'!$T$3:$T$200," "),'NFL Standings'!$T$3:$T$200),0))+INDEX('NFL Standings'!$W$3:$W$200,MATCH(A15,IFERROR(_xlfn.TEXTBEFORE('NFL Standings'!$T$3:$T$200," "),'NFL Standings'!$T$3:$T$200),0))</f>
        <v>17</v>
      </c>
      <c r="C15" s="20">
        <f>_xlfn.XLOOKUP(A15,'2023 NFL Data'!$A$3:$A$200,'2023 NFL Data'!$C$3:$C$200)</f>
        <v>24</v>
      </c>
      <c r="D15" s="20">
        <f>_xlfn.XLOOKUP(A15,'2023 NFL Data'!$U$2:$U$200,'2023 NFL Data'!$Y$2:$Y$200)</f>
        <v>23</v>
      </c>
      <c r="E15" s="20">
        <f>_xlfn.XLOOKUP(A15,'2023 NFL Data'!$A$2:$A$200,'2023 NFL Data'!$B$2:$B$200)</f>
        <v>15</v>
      </c>
      <c r="F15" s="20">
        <f>_xlfn.XLOOKUP(A15,'2023 NFL Data'!$H$2:$H$200,'2023 NFL Data'!$L$2:$L$200)</f>
        <v>15</v>
      </c>
      <c r="G15" s="20">
        <v>34</v>
      </c>
      <c r="H15" s="20" cm="1">
        <f t="array" ref="H15">INDEX('NFL Standings'!$B$3:$B$200,MATCH(A15,IFERROR(_xlfn.TEXTBEFORE('NFL Standings'!$A$3:$A$200," "),'NFL Standings'!$A$3:$A$200),0))+INDEX('NFL Standings'!$C$3:$C$200,MATCH(A15,IFERROR(_xlfn.TEXTBEFORE('NFL Standings'!$A$3:$A$200," "),'NFL Standings'!$A$3:$A$200),0))+INDEX('NFL Standings'!$D$3:$D$200,MATCH(A15,IFERROR(_xlfn.TEXTBEFORE('NFL Standings'!$A$3:$A$200," "),'NFL Standings'!$A$3:$A$200),0))</f>
        <v>17</v>
      </c>
      <c r="I15" s="20">
        <f>_xlfn.XLOOKUP(A15,'2024 NFL Data'!$A$3:$A$200,'2024 NFL Data'!$C$3:$C$200)</f>
        <v>19</v>
      </c>
      <c r="J15" s="20">
        <f>_xlfn.XLOOKUP(A15,'2024 NFL Data'!$U$2:$U$200,'2024 NFL Data'!$Y$2:$Y$200)</f>
        <v>26</v>
      </c>
      <c r="K15" s="20">
        <f>_xlfn.XLOOKUP(A15,'2024 NFL Data'!$A$2:$A$200,'2024 NFL Data'!$B$2:$B$200)</f>
        <v>8</v>
      </c>
      <c r="L15" s="20">
        <f>_xlfn.XLOOKUP(A15,'2024 NFL Data'!$H$2:$H$200,'2024 NFL Data'!$L$2:$L$200)</f>
        <v>22</v>
      </c>
      <c r="M15" s="20">
        <f>_xlfn.XLOOKUP(A15,'2024 NFL Data'!$AI$2:$AI$200,'2024 NFL Data'!$AJ$2:$AJ$200)</f>
        <v>18</v>
      </c>
      <c r="N15" s="19">
        <f t="shared" si="2"/>
        <v>0.80636604774535814</v>
      </c>
      <c r="O15" s="19">
        <f t="shared" si="2"/>
        <v>1.103448275862069</v>
      </c>
      <c r="P15" s="19">
        <f t="shared" si="2"/>
        <v>0.5446808510638298</v>
      </c>
      <c r="Q15" s="19">
        <f t="shared" si="3"/>
        <v>1.4978723404255319</v>
      </c>
      <c r="R15" s="32">
        <f t="shared" si="1"/>
        <v>1.0588235294117647</v>
      </c>
    </row>
    <row r="16" spans="1:18" x14ac:dyDescent="0.25">
      <c r="A16" s="31" t="str">
        <f>'2023 NFL Data'!A17</f>
        <v>Falcons</v>
      </c>
      <c r="B16" s="20" cm="1">
        <f t="array" ref="B16">INDEX('NFL Standings'!$U$3:$U$200,MATCH(A16,IFERROR(_xlfn.TEXTBEFORE('NFL Standings'!$T$3:$T$200," "),'NFL Standings'!$T$3:$T$200),0))+INDEX('NFL Standings'!$V$3:$V$200,MATCH(A16,IFERROR(_xlfn.TEXTBEFORE('NFL Standings'!$T$3:$T$200," "),'NFL Standings'!$T$3:$T$200),0))+INDEX('NFL Standings'!$W$3:$W$200,MATCH(A16,IFERROR(_xlfn.TEXTBEFORE('NFL Standings'!$T$3:$T$200," "),'NFL Standings'!$T$3:$T$200),0))</f>
        <v>17</v>
      </c>
      <c r="C16" s="20">
        <f>_xlfn.XLOOKUP(A16,'2023 NFL Data'!$A$3:$A$200,'2023 NFL Data'!$C$3:$C$200)</f>
        <v>17</v>
      </c>
      <c r="D16" s="20">
        <f>_xlfn.XLOOKUP(A16,'2023 NFL Data'!$U$2:$U$200,'2023 NFL Data'!$Y$2:$Y$200)</f>
        <v>24</v>
      </c>
      <c r="E16" s="20">
        <f>_xlfn.XLOOKUP(A16,'2023 NFL Data'!$A$2:$A$200,'2023 NFL Data'!$B$2:$B$200)</f>
        <v>14</v>
      </c>
      <c r="F16" s="20">
        <f>_xlfn.XLOOKUP(A16,'2023 NFL Data'!$H$2:$H$200,'2023 NFL Data'!$L$2:$L$200)</f>
        <v>11</v>
      </c>
      <c r="G16" s="20">
        <v>32</v>
      </c>
      <c r="H16" s="20" cm="1">
        <f t="array" ref="H16">INDEX('NFL Standings'!$B$3:$B$200,MATCH(A16,IFERROR(_xlfn.TEXTBEFORE('NFL Standings'!$A$3:$A$200," "),'NFL Standings'!$A$3:$A$200),0))+INDEX('NFL Standings'!$C$3:$C$200,MATCH(A16,IFERROR(_xlfn.TEXTBEFORE('NFL Standings'!$A$3:$A$200," "),'NFL Standings'!$A$3:$A$200),0))+INDEX('NFL Standings'!$D$3:$D$200,MATCH(A16,IFERROR(_xlfn.TEXTBEFORE('NFL Standings'!$A$3:$A$200," "),'NFL Standings'!$A$3:$A$200),0))</f>
        <v>17</v>
      </c>
      <c r="I16" s="20">
        <f>_xlfn.XLOOKUP(A16,'2024 NFL Data'!$A$3:$A$200,'2024 NFL Data'!$C$3:$C$200)</f>
        <v>21</v>
      </c>
      <c r="J16" s="20">
        <f>_xlfn.XLOOKUP(A16,'2024 NFL Data'!$U$2:$U$200,'2024 NFL Data'!$Y$2:$Y$200)</f>
        <v>34</v>
      </c>
      <c r="K16" s="20">
        <f>_xlfn.XLOOKUP(A16,'2024 NFL Data'!$A$2:$A$200,'2024 NFL Data'!$B$2:$B$200)</f>
        <v>18</v>
      </c>
      <c r="L16" s="20">
        <f>_xlfn.XLOOKUP(A16,'2024 NFL Data'!$H$2:$H$200,'2024 NFL Data'!$L$2:$L$200)</f>
        <v>11</v>
      </c>
      <c r="M16" s="20">
        <f>_xlfn.XLOOKUP(A16,'2024 NFL Data'!$AI$2:$AI$200,'2024 NFL Data'!$AJ$2:$AJ$200)</f>
        <v>29</v>
      </c>
      <c r="N16" s="19">
        <f t="shared" si="2"/>
        <v>0.89124668435013266</v>
      </c>
      <c r="O16" s="19">
        <f t="shared" si="2"/>
        <v>1.4429708222811672</v>
      </c>
      <c r="P16" s="19">
        <f t="shared" si="2"/>
        <v>1.225531914893617</v>
      </c>
      <c r="Q16" s="19">
        <f t="shared" si="3"/>
        <v>0.74893617021276593</v>
      </c>
      <c r="R16" s="32">
        <f t="shared" si="1"/>
        <v>1.7058823529411764</v>
      </c>
    </row>
    <row r="17" spans="1:18" x14ac:dyDescent="0.25">
      <c r="A17" s="31" t="str">
        <f>'2023 NFL Data'!A18</f>
        <v>Cowboys</v>
      </c>
      <c r="B17" s="20" cm="1">
        <f t="array" ref="B17">INDEX('NFL Standings'!$U$3:$U$200,MATCH(A17,IFERROR(_xlfn.TEXTBEFORE('NFL Standings'!$T$3:$T$200," "),'NFL Standings'!$T$3:$T$200),0))+INDEX('NFL Standings'!$V$3:$V$200,MATCH(A17,IFERROR(_xlfn.TEXTBEFORE('NFL Standings'!$T$3:$T$200," "),'NFL Standings'!$T$3:$T$200),0))+INDEX('NFL Standings'!$W$3:$W$200,MATCH(A17,IFERROR(_xlfn.TEXTBEFORE('NFL Standings'!$T$3:$T$200," "),'NFL Standings'!$T$3:$T$200),0))</f>
        <v>17</v>
      </c>
      <c r="C17" s="20">
        <f>_xlfn.XLOOKUP(A17,'2023 NFL Data'!$A$3:$A$200,'2023 NFL Data'!$C$3:$C$200)</f>
        <v>36</v>
      </c>
      <c r="D17" s="20">
        <f>_xlfn.XLOOKUP(A17,'2023 NFL Data'!$U$2:$U$200,'2023 NFL Data'!$Y$2:$Y$200)</f>
        <v>21</v>
      </c>
      <c r="E17" s="20">
        <f>_xlfn.XLOOKUP(A17,'2023 NFL Data'!$A$2:$A$200,'2023 NFL Data'!$B$2:$B$200)</f>
        <v>14</v>
      </c>
      <c r="F17" s="20">
        <f>_xlfn.XLOOKUP(A17,'2023 NFL Data'!$H$2:$H$200,'2023 NFL Data'!$L$2:$L$200)</f>
        <v>14</v>
      </c>
      <c r="G17" s="20">
        <v>36</v>
      </c>
      <c r="H17" s="20" cm="1">
        <f t="array" ref="H17">INDEX('NFL Standings'!$B$3:$B$200,MATCH(A17,IFERROR(_xlfn.TEXTBEFORE('NFL Standings'!$A$3:$A$200," "),'NFL Standings'!$A$3:$A$200),0))+INDEX('NFL Standings'!$C$3:$C$200,MATCH(A17,IFERROR(_xlfn.TEXTBEFORE('NFL Standings'!$A$3:$A$200," "),'NFL Standings'!$A$3:$A$200),0))+INDEX('NFL Standings'!$D$3:$D$200,MATCH(A17,IFERROR(_xlfn.TEXTBEFORE('NFL Standings'!$A$3:$A$200," "),'NFL Standings'!$A$3:$A$200),0))</f>
        <v>17</v>
      </c>
      <c r="I17" s="20">
        <f>_xlfn.XLOOKUP(A17,'2024 NFL Data'!$A$3:$A$200,'2024 NFL Data'!$C$3:$C$200)</f>
        <v>23</v>
      </c>
      <c r="J17" s="20">
        <f>_xlfn.XLOOKUP(A17,'2024 NFL Data'!$U$2:$U$200,'2024 NFL Data'!$Y$2:$Y$200)</f>
        <v>28</v>
      </c>
      <c r="K17" s="20">
        <f>_xlfn.XLOOKUP(A17,'2024 NFL Data'!$A$2:$A$200,'2024 NFL Data'!$B$2:$B$200)</f>
        <v>6</v>
      </c>
      <c r="L17" s="20">
        <f>_xlfn.XLOOKUP(A17,'2024 NFL Data'!$H$2:$H$200,'2024 NFL Data'!$L$2:$L$200)</f>
        <v>25</v>
      </c>
      <c r="M17" s="20">
        <f>_xlfn.XLOOKUP(A17,'2024 NFL Data'!$AI$2:$AI$200,'2024 NFL Data'!$AJ$2:$AJ$200)</f>
        <v>40</v>
      </c>
      <c r="N17" s="19">
        <f t="shared" si="2"/>
        <v>0.97612732095490728</v>
      </c>
      <c r="O17" s="19">
        <f t="shared" si="2"/>
        <v>1.1883289124668435</v>
      </c>
      <c r="P17" s="19">
        <f t="shared" si="2"/>
        <v>0.40851063829787237</v>
      </c>
      <c r="Q17" s="19">
        <f t="shared" si="3"/>
        <v>1.7021276595744681</v>
      </c>
      <c r="R17" s="32">
        <f t="shared" si="1"/>
        <v>2.3529411764705883</v>
      </c>
    </row>
    <row r="18" spans="1:18" x14ac:dyDescent="0.25">
      <c r="A18" s="31" t="str">
        <f>'2023 NFL Data'!A19</f>
        <v>Commanders</v>
      </c>
      <c r="B18" s="20" cm="1">
        <f t="array" ref="B18">INDEX('NFL Standings'!$U$3:$U$200,MATCH(A18,IFERROR(_xlfn.TEXTBEFORE('NFL Standings'!$T$3:$T$200," "),'NFL Standings'!$T$3:$T$200),0))+INDEX('NFL Standings'!$V$3:$V$200,MATCH(A18,IFERROR(_xlfn.TEXTBEFORE('NFL Standings'!$T$3:$T$200," "),'NFL Standings'!$T$3:$T$200),0))+INDEX('NFL Standings'!$W$3:$W$200,MATCH(A18,IFERROR(_xlfn.TEXTBEFORE('NFL Standings'!$T$3:$T$200," "),'NFL Standings'!$T$3:$T$200),0))</f>
        <v>17</v>
      </c>
      <c r="C18" s="20">
        <f>_xlfn.XLOOKUP(A18,'2023 NFL Data'!$A$3:$A$200,'2023 NFL Data'!$C$3:$C$200)</f>
        <v>24</v>
      </c>
      <c r="D18" s="20">
        <f>_xlfn.XLOOKUP(A18,'2023 NFL Data'!$U$2:$U$200,'2023 NFL Data'!$Y$2:$Y$200)</f>
        <v>39</v>
      </c>
      <c r="E18" s="20">
        <f>_xlfn.XLOOKUP(A18,'2023 NFL Data'!$A$2:$A$200,'2023 NFL Data'!$B$2:$B$200)</f>
        <v>14</v>
      </c>
      <c r="F18" s="20">
        <f>_xlfn.XLOOKUP(A18,'2023 NFL Data'!$H$2:$H$200,'2023 NFL Data'!$L$2:$L$200)</f>
        <v>15</v>
      </c>
      <c r="G18" s="20">
        <v>19</v>
      </c>
      <c r="H18" s="20" cm="1">
        <f t="array" ref="H18">INDEX('NFL Standings'!$B$3:$B$200,MATCH(A18,IFERROR(_xlfn.TEXTBEFORE('NFL Standings'!$A$3:$A$200," "),'NFL Standings'!$A$3:$A$200),0))+INDEX('NFL Standings'!$C$3:$C$200,MATCH(A18,IFERROR(_xlfn.TEXTBEFORE('NFL Standings'!$A$3:$A$200," "),'NFL Standings'!$A$3:$A$200),0))+INDEX('NFL Standings'!$D$3:$D$200,MATCH(A18,IFERROR(_xlfn.TEXTBEFORE('NFL Standings'!$A$3:$A$200," "),'NFL Standings'!$A$3:$A$200),0))</f>
        <v>17</v>
      </c>
      <c r="I18" s="20">
        <f>_xlfn.XLOOKUP(A18,'2024 NFL Data'!$A$3:$A$200,'2024 NFL Data'!$C$3:$C$200)</f>
        <v>29</v>
      </c>
      <c r="J18" s="20">
        <f>_xlfn.XLOOKUP(A18,'2024 NFL Data'!$U$2:$U$200,'2024 NFL Data'!$Y$2:$Y$200)</f>
        <v>25</v>
      </c>
      <c r="K18" s="20">
        <f>_xlfn.XLOOKUP(A18,'2024 NFL Data'!$A$2:$A$200,'2024 NFL Data'!$B$2:$B$200)</f>
        <v>25</v>
      </c>
      <c r="L18" s="20">
        <f>_xlfn.XLOOKUP(A18,'2024 NFL Data'!$H$2:$H$200,'2024 NFL Data'!$L$2:$L$200)</f>
        <v>18</v>
      </c>
      <c r="M18" s="20">
        <f>_xlfn.XLOOKUP(A18,'2024 NFL Data'!$AI$2:$AI$200,'2024 NFL Data'!$AJ$2:$AJ$200)</f>
        <v>34</v>
      </c>
      <c r="N18" s="19">
        <f t="shared" si="2"/>
        <v>1.2307692307692308</v>
      </c>
      <c r="O18" s="19">
        <f t="shared" si="2"/>
        <v>1.0610079575596818</v>
      </c>
      <c r="P18" s="19">
        <f t="shared" si="2"/>
        <v>1.7021276595744681</v>
      </c>
      <c r="Q18" s="19">
        <f t="shared" si="3"/>
        <v>1.225531914893617</v>
      </c>
      <c r="R18" s="32">
        <f t="shared" si="1"/>
        <v>2</v>
      </c>
    </row>
    <row r="19" spans="1:18" x14ac:dyDescent="0.25">
      <c r="A19" s="31" t="str">
        <f>'2023 NFL Data'!A20</f>
        <v>Saints</v>
      </c>
      <c r="B19" s="20" cm="1">
        <f t="array" ref="B19">INDEX('NFL Standings'!$U$3:$U$200,MATCH(A19,IFERROR(_xlfn.TEXTBEFORE('NFL Standings'!$T$3:$T$200," "),'NFL Standings'!$T$3:$T$200),0))+INDEX('NFL Standings'!$V$3:$V$200,MATCH(A19,IFERROR(_xlfn.TEXTBEFORE('NFL Standings'!$T$3:$T$200," "),'NFL Standings'!$T$3:$T$200),0))+INDEX('NFL Standings'!$W$3:$W$200,MATCH(A19,IFERROR(_xlfn.TEXTBEFORE('NFL Standings'!$T$3:$T$200," "),'NFL Standings'!$T$3:$T$200),0))</f>
        <v>17</v>
      </c>
      <c r="C19" s="20">
        <f>_xlfn.XLOOKUP(A19,'2023 NFL Data'!$A$3:$A$200,'2023 NFL Data'!$C$3:$C$200)</f>
        <v>28</v>
      </c>
      <c r="D19" s="20">
        <f>_xlfn.XLOOKUP(A19,'2023 NFL Data'!$U$2:$U$200,'2023 NFL Data'!$Y$2:$Y$200)</f>
        <v>22</v>
      </c>
      <c r="E19" s="20">
        <f>_xlfn.XLOOKUP(A19,'2023 NFL Data'!$A$2:$A$200,'2023 NFL Data'!$B$2:$B$200)</f>
        <v>13</v>
      </c>
      <c r="F19" s="20">
        <f>_xlfn.XLOOKUP(A19,'2023 NFL Data'!$H$2:$H$200,'2023 NFL Data'!$L$2:$L$200)</f>
        <v>10</v>
      </c>
      <c r="G19" s="20">
        <v>30</v>
      </c>
      <c r="H19" s="20" cm="1">
        <f t="array" ref="H19">INDEX('NFL Standings'!$B$3:$B$200,MATCH(A19,IFERROR(_xlfn.TEXTBEFORE('NFL Standings'!$A$3:$A$200," "),'NFL Standings'!$A$3:$A$200),0))+INDEX('NFL Standings'!$C$3:$C$200,MATCH(A19,IFERROR(_xlfn.TEXTBEFORE('NFL Standings'!$A$3:$A$200," "),'NFL Standings'!$A$3:$A$200),0))+INDEX('NFL Standings'!$D$3:$D$200,MATCH(A19,IFERROR(_xlfn.TEXTBEFORE('NFL Standings'!$A$3:$A$200," "),'NFL Standings'!$A$3:$A$200),0))</f>
        <v>17</v>
      </c>
      <c r="I19" s="20">
        <f>_xlfn.XLOOKUP(A19,'2024 NFL Data'!$A$3:$A$200,'2024 NFL Data'!$C$3:$C$200)</f>
        <v>21</v>
      </c>
      <c r="J19" s="20">
        <f>_xlfn.XLOOKUP(A19,'2024 NFL Data'!$U$2:$U$200,'2024 NFL Data'!$Y$2:$Y$200)</f>
        <v>19</v>
      </c>
      <c r="K19" s="20">
        <f>_xlfn.XLOOKUP(A19,'2024 NFL Data'!$A$2:$A$200,'2024 NFL Data'!$B$2:$B$200)</f>
        <v>15</v>
      </c>
      <c r="L19" s="20">
        <f>_xlfn.XLOOKUP(A19,'2024 NFL Data'!$H$2:$H$200,'2024 NFL Data'!$L$2:$L$200)</f>
        <v>20</v>
      </c>
      <c r="M19" s="20">
        <f>_xlfn.XLOOKUP(A19,'2024 NFL Data'!$AI$2:$AI$200,'2024 NFL Data'!$AJ$2:$AJ$200)</f>
        <v>27</v>
      </c>
      <c r="N19" s="19">
        <f t="shared" si="2"/>
        <v>0.89124668435013266</v>
      </c>
      <c r="O19" s="19">
        <f t="shared" si="2"/>
        <v>0.80636604774535814</v>
      </c>
      <c r="P19" s="19">
        <f t="shared" si="2"/>
        <v>1.0212765957446808</v>
      </c>
      <c r="Q19" s="19">
        <f t="shared" si="3"/>
        <v>1.3617021276595744</v>
      </c>
      <c r="R19" s="32">
        <f t="shared" si="1"/>
        <v>1.588235294117647</v>
      </c>
    </row>
    <row r="20" spans="1:18" x14ac:dyDescent="0.25">
      <c r="A20" s="31" t="str">
        <f>'2023 NFL Data'!A21</f>
        <v>Bengals</v>
      </c>
      <c r="B20" s="20" cm="1">
        <f t="array" ref="B20">INDEX('NFL Standings'!$U$3:$U$200,MATCH(A20,IFERROR(_xlfn.TEXTBEFORE('NFL Standings'!$T$3:$T$200," "),'NFL Standings'!$T$3:$T$200),0))+INDEX('NFL Standings'!$V$3:$V$200,MATCH(A20,IFERROR(_xlfn.TEXTBEFORE('NFL Standings'!$T$3:$T$200," "),'NFL Standings'!$T$3:$T$200),0))+INDEX('NFL Standings'!$W$3:$W$200,MATCH(A20,IFERROR(_xlfn.TEXTBEFORE('NFL Standings'!$T$3:$T$200," "),'NFL Standings'!$T$3:$T$200),0))</f>
        <v>17</v>
      </c>
      <c r="C20" s="20">
        <f>_xlfn.XLOOKUP(A20,'2023 NFL Data'!$A$3:$A$200,'2023 NFL Data'!$C$3:$C$200)</f>
        <v>27</v>
      </c>
      <c r="D20" s="20">
        <f>_xlfn.XLOOKUP(A20,'2023 NFL Data'!$U$2:$U$200,'2023 NFL Data'!$Y$2:$Y$200)</f>
        <v>23</v>
      </c>
      <c r="E20" s="20">
        <f>_xlfn.XLOOKUP(A20,'2023 NFL Data'!$A$2:$A$200,'2023 NFL Data'!$B$2:$B$200)</f>
        <v>12</v>
      </c>
      <c r="F20" s="20">
        <f>_xlfn.XLOOKUP(A20,'2023 NFL Data'!$H$2:$H$200,'2023 NFL Data'!$L$2:$L$200)</f>
        <v>17</v>
      </c>
      <c r="G20" s="20">
        <v>26</v>
      </c>
      <c r="H20" s="20" cm="1">
        <f t="array" ref="H20">INDEX('NFL Standings'!$B$3:$B$200,MATCH(A20,IFERROR(_xlfn.TEXTBEFORE('NFL Standings'!$A$3:$A$200," "),'NFL Standings'!$A$3:$A$200),0))+INDEX('NFL Standings'!$C$3:$C$200,MATCH(A20,IFERROR(_xlfn.TEXTBEFORE('NFL Standings'!$A$3:$A$200," "),'NFL Standings'!$A$3:$A$200),0))+INDEX('NFL Standings'!$D$3:$D$200,MATCH(A20,IFERROR(_xlfn.TEXTBEFORE('NFL Standings'!$A$3:$A$200," "),'NFL Standings'!$A$3:$A$200),0))</f>
        <v>17</v>
      </c>
      <c r="I20" s="20">
        <f>_xlfn.XLOOKUP(A20,'2024 NFL Data'!$A$3:$A$200,'2024 NFL Data'!$C$3:$C$200)</f>
        <v>43</v>
      </c>
      <c r="J20" s="20">
        <f>_xlfn.XLOOKUP(A20,'2024 NFL Data'!$U$2:$U$200,'2024 NFL Data'!$Y$2:$Y$200)</f>
        <v>30</v>
      </c>
      <c r="K20" s="20">
        <f>_xlfn.XLOOKUP(A20,'2024 NFL Data'!$A$2:$A$200,'2024 NFL Data'!$B$2:$B$200)</f>
        <v>11</v>
      </c>
      <c r="L20" s="20">
        <f>_xlfn.XLOOKUP(A20,'2024 NFL Data'!$H$2:$H$200,'2024 NFL Data'!$L$2:$L$200)</f>
        <v>20</v>
      </c>
      <c r="M20" s="20">
        <f>_xlfn.XLOOKUP(A20,'2024 NFL Data'!$AI$2:$AI$200,'2024 NFL Data'!$AJ$2:$AJ$200)</f>
        <v>25</v>
      </c>
      <c r="N20" s="19">
        <f t="shared" si="2"/>
        <v>1.8249336870026525</v>
      </c>
      <c r="O20" s="19">
        <f t="shared" si="2"/>
        <v>1.273209549071618</v>
      </c>
      <c r="P20" s="19">
        <f t="shared" si="2"/>
        <v>0.74893617021276593</v>
      </c>
      <c r="Q20" s="19">
        <f t="shared" si="3"/>
        <v>1.3617021276595744</v>
      </c>
      <c r="R20" s="32">
        <f t="shared" si="1"/>
        <v>1.4705882352941178</v>
      </c>
    </row>
    <row r="21" spans="1:18" x14ac:dyDescent="0.25">
      <c r="A21" s="31" t="str">
        <f>'2023 NFL Data'!A22</f>
        <v>Raiders</v>
      </c>
      <c r="B21" s="20" cm="1">
        <f t="array" ref="B21">INDEX('NFL Standings'!$U$3:$U$200,MATCH(A21,IFERROR(_xlfn.TEXTBEFORE('NFL Standings'!$T$3:$T$200," "),'NFL Standings'!$T$3:$T$200),0))+INDEX('NFL Standings'!$V$3:$V$200,MATCH(A21,IFERROR(_xlfn.TEXTBEFORE('NFL Standings'!$T$3:$T$200," "),'NFL Standings'!$T$3:$T$200),0))+INDEX('NFL Standings'!$W$3:$W$200,MATCH(A21,IFERROR(_xlfn.TEXTBEFORE('NFL Standings'!$T$3:$T$200," "),'NFL Standings'!$T$3:$T$200),0))</f>
        <v>17</v>
      </c>
      <c r="C21" s="20">
        <f>_xlfn.XLOOKUP(A21,'2023 NFL Data'!$A$3:$A$200,'2023 NFL Data'!$C$3:$C$200)</f>
        <v>20</v>
      </c>
      <c r="D21" s="20">
        <f>_xlfn.XLOOKUP(A21,'2023 NFL Data'!$U$2:$U$200,'2023 NFL Data'!$Y$2:$Y$200)</f>
        <v>21</v>
      </c>
      <c r="E21" s="20">
        <f>_xlfn.XLOOKUP(A21,'2023 NFL Data'!$A$2:$A$200,'2023 NFL Data'!$B$2:$B$200)</f>
        <v>11</v>
      </c>
      <c r="F21" s="20">
        <f>_xlfn.XLOOKUP(A21,'2023 NFL Data'!$H$2:$H$200,'2023 NFL Data'!$L$2:$L$200)</f>
        <v>15</v>
      </c>
      <c r="G21" s="20">
        <v>26</v>
      </c>
      <c r="H21" s="20" cm="1">
        <f t="array" ref="H21">INDEX('NFL Standings'!$B$3:$B$200,MATCH(A21,IFERROR(_xlfn.TEXTBEFORE('NFL Standings'!$A$3:$A$200," "),'NFL Standings'!$A$3:$A$200),0))+INDEX('NFL Standings'!$C$3:$C$200,MATCH(A21,IFERROR(_xlfn.TEXTBEFORE('NFL Standings'!$A$3:$A$200," "),'NFL Standings'!$A$3:$A$200),0))+INDEX('NFL Standings'!$D$3:$D$200,MATCH(A21,IFERROR(_xlfn.TEXTBEFORE('NFL Standings'!$A$3:$A$200," "),'NFL Standings'!$A$3:$A$200),0))</f>
        <v>17</v>
      </c>
      <c r="I21" s="20">
        <f>_xlfn.XLOOKUP(A21,'2024 NFL Data'!$A$3:$A$200,'2024 NFL Data'!$C$3:$C$200)</f>
        <v>19</v>
      </c>
      <c r="J21" s="20">
        <f>_xlfn.XLOOKUP(A21,'2024 NFL Data'!$U$2:$U$200,'2024 NFL Data'!$Y$2:$Y$200)</f>
        <v>29</v>
      </c>
      <c r="K21" s="20">
        <f>_xlfn.XLOOKUP(A21,'2024 NFL Data'!$A$2:$A$200,'2024 NFL Data'!$B$2:$B$200)</f>
        <v>10</v>
      </c>
      <c r="L21" s="20">
        <f>_xlfn.XLOOKUP(A21,'2024 NFL Data'!$H$2:$H$200,'2024 NFL Data'!$L$2:$L$200)</f>
        <v>14</v>
      </c>
      <c r="M21" s="20">
        <f>_xlfn.XLOOKUP(A21,'2024 NFL Data'!$AI$2:$AI$200,'2024 NFL Data'!$AJ$2:$AJ$200)</f>
        <v>34</v>
      </c>
      <c r="N21" s="19">
        <f t="shared" si="2"/>
        <v>0.80636604774535814</v>
      </c>
      <c r="O21" s="19">
        <f t="shared" si="2"/>
        <v>1.2307692307692308</v>
      </c>
      <c r="P21" s="19">
        <f t="shared" si="2"/>
        <v>0.68085106382978722</v>
      </c>
      <c r="Q21" s="19">
        <f t="shared" si="3"/>
        <v>0.95319148936170206</v>
      </c>
      <c r="R21" s="32">
        <f t="shared" si="1"/>
        <v>2</v>
      </c>
    </row>
    <row r="22" spans="1:18" x14ac:dyDescent="0.25">
      <c r="A22" s="31" t="str">
        <f>'2023 NFL Data'!A23</f>
        <v>Chargers</v>
      </c>
      <c r="B22" s="20" cm="1">
        <f t="array" ref="B22">INDEX('NFL Standings'!$U$3:$U$200,MATCH(A22,IFERROR(_xlfn.TEXTBEFORE('NFL Standings'!$T$3:$T$200," "),'NFL Standings'!$T$3:$T$200),0))+INDEX('NFL Standings'!$V$3:$V$200,MATCH(A22,IFERROR(_xlfn.TEXTBEFORE('NFL Standings'!$T$3:$T$200," "),'NFL Standings'!$T$3:$T$200),0))+INDEX('NFL Standings'!$W$3:$W$200,MATCH(A22,IFERROR(_xlfn.TEXTBEFORE('NFL Standings'!$T$3:$T$200," "),'NFL Standings'!$T$3:$T$200),0))</f>
        <v>17</v>
      </c>
      <c r="C22" s="20">
        <f>_xlfn.XLOOKUP(A22,'2023 NFL Data'!$A$3:$A$200,'2023 NFL Data'!$C$3:$C$200)</f>
        <v>24</v>
      </c>
      <c r="D22" s="20">
        <f>_xlfn.XLOOKUP(A22,'2023 NFL Data'!$U$2:$U$200,'2023 NFL Data'!$Y$2:$Y$200)</f>
        <v>26</v>
      </c>
      <c r="E22" s="20">
        <f>_xlfn.XLOOKUP(A22,'2023 NFL Data'!$A$2:$A$200,'2023 NFL Data'!$B$2:$B$200)</f>
        <v>11</v>
      </c>
      <c r="F22" s="20">
        <f>_xlfn.XLOOKUP(A22,'2023 NFL Data'!$H$2:$H$200,'2023 NFL Data'!$L$2:$L$200)</f>
        <v>18</v>
      </c>
      <c r="G22" s="20">
        <v>31</v>
      </c>
      <c r="H22" s="20" cm="1">
        <f t="array" ref="H22">INDEX('NFL Standings'!$B$3:$B$200,MATCH(A22,IFERROR(_xlfn.TEXTBEFORE('NFL Standings'!$A$3:$A$200," "),'NFL Standings'!$A$3:$A$200),0))+INDEX('NFL Standings'!$C$3:$C$200,MATCH(A22,IFERROR(_xlfn.TEXTBEFORE('NFL Standings'!$A$3:$A$200," "),'NFL Standings'!$A$3:$A$200),0))+INDEX('NFL Standings'!$D$3:$D$200,MATCH(A22,IFERROR(_xlfn.TEXTBEFORE('NFL Standings'!$A$3:$A$200," "),'NFL Standings'!$A$3:$A$200),0))</f>
        <v>17</v>
      </c>
      <c r="I22" s="20">
        <f>_xlfn.XLOOKUP(A22,'2024 NFL Data'!$A$3:$A$200,'2024 NFL Data'!$C$3:$C$200)</f>
        <v>23</v>
      </c>
      <c r="J22" s="20">
        <f>_xlfn.XLOOKUP(A22,'2024 NFL Data'!$U$2:$U$200,'2024 NFL Data'!$Y$2:$Y$200)</f>
        <v>24</v>
      </c>
      <c r="K22" s="20">
        <f>_xlfn.XLOOKUP(A22,'2024 NFL Data'!$A$2:$A$200,'2024 NFL Data'!$B$2:$B$200)</f>
        <v>17</v>
      </c>
      <c r="L22" s="20">
        <f>_xlfn.XLOOKUP(A22,'2024 NFL Data'!$H$2:$H$200,'2024 NFL Data'!$L$2:$L$200)</f>
        <v>7</v>
      </c>
      <c r="M22" s="20">
        <f>_xlfn.XLOOKUP(A22,'2024 NFL Data'!$AI$2:$AI$200,'2024 NFL Data'!$AJ$2:$AJ$200)</f>
        <v>39</v>
      </c>
      <c r="N22" s="19">
        <f t="shared" si="2"/>
        <v>0.97612732095490728</v>
      </c>
      <c r="O22" s="19">
        <f t="shared" si="2"/>
        <v>1.0185676392572944</v>
      </c>
      <c r="P22" s="19">
        <f t="shared" si="2"/>
        <v>1.1574468085106382</v>
      </c>
      <c r="Q22" s="19">
        <f t="shared" si="3"/>
        <v>0.47659574468085103</v>
      </c>
      <c r="R22" s="32">
        <f t="shared" si="1"/>
        <v>2.2941176470588234</v>
      </c>
    </row>
    <row r="23" spans="1:18" x14ac:dyDescent="0.25">
      <c r="A23" s="31" t="str">
        <f>'2023 NFL Data'!A24</f>
        <v>Seahawks</v>
      </c>
      <c r="B23" s="20" cm="1">
        <f t="array" ref="B23">INDEX('NFL Standings'!$U$3:$U$200,MATCH(A23,IFERROR(_xlfn.TEXTBEFORE('NFL Standings'!$T$3:$T$200," "),'NFL Standings'!$T$3:$T$200),0))+INDEX('NFL Standings'!$V$3:$V$200,MATCH(A23,IFERROR(_xlfn.TEXTBEFORE('NFL Standings'!$T$3:$T$200," "),'NFL Standings'!$T$3:$T$200),0))+INDEX('NFL Standings'!$W$3:$W$200,MATCH(A23,IFERROR(_xlfn.TEXTBEFORE('NFL Standings'!$T$3:$T$200," "),'NFL Standings'!$T$3:$T$200),0))</f>
        <v>17</v>
      </c>
      <c r="C23" s="20">
        <f>_xlfn.XLOOKUP(A23,'2023 NFL Data'!$A$3:$A$200,'2023 NFL Data'!$C$3:$C$200)</f>
        <v>23</v>
      </c>
      <c r="D23" s="20">
        <f>_xlfn.XLOOKUP(A23,'2023 NFL Data'!$U$2:$U$200,'2023 NFL Data'!$Y$2:$Y$200)</f>
        <v>21</v>
      </c>
      <c r="E23" s="20">
        <f>_xlfn.XLOOKUP(A23,'2023 NFL Data'!$A$2:$A$200,'2023 NFL Data'!$B$2:$B$200)</f>
        <v>11</v>
      </c>
      <c r="F23" s="20">
        <f>_xlfn.XLOOKUP(A23,'2023 NFL Data'!$H$2:$H$200,'2023 NFL Data'!$L$2:$L$200)</f>
        <v>24</v>
      </c>
      <c r="G23" s="20">
        <v>35</v>
      </c>
      <c r="H23" s="20" cm="1">
        <f t="array" ref="H23">INDEX('NFL Standings'!$B$3:$B$200,MATCH(A23,IFERROR(_xlfn.TEXTBEFORE('NFL Standings'!$A$3:$A$200," "),'NFL Standings'!$A$3:$A$200),0))+INDEX('NFL Standings'!$C$3:$C$200,MATCH(A23,IFERROR(_xlfn.TEXTBEFORE('NFL Standings'!$A$3:$A$200," "),'NFL Standings'!$A$3:$A$200),0))+INDEX('NFL Standings'!$D$3:$D$200,MATCH(A23,IFERROR(_xlfn.TEXTBEFORE('NFL Standings'!$A$3:$A$200," "),'NFL Standings'!$A$3:$A$200),0))</f>
        <v>17</v>
      </c>
      <c r="I23" s="20">
        <f>_xlfn.XLOOKUP(A23,'2024 NFL Data'!$A$3:$A$200,'2024 NFL Data'!$C$3:$C$200)</f>
        <v>21</v>
      </c>
      <c r="J23" s="20">
        <f>_xlfn.XLOOKUP(A23,'2024 NFL Data'!$U$2:$U$200,'2024 NFL Data'!$Y$2:$Y$200)</f>
        <v>26</v>
      </c>
      <c r="K23" s="20">
        <f>_xlfn.XLOOKUP(A23,'2024 NFL Data'!$A$2:$A$200,'2024 NFL Data'!$B$2:$B$200)</f>
        <v>17</v>
      </c>
      <c r="L23" s="20">
        <f>_xlfn.XLOOKUP(A23,'2024 NFL Data'!$H$2:$H$200,'2024 NFL Data'!$L$2:$L$200)</f>
        <v>11</v>
      </c>
      <c r="M23" s="20">
        <f>_xlfn.XLOOKUP(A23,'2024 NFL Data'!$AI$2:$AI$200,'2024 NFL Data'!$AJ$2:$AJ$200)</f>
        <v>26</v>
      </c>
      <c r="N23" s="19">
        <f t="shared" si="2"/>
        <v>0.89124668435013266</v>
      </c>
      <c r="O23" s="19">
        <f t="shared" si="2"/>
        <v>1.103448275862069</v>
      </c>
      <c r="P23" s="19">
        <f t="shared" si="2"/>
        <v>1.1574468085106382</v>
      </c>
      <c r="Q23" s="19">
        <f t="shared" si="3"/>
        <v>0.74893617021276593</v>
      </c>
      <c r="R23" s="32">
        <f t="shared" si="1"/>
        <v>1.5294117647058822</v>
      </c>
    </row>
    <row r="24" spans="1:18" x14ac:dyDescent="0.25">
      <c r="A24" s="31" t="str">
        <f>'2023 NFL Data'!A25</f>
        <v>Packers</v>
      </c>
      <c r="B24" s="20" cm="1">
        <f t="array" ref="B24">INDEX('NFL Standings'!$U$3:$U$200,MATCH(A24,IFERROR(_xlfn.TEXTBEFORE('NFL Standings'!$T$3:$T$200," "),'NFL Standings'!$T$3:$T$200),0))+INDEX('NFL Standings'!$V$3:$V$200,MATCH(A24,IFERROR(_xlfn.TEXTBEFORE('NFL Standings'!$T$3:$T$200," "),'NFL Standings'!$T$3:$T$200),0))+INDEX('NFL Standings'!$W$3:$W$200,MATCH(A24,IFERROR(_xlfn.TEXTBEFORE('NFL Standings'!$T$3:$T$200," "),'NFL Standings'!$T$3:$T$200),0))</f>
        <v>17</v>
      </c>
      <c r="C24" s="20">
        <f>_xlfn.XLOOKUP(A24,'2023 NFL Data'!$A$3:$A$200,'2023 NFL Data'!$C$3:$C$200)</f>
        <v>32</v>
      </c>
      <c r="D24" s="20">
        <f>_xlfn.XLOOKUP(A24,'2023 NFL Data'!$U$2:$U$200,'2023 NFL Data'!$Y$2:$Y$200)</f>
        <v>21</v>
      </c>
      <c r="E24" s="20">
        <f>_xlfn.XLOOKUP(A24,'2023 NFL Data'!$A$2:$A$200,'2023 NFL Data'!$B$2:$B$200)</f>
        <v>10</v>
      </c>
      <c r="F24" s="20">
        <f>_xlfn.XLOOKUP(A24,'2023 NFL Data'!$H$2:$H$200,'2023 NFL Data'!$L$2:$L$200)</f>
        <v>15</v>
      </c>
      <c r="G24" s="20">
        <v>27</v>
      </c>
      <c r="H24" s="20" cm="1">
        <f t="array" ref="H24">INDEX('NFL Standings'!$B$3:$B$200,MATCH(A24,IFERROR(_xlfn.TEXTBEFORE('NFL Standings'!$A$3:$A$200," "),'NFL Standings'!$A$3:$A$200),0))+INDEX('NFL Standings'!$C$3:$C$200,MATCH(A24,IFERROR(_xlfn.TEXTBEFORE('NFL Standings'!$A$3:$A$200," "),'NFL Standings'!$A$3:$A$200),0))+INDEX('NFL Standings'!$D$3:$D$200,MATCH(A24,IFERROR(_xlfn.TEXTBEFORE('NFL Standings'!$A$3:$A$200," "),'NFL Standings'!$A$3:$A$200),0))</f>
        <v>17</v>
      </c>
      <c r="I24" s="20">
        <f>_xlfn.XLOOKUP(A24,'2024 NFL Data'!$A$3:$A$200,'2024 NFL Data'!$C$3:$C$200)</f>
        <v>28</v>
      </c>
      <c r="J24" s="20">
        <f>_xlfn.XLOOKUP(A24,'2024 NFL Data'!$U$2:$U$200,'2024 NFL Data'!$Y$2:$Y$200)</f>
        <v>23</v>
      </c>
      <c r="K24" s="20">
        <f>_xlfn.XLOOKUP(A24,'2024 NFL Data'!$A$2:$A$200,'2024 NFL Data'!$B$2:$B$200)</f>
        <v>23</v>
      </c>
      <c r="L24" s="20">
        <f>_xlfn.XLOOKUP(A24,'2024 NFL Data'!$H$2:$H$200,'2024 NFL Data'!$L$2:$L$200)</f>
        <v>13</v>
      </c>
      <c r="M24" s="20">
        <f>_xlfn.XLOOKUP(A24,'2024 NFL Data'!$AI$2:$AI$200,'2024 NFL Data'!$AJ$2:$AJ$200)</f>
        <v>32</v>
      </c>
      <c r="N24" s="19">
        <f t="shared" si="2"/>
        <v>1.1883289124668435</v>
      </c>
      <c r="O24" s="19">
        <f t="shared" si="2"/>
        <v>0.97612732095490728</v>
      </c>
      <c r="P24" s="19">
        <f t="shared" si="2"/>
        <v>1.5659574468085107</v>
      </c>
      <c r="Q24" s="19">
        <f t="shared" si="3"/>
        <v>0.88510638297872335</v>
      </c>
      <c r="R24" s="32">
        <f t="shared" si="1"/>
        <v>1.8823529411764706</v>
      </c>
    </row>
    <row r="25" spans="1:18" x14ac:dyDescent="0.25">
      <c r="A25" s="31" t="str">
        <f>'2023 NFL Data'!A26</f>
        <v>Texans</v>
      </c>
      <c r="B25" s="20" cm="1">
        <f t="array" ref="B25">INDEX('NFL Standings'!$U$3:$U$200,MATCH(A25,IFERROR(_xlfn.TEXTBEFORE('NFL Standings'!$T$3:$T$200," "),'NFL Standings'!$T$3:$T$200),0))+INDEX('NFL Standings'!$V$3:$V$200,MATCH(A25,IFERROR(_xlfn.TEXTBEFORE('NFL Standings'!$T$3:$T$200," "),'NFL Standings'!$T$3:$T$200),0))+INDEX('NFL Standings'!$W$3:$W$200,MATCH(A25,IFERROR(_xlfn.TEXTBEFORE('NFL Standings'!$T$3:$T$200," "),'NFL Standings'!$T$3:$T$200),0))</f>
        <v>17</v>
      </c>
      <c r="C25" s="20">
        <f>_xlfn.XLOOKUP(A25,'2023 NFL Data'!$A$3:$A$200,'2023 NFL Data'!$C$3:$C$200)</f>
        <v>27</v>
      </c>
      <c r="D25" s="20">
        <f>_xlfn.XLOOKUP(A25,'2023 NFL Data'!$U$2:$U$200,'2023 NFL Data'!$Y$2:$Y$200)</f>
        <v>17</v>
      </c>
      <c r="E25" s="20">
        <f>_xlfn.XLOOKUP(A25,'2023 NFL Data'!$A$2:$A$200,'2023 NFL Data'!$B$2:$B$200)</f>
        <v>10</v>
      </c>
      <c r="F25" s="20">
        <f>_xlfn.XLOOKUP(A25,'2023 NFL Data'!$H$2:$H$200,'2023 NFL Data'!$L$2:$L$200)</f>
        <v>19</v>
      </c>
      <c r="G25" s="20">
        <v>34</v>
      </c>
      <c r="H25" s="20" cm="1">
        <f t="array" ref="H25">INDEX('NFL Standings'!$B$3:$B$200,MATCH(A25,IFERROR(_xlfn.TEXTBEFORE('NFL Standings'!$A$3:$A$200," "),'NFL Standings'!$A$3:$A$200),0))+INDEX('NFL Standings'!$C$3:$C$200,MATCH(A25,IFERROR(_xlfn.TEXTBEFORE('NFL Standings'!$A$3:$A$200," "),'NFL Standings'!$A$3:$A$200),0))+INDEX('NFL Standings'!$D$3:$D$200,MATCH(A25,IFERROR(_xlfn.TEXTBEFORE('NFL Standings'!$A$3:$A$200," "),'NFL Standings'!$A$3:$A$200),0))</f>
        <v>17</v>
      </c>
      <c r="I25" s="20">
        <f>_xlfn.XLOOKUP(A25,'2024 NFL Data'!$A$3:$A$200,'2024 NFL Data'!$C$3:$C$200)</f>
        <v>20</v>
      </c>
      <c r="J25" s="20">
        <f>_xlfn.XLOOKUP(A25,'2024 NFL Data'!$U$2:$U$200,'2024 NFL Data'!$Y$2:$Y$200)</f>
        <v>31</v>
      </c>
      <c r="K25" s="20">
        <f>_xlfn.XLOOKUP(A25,'2024 NFL Data'!$A$2:$A$200,'2024 NFL Data'!$B$2:$B$200)</f>
        <v>15</v>
      </c>
      <c r="L25" s="20">
        <f>_xlfn.XLOOKUP(A25,'2024 NFL Data'!$H$2:$H$200,'2024 NFL Data'!$L$2:$L$200)</f>
        <v>11</v>
      </c>
      <c r="M25" s="20">
        <f>_xlfn.XLOOKUP(A25,'2024 NFL Data'!$AI$2:$AI$200,'2024 NFL Data'!$AJ$2:$AJ$200)</f>
        <v>36</v>
      </c>
      <c r="N25" s="19">
        <f t="shared" si="2"/>
        <v>0.8488063660477454</v>
      </c>
      <c r="O25" s="19">
        <f t="shared" si="2"/>
        <v>1.3156498673740054</v>
      </c>
      <c r="P25" s="19">
        <f t="shared" si="2"/>
        <v>1.0212765957446808</v>
      </c>
      <c r="Q25" s="19">
        <f t="shared" si="3"/>
        <v>0.74893617021276593</v>
      </c>
      <c r="R25" s="32">
        <f t="shared" si="1"/>
        <v>2.1176470588235294</v>
      </c>
    </row>
    <row r="26" spans="1:18" x14ac:dyDescent="0.25">
      <c r="A26" s="31" t="str">
        <f>'2023 NFL Data'!A27</f>
        <v>Giants</v>
      </c>
      <c r="B26" s="20" cm="1">
        <f t="array" ref="B26">INDEX('NFL Standings'!$U$3:$U$200,MATCH(A26,IFERROR(_xlfn.TEXTBEFORE('NFL Standings'!$T$3:$T$200," "),'NFL Standings'!$T$3:$T$200),0))+INDEX('NFL Standings'!$V$3:$V$200,MATCH(A26,IFERROR(_xlfn.TEXTBEFORE('NFL Standings'!$T$3:$T$200," "),'NFL Standings'!$T$3:$T$200),0))+INDEX('NFL Standings'!$W$3:$W$200,MATCH(A26,IFERROR(_xlfn.TEXTBEFORE('NFL Standings'!$T$3:$T$200," "),'NFL Standings'!$T$3:$T$200),0))</f>
        <v>17</v>
      </c>
      <c r="C26" s="20">
        <f>_xlfn.XLOOKUP(A26,'2023 NFL Data'!$A$3:$A$200,'2023 NFL Data'!$C$3:$C$200)</f>
        <v>15</v>
      </c>
      <c r="D26" s="20">
        <f>_xlfn.XLOOKUP(A26,'2023 NFL Data'!$U$2:$U$200,'2023 NFL Data'!$Y$2:$Y$200)</f>
        <v>21</v>
      </c>
      <c r="E26" s="20">
        <f>_xlfn.XLOOKUP(A26,'2023 NFL Data'!$A$2:$A$200,'2023 NFL Data'!$B$2:$B$200)</f>
        <v>10</v>
      </c>
      <c r="F26" s="20">
        <f>_xlfn.XLOOKUP(A26,'2023 NFL Data'!$H$2:$H$200,'2023 NFL Data'!$L$2:$L$200)</f>
        <v>24</v>
      </c>
      <c r="G26" s="20">
        <v>22</v>
      </c>
      <c r="H26" s="20" cm="1">
        <f t="array" ref="H26">INDEX('NFL Standings'!$B$3:$B$200,MATCH(A26,IFERROR(_xlfn.TEXTBEFORE('NFL Standings'!$A$3:$A$200," "),'NFL Standings'!$A$3:$A$200),0))+INDEX('NFL Standings'!$C$3:$C$200,MATCH(A26,IFERROR(_xlfn.TEXTBEFORE('NFL Standings'!$A$3:$A$200," "),'NFL Standings'!$A$3:$A$200),0))+INDEX('NFL Standings'!$D$3:$D$200,MATCH(A26,IFERROR(_xlfn.TEXTBEFORE('NFL Standings'!$A$3:$A$200," "),'NFL Standings'!$A$3:$A$200),0))</f>
        <v>17</v>
      </c>
      <c r="I26" s="20">
        <f>_xlfn.XLOOKUP(A26,'2024 NFL Data'!$A$3:$A$200,'2024 NFL Data'!$C$3:$C$200)</f>
        <v>15</v>
      </c>
      <c r="J26" s="20">
        <f>_xlfn.XLOOKUP(A26,'2024 NFL Data'!$U$2:$U$200,'2024 NFL Data'!$Y$2:$Y$200)</f>
        <v>23</v>
      </c>
      <c r="K26" s="20">
        <f>_xlfn.XLOOKUP(A26,'2024 NFL Data'!$A$2:$A$200,'2024 NFL Data'!$B$2:$B$200)</f>
        <v>13</v>
      </c>
      <c r="L26" s="20">
        <f>_xlfn.XLOOKUP(A26,'2024 NFL Data'!$H$2:$H$200,'2024 NFL Data'!$L$2:$L$200)</f>
        <v>18</v>
      </c>
      <c r="M26" s="20">
        <f>_xlfn.XLOOKUP(A26,'2024 NFL Data'!$AI$2:$AI$200,'2024 NFL Data'!$AJ$2:$AJ$200)</f>
        <v>23</v>
      </c>
      <c r="N26" s="19">
        <f t="shared" si="2"/>
        <v>0.63660477453580899</v>
      </c>
      <c r="O26" s="19">
        <f t="shared" si="2"/>
        <v>0.97612732095490728</v>
      </c>
      <c r="P26" s="19">
        <f t="shared" si="2"/>
        <v>0.88510638297872335</v>
      </c>
      <c r="Q26" s="19">
        <f t="shared" si="3"/>
        <v>1.225531914893617</v>
      </c>
      <c r="R26" s="32">
        <f t="shared" si="1"/>
        <v>1.3529411764705883</v>
      </c>
    </row>
    <row r="27" spans="1:18" x14ac:dyDescent="0.25">
      <c r="A27" s="31" t="str">
        <f>'2023 NFL Data'!A28</f>
        <v>Chiefs</v>
      </c>
      <c r="B27" s="20" cm="1">
        <f t="array" ref="B27">INDEX('NFL Standings'!$U$3:$U$200,MATCH(A27,IFERROR(_xlfn.TEXTBEFORE('NFL Standings'!$T$3:$T$200," "),'NFL Standings'!$T$3:$T$200),0))+INDEX('NFL Standings'!$V$3:$V$200,MATCH(A27,IFERROR(_xlfn.TEXTBEFORE('NFL Standings'!$T$3:$T$200," "),'NFL Standings'!$T$3:$T$200),0))+INDEX('NFL Standings'!$W$3:$W$200,MATCH(A27,IFERROR(_xlfn.TEXTBEFORE('NFL Standings'!$T$3:$T$200," "),'NFL Standings'!$T$3:$T$200),0))</f>
        <v>17</v>
      </c>
      <c r="C27" s="20">
        <f>_xlfn.XLOOKUP(A27,'2023 NFL Data'!$A$3:$A$200,'2023 NFL Data'!$C$3:$C$200)</f>
        <v>28</v>
      </c>
      <c r="D27" s="20">
        <f>_xlfn.XLOOKUP(A27,'2023 NFL Data'!$U$2:$U$200,'2023 NFL Data'!$Y$2:$Y$200)</f>
        <v>19</v>
      </c>
      <c r="E27" s="20">
        <f>_xlfn.XLOOKUP(A27,'2023 NFL Data'!$A$2:$A$200,'2023 NFL Data'!$B$2:$B$200)</f>
        <v>9</v>
      </c>
      <c r="F27" s="20">
        <f>_xlfn.XLOOKUP(A27,'2023 NFL Data'!$H$2:$H$200,'2023 NFL Data'!$L$2:$L$200)</f>
        <v>10</v>
      </c>
      <c r="G27" s="20">
        <v>33</v>
      </c>
      <c r="H27" s="20" cm="1">
        <f t="array" ref="H27">INDEX('NFL Standings'!$B$3:$B$200,MATCH(A27,IFERROR(_xlfn.TEXTBEFORE('NFL Standings'!$A$3:$A$200," "),'NFL Standings'!$A$3:$A$200),0))+INDEX('NFL Standings'!$C$3:$C$200,MATCH(A27,IFERROR(_xlfn.TEXTBEFORE('NFL Standings'!$A$3:$A$200," "),'NFL Standings'!$A$3:$A$200),0))+INDEX('NFL Standings'!$D$3:$D$200,MATCH(A27,IFERROR(_xlfn.TEXTBEFORE('NFL Standings'!$A$3:$A$200," "),'NFL Standings'!$A$3:$A$200),0))</f>
        <v>17</v>
      </c>
      <c r="I27" s="20">
        <f>_xlfn.XLOOKUP(A27,'2024 NFL Data'!$A$3:$A$200,'2024 NFL Data'!$C$3:$C$200)</f>
        <v>26</v>
      </c>
      <c r="J27" s="20">
        <f>_xlfn.XLOOKUP(A27,'2024 NFL Data'!$U$2:$U$200,'2024 NFL Data'!$Y$2:$Y$200)</f>
        <v>24</v>
      </c>
      <c r="K27" s="20">
        <f>_xlfn.XLOOKUP(A27,'2024 NFL Data'!$A$2:$A$200,'2024 NFL Data'!$B$2:$B$200)</f>
        <v>15</v>
      </c>
      <c r="L27" s="20">
        <f>_xlfn.XLOOKUP(A27,'2024 NFL Data'!$H$2:$H$200,'2024 NFL Data'!$L$2:$L$200)</f>
        <v>13</v>
      </c>
      <c r="M27" s="20">
        <f>_xlfn.XLOOKUP(A27,'2024 NFL Data'!$AI$2:$AI$200,'2024 NFL Data'!$AJ$2:$AJ$200)</f>
        <v>32</v>
      </c>
      <c r="N27" s="19">
        <f t="shared" si="2"/>
        <v>1.103448275862069</v>
      </c>
      <c r="O27" s="19">
        <f t="shared" si="2"/>
        <v>1.0185676392572944</v>
      </c>
      <c r="P27" s="19">
        <f t="shared" si="2"/>
        <v>1.0212765957446808</v>
      </c>
      <c r="Q27" s="19">
        <f t="shared" si="3"/>
        <v>0.88510638297872335</v>
      </c>
      <c r="R27" s="32">
        <f t="shared" si="1"/>
        <v>1.8823529411764706</v>
      </c>
    </row>
    <row r="28" spans="1:18" x14ac:dyDescent="0.25">
      <c r="A28" s="31" t="str">
        <f>'2023 NFL Data'!A29</f>
        <v>Patriots</v>
      </c>
      <c r="B28" s="20" cm="1">
        <f t="array" ref="B28">INDEX('NFL Standings'!$U$3:$U$200,MATCH(A28,IFERROR(_xlfn.TEXTBEFORE('NFL Standings'!$T$3:$T$200," "),'NFL Standings'!$T$3:$T$200),0))+INDEX('NFL Standings'!$V$3:$V$200,MATCH(A28,IFERROR(_xlfn.TEXTBEFORE('NFL Standings'!$T$3:$T$200," "),'NFL Standings'!$T$3:$T$200),0))+INDEX('NFL Standings'!$W$3:$W$200,MATCH(A28,IFERROR(_xlfn.TEXTBEFORE('NFL Standings'!$T$3:$T$200," "),'NFL Standings'!$T$3:$T$200),0))</f>
        <v>17</v>
      </c>
      <c r="C28" s="20">
        <f>_xlfn.XLOOKUP(A28,'2023 NFL Data'!$A$3:$A$200,'2023 NFL Data'!$C$3:$C$200)</f>
        <v>16</v>
      </c>
      <c r="D28" s="20">
        <f>_xlfn.XLOOKUP(A28,'2023 NFL Data'!$U$2:$U$200,'2023 NFL Data'!$Y$2:$Y$200)</f>
        <v>19</v>
      </c>
      <c r="E28" s="20">
        <f>_xlfn.XLOOKUP(A28,'2023 NFL Data'!$A$2:$A$200,'2023 NFL Data'!$B$2:$B$200)</f>
        <v>9</v>
      </c>
      <c r="F28" s="20">
        <f>_xlfn.XLOOKUP(A28,'2023 NFL Data'!$H$2:$H$200,'2023 NFL Data'!$L$2:$L$200)</f>
        <v>14</v>
      </c>
      <c r="G28" s="20">
        <v>16</v>
      </c>
      <c r="H28" s="20" cm="1">
        <f t="array" ref="H28">INDEX('NFL Standings'!$B$3:$B$200,MATCH(A28,IFERROR(_xlfn.TEXTBEFORE('NFL Standings'!$A$3:$A$200," "),'NFL Standings'!$A$3:$A$200),0))+INDEX('NFL Standings'!$C$3:$C$200,MATCH(A28,IFERROR(_xlfn.TEXTBEFORE('NFL Standings'!$A$3:$A$200," "),'NFL Standings'!$A$3:$A$200),0))+INDEX('NFL Standings'!$D$3:$D$200,MATCH(A28,IFERROR(_xlfn.TEXTBEFORE('NFL Standings'!$A$3:$A$200," "),'NFL Standings'!$A$3:$A$200),0))</f>
        <v>17</v>
      </c>
      <c r="I28" s="20">
        <f>_xlfn.XLOOKUP(A28,'2024 NFL Data'!$A$3:$A$200,'2024 NFL Data'!$C$3:$C$200)</f>
        <v>18</v>
      </c>
      <c r="J28" s="20">
        <f>_xlfn.XLOOKUP(A28,'2024 NFL Data'!$U$2:$U$200,'2024 NFL Data'!$Y$2:$Y$200)</f>
        <v>27</v>
      </c>
      <c r="K28" s="20">
        <f>_xlfn.XLOOKUP(A28,'2024 NFL Data'!$A$2:$A$200,'2024 NFL Data'!$B$2:$B$200)</f>
        <v>11</v>
      </c>
      <c r="L28" s="20">
        <f>_xlfn.XLOOKUP(A28,'2024 NFL Data'!$H$2:$H$200,'2024 NFL Data'!$L$2:$L$200)</f>
        <v>16</v>
      </c>
      <c r="M28" s="20">
        <f>_xlfn.XLOOKUP(A28,'2024 NFL Data'!$AI$2:$AI$200,'2024 NFL Data'!$AJ$2:$AJ$200)</f>
        <v>26</v>
      </c>
      <c r="N28" s="19">
        <f t="shared" si="2"/>
        <v>0.76392572944297088</v>
      </c>
      <c r="O28" s="19">
        <f t="shared" si="2"/>
        <v>1.1458885941644561</v>
      </c>
      <c r="P28" s="19">
        <f t="shared" si="2"/>
        <v>0.74893617021276593</v>
      </c>
      <c r="Q28" s="19">
        <f t="shared" si="3"/>
        <v>1.0893617021276596</v>
      </c>
      <c r="R28" s="32">
        <f t="shared" si="1"/>
        <v>1.5294117647058822</v>
      </c>
    </row>
    <row r="29" spans="1:18" x14ac:dyDescent="0.25">
      <c r="A29" s="31" t="str">
        <f>'2023 NFL Data'!A30</f>
        <v>Broncos</v>
      </c>
      <c r="B29" s="20" cm="1">
        <f t="array" ref="B29">INDEX('NFL Standings'!$U$3:$U$200,MATCH(A29,IFERROR(_xlfn.TEXTBEFORE('NFL Standings'!$T$3:$T$200," "),'NFL Standings'!$T$3:$T$200),0))+INDEX('NFL Standings'!$V$3:$V$200,MATCH(A29,IFERROR(_xlfn.TEXTBEFORE('NFL Standings'!$T$3:$T$200," "),'NFL Standings'!$T$3:$T$200),0))+INDEX('NFL Standings'!$W$3:$W$200,MATCH(A29,IFERROR(_xlfn.TEXTBEFORE('NFL Standings'!$T$3:$T$200," "),'NFL Standings'!$T$3:$T$200),0))</f>
        <v>17</v>
      </c>
      <c r="C29" s="20">
        <f>_xlfn.XLOOKUP(A29,'2023 NFL Data'!$A$3:$A$200,'2023 NFL Data'!$C$3:$C$200)</f>
        <v>28</v>
      </c>
      <c r="D29" s="20">
        <f>_xlfn.XLOOKUP(A29,'2023 NFL Data'!$U$2:$U$200,'2023 NFL Data'!$Y$2:$Y$200)</f>
        <v>29</v>
      </c>
      <c r="E29" s="20">
        <f>_xlfn.XLOOKUP(A29,'2023 NFL Data'!$A$2:$A$200,'2023 NFL Data'!$B$2:$B$200)</f>
        <v>8</v>
      </c>
      <c r="F29" s="20">
        <f>_xlfn.XLOOKUP(A29,'2023 NFL Data'!$H$2:$H$200,'2023 NFL Data'!$L$2:$L$200)</f>
        <v>15</v>
      </c>
      <c r="G29" s="20">
        <v>30</v>
      </c>
      <c r="H29" s="20" cm="1">
        <f t="array" ref="H29">INDEX('NFL Standings'!$B$3:$B$200,MATCH(A29,IFERROR(_xlfn.TEXTBEFORE('NFL Standings'!$A$3:$A$200," "),'NFL Standings'!$A$3:$A$200),0))+INDEX('NFL Standings'!$C$3:$C$200,MATCH(A29,IFERROR(_xlfn.TEXTBEFORE('NFL Standings'!$A$3:$A$200," "),'NFL Standings'!$A$3:$A$200),0))+INDEX('NFL Standings'!$D$3:$D$200,MATCH(A29,IFERROR(_xlfn.TEXTBEFORE('NFL Standings'!$A$3:$A$200," "),'NFL Standings'!$A$3:$A$200),0))</f>
        <v>17</v>
      </c>
      <c r="I29" s="20">
        <f>_xlfn.XLOOKUP(A29,'2024 NFL Data'!$A$3:$A$200,'2024 NFL Data'!$C$3:$C$200)</f>
        <v>30</v>
      </c>
      <c r="J29" s="20">
        <f>_xlfn.XLOOKUP(A29,'2024 NFL Data'!$U$2:$U$200,'2024 NFL Data'!$Y$2:$Y$200)</f>
        <v>22</v>
      </c>
      <c r="K29" s="20">
        <f>_xlfn.XLOOKUP(A29,'2024 NFL Data'!$A$2:$A$200,'2024 NFL Data'!$B$2:$B$200)</f>
        <v>12</v>
      </c>
      <c r="L29" s="20">
        <f>_xlfn.XLOOKUP(A29,'2024 NFL Data'!$H$2:$H$200,'2024 NFL Data'!$L$2:$L$200)</f>
        <v>10</v>
      </c>
      <c r="M29" s="20">
        <f>_xlfn.XLOOKUP(A29,'2024 NFL Data'!$AI$2:$AI$200,'2024 NFL Data'!$AJ$2:$AJ$200)</f>
        <v>31</v>
      </c>
      <c r="N29" s="19">
        <f t="shared" si="2"/>
        <v>1.273209549071618</v>
      </c>
      <c r="O29" s="19">
        <f t="shared" si="2"/>
        <v>0.93368700265251992</v>
      </c>
      <c r="P29" s="19">
        <f t="shared" si="2"/>
        <v>0.81702127659574475</v>
      </c>
      <c r="Q29" s="19">
        <f t="shared" si="3"/>
        <v>0.68085106382978722</v>
      </c>
      <c r="R29" s="32">
        <f t="shared" si="1"/>
        <v>1.8235294117647058</v>
      </c>
    </row>
    <row r="30" spans="1:18" x14ac:dyDescent="0.25">
      <c r="A30" s="31" t="str">
        <f>'2023 NFL Data'!A31</f>
        <v>Buccaneers</v>
      </c>
      <c r="B30" s="20" cm="1">
        <f t="array" ref="B30">INDEX('NFL Standings'!$U$3:$U$200,MATCH(A30,IFERROR(_xlfn.TEXTBEFORE('NFL Standings'!$T$3:$T$200," "),'NFL Standings'!$T$3:$T$200),0))+INDEX('NFL Standings'!$V$3:$V$200,MATCH(A30,IFERROR(_xlfn.TEXTBEFORE('NFL Standings'!$T$3:$T$200," "),'NFL Standings'!$T$3:$T$200),0))+INDEX('NFL Standings'!$W$3:$W$200,MATCH(A30,IFERROR(_xlfn.TEXTBEFORE('NFL Standings'!$T$3:$T$200," "),'NFL Standings'!$T$3:$T$200),0))</f>
        <v>17</v>
      </c>
      <c r="C30" s="20">
        <f>_xlfn.XLOOKUP(A30,'2023 NFL Data'!$A$3:$A$200,'2023 NFL Data'!$C$3:$C$200)</f>
        <v>28</v>
      </c>
      <c r="D30" s="20">
        <f>_xlfn.XLOOKUP(A30,'2023 NFL Data'!$U$2:$U$200,'2023 NFL Data'!$Y$2:$Y$200)</f>
        <v>23</v>
      </c>
      <c r="E30" s="20">
        <f>_xlfn.XLOOKUP(A30,'2023 NFL Data'!$A$2:$A$200,'2023 NFL Data'!$B$2:$B$200)</f>
        <v>8</v>
      </c>
      <c r="F30" s="20">
        <f>_xlfn.XLOOKUP(A30,'2023 NFL Data'!$H$2:$H$200,'2023 NFL Data'!$L$2:$L$200)</f>
        <v>11</v>
      </c>
      <c r="G30" s="20">
        <v>29</v>
      </c>
      <c r="H30" s="20" cm="1">
        <f t="array" ref="H30">INDEX('NFL Standings'!$B$3:$B$200,MATCH(A30,IFERROR(_xlfn.TEXTBEFORE('NFL Standings'!$A$3:$A$200," "),'NFL Standings'!$A$3:$A$200),0))+INDEX('NFL Standings'!$C$3:$C$200,MATCH(A30,IFERROR(_xlfn.TEXTBEFORE('NFL Standings'!$A$3:$A$200," "),'NFL Standings'!$A$3:$A$200),0))+INDEX('NFL Standings'!$D$3:$D$200,MATCH(A30,IFERROR(_xlfn.TEXTBEFORE('NFL Standings'!$A$3:$A$200," "),'NFL Standings'!$A$3:$A$200),0))</f>
        <v>17</v>
      </c>
      <c r="I30" s="20">
        <f>_xlfn.XLOOKUP(A30,'2024 NFL Data'!$A$3:$A$200,'2024 NFL Data'!$C$3:$C$200)</f>
        <v>41</v>
      </c>
      <c r="J30" s="20">
        <f>_xlfn.XLOOKUP(A30,'2024 NFL Data'!$U$2:$U$200,'2024 NFL Data'!$Y$2:$Y$200)</f>
        <v>27</v>
      </c>
      <c r="K30" s="20">
        <f>_xlfn.XLOOKUP(A30,'2024 NFL Data'!$A$2:$A$200,'2024 NFL Data'!$B$2:$B$200)</f>
        <v>16</v>
      </c>
      <c r="L30" s="20">
        <f>_xlfn.XLOOKUP(A30,'2024 NFL Data'!$H$2:$H$200,'2024 NFL Data'!$L$2:$L$200)</f>
        <v>13</v>
      </c>
      <c r="M30" s="20">
        <f>_xlfn.XLOOKUP(A30,'2024 NFL Data'!$AI$2:$AI$200,'2024 NFL Data'!$AJ$2:$AJ$200)</f>
        <v>30</v>
      </c>
      <c r="N30" s="19">
        <f t="shared" si="2"/>
        <v>1.7400530503978779</v>
      </c>
      <c r="O30" s="19">
        <f t="shared" si="2"/>
        <v>1.1458885941644561</v>
      </c>
      <c r="P30" s="19">
        <f t="shared" si="2"/>
        <v>1.0893617021276596</v>
      </c>
      <c r="Q30" s="19">
        <f t="shared" si="3"/>
        <v>0.88510638297872335</v>
      </c>
      <c r="R30" s="32">
        <f t="shared" si="1"/>
        <v>1.7647058823529411</v>
      </c>
    </row>
    <row r="31" spans="1:18" x14ac:dyDescent="0.25">
      <c r="A31" s="31" t="str">
        <f>'2023 NFL Data'!A32</f>
        <v>Panthers</v>
      </c>
      <c r="B31" s="20" cm="1">
        <f t="array" ref="B31">INDEX('NFL Standings'!$U$3:$U$200,MATCH(A31,IFERROR(_xlfn.TEXTBEFORE('NFL Standings'!$T$3:$T$200," "),'NFL Standings'!$T$3:$T$200),0))+INDEX('NFL Standings'!$V$3:$V$200,MATCH(A31,IFERROR(_xlfn.TEXTBEFORE('NFL Standings'!$T$3:$T$200," "),'NFL Standings'!$T$3:$T$200),0))+INDEX('NFL Standings'!$W$3:$W$200,MATCH(A31,IFERROR(_xlfn.TEXTBEFORE('NFL Standings'!$T$3:$T$200," "),'NFL Standings'!$T$3:$T$200),0))</f>
        <v>17</v>
      </c>
      <c r="C31" s="20">
        <f>_xlfn.XLOOKUP(A31,'2023 NFL Data'!$A$3:$A$200,'2023 NFL Data'!$C$3:$C$200)</f>
        <v>13</v>
      </c>
      <c r="D31" s="20">
        <f>_xlfn.XLOOKUP(A31,'2023 NFL Data'!$U$2:$U$200,'2023 NFL Data'!$Y$2:$Y$200)</f>
        <v>19</v>
      </c>
      <c r="E31" s="20">
        <f>_xlfn.XLOOKUP(A31,'2023 NFL Data'!$A$2:$A$200,'2023 NFL Data'!$B$2:$B$200)</f>
        <v>7</v>
      </c>
      <c r="F31" s="20">
        <f>_xlfn.XLOOKUP(A31,'2023 NFL Data'!$H$2:$H$200,'2023 NFL Data'!$L$2:$L$200)</f>
        <v>25</v>
      </c>
      <c r="G31" s="20">
        <v>25</v>
      </c>
      <c r="H31" s="20" cm="1">
        <f t="array" ref="H31">INDEX('NFL Standings'!$B$3:$B$200,MATCH(A31,IFERROR(_xlfn.TEXTBEFORE('NFL Standings'!$A$3:$A$200," "),'NFL Standings'!$A$3:$A$200),0))+INDEX('NFL Standings'!$C$3:$C$200,MATCH(A31,IFERROR(_xlfn.TEXTBEFORE('NFL Standings'!$A$3:$A$200," "),'NFL Standings'!$A$3:$A$200),0))+INDEX('NFL Standings'!$D$3:$D$200,MATCH(A31,IFERROR(_xlfn.TEXTBEFORE('NFL Standings'!$A$3:$A$200," "),'NFL Standings'!$A$3:$A$200),0))</f>
        <v>17</v>
      </c>
      <c r="I31" s="20">
        <f>_xlfn.XLOOKUP(A31,'2024 NFL Data'!$A$3:$A$200,'2024 NFL Data'!$C$3:$C$200)</f>
        <v>22</v>
      </c>
      <c r="J31" s="20">
        <f>_xlfn.XLOOKUP(A31,'2024 NFL Data'!$U$2:$U$200,'2024 NFL Data'!$Y$2:$Y$200)</f>
        <v>35</v>
      </c>
      <c r="K31" s="20">
        <f>_xlfn.XLOOKUP(A31,'2024 NFL Data'!$A$2:$A$200,'2024 NFL Data'!$B$2:$B$200)</f>
        <v>18</v>
      </c>
      <c r="L31" s="20">
        <f>_xlfn.XLOOKUP(A31,'2024 NFL Data'!$H$2:$H$200,'2024 NFL Data'!$L$2:$L$200)</f>
        <v>24</v>
      </c>
      <c r="M31" s="20">
        <f>_xlfn.XLOOKUP(A31,'2024 NFL Data'!$AI$2:$AI$200,'2024 NFL Data'!$AJ$2:$AJ$200)</f>
        <v>22</v>
      </c>
      <c r="N31" s="19">
        <f t="shared" si="2"/>
        <v>0.93368700265251992</v>
      </c>
      <c r="O31" s="19">
        <f t="shared" si="2"/>
        <v>1.4854111405835542</v>
      </c>
      <c r="P31" s="19">
        <f t="shared" si="2"/>
        <v>1.225531914893617</v>
      </c>
      <c r="Q31" s="19">
        <f t="shared" si="3"/>
        <v>1.6340425531914895</v>
      </c>
      <c r="R31" s="32">
        <f t="shared" si="1"/>
        <v>1.2941176470588236</v>
      </c>
    </row>
    <row r="32" spans="1:18" x14ac:dyDescent="0.25">
      <c r="A32" s="31" t="str">
        <f>'2023 NFL Data'!A33</f>
        <v>Vikings</v>
      </c>
      <c r="B32" s="20" cm="1">
        <f t="array" ref="B32">INDEX('NFL Standings'!$U$3:$U$200,MATCH(A32,IFERROR(_xlfn.TEXTBEFORE('NFL Standings'!$T$3:$T$200," "),'NFL Standings'!$T$3:$T$200),0))+INDEX('NFL Standings'!$V$3:$V$200,MATCH(A32,IFERROR(_xlfn.TEXTBEFORE('NFL Standings'!$T$3:$T$200," "),'NFL Standings'!$T$3:$T$200),0))+INDEX('NFL Standings'!$W$3:$W$200,MATCH(A32,IFERROR(_xlfn.TEXTBEFORE('NFL Standings'!$T$3:$T$200," "),'NFL Standings'!$T$3:$T$200),0))</f>
        <v>17</v>
      </c>
      <c r="C32" s="20">
        <f>_xlfn.XLOOKUP(A32,'2023 NFL Data'!$A$3:$A$200,'2023 NFL Data'!$C$3:$C$200)</f>
        <v>30</v>
      </c>
      <c r="D32" s="20">
        <f>_xlfn.XLOOKUP(A32,'2023 NFL Data'!$U$2:$U$200,'2023 NFL Data'!$Y$2:$Y$200)</f>
        <v>23</v>
      </c>
      <c r="E32" s="20">
        <f>_xlfn.XLOOKUP(A32,'2023 NFL Data'!$A$2:$A$200,'2023 NFL Data'!$B$2:$B$200)</f>
        <v>7</v>
      </c>
      <c r="F32" s="20">
        <f>_xlfn.XLOOKUP(A32,'2023 NFL Data'!$H$2:$H$200,'2023 NFL Data'!$L$2:$L$200)</f>
        <v>14</v>
      </c>
      <c r="G32" s="20">
        <v>24</v>
      </c>
      <c r="H32" s="20" cm="1">
        <f t="array" ref="H32">INDEX('NFL Standings'!$B$3:$B$200,MATCH(A32,IFERROR(_xlfn.TEXTBEFORE('NFL Standings'!$A$3:$A$200," "),'NFL Standings'!$A$3:$A$200),0))+INDEX('NFL Standings'!$C$3:$C$200,MATCH(A32,IFERROR(_xlfn.TEXTBEFORE('NFL Standings'!$A$3:$A$200," "),'NFL Standings'!$A$3:$A$200),0))+INDEX('NFL Standings'!$D$3:$D$200,MATCH(A32,IFERROR(_xlfn.TEXTBEFORE('NFL Standings'!$A$3:$A$200," "),'NFL Standings'!$A$3:$A$200),0))</f>
        <v>17</v>
      </c>
      <c r="I32" s="20">
        <f>_xlfn.XLOOKUP(A32,'2024 NFL Data'!$A$3:$A$200,'2024 NFL Data'!$C$3:$C$200)</f>
        <v>35</v>
      </c>
      <c r="J32" s="20">
        <f>_xlfn.XLOOKUP(A32,'2024 NFL Data'!$U$2:$U$200,'2024 NFL Data'!$Y$2:$Y$200)</f>
        <v>24</v>
      </c>
      <c r="K32" s="20">
        <f>_xlfn.XLOOKUP(A32,'2024 NFL Data'!$A$2:$A$200,'2024 NFL Data'!$B$2:$B$200)</f>
        <v>9</v>
      </c>
      <c r="L32" s="20">
        <f>_xlfn.XLOOKUP(A32,'2024 NFL Data'!$H$2:$H$200,'2024 NFL Data'!$L$2:$L$200)</f>
        <v>12</v>
      </c>
      <c r="M32" s="20">
        <f>_xlfn.XLOOKUP(A32,'2024 NFL Data'!$AI$2:$AI$200,'2024 NFL Data'!$AJ$2:$AJ$200)</f>
        <v>35</v>
      </c>
      <c r="N32" s="19">
        <f t="shared" si="2"/>
        <v>1.4854111405835542</v>
      </c>
      <c r="O32" s="19">
        <f t="shared" si="2"/>
        <v>1.0185676392572944</v>
      </c>
      <c r="P32" s="19">
        <f t="shared" si="2"/>
        <v>0.61276595744680851</v>
      </c>
      <c r="Q32" s="19">
        <f t="shared" si="3"/>
        <v>0.81702127659574475</v>
      </c>
      <c r="R32" s="32">
        <f t="shared" si="1"/>
        <v>2.0588235294117645</v>
      </c>
    </row>
    <row r="33" spans="1:18" x14ac:dyDescent="0.25">
      <c r="A33" s="35" t="str">
        <f>'2023 NFL Data'!A34</f>
        <v>Jets</v>
      </c>
      <c r="B33" s="36" cm="1">
        <f t="array" ref="B33">INDEX('NFL Standings'!$U$3:$U$200,MATCH(A33,IFERROR(_xlfn.TEXTBEFORE('NFL Standings'!$T$3:$T$200," "),'NFL Standings'!$T$3:$T$200),0))+INDEX('NFL Standings'!$V$3:$V$200,MATCH(A33,IFERROR(_xlfn.TEXTBEFORE('NFL Standings'!$T$3:$T$200," "),'NFL Standings'!$T$3:$T$200),0))+INDEX('NFL Standings'!$W$3:$W$200,MATCH(A33,IFERROR(_xlfn.TEXTBEFORE('NFL Standings'!$T$3:$T$200," "),'NFL Standings'!$T$3:$T$200),0))</f>
        <v>17</v>
      </c>
      <c r="C33" s="36">
        <f>_xlfn.XLOOKUP(A33,'2023 NFL Data'!$A$3:$A$200,'2023 NFL Data'!$C$3:$C$200)</f>
        <v>11</v>
      </c>
      <c r="D33" s="36">
        <f>_xlfn.XLOOKUP(A33,'2023 NFL Data'!$U$2:$U$200,'2023 NFL Data'!$Y$2:$Y$200)</f>
        <v>19</v>
      </c>
      <c r="E33" s="36">
        <f>_xlfn.XLOOKUP(A33,'2023 NFL Data'!$A$2:$A$200,'2023 NFL Data'!$B$2:$B$200)</f>
        <v>7</v>
      </c>
      <c r="F33" s="36">
        <f>_xlfn.XLOOKUP(A33,'2023 NFL Data'!$H$2:$H$200,'2023 NFL Data'!$L$2:$L$200)</f>
        <v>14</v>
      </c>
      <c r="G33" s="36">
        <v>36</v>
      </c>
      <c r="H33" s="36" cm="1">
        <f t="array" ref="H33">INDEX('NFL Standings'!$B$3:$B$200,MATCH(A33,IFERROR(_xlfn.TEXTBEFORE('NFL Standings'!$A$3:$A$200," "),'NFL Standings'!$A$3:$A$200),0))+INDEX('NFL Standings'!$C$3:$C$200,MATCH(A33,IFERROR(_xlfn.TEXTBEFORE('NFL Standings'!$A$3:$A$200," "),'NFL Standings'!$A$3:$A$200),0))+INDEX('NFL Standings'!$D$3:$D$200,MATCH(A33,IFERROR(_xlfn.TEXTBEFORE('NFL Standings'!$A$3:$A$200," "),'NFL Standings'!$A$3:$A$200),0))</f>
        <v>17</v>
      </c>
      <c r="I33" s="36">
        <f>_xlfn.XLOOKUP(A33,'2024 NFL Data'!$A$3:$A$200,'2024 NFL Data'!$C$3:$C$200)</f>
        <v>31</v>
      </c>
      <c r="J33" s="36">
        <f>_xlfn.XLOOKUP(A33,'2024 NFL Data'!$U$2:$U$200,'2024 NFL Data'!$Y$2:$Y$200)</f>
        <v>18</v>
      </c>
      <c r="K33" s="36">
        <f>_xlfn.XLOOKUP(A33,'2024 NFL Data'!$A$2:$A$200,'2024 NFL Data'!$B$2:$B$200)</f>
        <v>8</v>
      </c>
      <c r="L33" s="36">
        <f>_xlfn.XLOOKUP(A33,'2024 NFL Data'!$H$2:$H$200,'2024 NFL Data'!$L$2:$L$200)</f>
        <v>22</v>
      </c>
      <c r="M33" s="36">
        <f>_xlfn.XLOOKUP(A33,'2024 NFL Data'!$AI$2:$AI$200,'2024 NFL Data'!$AJ$2:$AJ$200)</f>
        <v>20</v>
      </c>
      <c r="N33" s="37">
        <f t="shared" si="2"/>
        <v>1.3156498673740054</v>
      </c>
      <c r="O33" s="37">
        <f t="shared" si="2"/>
        <v>0.76392572944297088</v>
      </c>
      <c r="P33" s="37">
        <f t="shared" si="2"/>
        <v>0.5446808510638298</v>
      </c>
      <c r="Q33" s="37">
        <f t="shared" si="3"/>
        <v>1.4978723404255319</v>
      </c>
      <c r="R33" s="38">
        <f t="shared" si="1"/>
        <v>1.1764705882352942</v>
      </c>
    </row>
    <row r="35" spans="1:18" x14ac:dyDescent="0.25">
      <c r="A35" s="17" t="s">
        <v>370</v>
      </c>
      <c r="B35" s="18">
        <f t="shared" ref="B35:M35" si="4">AVERAGE(B2:B33)</f>
        <v>17</v>
      </c>
      <c r="C35" s="18">
        <f t="shared" si="4"/>
        <v>23.5625</v>
      </c>
      <c r="D35" s="18">
        <f t="shared" si="4"/>
        <v>23.5625</v>
      </c>
      <c r="E35" s="18">
        <f t="shared" si="4"/>
        <v>14.6875</v>
      </c>
      <c r="F35" s="18">
        <f t="shared" si="4"/>
        <v>14.6875</v>
      </c>
      <c r="G35" s="18">
        <f t="shared" si="4"/>
        <v>28.46875</v>
      </c>
      <c r="H35" s="18">
        <f t="shared" si="4"/>
        <v>17</v>
      </c>
      <c r="I35" s="18">
        <f t="shared" si="4"/>
        <v>25.28125</v>
      </c>
      <c r="J35" s="18">
        <f t="shared" si="4"/>
        <v>25.28125</v>
      </c>
      <c r="K35" s="18">
        <f t="shared" si="4"/>
        <v>15.96875</v>
      </c>
      <c r="L35" s="18">
        <f t="shared" si="4"/>
        <v>15.96875</v>
      </c>
      <c r="M35" s="18">
        <f t="shared" si="4"/>
        <v>29.28125</v>
      </c>
      <c r="N35" s="19">
        <f>IFERROR(((MAX(0,12-$H2)/12)*C35)/$B$35,0)+IFERROR(((MIN(12,$H2)/12)*I35)/$H$35,0)</f>
        <v>1.4871323529411764</v>
      </c>
      <c r="O35" s="19">
        <f t="shared" ref="O35:Q35" si="5">IFERROR(((MAX(0,12-$H2)/12)*D35)/$B$35,0)+IFERROR(((MIN(12,$H2)/12)*J35)/$H$35,0)</f>
        <v>1.4871323529411764</v>
      </c>
      <c r="P35" s="19">
        <f t="shared" si="5"/>
        <v>0.93933823529411764</v>
      </c>
      <c r="Q35" s="19">
        <f t="shared" si="5"/>
        <v>0.93933823529411764</v>
      </c>
      <c r="R35" s="19">
        <f>AVERAGE(R2:R33)</f>
        <v>1.7224264705882353</v>
      </c>
    </row>
    <row r="36" spans="1:18" x14ac:dyDescent="0.25">
      <c r="G36" t="s">
        <v>371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1348-4064-4195-8148-6739E7A54DB3}">
  <sheetPr codeName="Sheet9"/>
  <dimension ref="A1:S67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  <col min="2" max="7" width="24.28515625" bestFit="1" customWidth="1"/>
    <col min="8" max="8" width="21.85546875" bestFit="1" customWidth="1"/>
    <col min="9" max="11" width="24.28515625" bestFit="1" customWidth="1"/>
    <col min="12" max="12" width="21.85546875" bestFit="1" customWidth="1"/>
    <col min="13" max="19" width="24.28515625" bestFit="1" customWidth="1"/>
  </cols>
  <sheetData>
    <row r="1" spans="1:19" x14ac:dyDescent="0.25">
      <c r="A1" s="60" t="s">
        <v>0</v>
      </c>
      <c r="B1" s="4" t="s">
        <v>0</v>
      </c>
      <c r="C1" s="4" t="s">
        <v>480</v>
      </c>
      <c r="D1" s="4" t="s">
        <v>457</v>
      </c>
      <c r="E1" s="4" t="s">
        <v>458</v>
      </c>
      <c r="F1" s="4" t="s">
        <v>459</v>
      </c>
      <c r="G1" s="4" t="s">
        <v>460</v>
      </c>
      <c r="H1" s="4" t="s">
        <v>461</v>
      </c>
      <c r="I1" s="4" t="s">
        <v>462</v>
      </c>
      <c r="J1" s="4" t="s">
        <v>463</v>
      </c>
      <c r="K1" s="4" t="s">
        <v>464</v>
      </c>
      <c r="L1" s="4" t="s">
        <v>465</v>
      </c>
      <c r="M1" s="4" t="s">
        <v>466</v>
      </c>
      <c r="N1" s="4" t="s">
        <v>467</v>
      </c>
      <c r="O1" s="4" t="s">
        <v>468</v>
      </c>
      <c r="P1" s="4" t="s">
        <v>469</v>
      </c>
      <c r="Q1" s="4" t="s">
        <v>470</v>
      </c>
      <c r="R1" s="4" t="s">
        <v>471</v>
      </c>
      <c r="S1" s="4" t="s">
        <v>472</v>
      </c>
    </row>
    <row r="2" spans="1:19" x14ac:dyDescent="0.25">
      <c r="A2" s="61" t="s">
        <v>18</v>
      </c>
      <c r="B2" t="str">
        <f>_xlfn.XLOOKUP(A2, TeamMap[Short Name], TeamMap[Full Team Name], "Not found")</f>
        <v>Buffalo Bills</v>
      </c>
      <c r="C2" t="str" cm="1">
        <f t="array" ref="C2:S2">TRANSPOSE(_xlfn.LET(_xlpm.team,A2,_xlpm.visitors,'Game(s) Data'!$AC$3:$AC$291,_xlpm.homes,'Game(s) Data'!$AE$3:$AE$291,_xlpm.opponents,IF(_xlpm.visitors=_xlpm.team,_xlpm.homes,IF(_xlpm.homes=_xlpm.team,_xlpm.visitors,"")),_xlfn._xlws.FILTER(_xlpm.opponents,_xlpm.opponents&lt;&gt;"")))</f>
        <v>Baltimore Ravens</v>
      </c>
      <c r="D2" t="str">
        <v>New York Jets</v>
      </c>
      <c r="E2" t="str">
        <v>Miami Dolphins</v>
      </c>
      <c r="F2" t="str">
        <v>New Orleans Saints</v>
      </c>
      <c r="G2" t="str">
        <v>New England Patriots</v>
      </c>
      <c r="H2" t="str">
        <v>Atlanta Falcons</v>
      </c>
      <c r="I2" t="str">
        <v>Carolina Panthers</v>
      </c>
      <c r="J2" t="str">
        <v>Kansas City Chiefs</v>
      </c>
      <c r="K2" t="str">
        <v>Miami Dolphins</v>
      </c>
      <c r="L2" t="str">
        <v>Tampa Bay Buccaneers</v>
      </c>
      <c r="M2" t="str">
        <v>Houston Texans</v>
      </c>
      <c r="N2" t="str">
        <v>Pittsburgh Steelers</v>
      </c>
      <c r="O2" t="str">
        <v>Cincinnati Bengals</v>
      </c>
      <c r="P2" t="str">
        <v>New England Patriots</v>
      </c>
      <c r="Q2" t="str">
        <v>Cleveland Browns</v>
      </c>
      <c r="R2" t="str">
        <v>Philadelphia Eagles</v>
      </c>
      <c r="S2" t="str">
        <v>New York Jets</v>
      </c>
    </row>
    <row r="3" spans="1:19" x14ac:dyDescent="0.25">
      <c r="A3" s="61" t="s">
        <v>22</v>
      </c>
      <c r="B3" t="str">
        <f>_xlfn.XLOOKUP(A3, TeamMap[Short Name], TeamMap[Full Team Name], "Not found")</f>
        <v>Detroit Lions</v>
      </c>
      <c r="C3" t="str" cm="1">
        <f t="array" ref="C3:S3">TRANSPOSE(_xlfn.LET(_xlpm.team,B3,_xlpm.visitors,'Game(s) Data'!$AC$3:$AC$291,_xlpm.homes,'Game(s) Data'!$AE$3:$AE$291,_xlpm.opponents,IF(_xlpm.visitors=_xlpm.team,_xlpm.homes,IF(_xlpm.homes=_xlpm.team,_xlpm.visitors,"")),_xlfn._xlws.FILTER(_xlpm.opponents,_xlpm.opponents&lt;&gt;"")))</f>
        <v>Green Bay Packers</v>
      </c>
      <c r="D3" t="str">
        <v>Chicago Bears</v>
      </c>
      <c r="E3" t="str">
        <v>Baltimore Ravens</v>
      </c>
      <c r="F3" t="str">
        <v>Cleveland Browns</v>
      </c>
      <c r="G3" t="str">
        <v>Cincinnati Bengals</v>
      </c>
      <c r="H3" t="str">
        <v>Kansas City Chiefs</v>
      </c>
      <c r="I3" t="str">
        <v>Tampa Bay Buccaneers</v>
      </c>
      <c r="J3" t="str">
        <v>Minnesota Vikings</v>
      </c>
      <c r="K3" t="str">
        <v>Washington Commanders</v>
      </c>
      <c r="L3" t="str">
        <v>Philadelphia Eagles</v>
      </c>
      <c r="M3" t="str">
        <v>New York Giants</v>
      </c>
      <c r="N3" t="str">
        <v>Green Bay Packers</v>
      </c>
      <c r="O3" t="str">
        <v>Dallas Cowboys</v>
      </c>
      <c r="P3" t="str">
        <v>Los Angeles Rams</v>
      </c>
      <c r="Q3" t="str">
        <v>Pittsburgh Steelers</v>
      </c>
      <c r="R3" t="str">
        <v>Minnesota Vikings</v>
      </c>
      <c r="S3" t="str">
        <v>Chicago Bears</v>
      </c>
    </row>
    <row r="4" spans="1:19" x14ac:dyDescent="0.25">
      <c r="A4" s="61" t="s">
        <v>20</v>
      </c>
      <c r="B4" t="str">
        <f>_xlfn.XLOOKUP(A4, TeamMap[Short Name], TeamMap[Full Team Name], "Not found")</f>
        <v>Philadelphia Eagles</v>
      </c>
      <c r="C4" t="str" cm="1">
        <f t="array" ref="C4:S4">TRANSPOSE(_xlfn.LET(_xlpm.team,B4,_xlpm.visitors,'Game(s) Data'!$AC$3:$AC$291,_xlpm.homes,'Game(s) Data'!$AE$3:$AE$291,_xlpm.opponents,IF(_xlpm.visitors=_xlpm.team,_xlpm.homes,IF(_xlpm.homes=_xlpm.team,_xlpm.visitors,"")),_xlfn._xlws.FILTER(_xlpm.opponents,_xlpm.opponents&lt;&gt;"")))</f>
        <v>Dallas Cowboys</v>
      </c>
      <c r="D4" t="str">
        <v>Kansas City Chiefs</v>
      </c>
      <c r="E4" t="str">
        <v>Los Angeles Rams</v>
      </c>
      <c r="F4" t="str">
        <v>Tampa Bay Buccaneers</v>
      </c>
      <c r="G4" t="str">
        <v>Denver Broncos</v>
      </c>
      <c r="H4" t="str">
        <v>New York Giants</v>
      </c>
      <c r="I4" t="str">
        <v>Minnesota Vikings</v>
      </c>
      <c r="J4" t="str">
        <v>New York Giants</v>
      </c>
      <c r="K4" t="str">
        <v>Green Bay Packers</v>
      </c>
      <c r="L4" t="str">
        <v>Detroit Lions</v>
      </c>
      <c r="M4" t="str">
        <v>Dallas Cowboys</v>
      </c>
      <c r="N4" t="str">
        <v>Chicago Bears</v>
      </c>
      <c r="O4" t="str">
        <v>Los Angeles Chargers</v>
      </c>
      <c r="P4" t="str">
        <v>Las Vegas Raiders</v>
      </c>
      <c r="Q4" t="str">
        <v>Washington Commanders</v>
      </c>
      <c r="R4" t="str">
        <v>Bills</v>
      </c>
      <c r="S4" t="str">
        <v>Washington Commanders</v>
      </c>
    </row>
    <row r="5" spans="1:19" x14ac:dyDescent="0.25">
      <c r="A5" s="61" t="s">
        <v>67</v>
      </c>
      <c r="B5" t="str">
        <f>_xlfn.XLOOKUP(A5, TeamMap[Short Name], TeamMap[Full Team Name], "Not found")</f>
        <v>Washington Commanders</v>
      </c>
      <c r="C5" t="str" cm="1">
        <f t="array" ref="C5:S5">TRANSPOSE(_xlfn.LET(_xlpm.team,B5,_xlpm.visitors,'Game(s) Data'!$AC$3:$AC$291,_xlpm.homes,'Game(s) Data'!$AE$3:$AE$291,_xlpm.opponents,IF(_xlpm.visitors=_xlpm.team,_xlpm.homes,IF(_xlpm.homes=_xlpm.team,_xlpm.visitors,"")),_xlfn._xlws.FILTER(_xlpm.opponents,_xlpm.opponents&lt;&gt;"")))</f>
        <v>New York Giants</v>
      </c>
      <c r="D5" t="str">
        <v>Green Bay Packers</v>
      </c>
      <c r="E5" t="str">
        <v>Las Vegas Raiders</v>
      </c>
      <c r="F5" t="str">
        <v>Atlanta Falcons</v>
      </c>
      <c r="G5" t="str">
        <v>Los Angeles Chargers</v>
      </c>
      <c r="H5" t="str">
        <v>Chicago Bears</v>
      </c>
      <c r="I5" t="str">
        <v>Dallas Cowboys</v>
      </c>
      <c r="J5" t="str">
        <v>Kansas City Chiefs</v>
      </c>
      <c r="K5" t="str">
        <v>Seattle Seahawks</v>
      </c>
      <c r="L5" t="str">
        <v>Detroit Lions</v>
      </c>
      <c r="M5" t="str">
        <v>Miami Dolphins</v>
      </c>
      <c r="N5" t="str">
        <v>Denver Broncos</v>
      </c>
      <c r="O5" t="str">
        <v>Minnesota Vikings</v>
      </c>
      <c r="P5" t="str">
        <v>New York Giants</v>
      </c>
      <c r="Q5" t="str">
        <v>Philadelphia Eagles</v>
      </c>
      <c r="R5" t="str">
        <v>Dallas Cowboys</v>
      </c>
      <c r="S5" t="str">
        <v>Philadelphia Eagles</v>
      </c>
    </row>
    <row r="6" spans="1:19" x14ac:dyDescent="0.25">
      <c r="A6" s="61" t="s">
        <v>50</v>
      </c>
      <c r="B6" t="str">
        <f>_xlfn.XLOOKUP(A6, TeamMap[Short Name], TeamMap[Full Team Name], "Not found")</f>
        <v>Green Bay Packers</v>
      </c>
      <c r="C6" t="str" cm="1">
        <f t="array" ref="C6:S6">TRANSPOSE(_xlfn.LET(_xlpm.team,B6,_xlpm.visitors,'Game(s) Data'!$AC$3:$AC$291,_xlpm.homes,'Game(s) Data'!$AE$3:$AE$291,_xlpm.opponents,IF(_xlpm.visitors=_xlpm.team,_xlpm.homes,IF(_xlpm.homes=_xlpm.team,_xlpm.visitors,"")),_xlfn._xlws.FILTER(_xlpm.opponents,_xlpm.opponents&lt;&gt;"")))</f>
        <v>Detroit Lions</v>
      </c>
      <c r="D6" t="str">
        <v>Washington Commanders</v>
      </c>
      <c r="E6" t="str">
        <v>Cleveland Browns</v>
      </c>
      <c r="F6" t="str">
        <v>Dallas Cowboys</v>
      </c>
      <c r="G6" t="str">
        <v>Cincinnati Bengals</v>
      </c>
      <c r="H6" t="str">
        <v>Arizona Cardinals</v>
      </c>
      <c r="I6" t="str">
        <v>Pittsburgh Steelers</v>
      </c>
      <c r="J6" t="str">
        <v>Carolina Panthers</v>
      </c>
      <c r="K6" t="str">
        <v>Philadelphia Eagles</v>
      </c>
      <c r="L6" t="str">
        <v>New York Giants</v>
      </c>
      <c r="M6" t="str">
        <v>Minnesota Vikings</v>
      </c>
      <c r="N6" t="str">
        <v>Detroit Lions</v>
      </c>
      <c r="O6" t="str">
        <v>Chicago Bears</v>
      </c>
      <c r="P6" t="str">
        <v>Denver Broncos</v>
      </c>
      <c r="Q6" t="str">
        <v>Chicago Bears</v>
      </c>
      <c r="R6" t="str">
        <v>Baltimore Ravens</v>
      </c>
      <c r="S6" t="str">
        <v>Minnesota Vikings</v>
      </c>
    </row>
    <row r="7" spans="1:19" x14ac:dyDescent="0.25">
      <c r="A7" s="61" t="s">
        <v>10</v>
      </c>
      <c r="B7" t="str">
        <f>_xlfn.XLOOKUP(A7, TeamMap[Short Name], TeamMap[Full Team Name], "Not found")</f>
        <v>Baltimore Ravens</v>
      </c>
      <c r="C7" t="str" cm="1">
        <f t="array" ref="C7:S7">TRANSPOSE(_xlfn.LET(_xlpm.team,B7,_xlpm.visitors,'Game(s) Data'!$AC$3:$AC$291,_xlpm.homes,'Game(s) Data'!$AE$3:$AE$291,_xlpm.opponents,IF(_xlpm.visitors=_xlpm.team,_xlpm.homes,IF(_xlpm.homes=_xlpm.team,_xlpm.visitors,"")),_xlfn._xlws.FILTER(_xlpm.opponents,_xlpm.opponents&lt;&gt;"")))</f>
        <v>Bills</v>
      </c>
      <c r="D7" t="str">
        <v>Cleveland Browns</v>
      </c>
      <c r="E7" t="str">
        <v>Detroit Lions</v>
      </c>
      <c r="F7" t="str">
        <v>Kansas City Chiefs</v>
      </c>
      <c r="G7" t="str">
        <v>Houston Texans</v>
      </c>
      <c r="H7" t="str">
        <v>Los Angeles Rams</v>
      </c>
      <c r="I7" t="str">
        <v>Chicago Bears</v>
      </c>
      <c r="J7" t="str">
        <v>Miami Dolphins</v>
      </c>
      <c r="K7" t="str">
        <v>Minnesota Vikings</v>
      </c>
      <c r="L7" t="str">
        <v>Cleveland Browns</v>
      </c>
      <c r="M7" t="str">
        <v>New York Jets</v>
      </c>
      <c r="N7" t="str">
        <v>Cincinnati Bengals</v>
      </c>
      <c r="O7" t="str">
        <v>Pittsburgh Steelers</v>
      </c>
      <c r="P7" t="str">
        <v>Cincinnati Bengals</v>
      </c>
      <c r="Q7" t="str">
        <v>New England Patriots</v>
      </c>
      <c r="R7" t="str">
        <v>Green Bay Packers</v>
      </c>
      <c r="S7" t="str">
        <v>Pittsburgh Steelers</v>
      </c>
    </row>
    <row r="8" spans="1:19" x14ac:dyDescent="0.25">
      <c r="A8" s="61" t="s">
        <v>30</v>
      </c>
      <c r="B8" t="str">
        <f>_xlfn.XLOOKUP(A8, TeamMap[Short Name], TeamMap[Full Team Name], "Not found")</f>
        <v>Indianapolis Colts</v>
      </c>
      <c r="C8" t="str" cm="1">
        <f t="array" ref="C8:S8">TRANSPOSE(_xlfn.LET(_xlpm.team,B8,_xlpm.visitors,'Game(s) Data'!$AC$3:$AC$291,_xlpm.homes,'Game(s) Data'!$AE$3:$AE$291,_xlpm.opponents,IF(_xlpm.visitors=_xlpm.team,_xlpm.homes,IF(_xlpm.homes=_xlpm.team,_xlpm.visitors,"")),_xlfn._xlws.FILTER(_xlpm.opponents,_xlpm.opponents&lt;&gt;"")))</f>
        <v>Miami Dolphins</v>
      </c>
      <c r="D8" t="str">
        <v>Denver Broncos</v>
      </c>
      <c r="E8" t="str">
        <v>Tennessee Titans</v>
      </c>
      <c r="F8" t="str">
        <v>Los Angeles Rams</v>
      </c>
      <c r="G8" t="str">
        <v>Las Vegas Raiders</v>
      </c>
      <c r="H8" t="str">
        <v>Arizona Cardinals</v>
      </c>
      <c r="I8" t="str">
        <v>Los Angeles Chargers</v>
      </c>
      <c r="J8" t="str">
        <v>Tennessee Titans</v>
      </c>
      <c r="K8" t="str">
        <v>Pittsburgh Steelers</v>
      </c>
      <c r="L8" t="str">
        <v>Atlanta Falcons</v>
      </c>
      <c r="M8" t="str">
        <v>Kansas City Chiefs</v>
      </c>
      <c r="N8" t="str">
        <v>Houston Texans</v>
      </c>
      <c r="O8" t="str">
        <v>Jacksonville Jaguars</v>
      </c>
      <c r="P8" t="str">
        <v>Seattle Seahawks</v>
      </c>
      <c r="Q8" t="str">
        <v>San Francisco 49ers</v>
      </c>
      <c r="R8" t="str">
        <v>Jacksonville Jaguars</v>
      </c>
      <c r="S8" t="str">
        <v>Houston Texans</v>
      </c>
    </row>
    <row r="9" spans="1:19" x14ac:dyDescent="0.25">
      <c r="A9" s="61" t="s">
        <v>14</v>
      </c>
      <c r="B9" t="str">
        <f>_xlfn.XLOOKUP(A9, TeamMap[Short Name], TeamMap[Full Team Name], "Not found")</f>
        <v>Atlanta Falcons</v>
      </c>
      <c r="C9" t="str" cm="1">
        <f t="array" ref="C9:S9">TRANSPOSE(_xlfn.LET(_xlpm.team,B9,_xlpm.visitors,'Game(s) Data'!$AC$3:$AC$291,_xlpm.homes,'Game(s) Data'!$AE$3:$AE$291,_xlpm.opponents,IF(_xlpm.visitors=_xlpm.team,_xlpm.homes,IF(_xlpm.homes=_xlpm.team,_xlpm.visitors,"")),_xlfn._xlws.FILTER(_xlpm.opponents,_xlpm.opponents&lt;&gt;"")))</f>
        <v>Tampa Bay Buccaneers</v>
      </c>
      <c r="D9" t="str">
        <v>Minnesota Vikings</v>
      </c>
      <c r="E9" t="str">
        <v>Carolina Panthers</v>
      </c>
      <c r="F9" t="str">
        <v>Washington Commanders</v>
      </c>
      <c r="G9" t="str">
        <v>Bills</v>
      </c>
      <c r="H9" t="str">
        <v>San Francisco 49ers</v>
      </c>
      <c r="I9" t="str">
        <v>Miami Dolphins</v>
      </c>
      <c r="J9" t="str">
        <v>New England Patriots</v>
      </c>
      <c r="K9" t="str">
        <v>Indianapolis Colts</v>
      </c>
      <c r="L9" t="str">
        <v>Carolina Panthers</v>
      </c>
      <c r="M9" t="str">
        <v>New Orleans Saints</v>
      </c>
      <c r="N9" t="str">
        <v>New York Jets</v>
      </c>
      <c r="O9" t="str">
        <v>Seattle Seahawks</v>
      </c>
      <c r="P9" t="str">
        <v>Tampa Bay Buccaneers</v>
      </c>
      <c r="Q9" t="str">
        <v>Arizona Cardinals</v>
      </c>
      <c r="R9" t="str">
        <v>Los Angeles Rams</v>
      </c>
      <c r="S9" t="str">
        <v>New Orleans Saints</v>
      </c>
    </row>
    <row r="10" spans="1:19" x14ac:dyDescent="0.25">
      <c r="A10" s="61" t="s">
        <v>45</v>
      </c>
      <c r="B10" t="str">
        <f>_xlfn.XLOOKUP(A10, TeamMap[Short Name], TeamMap[Full Team Name], "Not found")</f>
        <v>Carolina Panthers</v>
      </c>
      <c r="C10" t="str" cm="1">
        <f t="array" ref="C10:S10">TRANSPOSE(_xlfn.LET(_xlpm.team,B10,_xlpm.visitors,'Game(s) Data'!$AC$3:$AC$291,_xlpm.homes,'Game(s) Data'!$AE$3:$AE$291,_xlpm.opponents,IF(_xlpm.visitors=_xlpm.team,_xlpm.homes,IF(_xlpm.homes=_xlpm.team,_xlpm.visitors,"")),_xlfn._xlws.FILTER(_xlpm.opponents,_xlpm.opponents&lt;&gt;"")))</f>
        <v>Jacksonville Jaguars</v>
      </c>
      <c r="D10" t="str">
        <v>Arizona Cardinals</v>
      </c>
      <c r="E10" t="str">
        <v>Atlanta Falcons</v>
      </c>
      <c r="F10" t="str">
        <v>New England Patriots</v>
      </c>
      <c r="G10" t="str">
        <v>Miami Dolphins</v>
      </c>
      <c r="H10" t="str">
        <v>Dallas Cowboys</v>
      </c>
      <c r="I10" t="str">
        <v>New York Jets</v>
      </c>
      <c r="J10" t="str">
        <v>Bills</v>
      </c>
      <c r="K10" t="str">
        <v>Green Bay Packers</v>
      </c>
      <c r="L10" t="str">
        <v>New Orleans Saints</v>
      </c>
      <c r="M10" t="str">
        <v>Atlanta Falcons</v>
      </c>
      <c r="N10" t="str">
        <v>San Francisco 49ers</v>
      </c>
      <c r="O10" t="str">
        <v>Los Angeles Rams</v>
      </c>
      <c r="P10" t="str">
        <v>New Orleans Saints</v>
      </c>
      <c r="Q10" t="str">
        <v>Tampa Bay Buccaneers</v>
      </c>
      <c r="R10" t="str">
        <v>Seattle Seahawks</v>
      </c>
      <c r="S10" t="str">
        <v>Tampa Bay Buccaneers</v>
      </c>
    </row>
    <row r="11" spans="1:19" x14ac:dyDescent="0.25">
      <c r="A11" s="61" t="s">
        <v>34</v>
      </c>
      <c r="B11" t="str">
        <f>_xlfn.XLOOKUP(A11, TeamMap[Short Name], TeamMap[Full Team Name], "Not found")</f>
        <v>Arizona Cardinals</v>
      </c>
      <c r="C11" t="str" cm="1">
        <f t="array" ref="C11:S11">TRANSPOSE(_xlfn.LET(_xlpm.team,B11,_xlpm.visitors,'Game(s) Data'!$AC$3:$AC$291,_xlpm.homes,'Game(s) Data'!$AE$3:$AE$291,_xlpm.opponents,IF(_xlpm.visitors=_xlpm.team,_xlpm.homes,IF(_xlpm.homes=_xlpm.team,_xlpm.visitors,"")),_xlfn._xlws.FILTER(_xlpm.opponents,_xlpm.opponents&lt;&gt;"")))</f>
        <v>New Orleans Saints</v>
      </c>
      <c r="D11" t="str">
        <v>Carolina Panthers</v>
      </c>
      <c r="E11" t="str">
        <v>San Francisco 49ers</v>
      </c>
      <c r="F11" t="str">
        <v>Seattle Seahawks</v>
      </c>
      <c r="G11" t="str">
        <v>Tennessee Titans</v>
      </c>
      <c r="H11" t="str">
        <v>Indianapolis Colts</v>
      </c>
      <c r="I11" t="str">
        <v>Green Bay Packers</v>
      </c>
      <c r="J11" t="str">
        <v>Dallas Cowboys</v>
      </c>
      <c r="K11" t="str">
        <v>Seattle Seahawks</v>
      </c>
      <c r="L11" t="str">
        <v>San Francisco 49ers</v>
      </c>
      <c r="M11" t="str">
        <v>Jacksonville Jaguars</v>
      </c>
      <c r="N11" t="str">
        <v>Tampa Bay Buccaneers</v>
      </c>
      <c r="O11" t="str">
        <v>Los Angeles Rams</v>
      </c>
      <c r="P11" t="str">
        <v>Houston Texans</v>
      </c>
      <c r="Q11" t="str">
        <v>Atlanta Falcons</v>
      </c>
      <c r="R11" t="str">
        <v>Cincinnati Bengals</v>
      </c>
      <c r="S11" t="str">
        <v>Los Angeles Rams</v>
      </c>
    </row>
    <row r="12" spans="1:19" x14ac:dyDescent="0.25">
      <c r="A12" s="61" t="s">
        <v>52</v>
      </c>
      <c r="B12" t="str">
        <f>_xlfn.XLOOKUP(A12, TeamMap[Short Name], TeamMap[Full Team Name], "Not found")</f>
        <v>Los Angeles Chargers</v>
      </c>
      <c r="C12" t="str" cm="1">
        <f t="array" ref="C12:S12">TRANSPOSE(_xlfn.LET(_xlpm.team,B12,_xlpm.visitors,'Game(s) Data'!$AC$3:$AC$291,_xlpm.homes,'Game(s) Data'!$AE$3:$AE$291,_xlpm.opponents,IF(_xlpm.visitors=_xlpm.team,_xlpm.homes,IF(_xlpm.homes=_xlpm.team,_xlpm.visitors,"")),_xlfn._xlws.FILTER(_xlpm.opponents,_xlpm.opponents&lt;&gt;"")))</f>
        <v>Kansas City Chiefs</v>
      </c>
      <c r="D12" t="str">
        <v>Las Vegas Raiders</v>
      </c>
      <c r="E12" t="str">
        <v>Denver Broncos</v>
      </c>
      <c r="F12" t="str">
        <v>New York Giants</v>
      </c>
      <c r="G12" t="str">
        <v>Washington Commanders</v>
      </c>
      <c r="H12" t="str">
        <v>Miami Dolphins</v>
      </c>
      <c r="I12" t="str">
        <v>Indianapolis Colts</v>
      </c>
      <c r="J12" t="str">
        <v>Minnesota Vikings</v>
      </c>
      <c r="K12" t="str">
        <v>Tennessee Titans</v>
      </c>
      <c r="L12" t="str">
        <v>Pittsburgh Steelers</v>
      </c>
      <c r="M12" t="str">
        <v>Jacksonville Jaguars</v>
      </c>
      <c r="N12" t="str">
        <v>Las Vegas Raiders</v>
      </c>
      <c r="O12" t="str">
        <v>Philadelphia Eagles</v>
      </c>
      <c r="P12" t="str">
        <v>Kansas City Chiefs</v>
      </c>
      <c r="Q12" t="str">
        <v>Dallas Cowboys</v>
      </c>
      <c r="R12" t="str">
        <v>Houston Texans</v>
      </c>
      <c r="S12" t="str">
        <v>Denver Broncos</v>
      </c>
    </row>
    <row r="13" spans="1:19" x14ac:dyDescent="0.25">
      <c r="A13" s="61" t="s">
        <v>24</v>
      </c>
      <c r="B13" t="str">
        <f>_xlfn.XLOOKUP(A13, TeamMap[Short Name], TeamMap[Full Team Name], "Not found")</f>
        <v>San Francisco 49ers</v>
      </c>
      <c r="C13" t="str" cm="1">
        <f t="array" ref="C13:S13">TRANSPOSE(_xlfn.LET(_xlpm.team,B13,_xlpm.visitors,'Game(s) Data'!$AC$3:$AC$291,_xlpm.homes,'Game(s) Data'!$AE$3:$AE$291,_xlpm.opponents,IF(_xlpm.visitors=_xlpm.team,_xlpm.homes,IF(_xlpm.homes=_xlpm.team,_xlpm.visitors,"")),_xlfn._xlws.FILTER(_xlpm.opponents,_xlpm.opponents&lt;&gt;"")))</f>
        <v>Seattle Seahawks</v>
      </c>
      <c r="D13" t="str">
        <v>New Orleans Saints</v>
      </c>
      <c r="E13" t="str">
        <v>Arizona Cardinals</v>
      </c>
      <c r="F13" t="str">
        <v>Jacksonville Jaguars</v>
      </c>
      <c r="G13" t="str">
        <v>Los Angeles Rams</v>
      </c>
      <c r="H13" t="str">
        <v>Tampa Bay Buccaneers</v>
      </c>
      <c r="I13" t="str">
        <v>Atlanta Falcons</v>
      </c>
      <c r="J13" t="str">
        <v>Houston Texans</v>
      </c>
      <c r="K13" t="str">
        <v>New York Giants</v>
      </c>
      <c r="L13" t="str">
        <v>Los Angeles Rams</v>
      </c>
      <c r="M13" t="str">
        <v>Arizona Cardinals</v>
      </c>
      <c r="N13" t="str">
        <v>Carolina Panthers</v>
      </c>
      <c r="O13" t="str">
        <v>Cleveland Browns</v>
      </c>
      <c r="P13" t="str">
        <v>Tennessee Titans</v>
      </c>
      <c r="Q13" t="str">
        <v>Indianapolis Colts</v>
      </c>
      <c r="R13" t="str">
        <v>Chicago Bears</v>
      </c>
      <c r="S13" t="str">
        <v>Seattle Seahawks</v>
      </c>
    </row>
    <row r="14" spans="1:19" x14ac:dyDescent="0.25">
      <c r="A14" s="61" t="s">
        <v>65</v>
      </c>
      <c r="B14" t="str">
        <f>_xlfn.XLOOKUP(A14, TeamMap[Short Name], TeamMap[Full Team Name], "Not found")</f>
        <v>Seattle Seahawks</v>
      </c>
      <c r="C14" t="str" cm="1">
        <f t="array" ref="C14:S14">TRANSPOSE(_xlfn.LET(_xlpm.team,B14,_xlpm.visitors,'Game(s) Data'!$AC$3:$AC$291,_xlpm.homes,'Game(s) Data'!$AE$3:$AE$291,_xlpm.opponents,IF(_xlpm.visitors=_xlpm.team,_xlpm.homes,IF(_xlpm.homes=_xlpm.team,_xlpm.visitors,"")),_xlfn._xlws.FILTER(_xlpm.opponents,_xlpm.opponents&lt;&gt;"")))</f>
        <v>San Francisco 49ers</v>
      </c>
      <c r="D14" t="str">
        <v>Pittsburgh Steelers</v>
      </c>
      <c r="E14" t="str">
        <v>New Orleans Saints</v>
      </c>
      <c r="F14" t="str">
        <v>Arizona Cardinals</v>
      </c>
      <c r="G14" t="str">
        <v>Tampa Bay Buccaneers</v>
      </c>
      <c r="H14" t="str">
        <v>Jacksonville Jaguars</v>
      </c>
      <c r="I14" t="str">
        <v>Houston Texans</v>
      </c>
      <c r="J14" t="str">
        <v>Washington Commanders</v>
      </c>
      <c r="K14" t="str">
        <v>Arizona Cardinals</v>
      </c>
      <c r="L14" t="str">
        <v>Los Angeles Rams</v>
      </c>
      <c r="M14" t="str">
        <v>Tennessee Titans</v>
      </c>
      <c r="N14" t="str">
        <v>Minnesota Vikings</v>
      </c>
      <c r="O14" t="str">
        <v>Atlanta Falcons</v>
      </c>
      <c r="P14" t="str">
        <v>Indianapolis Colts</v>
      </c>
      <c r="Q14" t="str">
        <v>Los Angeles Rams</v>
      </c>
      <c r="R14" t="str">
        <v>Carolina Panthers</v>
      </c>
      <c r="S14" t="str">
        <v>San Francisco 49ers</v>
      </c>
    </row>
    <row r="15" spans="1:19" x14ac:dyDescent="0.25">
      <c r="A15" s="61" t="s">
        <v>51</v>
      </c>
      <c r="B15" t="str">
        <f>_xlfn.XLOOKUP(A15, TeamMap[Short Name], TeamMap[Full Team Name], "Not found")</f>
        <v>Tampa Bay Buccaneers</v>
      </c>
      <c r="C15" t="str" cm="1">
        <f t="array" ref="C15:S15">TRANSPOSE(_xlfn.LET(_xlpm.team,B15,_xlpm.visitors,'Game(s) Data'!$AC$3:$AC$291,_xlpm.homes,'Game(s) Data'!$AE$3:$AE$291,_xlpm.opponents,IF(_xlpm.visitors=_xlpm.team,_xlpm.homes,IF(_xlpm.homes=_xlpm.team,_xlpm.visitors,"")),_xlfn._xlws.FILTER(_xlpm.opponents,_xlpm.opponents&lt;&gt;"")))</f>
        <v>Atlanta Falcons</v>
      </c>
      <c r="D15" t="str">
        <v>Houston Texans</v>
      </c>
      <c r="E15" t="str">
        <v>New York Jets</v>
      </c>
      <c r="F15" t="str">
        <v>Philadelphia Eagles</v>
      </c>
      <c r="G15" t="str">
        <v>Seattle Seahawks</v>
      </c>
      <c r="H15" t="str">
        <v>San Francisco 49ers</v>
      </c>
      <c r="I15" t="str">
        <v>Detroit Lions</v>
      </c>
      <c r="J15" t="str">
        <v>New Orleans Saints</v>
      </c>
      <c r="K15" t="str">
        <v>New England Patriots</v>
      </c>
      <c r="L15" t="str">
        <v>Bills</v>
      </c>
      <c r="M15" t="str">
        <v>Los Angeles Rams</v>
      </c>
      <c r="N15" t="str">
        <v>Arizona Cardinals</v>
      </c>
      <c r="O15" t="str">
        <v>New Orleans Saints</v>
      </c>
      <c r="P15" t="str">
        <v>Atlanta Falcons</v>
      </c>
      <c r="Q15" t="str">
        <v>Carolina Panthers</v>
      </c>
      <c r="R15" t="str">
        <v>Miami Dolphins</v>
      </c>
      <c r="S15" t="str">
        <v>Carolina Panthers</v>
      </c>
    </row>
    <row r="16" spans="1:19" x14ac:dyDescent="0.25">
      <c r="A16" s="61" t="s">
        <v>49</v>
      </c>
      <c r="B16" t="str">
        <f>_xlfn.XLOOKUP(A16, TeamMap[Short Name], TeamMap[Full Team Name], "Not found")</f>
        <v>Houston Texans</v>
      </c>
      <c r="C16" t="str" cm="1">
        <f t="array" ref="C16:S16">TRANSPOSE(_xlfn.LET(_xlpm.team,B16,_xlpm.visitors,'Game(s) Data'!$AC$3:$AC$291,_xlpm.homes,'Game(s) Data'!$AE$3:$AE$291,_xlpm.opponents,IF(_xlpm.visitors=_xlpm.team,_xlpm.homes,IF(_xlpm.homes=_xlpm.team,_xlpm.visitors,"")),_xlfn._xlws.FILTER(_xlpm.opponents,_xlpm.opponents&lt;&gt;"")))</f>
        <v>Los Angeles Rams</v>
      </c>
      <c r="D16" t="str">
        <v>Tampa Bay Buccaneers</v>
      </c>
      <c r="E16" t="str">
        <v>Jacksonville Jaguars</v>
      </c>
      <c r="F16" t="str">
        <v>Tennessee Titans</v>
      </c>
      <c r="G16" t="str">
        <v>Baltimore Ravens</v>
      </c>
      <c r="H16" t="str">
        <v>Seattle Seahawks</v>
      </c>
      <c r="I16" t="str">
        <v>San Francisco 49ers</v>
      </c>
      <c r="J16" t="str">
        <v>Denver Broncos</v>
      </c>
      <c r="K16" t="str">
        <v>Jacksonville Jaguars</v>
      </c>
      <c r="L16" t="str">
        <v>Tennessee Titans</v>
      </c>
      <c r="M16" t="str">
        <v>Bills</v>
      </c>
      <c r="N16" t="str">
        <v>Indianapolis Colts</v>
      </c>
      <c r="O16" t="str">
        <v>Kansas City Chiefs</v>
      </c>
      <c r="P16" t="str">
        <v>Arizona Cardinals</v>
      </c>
      <c r="Q16" t="str">
        <v>Las Vegas Raiders</v>
      </c>
      <c r="R16" t="str">
        <v>Los Angeles Chargers</v>
      </c>
      <c r="S16" t="str">
        <v>Indianapolis Colts</v>
      </c>
    </row>
    <row r="17" spans="1:19" x14ac:dyDescent="0.25">
      <c r="A17" s="61" t="s">
        <v>54</v>
      </c>
      <c r="B17" t="str">
        <f>_xlfn.XLOOKUP(A17, TeamMap[Short Name], TeamMap[Full Team Name], "Not found")</f>
        <v>Kansas City Chiefs</v>
      </c>
      <c r="C17" t="str" cm="1">
        <f t="array" ref="C17:S17">TRANSPOSE(_xlfn.LET(_xlpm.team,B17,_xlpm.visitors,'Game(s) Data'!$AC$3:$AC$291,_xlpm.homes,'Game(s) Data'!$AE$3:$AE$291,_xlpm.opponents,IF(_xlpm.visitors=_xlpm.team,_xlpm.homes,IF(_xlpm.homes=_xlpm.team,_xlpm.visitors,"")),_xlfn._xlws.FILTER(_xlpm.opponents,_xlpm.opponents&lt;&gt;"")))</f>
        <v>Los Angeles Chargers</v>
      </c>
      <c r="D17" t="str">
        <v>Philadelphia Eagles</v>
      </c>
      <c r="E17" t="str">
        <v>New York Giants</v>
      </c>
      <c r="F17" t="str">
        <v>Baltimore Ravens</v>
      </c>
      <c r="G17" t="str">
        <v>Jacksonville Jaguars</v>
      </c>
      <c r="H17" t="str">
        <v>Detroit Lions</v>
      </c>
      <c r="I17" t="str">
        <v>Las Vegas Raiders</v>
      </c>
      <c r="J17" t="str">
        <v>Washington Commanders</v>
      </c>
      <c r="K17" t="str">
        <v>Bills</v>
      </c>
      <c r="L17" t="str">
        <v>Denver Broncos</v>
      </c>
      <c r="M17" t="str">
        <v>Indianapolis Colts</v>
      </c>
      <c r="N17" t="str">
        <v>Dallas Cowboys</v>
      </c>
      <c r="O17" t="str">
        <v>Houston Texans</v>
      </c>
      <c r="P17" t="str">
        <v>Los Angeles Chargers</v>
      </c>
      <c r="Q17" t="str">
        <v>Tennessee Titans</v>
      </c>
      <c r="R17" t="str">
        <v>Denver Broncos</v>
      </c>
      <c r="S17" t="str">
        <v>Las Vegas Raiders</v>
      </c>
    </row>
    <row r="18" spans="1:19" x14ac:dyDescent="0.25">
      <c r="A18" s="61" t="s">
        <v>32</v>
      </c>
      <c r="B18" t="str">
        <f>_xlfn.XLOOKUP(A18, TeamMap[Short Name], TeamMap[Full Team Name], "Not found")</f>
        <v>Los Angeles Rams</v>
      </c>
      <c r="C18" t="str" cm="1">
        <f t="array" ref="C18:S18">TRANSPOSE(_xlfn.LET(_xlpm.team,B18,_xlpm.visitors,'Game(s) Data'!$AC$3:$AC$291,_xlpm.homes,'Game(s) Data'!$AE$3:$AE$291,_xlpm.opponents,IF(_xlpm.visitors=_xlpm.team,_xlpm.homes,IF(_xlpm.homes=_xlpm.team,_xlpm.visitors,"")),_xlfn._xlws.FILTER(_xlpm.opponents,_xlpm.opponents&lt;&gt;"")))</f>
        <v>Houston Texans</v>
      </c>
      <c r="D18" t="str">
        <v>Tennessee Titans</v>
      </c>
      <c r="E18" t="str">
        <v>Philadelphia Eagles</v>
      </c>
      <c r="F18" t="str">
        <v>Indianapolis Colts</v>
      </c>
      <c r="G18" t="str">
        <v>San Francisco 49ers</v>
      </c>
      <c r="H18" t="str">
        <v>Baltimore Ravens</v>
      </c>
      <c r="I18" t="str">
        <v>Jacksonville Jaguars</v>
      </c>
      <c r="J18" t="str">
        <v>New Orleans Saints</v>
      </c>
      <c r="K18" t="str">
        <v>San Francisco 49ers</v>
      </c>
      <c r="L18" t="str">
        <v>Seattle Seahawks</v>
      </c>
      <c r="M18" t="str">
        <v>Tampa Bay Buccaneers</v>
      </c>
      <c r="N18" t="str">
        <v>Carolina Panthers</v>
      </c>
      <c r="O18" t="str">
        <v>Arizona Cardinals</v>
      </c>
      <c r="P18" t="str">
        <v>Detroit Lions</v>
      </c>
      <c r="Q18" t="str">
        <v>Seattle Seahawks</v>
      </c>
      <c r="R18" t="str">
        <v>Atlanta Falcons</v>
      </c>
      <c r="S18" t="str">
        <v>Arizona Cardinals</v>
      </c>
    </row>
    <row r="19" spans="1:19" x14ac:dyDescent="0.25">
      <c r="A19" s="61" t="s">
        <v>28</v>
      </c>
      <c r="B19" t="str">
        <f>_xlfn.XLOOKUP(A19, TeamMap[Short Name], TeamMap[Full Team Name], "Not found")</f>
        <v>New Orleans Saints</v>
      </c>
      <c r="C19" t="str" cm="1">
        <f t="array" ref="C19:S19">TRANSPOSE(_xlfn.LET(_xlpm.team,B19,_xlpm.visitors,'Game(s) Data'!$AC$3:$AC$291,_xlpm.homes,'Game(s) Data'!$AE$3:$AE$291,_xlpm.opponents,IF(_xlpm.visitors=_xlpm.team,_xlpm.homes,IF(_xlpm.homes=_xlpm.team,_xlpm.visitors,"")),_xlfn._xlws.FILTER(_xlpm.opponents,_xlpm.opponents&lt;&gt;"")))</f>
        <v>Arizona Cardinals</v>
      </c>
      <c r="D19" t="str">
        <v>San Francisco 49ers</v>
      </c>
      <c r="E19" t="str">
        <v>Seattle Seahawks</v>
      </c>
      <c r="F19" t="str">
        <v>Bills</v>
      </c>
      <c r="G19" t="str">
        <v>New York Giants</v>
      </c>
      <c r="H19" t="str">
        <v>New England Patriots</v>
      </c>
      <c r="I19" t="str">
        <v>Chicago Bears</v>
      </c>
      <c r="J19" t="str">
        <v>Tampa Bay Buccaneers</v>
      </c>
      <c r="K19" t="str">
        <v>Los Angeles Rams</v>
      </c>
      <c r="L19" t="str">
        <v>Carolina Panthers</v>
      </c>
      <c r="M19" t="str">
        <v>Atlanta Falcons</v>
      </c>
      <c r="N19" t="str">
        <v>Miami Dolphins</v>
      </c>
      <c r="O19" t="str">
        <v>Tampa Bay Buccaneers</v>
      </c>
      <c r="P19" t="str">
        <v>Carolina Panthers</v>
      </c>
      <c r="Q19" t="str">
        <v>New York Jets</v>
      </c>
      <c r="R19" t="str">
        <v>Tennessee Titans</v>
      </c>
      <c r="S19" t="str">
        <v>Atlanta Falcons</v>
      </c>
    </row>
    <row r="20" spans="1:19" x14ac:dyDescent="0.25">
      <c r="A20" s="61" t="s">
        <v>26</v>
      </c>
      <c r="B20" t="str">
        <f>_xlfn.XLOOKUP(A20, TeamMap[Short Name], TeamMap[Full Team Name], "Not found")</f>
        <v>Pittsburgh Steelers</v>
      </c>
      <c r="C20" t="str" cm="1">
        <f t="array" ref="C20:S20">TRANSPOSE(_xlfn.LET(_xlpm.team,B20,_xlpm.visitors,'Game(s) Data'!$AC$3:$AC$291,_xlpm.homes,'Game(s) Data'!$AE$3:$AE$291,_xlpm.opponents,IF(_xlpm.visitors=_xlpm.team,_xlpm.homes,IF(_xlpm.homes=_xlpm.team,_xlpm.visitors,"")),_xlfn._xlws.FILTER(_xlpm.opponents,_xlpm.opponents&lt;&gt;"")))</f>
        <v>New York Jets</v>
      </c>
      <c r="D20" t="str">
        <v>Seattle Seahawks</v>
      </c>
      <c r="E20" t="str">
        <v>New England Patriots</v>
      </c>
      <c r="F20" t="str">
        <v>Minnesota Vikings</v>
      </c>
      <c r="G20" t="str">
        <v>Cleveland Browns</v>
      </c>
      <c r="H20" t="str">
        <v>Cincinnati Bengals</v>
      </c>
      <c r="I20" t="str">
        <v>Green Bay Packers</v>
      </c>
      <c r="J20" t="str">
        <v>Indianapolis Colts</v>
      </c>
      <c r="K20" t="str">
        <v>Los Angeles Chargers</v>
      </c>
      <c r="L20" t="str">
        <v>Cincinnati Bengals</v>
      </c>
      <c r="M20" t="str">
        <v>Chicago Bears</v>
      </c>
      <c r="N20" t="str">
        <v>Bills</v>
      </c>
      <c r="O20" t="str">
        <v>Baltimore Ravens</v>
      </c>
      <c r="P20" t="str">
        <v>Miami Dolphins</v>
      </c>
      <c r="Q20" t="str">
        <v>Detroit Lions</v>
      </c>
      <c r="R20" t="str">
        <v>Cleveland Browns</v>
      </c>
      <c r="S20" t="str">
        <v>Baltimore Ravens</v>
      </c>
    </row>
    <row r="21" spans="1:19" x14ac:dyDescent="0.25">
      <c r="A21" s="61" t="s">
        <v>12</v>
      </c>
      <c r="B21" t="str">
        <f>_xlfn.XLOOKUP(A21, TeamMap[Short Name], TeamMap[Full Team Name], "Not found")</f>
        <v>Chicago Bears</v>
      </c>
      <c r="C21" t="str" cm="1">
        <f t="array" ref="C21:S21">TRANSPOSE(_xlfn.LET(_xlpm.team,B21,_xlpm.visitors,'Game(s) Data'!$AC$3:$AC$291,_xlpm.homes,'Game(s) Data'!$AE$3:$AE$291,_xlpm.opponents,IF(_xlpm.visitors=_xlpm.team,_xlpm.homes,IF(_xlpm.homes=_xlpm.team,_xlpm.visitors,"")),_xlfn._xlws.FILTER(_xlpm.opponents,_xlpm.opponents&lt;&gt;"")))</f>
        <v>Minnesota Vikings</v>
      </c>
      <c r="D21" t="str">
        <v>Detroit Lions</v>
      </c>
      <c r="E21" t="str">
        <v>Dallas Cowboys</v>
      </c>
      <c r="F21" t="str">
        <v>Las Vegas Raiders</v>
      </c>
      <c r="G21" t="str">
        <v>Washington Commanders</v>
      </c>
      <c r="H21" t="str">
        <v>New Orleans Saints</v>
      </c>
      <c r="I21" t="str">
        <v>Baltimore Ravens</v>
      </c>
      <c r="J21" t="str">
        <v>Cincinnati Bengals</v>
      </c>
      <c r="K21" t="str">
        <v>New York Giants</v>
      </c>
      <c r="L21" t="str">
        <v>Minnesota Vikings</v>
      </c>
      <c r="M21" t="str">
        <v>Pittsburgh Steelers</v>
      </c>
      <c r="N21" t="str">
        <v>Philadelphia Eagles</v>
      </c>
      <c r="O21" t="str">
        <v>Green Bay Packers</v>
      </c>
      <c r="P21" t="str">
        <v>Cleveland Browns</v>
      </c>
      <c r="Q21" t="str">
        <v>Green Bay Packers</v>
      </c>
      <c r="R21" t="str">
        <v>San Francisco 49ers</v>
      </c>
      <c r="S21" t="str">
        <v>Detroit Lions</v>
      </c>
    </row>
    <row r="22" spans="1:19" x14ac:dyDescent="0.25">
      <c r="A22" s="61" t="s">
        <v>42</v>
      </c>
      <c r="B22" t="str">
        <f>_xlfn.XLOOKUP(A22, TeamMap[Short Name], TeamMap[Full Team Name], "Not found")</f>
        <v>Jacksonville Jaguars</v>
      </c>
      <c r="C22" t="str" cm="1">
        <f t="array" ref="C22:S22">TRANSPOSE(_xlfn.LET(_xlpm.team,B22,_xlpm.visitors,'Game(s) Data'!$AC$3:$AC$291,_xlpm.homes,'Game(s) Data'!$AE$3:$AE$291,_xlpm.opponents,IF(_xlpm.visitors=_xlpm.team,_xlpm.homes,IF(_xlpm.homes=_xlpm.team,_xlpm.visitors,"")),_xlfn._xlws.FILTER(_xlpm.opponents,_xlpm.opponents&lt;&gt;"")))</f>
        <v>Carolina Panthers</v>
      </c>
      <c r="D22" t="str">
        <v>Cincinnati Bengals</v>
      </c>
      <c r="E22" t="str">
        <v>Houston Texans</v>
      </c>
      <c r="F22" t="str">
        <v>San Francisco 49ers</v>
      </c>
      <c r="G22" t="str">
        <v>Kansas City Chiefs</v>
      </c>
      <c r="H22" t="str">
        <v>Seattle Seahawks</v>
      </c>
      <c r="I22" t="str">
        <v>Los Angeles Rams</v>
      </c>
      <c r="J22" t="str">
        <v>Las Vegas Raiders</v>
      </c>
      <c r="K22" t="str">
        <v>Houston Texans</v>
      </c>
      <c r="L22" t="str">
        <v>Los Angeles Chargers</v>
      </c>
      <c r="M22" t="str">
        <v>Arizona Cardinals</v>
      </c>
      <c r="N22" t="str">
        <v>Tennessee Titans</v>
      </c>
      <c r="O22" t="str">
        <v>Indianapolis Colts</v>
      </c>
      <c r="P22" t="str">
        <v>New York Jets</v>
      </c>
      <c r="Q22" t="str">
        <v>Denver Broncos</v>
      </c>
      <c r="R22" t="str">
        <v>Indianapolis Colts</v>
      </c>
      <c r="S22" t="str">
        <v>Tennessee Titans</v>
      </c>
    </row>
    <row r="23" spans="1:19" x14ac:dyDescent="0.25">
      <c r="A23" s="61" t="s">
        <v>40</v>
      </c>
      <c r="B23" t="str">
        <f>_xlfn.XLOOKUP(A23, TeamMap[Short Name], TeamMap[Full Team Name], "Not found")</f>
        <v>New York Giants</v>
      </c>
      <c r="C23" t="str" cm="1">
        <f t="array" ref="C23:S23">TRANSPOSE(_xlfn.LET(_xlpm.team,B23,_xlpm.visitors,'Game(s) Data'!$AC$3:$AC$291,_xlpm.homes,'Game(s) Data'!$AE$3:$AE$291,_xlpm.opponents,IF(_xlpm.visitors=_xlpm.team,_xlpm.homes,IF(_xlpm.homes=_xlpm.team,_xlpm.visitors,"")),_xlfn._xlws.FILTER(_xlpm.opponents,_xlpm.opponents&lt;&gt;"")))</f>
        <v>Washington Commanders</v>
      </c>
      <c r="D23" t="str">
        <v>Dallas Cowboys</v>
      </c>
      <c r="E23" t="str">
        <v>Kansas City Chiefs</v>
      </c>
      <c r="F23" t="str">
        <v>Los Angeles Chargers</v>
      </c>
      <c r="G23" t="str">
        <v>New Orleans Saints</v>
      </c>
      <c r="H23" t="str">
        <v>Philadelphia Eagles</v>
      </c>
      <c r="I23" t="str">
        <v>Denver Broncos</v>
      </c>
      <c r="J23" t="str">
        <v>Philadelphia Eagles</v>
      </c>
      <c r="K23" t="str">
        <v>San Francisco 49ers</v>
      </c>
      <c r="L23" t="str">
        <v>Chicago Bears</v>
      </c>
      <c r="M23" t="str">
        <v>Green Bay Packers</v>
      </c>
      <c r="N23" t="str">
        <v>Detroit Lions</v>
      </c>
      <c r="O23" t="str">
        <v>New England Patriots</v>
      </c>
      <c r="P23" t="str">
        <v>Washington Commanders</v>
      </c>
      <c r="Q23" t="str">
        <v>Minnesota Vikings</v>
      </c>
      <c r="R23" t="str">
        <v>Las Vegas Raiders</v>
      </c>
      <c r="S23" t="str">
        <v>Dallas Cowboys</v>
      </c>
    </row>
    <row r="24" spans="1:19" x14ac:dyDescent="0.25">
      <c r="A24" s="61" t="s">
        <v>43</v>
      </c>
      <c r="B24" t="str">
        <f>_xlfn.XLOOKUP(A24, TeamMap[Short Name], TeamMap[Full Team Name], "Not found")</f>
        <v>Denver Broncos</v>
      </c>
      <c r="C24" t="str" cm="1">
        <f t="array" ref="C24:S24">TRANSPOSE(_xlfn.LET(_xlpm.team,B24,_xlpm.visitors,'Game(s) Data'!$AC$3:$AC$291,_xlpm.homes,'Game(s) Data'!$AE$3:$AE$291,_xlpm.opponents,IF(_xlpm.visitors=_xlpm.team,_xlpm.homes,IF(_xlpm.homes=_xlpm.team,_xlpm.visitors,"")),_xlfn._xlws.FILTER(_xlpm.opponents,_xlpm.opponents&lt;&gt;"")))</f>
        <v>Tennessee Titans</v>
      </c>
      <c r="D24" t="str">
        <v>Indianapolis Colts</v>
      </c>
      <c r="E24" t="str">
        <v>Los Angeles Chargers</v>
      </c>
      <c r="F24" t="str">
        <v>Cincinnati Bengals</v>
      </c>
      <c r="G24" t="str">
        <v>Philadelphia Eagles</v>
      </c>
      <c r="H24" t="str">
        <v>New York Jets</v>
      </c>
      <c r="I24" t="str">
        <v>New York Giants</v>
      </c>
      <c r="J24" t="str">
        <v>Dallas Cowboys</v>
      </c>
      <c r="K24" t="str">
        <v>Houston Texans</v>
      </c>
      <c r="L24" t="str">
        <v>Las Vegas Raiders</v>
      </c>
      <c r="M24" t="str">
        <v>Kansas City Chiefs</v>
      </c>
      <c r="N24" t="str">
        <v>Washington Commanders</v>
      </c>
      <c r="O24" t="str">
        <v>Las Vegas Raiders</v>
      </c>
      <c r="P24" t="str">
        <v>Green Bay Packers</v>
      </c>
      <c r="Q24" t="str">
        <v>Jacksonville Jaguars</v>
      </c>
      <c r="R24" t="str">
        <v>Kansas City Chiefs</v>
      </c>
      <c r="S24" t="str">
        <v>Los Angeles Chargers</v>
      </c>
    </row>
    <row r="25" spans="1:19" x14ac:dyDescent="0.25">
      <c r="A25" s="61" t="s">
        <v>38</v>
      </c>
      <c r="B25" t="str">
        <f>_xlfn.XLOOKUP(A25, TeamMap[Short Name], TeamMap[Full Team Name], "Not found")</f>
        <v>Miami Dolphins</v>
      </c>
      <c r="C25" t="str" cm="1">
        <f t="array" ref="C25:S25">TRANSPOSE(_xlfn.LET(_xlpm.team,B25,_xlpm.visitors,'Game(s) Data'!$AC$3:$AC$291,_xlpm.homes,'Game(s) Data'!$AE$3:$AE$291,_xlpm.opponents,IF(_xlpm.visitors=_xlpm.team,_xlpm.homes,IF(_xlpm.homes=_xlpm.team,_xlpm.visitors,"")),_xlfn._xlws.FILTER(_xlpm.opponents,_xlpm.opponents&lt;&gt;"")))</f>
        <v>Indianapolis Colts</v>
      </c>
      <c r="D25" t="str">
        <v>New England Patriots</v>
      </c>
      <c r="E25" t="str">
        <v>Bills</v>
      </c>
      <c r="F25" t="str">
        <v>New York Jets</v>
      </c>
      <c r="G25" t="str">
        <v>Carolina Panthers</v>
      </c>
      <c r="H25" t="str">
        <v>Los Angeles Chargers</v>
      </c>
      <c r="I25" t="str">
        <v>Cleveland Browns</v>
      </c>
      <c r="J25" t="str">
        <v>Atlanta Falcons</v>
      </c>
      <c r="K25" t="str">
        <v>Baltimore Ravens</v>
      </c>
      <c r="L25" t="str">
        <v>Bills</v>
      </c>
      <c r="M25" t="str">
        <v>Washington Commanders</v>
      </c>
      <c r="N25" t="str">
        <v>New Orleans Saints</v>
      </c>
      <c r="O25" t="str">
        <v>New York Jets</v>
      </c>
      <c r="P25" t="str">
        <v>Pittsburgh Steelers</v>
      </c>
      <c r="Q25" t="str">
        <v>Cincinnati Bengals</v>
      </c>
      <c r="R25" t="str">
        <v>Tampa Bay Buccaneers</v>
      </c>
      <c r="S25" t="str">
        <v>New England Patriots</v>
      </c>
    </row>
    <row r="26" spans="1:19" x14ac:dyDescent="0.25">
      <c r="A26" s="61" t="s">
        <v>63</v>
      </c>
      <c r="B26" t="str">
        <f>_xlfn.XLOOKUP(A26, TeamMap[Short Name], TeamMap[Full Team Name], "Not found")</f>
        <v>Cincinnati Bengals</v>
      </c>
      <c r="C26" t="str" cm="1">
        <f t="array" ref="C26:S26">TRANSPOSE(_xlfn.LET(_xlpm.team,B26,_xlpm.visitors,'Game(s) Data'!$AC$3:$AC$291,_xlpm.homes,'Game(s) Data'!$AE$3:$AE$291,_xlpm.opponents,IF(_xlpm.visitors=_xlpm.team,_xlpm.homes,IF(_xlpm.homes=_xlpm.team,_xlpm.visitors,"")),_xlfn._xlws.FILTER(_xlpm.opponents,_xlpm.opponents&lt;&gt;"")))</f>
        <v>Cleveland Browns</v>
      </c>
      <c r="D26" t="str">
        <v>Jacksonville Jaguars</v>
      </c>
      <c r="E26" t="str">
        <v>Minnesota Vikings</v>
      </c>
      <c r="F26" t="str">
        <v>Denver Broncos</v>
      </c>
      <c r="G26" t="str">
        <v>Detroit Lions</v>
      </c>
      <c r="H26" t="str">
        <v>Green Bay Packers</v>
      </c>
      <c r="I26" t="str">
        <v>Pittsburgh Steelers</v>
      </c>
      <c r="J26" t="str">
        <v>New York Jets</v>
      </c>
      <c r="K26" t="str">
        <v>Chicago Bears</v>
      </c>
      <c r="L26" t="str">
        <v>Pittsburgh Steelers</v>
      </c>
      <c r="M26" t="str">
        <v>New England Patriots</v>
      </c>
      <c r="N26" t="str">
        <v>Baltimore Ravens</v>
      </c>
      <c r="O26" t="str">
        <v>Bills</v>
      </c>
      <c r="P26" t="str">
        <v>Baltimore Ravens</v>
      </c>
      <c r="Q26" t="str">
        <v>Miami Dolphins</v>
      </c>
      <c r="R26" t="str">
        <v>Arizona Cardinals</v>
      </c>
      <c r="S26" t="str">
        <v>Cleveland Browns</v>
      </c>
    </row>
    <row r="27" spans="1:19" x14ac:dyDescent="0.25">
      <c r="A27" s="61" t="s">
        <v>47</v>
      </c>
      <c r="B27" t="str">
        <f>_xlfn.XLOOKUP(A27, TeamMap[Short Name], TeamMap[Full Team Name], "Not found")</f>
        <v>Tennessee Titans</v>
      </c>
      <c r="C27" t="str" cm="1">
        <f t="array" ref="C27:S27">TRANSPOSE(_xlfn.LET(_xlpm.team,B27,_xlpm.visitors,'Game(s) Data'!$AC$3:$AC$291,_xlpm.homes,'Game(s) Data'!$AE$3:$AE$291,_xlpm.opponents,IF(_xlpm.visitors=_xlpm.team,_xlpm.homes,IF(_xlpm.homes=_xlpm.team,_xlpm.visitors,"")),_xlfn._xlws.FILTER(_xlpm.opponents,_xlpm.opponents&lt;&gt;"")))</f>
        <v>Denver Broncos</v>
      </c>
      <c r="D27" t="str">
        <v>Los Angeles Rams</v>
      </c>
      <c r="E27" t="str">
        <v>Indianapolis Colts</v>
      </c>
      <c r="F27" t="str">
        <v>Houston Texans</v>
      </c>
      <c r="G27" t="str">
        <v>Arizona Cardinals</v>
      </c>
      <c r="H27" t="str">
        <v>Las Vegas Raiders</v>
      </c>
      <c r="I27" t="str">
        <v>New England Patriots</v>
      </c>
      <c r="J27" t="str">
        <v>Indianapolis Colts</v>
      </c>
      <c r="K27" t="str">
        <v>Los Angeles Chargers</v>
      </c>
      <c r="L27" t="str">
        <v>Houston Texans</v>
      </c>
      <c r="M27" t="str">
        <v>Seattle Seahawks</v>
      </c>
      <c r="N27" t="str">
        <v>Jacksonville Jaguars</v>
      </c>
      <c r="O27" t="str">
        <v>Cleveland Browns</v>
      </c>
      <c r="P27" t="str">
        <v>San Francisco 49ers</v>
      </c>
      <c r="Q27" t="str">
        <v>Kansas City Chiefs</v>
      </c>
      <c r="R27" t="str">
        <v>New Orleans Saints</v>
      </c>
      <c r="S27" t="str">
        <v>Jacksonville Jaguars</v>
      </c>
    </row>
    <row r="28" spans="1:19" x14ac:dyDescent="0.25">
      <c r="A28" s="61" t="s">
        <v>56</v>
      </c>
      <c r="B28" t="str">
        <f>_xlfn.XLOOKUP(A28, TeamMap[Short Name], TeamMap[Full Team Name], "Not found")</f>
        <v>New England Patriots</v>
      </c>
      <c r="C28" t="str" cm="1">
        <f t="array" ref="C28:S28">TRANSPOSE(_xlfn.LET(_xlpm.team,B28,_xlpm.visitors,'Game(s) Data'!$AC$3:$AC$291,_xlpm.homes,'Game(s) Data'!$AE$3:$AE$291,_xlpm.opponents,IF(_xlpm.visitors=_xlpm.team,_xlpm.homes,IF(_xlpm.homes=_xlpm.team,_xlpm.visitors,"")),_xlfn._xlws.FILTER(_xlpm.opponents,_xlpm.opponents&lt;&gt;"")))</f>
        <v>Las Vegas Raiders</v>
      </c>
      <c r="D28" t="str">
        <v>Miami Dolphins</v>
      </c>
      <c r="E28" t="str">
        <v>Pittsburgh Steelers</v>
      </c>
      <c r="F28" t="str">
        <v>Carolina Panthers</v>
      </c>
      <c r="G28" t="str">
        <v>Bills</v>
      </c>
      <c r="H28" t="str">
        <v>New Orleans Saints</v>
      </c>
      <c r="I28" t="str">
        <v>Tennessee Titans</v>
      </c>
      <c r="J28" t="str">
        <v>Cleveland Browns</v>
      </c>
      <c r="K28" t="str">
        <v>Atlanta Falcons</v>
      </c>
      <c r="L28" t="str">
        <v>Tampa Bay Buccaneers</v>
      </c>
      <c r="M28" t="str">
        <v>New York Jets</v>
      </c>
      <c r="N28" t="str">
        <v>Cincinnati Bengals</v>
      </c>
      <c r="O28" t="str">
        <v>New York Giants</v>
      </c>
      <c r="P28" t="str">
        <v>Bills</v>
      </c>
      <c r="Q28" t="str">
        <v>Baltimore Ravens</v>
      </c>
      <c r="R28" t="str">
        <v>New York Jets</v>
      </c>
      <c r="S28" t="str">
        <v>Miami Dolphins</v>
      </c>
    </row>
    <row r="29" spans="1:19" x14ac:dyDescent="0.25">
      <c r="A29" s="61" t="s">
        <v>58</v>
      </c>
      <c r="B29" t="str">
        <f>_xlfn.XLOOKUP(A29, TeamMap[Short Name], TeamMap[Full Team Name], "Not found")</f>
        <v>Las Vegas Raiders</v>
      </c>
      <c r="C29" t="str" cm="1">
        <f t="array" ref="C29:S29">TRANSPOSE(_xlfn.LET(_xlpm.team,B29,_xlpm.visitors,'Game(s) Data'!$AC$3:$AC$291,_xlpm.homes,'Game(s) Data'!$AE$3:$AE$291,_xlpm.opponents,IF(_xlpm.visitors=_xlpm.team,_xlpm.homes,IF(_xlpm.homes=_xlpm.team,_xlpm.visitors,"")),_xlfn._xlws.FILTER(_xlpm.opponents,_xlpm.opponents&lt;&gt;"")))</f>
        <v>New England Patriots</v>
      </c>
      <c r="D29" t="str">
        <v>Los Angeles Chargers</v>
      </c>
      <c r="E29" t="str">
        <v>Washington Commanders</v>
      </c>
      <c r="F29" t="str">
        <v>Chicago Bears</v>
      </c>
      <c r="G29" t="str">
        <v>Indianapolis Colts</v>
      </c>
      <c r="H29" t="str">
        <v>Tennessee Titans</v>
      </c>
      <c r="I29" t="str">
        <v>Kansas City Chiefs</v>
      </c>
      <c r="J29" t="str">
        <v>Jacksonville Jaguars</v>
      </c>
      <c r="K29" t="str">
        <v>Denver Broncos</v>
      </c>
      <c r="L29" t="str">
        <v>Dallas Cowboys</v>
      </c>
      <c r="M29" t="str">
        <v>Cleveland Browns</v>
      </c>
      <c r="N29" t="str">
        <v>Los Angeles Chargers</v>
      </c>
      <c r="O29" t="str">
        <v>Denver Broncos</v>
      </c>
      <c r="P29" t="str">
        <v>Philadelphia Eagles</v>
      </c>
      <c r="Q29" t="str">
        <v>Houston Texans</v>
      </c>
      <c r="R29" t="str">
        <v>New York Giants</v>
      </c>
      <c r="S29" t="str">
        <v>Kansas City Chiefs</v>
      </c>
    </row>
    <row r="30" spans="1:19" x14ac:dyDescent="0.25">
      <c r="A30" s="61" t="s">
        <v>59</v>
      </c>
      <c r="B30" t="str">
        <f>_xlfn.XLOOKUP(A30, TeamMap[Short Name], TeamMap[Full Team Name], "Not found")</f>
        <v>Minnesota Vikings</v>
      </c>
      <c r="C30" t="str" cm="1">
        <f t="array" ref="C30:S30">TRANSPOSE(_xlfn.LET(_xlpm.team,B30,_xlpm.visitors,'Game(s) Data'!$AC$3:$AC$291,_xlpm.homes,'Game(s) Data'!$AE$3:$AE$291,_xlpm.opponents,IF(_xlpm.visitors=_xlpm.team,_xlpm.homes,IF(_xlpm.homes=_xlpm.team,_xlpm.visitors,"")),_xlfn._xlws.FILTER(_xlpm.opponents,_xlpm.opponents&lt;&gt;"")))</f>
        <v>Chicago Bears</v>
      </c>
      <c r="D30" t="str">
        <v>Atlanta Falcons</v>
      </c>
      <c r="E30" t="str">
        <v>Cincinnati Bengals</v>
      </c>
      <c r="F30" t="str">
        <v>Pittsburgh Steelers</v>
      </c>
      <c r="G30" t="str">
        <v>Cleveland Browns</v>
      </c>
      <c r="H30" t="str">
        <v>Philadelphia Eagles</v>
      </c>
      <c r="I30" t="str">
        <v>Los Angeles Chargers</v>
      </c>
      <c r="J30" t="str">
        <v>Detroit Lions</v>
      </c>
      <c r="K30" t="str">
        <v>Baltimore Ravens</v>
      </c>
      <c r="L30" t="str">
        <v>Chicago Bears</v>
      </c>
      <c r="M30" t="str">
        <v>Green Bay Packers</v>
      </c>
      <c r="N30" t="str">
        <v>Seattle Seahawks</v>
      </c>
      <c r="O30" t="str">
        <v>Washington Commanders</v>
      </c>
      <c r="P30" t="str">
        <v>Dallas Cowboys</v>
      </c>
      <c r="Q30" t="str">
        <v>New York Giants</v>
      </c>
      <c r="R30" t="str">
        <v>Detroit Lions</v>
      </c>
      <c r="S30" t="str">
        <v>Green Bay Packers</v>
      </c>
    </row>
    <row r="31" spans="1:19" x14ac:dyDescent="0.25">
      <c r="A31" s="61" t="s">
        <v>16</v>
      </c>
      <c r="B31" t="str">
        <f>_xlfn.XLOOKUP(A31, TeamMap[Short Name], TeamMap[Full Team Name], "Not found")</f>
        <v>Cleveland Browns</v>
      </c>
      <c r="C31" t="str" cm="1">
        <f t="array" ref="C31:S31">TRANSPOSE(_xlfn.LET(_xlpm.team,B31,_xlpm.visitors,'Game(s) Data'!$AC$3:$AC$291,_xlpm.homes,'Game(s) Data'!$AE$3:$AE$291,_xlpm.opponents,IF(_xlpm.visitors=_xlpm.team,_xlpm.homes,IF(_xlpm.homes=_xlpm.team,_xlpm.visitors,"")),_xlfn._xlws.FILTER(_xlpm.opponents,_xlpm.opponents&lt;&gt;"")))</f>
        <v>Cincinnati Bengals</v>
      </c>
      <c r="D31" t="str">
        <v>Baltimore Ravens</v>
      </c>
      <c r="E31" t="str">
        <v>Green Bay Packers</v>
      </c>
      <c r="F31" t="str">
        <v>Detroit Lions</v>
      </c>
      <c r="G31" t="str">
        <v>Minnesota Vikings</v>
      </c>
      <c r="H31" t="str">
        <v>Pittsburgh Steelers</v>
      </c>
      <c r="I31" t="str">
        <v>Miami Dolphins</v>
      </c>
      <c r="J31" t="str">
        <v>New England Patriots</v>
      </c>
      <c r="K31" t="str">
        <v>New York Jets</v>
      </c>
      <c r="L31" t="str">
        <v>Baltimore Ravens</v>
      </c>
      <c r="M31" t="str">
        <v>Las Vegas Raiders</v>
      </c>
      <c r="N31" t="str">
        <v>San Francisco 49ers</v>
      </c>
      <c r="O31" t="str">
        <v>Tennessee Titans</v>
      </c>
      <c r="P31" t="str">
        <v>Chicago Bears</v>
      </c>
      <c r="Q31" t="str">
        <v>Bills</v>
      </c>
      <c r="R31" t="str">
        <v>Pittsburgh Steelers</v>
      </c>
      <c r="S31" t="str">
        <v>Cincinnati Bengals</v>
      </c>
    </row>
    <row r="32" spans="1:19" x14ac:dyDescent="0.25">
      <c r="A32" s="61" t="s">
        <v>61</v>
      </c>
      <c r="B32" t="str">
        <f>_xlfn.XLOOKUP(A32, TeamMap[Short Name], TeamMap[Full Team Name], "Not found")</f>
        <v>New York Jets</v>
      </c>
      <c r="C32" t="str" cm="1">
        <f t="array" ref="C32:S32">TRANSPOSE(_xlfn.LET(_xlpm.team,B32,_xlpm.visitors,'Game(s) Data'!$AC$3:$AC$291,_xlpm.homes,'Game(s) Data'!$AE$3:$AE$291,_xlpm.opponents,IF(_xlpm.visitors=_xlpm.team,_xlpm.homes,IF(_xlpm.homes=_xlpm.team,_xlpm.visitors,"")),_xlfn._xlws.FILTER(_xlpm.opponents,_xlpm.opponents&lt;&gt;"")))</f>
        <v>Pittsburgh Steelers</v>
      </c>
      <c r="D32" t="str">
        <v>Bills</v>
      </c>
      <c r="E32" t="str">
        <v>Tampa Bay Buccaneers</v>
      </c>
      <c r="F32" t="str">
        <v>Miami Dolphins</v>
      </c>
      <c r="G32" t="str">
        <v>Dallas Cowboys</v>
      </c>
      <c r="H32" t="str">
        <v>Denver Broncos</v>
      </c>
      <c r="I32" t="str">
        <v>Carolina Panthers</v>
      </c>
      <c r="J32" t="str">
        <v>Cincinnati Bengals</v>
      </c>
      <c r="K32" t="str">
        <v>Cleveland Browns</v>
      </c>
      <c r="L32" t="str">
        <v>New England Patriots</v>
      </c>
      <c r="M32" t="str">
        <v>Baltimore Ravens</v>
      </c>
      <c r="N32" t="str">
        <v>Atlanta Falcons</v>
      </c>
      <c r="O32" t="str">
        <v>Miami Dolphins</v>
      </c>
      <c r="P32" t="str">
        <v>Jacksonville Jaguars</v>
      </c>
      <c r="Q32" t="str">
        <v>New Orleans Saints</v>
      </c>
      <c r="R32" t="str">
        <v>New England Patriots</v>
      </c>
      <c r="S32" t="str">
        <v>Bills</v>
      </c>
    </row>
    <row r="33" spans="1:19" x14ac:dyDescent="0.25">
      <c r="A33" s="61" t="s">
        <v>36</v>
      </c>
      <c r="B33" t="str">
        <f>_xlfn.XLOOKUP(A33, TeamMap[Short Name], TeamMap[Full Team Name], "Not found")</f>
        <v>Dallas Cowboys</v>
      </c>
      <c r="C33" t="str" cm="1">
        <f t="array" ref="C33:S33">TRANSPOSE(_xlfn.LET(_xlpm.team,B33,_xlpm.visitors,'Game(s) Data'!$AC$3:$AC$291,_xlpm.homes,'Game(s) Data'!$AE$3:$AE$291,_xlpm.opponents,IF(_xlpm.visitors=_xlpm.team,_xlpm.homes,IF(_xlpm.homes=_xlpm.team,_xlpm.visitors,"")),_xlfn._xlws.FILTER(_xlpm.opponents,_xlpm.opponents&lt;&gt;"")))</f>
        <v>Philadelphia Eagles</v>
      </c>
      <c r="D33" t="str">
        <v>New York Giants</v>
      </c>
      <c r="E33" t="str">
        <v>Chicago Bears</v>
      </c>
      <c r="F33" t="str">
        <v>Green Bay Packers</v>
      </c>
      <c r="G33" t="str">
        <v>New York Jets</v>
      </c>
      <c r="H33" t="str">
        <v>Carolina Panthers</v>
      </c>
      <c r="I33" t="str">
        <v>Washington Commanders</v>
      </c>
      <c r="J33" t="str">
        <v>Denver Broncos</v>
      </c>
      <c r="K33" t="str">
        <v>Arizona Cardinals</v>
      </c>
      <c r="L33" t="str">
        <v>Las Vegas Raiders</v>
      </c>
      <c r="M33" t="str">
        <v>Philadelphia Eagles</v>
      </c>
      <c r="N33" t="str">
        <v>Kansas City Chiefs</v>
      </c>
      <c r="O33" t="str">
        <v>Detroit Lions</v>
      </c>
      <c r="P33" t="str">
        <v>Minnesota Vikings</v>
      </c>
      <c r="Q33" t="str">
        <v>Los Angeles Chargers</v>
      </c>
      <c r="R33" t="str">
        <v>Washington Commanders</v>
      </c>
      <c r="S33" t="str">
        <v>New York Giants</v>
      </c>
    </row>
    <row r="35" spans="1:19" x14ac:dyDescent="0.25">
      <c r="B35" s="4" t="s">
        <v>481</v>
      </c>
      <c r="C35" s="4" t="s">
        <v>482</v>
      </c>
    </row>
    <row r="36" spans="1:19" x14ac:dyDescent="0.25">
      <c r="B36" t="s">
        <v>248</v>
      </c>
      <c r="C36">
        <f>'NFL Standings'!E4</f>
        <v>0.76500000000000001</v>
      </c>
    </row>
    <row r="37" spans="1:19" x14ac:dyDescent="0.25">
      <c r="B37" t="s">
        <v>229</v>
      </c>
      <c r="C37">
        <f>'NFL Standings'!E34</f>
        <v>0.88200000000000001</v>
      </c>
    </row>
    <row r="38" spans="1:19" x14ac:dyDescent="0.25">
      <c r="B38" t="s">
        <v>259</v>
      </c>
      <c r="C38">
        <f>'NFL Standings'!E28</f>
        <v>0.82399999999999995</v>
      </c>
    </row>
    <row r="39" spans="1:19" x14ac:dyDescent="0.25">
      <c r="B39" t="s">
        <v>266</v>
      </c>
      <c r="C39">
        <f>'NFL Standings'!E29</f>
        <v>0.70599999999999996</v>
      </c>
    </row>
    <row r="40" spans="1:19" x14ac:dyDescent="0.25">
      <c r="B40" t="s">
        <v>230</v>
      </c>
      <c r="C40">
        <f>'NFL Standings'!E36</f>
        <v>0.64700000000000002</v>
      </c>
    </row>
    <row r="41" spans="1:19" x14ac:dyDescent="0.25">
      <c r="B41" t="s">
        <v>207</v>
      </c>
      <c r="C41">
        <f>'NFL Standings'!E10</f>
        <v>0.70599999999999996</v>
      </c>
    </row>
    <row r="42" spans="1:19" x14ac:dyDescent="0.25">
      <c r="B42" t="s">
        <v>245</v>
      </c>
      <c r="C42">
        <f>'NFL Standings'!E17</f>
        <v>0.47099999999999997</v>
      </c>
      <c r="D42" s="62"/>
    </row>
    <row r="43" spans="1:19" x14ac:dyDescent="0.25">
      <c r="B43" t="s">
        <v>222</v>
      </c>
      <c r="C43">
        <f>'NFL Standings'!E41</f>
        <v>0.47099999999999997</v>
      </c>
    </row>
    <row r="44" spans="1:19" x14ac:dyDescent="0.25">
      <c r="B44" t="s">
        <v>225</v>
      </c>
      <c r="C44">
        <f>'NFL Standings'!E42</f>
        <v>0.29399999999999998</v>
      </c>
    </row>
    <row r="45" spans="1:19" x14ac:dyDescent="0.25">
      <c r="B45" t="s">
        <v>240</v>
      </c>
      <c r="C45">
        <f>'NFL Standings'!E48</f>
        <v>0.47099999999999997</v>
      </c>
    </row>
    <row r="46" spans="1:19" x14ac:dyDescent="0.25">
      <c r="B46" t="s">
        <v>273</v>
      </c>
      <c r="C46">
        <f>'NFL Standings'!E23</f>
        <v>0.64700000000000002</v>
      </c>
    </row>
    <row r="47" spans="1:19" x14ac:dyDescent="0.25">
      <c r="B47" t="s">
        <v>284</v>
      </c>
      <c r="C47">
        <f>'NFL Standings'!E49</f>
        <v>0.35299999999999998</v>
      </c>
    </row>
    <row r="48" spans="1:19" x14ac:dyDescent="0.25">
      <c r="B48" t="s">
        <v>238</v>
      </c>
      <c r="C48">
        <f>'NFL Standings'!E47</f>
        <v>0.58799999999999997</v>
      </c>
    </row>
    <row r="49" spans="2:3" x14ac:dyDescent="0.25">
      <c r="B49" t="s">
        <v>217</v>
      </c>
      <c r="C49">
        <f>'NFL Standings'!E40</f>
        <v>0.58799999999999997</v>
      </c>
    </row>
    <row r="50" spans="2:3" x14ac:dyDescent="0.25">
      <c r="B50" t="s">
        <v>243</v>
      </c>
      <c r="C50">
        <f>'NFL Standings'!E16</f>
        <v>0.58799999999999997</v>
      </c>
    </row>
    <row r="51" spans="2:3" x14ac:dyDescent="0.25">
      <c r="B51" t="s">
        <v>270</v>
      </c>
      <c r="C51">
        <f>'NFL Standings'!E22</f>
        <v>0.88200000000000001</v>
      </c>
    </row>
    <row r="52" spans="2:3" x14ac:dyDescent="0.25">
      <c r="B52" t="s">
        <v>236</v>
      </c>
      <c r="C52">
        <f>'NFL Standings'!E46</f>
        <v>0.58799999999999997</v>
      </c>
    </row>
    <row r="53" spans="2:3" x14ac:dyDescent="0.25">
      <c r="B53" t="s">
        <v>219</v>
      </c>
      <c r="C53">
        <f>'NFL Standings'!E43</f>
        <v>0.29399999999999998</v>
      </c>
    </row>
    <row r="54" spans="2:3" x14ac:dyDescent="0.25">
      <c r="B54" t="s">
        <v>212</v>
      </c>
      <c r="C54">
        <f>'NFL Standings'!E11</f>
        <v>0.58799999999999997</v>
      </c>
    </row>
    <row r="55" spans="2:3" x14ac:dyDescent="0.25">
      <c r="B55" t="s">
        <v>233</v>
      </c>
      <c r="C55">
        <f>'NFL Standings'!E37</f>
        <v>0.29399999999999998</v>
      </c>
    </row>
    <row r="56" spans="2:3" x14ac:dyDescent="0.25">
      <c r="B56" t="s">
        <v>244</v>
      </c>
      <c r="C56">
        <f>'NFL Standings'!E18</f>
        <v>0.23499999999999999</v>
      </c>
    </row>
    <row r="57" spans="2:3" x14ac:dyDescent="0.25">
      <c r="B57" t="s">
        <v>263</v>
      </c>
      <c r="C57">
        <f>'NFL Standings'!E31</f>
        <v>0.17599999999999999</v>
      </c>
    </row>
    <row r="58" spans="2:3" x14ac:dyDescent="0.25">
      <c r="B58" t="s">
        <v>272</v>
      </c>
      <c r="C58">
        <f>'NFL Standings'!E24</f>
        <v>0.58799999999999997</v>
      </c>
    </row>
    <row r="59" spans="2:3" x14ac:dyDescent="0.25">
      <c r="B59" t="s">
        <v>251</v>
      </c>
      <c r="C59">
        <f>'NFL Standings'!E5</f>
        <v>0.47099999999999997</v>
      </c>
    </row>
    <row r="60" spans="2:3" x14ac:dyDescent="0.25">
      <c r="B60" t="s">
        <v>214</v>
      </c>
      <c r="C60">
        <f>'NFL Standings'!E12</f>
        <v>0.52900000000000003</v>
      </c>
    </row>
    <row r="61" spans="2:3" x14ac:dyDescent="0.25">
      <c r="B61" t="s">
        <v>246</v>
      </c>
      <c r="C61">
        <f>'NFL Standings'!E19</f>
        <v>0.17599999999999999</v>
      </c>
    </row>
    <row r="62" spans="2:3" x14ac:dyDescent="0.25">
      <c r="B62" t="s">
        <v>254</v>
      </c>
      <c r="C62">
        <f>'NFL Standings'!E7</f>
        <v>0.23499999999999999</v>
      </c>
    </row>
    <row r="63" spans="2:3" x14ac:dyDescent="0.25">
      <c r="B63" t="s">
        <v>271</v>
      </c>
      <c r="C63">
        <f>'NFL Standings'!E25</f>
        <v>0.23499999999999999</v>
      </c>
    </row>
    <row r="64" spans="2:3" x14ac:dyDescent="0.25">
      <c r="B64" t="s">
        <v>231</v>
      </c>
      <c r="C64">
        <f>'NFL Standings'!E35</f>
        <v>0.82399999999999995</v>
      </c>
    </row>
    <row r="65" spans="2:3" x14ac:dyDescent="0.25">
      <c r="B65" t="s">
        <v>210</v>
      </c>
      <c r="C65">
        <f>'NFL Standings'!E13</f>
        <v>0.17599999999999999</v>
      </c>
    </row>
    <row r="66" spans="2:3" x14ac:dyDescent="0.25">
      <c r="B66" t="s">
        <v>253</v>
      </c>
      <c r="C66">
        <f>'NFL Standings'!E6</f>
        <v>0.29399999999999998</v>
      </c>
    </row>
    <row r="67" spans="2:3" x14ac:dyDescent="0.25">
      <c r="B67" t="s">
        <v>257</v>
      </c>
      <c r="C67">
        <f>'NFL Standings'!E30</f>
        <v>0.41199999999999998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96FC-7526-4F96-8592-DC7639AD40C2}">
  <sheetPr codeName="Sheet10"/>
  <dimension ref="A1:B33"/>
  <sheetViews>
    <sheetView workbookViewId="0"/>
  </sheetViews>
  <sheetFormatPr defaultRowHeight="15" x14ac:dyDescent="0.25"/>
  <cols>
    <col min="1" max="1" width="24.28515625" bestFit="1" customWidth="1"/>
    <col min="2" max="2" width="13.7109375" customWidth="1"/>
  </cols>
  <sheetData>
    <row r="1" spans="1:2" x14ac:dyDescent="0.25">
      <c r="A1" t="s">
        <v>478</v>
      </c>
      <c r="B1" s="4" t="s">
        <v>479</v>
      </c>
    </row>
    <row r="2" spans="1:2" x14ac:dyDescent="0.25">
      <c r="A2" s="59" t="s">
        <v>248</v>
      </c>
      <c r="B2" t="s">
        <v>18</v>
      </c>
    </row>
    <row r="3" spans="1:2" x14ac:dyDescent="0.25">
      <c r="A3" t="s">
        <v>229</v>
      </c>
      <c r="B3" t="s">
        <v>22</v>
      </c>
    </row>
    <row r="4" spans="1:2" x14ac:dyDescent="0.25">
      <c r="A4" t="s">
        <v>259</v>
      </c>
      <c r="B4" t="s">
        <v>20</v>
      </c>
    </row>
    <row r="5" spans="1:2" x14ac:dyDescent="0.25">
      <c r="A5" t="s">
        <v>266</v>
      </c>
      <c r="B5" t="s">
        <v>67</v>
      </c>
    </row>
    <row r="6" spans="1:2" x14ac:dyDescent="0.25">
      <c r="A6" t="s">
        <v>230</v>
      </c>
      <c r="B6" t="s">
        <v>50</v>
      </c>
    </row>
    <row r="7" spans="1:2" x14ac:dyDescent="0.25">
      <c r="A7" t="s">
        <v>207</v>
      </c>
      <c r="B7" t="s">
        <v>10</v>
      </c>
    </row>
    <row r="8" spans="1:2" x14ac:dyDescent="0.25">
      <c r="A8" t="s">
        <v>245</v>
      </c>
      <c r="B8" t="s">
        <v>30</v>
      </c>
    </row>
    <row r="9" spans="1:2" x14ac:dyDescent="0.25">
      <c r="A9" t="s">
        <v>222</v>
      </c>
      <c r="B9" t="s">
        <v>14</v>
      </c>
    </row>
    <row r="10" spans="1:2" x14ac:dyDescent="0.25">
      <c r="A10" t="s">
        <v>225</v>
      </c>
      <c r="B10" t="s">
        <v>45</v>
      </c>
    </row>
    <row r="11" spans="1:2" x14ac:dyDescent="0.25">
      <c r="A11" t="s">
        <v>240</v>
      </c>
      <c r="B11" t="s">
        <v>34</v>
      </c>
    </row>
    <row r="12" spans="1:2" x14ac:dyDescent="0.25">
      <c r="A12" t="s">
        <v>273</v>
      </c>
      <c r="B12" t="s">
        <v>52</v>
      </c>
    </row>
    <row r="13" spans="1:2" x14ac:dyDescent="0.25">
      <c r="A13" t="s">
        <v>284</v>
      </c>
      <c r="B13" t="s">
        <v>24</v>
      </c>
    </row>
    <row r="14" spans="1:2" x14ac:dyDescent="0.25">
      <c r="A14" t="s">
        <v>238</v>
      </c>
      <c r="B14" t="s">
        <v>65</v>
      </c>
    </row>
    <row r="15" spans="1:2" x14ac:dyDescent="0.25">
      <c r="A15" t="s">
        <v>217</v>
      </c>
      <c r="B15" t="s">
        <v>51</v>
      </c>
    </row>
    <row r="16" spans="1:2" x14ac:dyDescent="0.25">
      <c r="A16" t="s">
        <v>243</v>
      </c>
      <c r="B16" t="s">
        <v>49</v>
      </c>
    </row>
    <row r="17" spans="1:2" x14ac:dyDescent="0.25">
      <c r="A17" t="s">
        <v>270</v>
      </c>
      <c r="B17" t="s">
        <v>54</v>
      </c>
    </row>
    <row r="18" spans="1:2" x14ac:dyDescent="0.25">
      <c r="A18" t="s">
        <v>236</v>
      </c>
      <c r="B18" t="s">
        <v>32</v>
      </c>
    </row>
    <row r="19" spans="1:2" x14ac:dyDescent="0.25">
      <c r="A19" t="s">
        <v>219</v>
      </c>
      <c r="B19" t="s">
        <v>28</v>
      </c>
    </row>
    <row r="20" spans="1:2" x14ac:dyDescent="0.25">
      <c r="A20" t="s">
        <v>212</v>
      </c>
      <c r="B20" t="s">
        <v>26</v>
      </c>
    </row>
    <row r="21" spans="1:2" x14ac:dyDescent="0.25">
      <c r="A21" t="s">
        <v>233</v>
      </c>
      <c r="B21" t="s">
        <v>12</v>
      </c>
    </row>
    <row r="22" spans="1:2" x14ac:dyDescent="0.25">
      <c r="A22" t="s">
        <v>244</v>
      </c>
      <c r="B22" t="s">
        <v>42</v>
      </c>
    </row>
    <row r="23" spans="1:2" x14ac:dyDescent="0.25">
      <c r="A23" t="s">
        <v>263</v>
      </c>
      <c r="B23" t="s">
        <v>40</v>
      </c>
    </row>
    <row r="24" spans="1:2" x14ac:dyDescent="0.25">
      <c r="A24" t="s">
        <v>272</v>
      </c>
      <c r="B24" t="s">
        <v>43</v>
      </c>
    </row>
    <row r="25" spans="1:2" x14ac:dyDescent="0.25">
      <c r="A25" t="s">
        <v>251</v>
      </c>
      <c r="B25" t="s">
        <v>38</v>
      </c>
    </row>
    <row r="26" spans="1:2" x14ac:dyDescent="0.25">
      <c r="A26" t="s">
        <v>214</v>
      </c>
      <c r="B26" t="s">
        <v>63</v>
      </c>
    </row>
    <row r="27" spans="1:2" x14ac:dyDescent="0.25">
      <c r="A27" t="s">
        <v>246</v>
      </c>
      <c r="B27" t="s">
        <v>47</v>
      </c>
    </row>
    <row r="28" spans="1:2" x14ac:dyDescent="0.25">
      <c r="A28" t="s">
        <v>254</v>
      </c>
      <c r="B28" t="s">
        <v>56</v>
      </c>
    </row>
    <row r="29" spans="1:2" x14ac:dyDescent="0.25">
      <c r="A29" t="s">
        <v>271</v>
      </c>
      <c r="B29" t="s">
        <v>58</v>
      </c>
    </row>
    <row r="30" spans="1:2" x14ac:dyDescent="0.25">
      <c r="A30" t="s">
        <v>231</v>
      </c>
      <c r="B30" t="s">
        <v>59</v>
      </c>
    </row>
    <row r="31" spans="1:2" x14ac:dyDescent="0.25">
      <c r="A31" t="s">
        <v>210</v>
      </c>
      <c r="B31" t="s">
        <v>16</v>
      </c>
    </row>
    <row r="32" spans="1:2" x14ac:dyDescent="0.25">
      <c r="A32" t="s">
        <v>253</v>
      </c>
      <c r="B32" t="s">
        <v>61</v>
      </c>
    </row>
    <row r="33" spans="1:2" x14ac:dyDescent="0.25">
      <c r="A33" t="s">
        <v>257</v>
      </c>
      <c r="B33" t="s">
        <v>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4634-DB9B-4D83-9561-0852C15F9237}">
  <sheetPr codeName="Sheet6">
    <tabColor theme="8" tint="0.59999389629810485"/>
  </sheetPr>
  <dimension ref="A1:Y52"/>
  <sheetViews>
    <sheetView topLeftCell="A24" workbookViewId="0">
      <selection activeCell="D40" sqref="D40"/>
    </sheetView>
  </sheetViews>
  <sheetFormatPr defaultRowHeight="15" x14ac:dyDescent="0.25"/>
  <cols>
    <col min="1" max="1" width="3.5703125" bestFit="1" customWidth="1"/>
    <col min="2" max="2" width="30.85546875" bestFit="1" customWidth="1"/>
    <col min="3" max="3" width="10.5703125" bestFit="1" customWidth="1"/>
    <col min="4" max="5" width="8" bestFit="1" customWidth="1"/>
    <col min="6" max="6" width="7.5703125" bestFit="1" customWidth="1"/>
    <col min="7" max="7" width="7.7109375" bestFit="1" customWidth="1"/>
    <col min="8" max="8" width="7.140625" bestFit="1" customWidth="1"/>
    <col min="9" max="9" width="6.5703125" bestFit="1" customWidth="1"/>
    <col min="10" max="10" width="7.7109375" bestFit="1" customWidth="1"/>
    <col min="11" max="11" width="5.5703125" bestFit="1" customWidth="1"/>
    <col min="12" max="13" width="5" bestFit="1" customWidth="1"/>
    <col min="14" max="14" width="4.42578125" bestFit="1" customWidth="1"/>
    <col min="15" max="18" width="5" bestFit="1" customWidth="1"/>
    <col min="19" max="19" width="8.42578125" bestFit="1" customWidth="1"/>
    <col min="20" max="20" width="6" bestFit="1" customWidth="1"/>
    <col min="21" max="21" width="5.7109375" bestFit="1" customWidth="1"/>
    <col min="25" max="25" width="10.42578125" bestFit="1" customWidth="1"/>
  </cols>
  <sheetData>
    <row r="1" spans="1:25" ht="30" x14ac:dyDescent="0.25">
      <c r="A1" s="23" t="s">
        <v>377</v>
      </c>
      <c r="B1" s="24" t="s">
        <v>378</v>
      </c>
      <c r="C1" s="24" t="s">
        <v>398</v>
      </c>
      <c r="D1" s="24" t="s">
        <v>379</v>
      </c>
      <c r="E1" s="24" t="s">
        <v>380</v>
      </c>
      <c r="F1" s="24" t="s">
        <v>381</v>
      </c>
      <c r="G1" s="24" t="s">
        <v>382</v>
      </c>
      <c r="H1" s="24" t="s">
        <v>383</v>
      </c>
      <c r="I1" s="24" t="s">
        <v>384</v>
      </c>
      <c r="J1" s="24" t="s">
        <v>385</v>
      </c>
      <c r="K1" s="25" t="s">
        <v>386</v>
      </c>
      <c r="L1" s="25" t="s">
        <v>387</v>
      </c>
      <c r="M1" s="26" t="s">
        <v>388</v>
      </c>
      <c r="N1" s="26" t="s">
        <v>389</v>
      </c>
      <c r="O1" s="26" t="s">
        <v>106</v>
      </c>
      <c r="P1" s="26" t="s">
        <v>390</v>
      </c>
      <c r="Q1" s="26" t="s">
        <v>104</v>
      </c>
      <c r="R1" s="26" t="s">
        <v>391</v>
      </c>
      <c r="S1" s="26" t="s">
        <v>392</v>
      </c>
      <c r="T1" s="25" t="s">
        <v>307</v>
      </c>
      <c r="U1" s="25" t="s">
        <v>393</v>
      </c>
    </row>
    <row r="2" spans="1:25" x14ac:dyDescent="0.25">
      <c r="A2" s="22">
        <v>1</v>
      </c>
      <c r="B2" s="27" t="s">
        <v>207</v>
      </c>
      <c r="C2" s="27">
        <v>17</v>
      </c>
      <c r="D2" s="27">
        <v>26</v>
      </c>
      <c r="E2" s="27">
        <v>27</v>
      </c>
      <c r="F2" s="27">
        <v>1</v>
      </c>
      <c r="G2" s="27"/>
      <c r="H2" s="27"/>
      <c r="I2" s="27">
        <v>1</v>
      </c>
      <c r="J2" s="27"/>
      <c r="K2">
        <v>55</v>
      </c>
      <c r="L2">
        <v>2</v>
      </c>
      <c r="M2" s="21">
        <v>2</v>
      </c>
      <c r="N2" s="21"/>
      <c r="O2" s="21">
        <v>51</v>
      </c>
      <c r="P2" s="21">
        <v>52</v>
      </c>
      <c r="Q2" s="21">
        <v>32</v>
      </c>
      <c r="R2" s="21">
        <v>37</v>
      </c>
      <c r="S2" s="21">
        <v>1</v>
      </c>
      <c r="T2">
        <v>483</v>
      </c>
      <c r="U2">
        <v>28.4</v>
      </c>
    </row>
    <row r="3" spans="1:25" x14ac:dyDescent="0.25">
      <c r="A3" s="22">
        <v>2</v>
      </c>
      <c r="B3" s="27" t="s">
        <v>270</v>
      </c>
      <c r="C3" s="27">
        <v>17</v>
      </c>
      <c r="D3" s="27">
        <v>9</v>
      </c>
      <c r="E3" s="27">
        <v>28</v>
      </c>
      <c r="F3" s="27"/>
      <c r="G3" s="27"/>
      <c r="H3" s="27">
        <v>2</v>
      </c>
      <c r="I3" s="27"/>
      <c r="J3" s="27"/>
      <c r="K3">
        <v>39</v>
      </c>
      <c r="M3" s="21">
        <v>1</v>
      </c>
      <c r="N3" s="21"/>
      <c r="O3" s="21">
        <v>38</v>
      </c>
      <c r="P3" s="21">
        <v>38</v>
      </c>
      <c r="Q3" s="21">
        <v>33</v>
      </c>
      <c r="R3" s="21">
        <v>35</v>
      </c>
      <c r="S3" s="21"/>
      <c r="T3">
        <v>371</v>
      </c>
      <c r="U3">
        <v>21.8</v>
      </c>
    </row>
    <row r="4" spans="1:25" x14ac:dyDescent="0.25">
      <c r="A4" s="22">
        <v>3</v>
      </c>
      <c r="B4" s="27" t="s">
        <v>284</v>
      </c>
      <c r="C4" s="27">
        <v>17</v>
      </c>
      <c r="D4" s="27">
        <v>27</v>
      </c>
      <c r="E4" s="27">
        <v>33</v>
      </c>
      <c r="F4" s="27"/>
      <c r="G4" s="27"/>
      <c r="H4" s="27"/>
      <c r="I4" s="27">
        <v>1</v>
      </c>
      <c r="J4" s="27"/>
      <c r="K4">
        <v>61</v>
      </c>
      <c r="M4" s="21">
        <v>0</v>
      </c>
      <c r="N4" s="21"/>
      <c r="O4" s="21">
        <v>60</v>
      </c>
      <c r="P4" s="21">
        <v>61</v>
      </c>
      <c r="Q4" s="21">
        <v>21</v>
      </c>
      <c r="R4" s="21">
        <v>25</v>
      </c>
      <c r="S4" s="21">
        <v>1</v>
      </c>
      <c r="T4">
        <v>491</v>
      </c>
      <c r="U4">
        <v>28.9</v>
      </c>
    </row>
    <row r="5" spans="1:25" x14ac:dyDescent="0.25">
      <c r="A5" s="22">
        <v>4</v>
      </c>
      <c r="B5" s="27" t="s">
        <v>248</v>
      </c>
      <c r="C5" s="27">
        <v>17</v>
      </c>
      <c r="D5" s="27">
        <v>22</v>
      </c>
      <c r="E5" s="27">
        <v>29</v>
      </c>
      <c r="F5" s="27">
        <v>1</v>
      </c>
      <c r="G5" s="27"/>
      <c r="H5" s="27"/>
      <c r="I5" s="27">
        <v>2</v>
      </c>
      <c r="J5" s="27"/>
      <c r="K5">
        <v>54</v>
      </c>
      <c r="L5">
        <v>3</v>
      </c>
      <c r="M5" s="21">
        <v>4</v>
      </c>
      <c r="N5" s="21"/>
      <c r="O5" s="21">
        <v>49</v>
      </c>
      <c r="P5" s="21">
        <v>50</v>
      </c>
      <c r="Q5" s="21">
        <v>24</v>
      </c>
      <c r="R5" s="21">
        <v>29</v>
      </c>
      <c r="S5" s="21"/>
      <c r="T5">
        <v>451</v>
      </c>
      <c r="U5">
        <v>26.5</v>
      </c>
    </row>
    <row r="6" spans="1:25" x14ac:dyDescent="0.25">
      <c r="A6" s="22">
        <v>5</v>
      </c>
      <c r="B6" s="27" t="s">
        <v>257</v>
      </c>
      <c r="C6" s="27">
        <v>17</v>
      </c>
      <c r="D6" s="27">
        <v>14</v>
      </c>
      <c r="E6" s="27">
        <v>36</v>
      </c>
      <c r="F6" s="27"/>
      <c r="G6" s="27"/>
      <c r="H6" s="27">
        <v>1</v>
      </c>
      <c r="I6" s="27">
        <v>5</v>
      </c>
      <c r="J6" s="27">
        <v>1</v>
      </c>
      <c r="K6">
        <v>57</v>
      </c>
      <c r="L6">
        <v>4</v>
      </c>
      <c r="M6" s="21">
        <v>5</v>
      </c>
      <c r="N6" s="21"/>
      <c r="O6" s="21">
        <v>49</v>
      </c>
      <c r="P6" s="21">
        <v>52</v>
      </c>
      <c r="Q6" s="21">
        <v>36</v>
      </c>
      <c r="R6" s="21">
        <v>38</v>
      </c>
      <c r="S6" s="21">
        <v>1</v>
      </c>
      <c r="T6">
        <v>509</v>
      </c>
      <c r="U6">
        <v>29.9</v>
      </c>
    </row>
    <row r="7" spans="1:25" x14ac:dyDescent="0.25">
      <c r="A7" s="22">
        <v>6</v>
      </c>
      <c r="B7" s="27" t="s">
        <v>212</v>
      </c>
      <c r="C7" s="27">
        <v>17</v>
      </c>
      <c r="D7" s="27">
        <v>16</v>
      </c>
      <c r="E7" s="27">
        <v>13</v>
      </c>
      <c r="F7" s="27"/>
      <c r="G7" s="27"/>
      <c r="H7" s="27">
        <v>1</v>
      </c>
      <c r="I7" s="27">
        <v>1</v>
      </c>
      <c r="J7" s="27"/>
      <c r="K7">
        <v>31</v>
      </c>
      <c r="L7">
        <v>1</v>
      </c>
      <c r="M7" s="21">
        <v>3</v>
      </c>
      <c r="N7" s="21"/>
      <c r="O7" s="21">
        <v>27</v>
      </c>
      <c r="P7" s="21">
        <v>28</v>
      </c>
      <c r="Q7" s="21">
        <v>29</v>
      </c>
      <c r="R7" s="21">
        <v>31</v>
      </c>
      <c r="S7" s="21">
        <v>1</v>
      </c>
      <c r="T7">
        <v>304</v>
      </c>
      <c r="U7">
        <v>17.899999999999999</v>
      </c>
    </row>
    <row r="8" spans="1:25" x14ac:dyDescent="0.25">
      <c r="A8" s="22">
        <v>7</v>
      </c>
      <c r="B8" s="27" t="s">
        <v>217</v>
      </c>
      <c r="C8" s="27">
        <v>17</v>
      </c>
      <c r="D8" s="27">
        <v>8</v>
      </c>
      <c r="E8" s="27">
        <v>28</v>
      </c>
      <c r="F8" s="27"/>
      <c r="G8" s="27"/>
      <c r="H8" s="27"/>
      <c r="I8" s="27">
        <v>1</v>
      </c>
      <c r="J8" s="27"/>
      <c r="K8">
        <v>37</v>
      </c>
      <c r="L8">
        <v>2</v>
      </c>
      <c r="M8" s="21">
        <v>4</v>
      </c>
      <c r="N8" s="21"/>
      <c r="O8" s="21">
        <v>33</v>
      </c>
      <c r="P8" s="21">
        <v>33</v>
      </c>
      <c r="Q8" s="21">
        <v>29</v>
      </c>
      <c r="R8" s="21">
        <v>31</v>
      </c>
      <c r="S8" s="21">
        <v>1</v>
      </c>
      <c r="T8">
        <v>348</v>
      </c>
      <c r="U8">
        <v>20.5</v>
      </c>
    </row>
    <row r="9" spans="1:25" x14ac:dyDescent="0.25">
      <c r="A9" s="22">
        <v>8</v>
      </c>
      <c r="B9" s="27" t="s">
        <v>219</v>
      </c>
      <c r="C9" s="27">
        <v>17</v>
      </c>
      <c r="D9" s="27">
        <v>13</v>
      </c>
      <c r="E9" s="27">
        <v>28</v>
      </c>
      <c r="F9" s="27">
        <v>1</v>
      </c>
      <c r="G9" s="27"/>
      <c r="H9" s="27">
        <v>1</v>
      </c>
      <c r="I9" s="27">
        <v>1</v>
      </c>
      <c r="J9" s="27"/>
      <c r="K9">
        <v>44</v>
      </c>
      <c r="L9">
        <v>4</v>
      </c>
      <c r="M9" s="21">
        <v>4</v>
      </c>
      <c r="N9" s="21"/>
      <c r="O9" s="21">
        <v>40</v>
      </c>
      <c r="P9" s="21">
        <v>40</v>
      </c>
      <c r="Q9" s="21">
        <v>30</v>
      </c>
      <c r="R9" s="21">
        <v>37</v>
      </c>
      <c r="S9" s="21"/>
      <c r="T9">
        <v>402</v>
      </c>
      <c r="U9">
        <v>23.6</v>
      </c>
    </row>
    <row r="10" spans="1:25" x14ac:dyDescent="0.25">
      <c r="A10" s="22">
        <v>9</v>
      </c>
      <c r="B10" s="27" t="s">
        <v>271</v>
      </c>
      <c r="C10" s="27">
        <v>17</v>
      </c>
      <c r="D10" s="27">
        <v>11</v>
      </c>
      <c r="E10" s="27">
        <v>20</v>
      </c>
      <c r="F10" s="27"/>
      <c r="G10" s="27"/>
      <c r="H10" s="27">
        <v>2</v>
      </c>
      <c r="I10" s="27">
        <v>3</v>
      </c>
      <c r="J10" s="27"/>
      <c r="K10">
        <v>36</v>
      </c>
      <c r="L10">
        <v>2</v>
      </c>
      <c r="M10" s="21">
        <v>4</v>
      </c>
      <c r="N10" s="21"/>
      <c r="O10" s="21">
        <v>32</v>
      </c>
      <c r="P10" s="21">
        <v>32</v>
      </c>
      <c r="Q10" s="21">
        <v>26</v>
      </c>
      <c r="R10" s="21">
        <v>30</v>
      </c>
      <c r="S10" s="21">
        <v>1</v>
      </c>
      <c r="T10">
        <v>332</v>
      </c>
      <c r="U10">
        <v>19.5</v>
      </c>
      <c r="X10" s="8"/>
      <c r="Y10" s="8"/>
    </row>
    <row r="11" spans="1:25" x14ac:dyDescent="0.25">
      <c r="A11" s="22">
        <v>10</v>
      </c>
      <c r="B11" s="27" t="s">
        <v>230</v>
      </c>
      <c r="C11" s="27">
        <v>17</v>
      </c>
      <c r="D11" s="27">
        <v>10</v>
      </c>
      <c r="E11" s="27">
        <v>32</v>
      </c>
      <c r="F11" s="27"/>
      <c r="G11" s="27"/>
      <c r="H11" s="27">
        <v>1</v>
      </c>
      <c r="I11" s="27">
        <v>1</v>
      </c>
      <c r="J11" s="27"/>
      <c r="K11">
        <v>44</v>
      </c>
      <c r="L11">
        <v>2</v>
      </c>
      <c r="M11" s="21">
        <v>5</v>
      </c>
      <c r="N11" s="21"/>
      <c r="O11" s="21">
        <v>34</v>
      </c>
      <c r="P11" s="21">
        <v>39</v>
      </c>
      <c r="Q11" s="21">
        <v>27</v>
      </c>
      <c r="R11" s="21">
        <v>33</v>
      </c>
      <c r="S11" s="21"/>
      <c r="T11">
        <v>383</v>
      </c>
      <c r="U11">
        <v>22.5</v>
      </c>
    </row>
    <row r="12" spans="1:25" x14ac:dyDescent="0.25">
      <c r="A12" s="22">
        <v>11</v>
      </c>
      <c r="B12" s="27" t="s">
        <v>243</v>
      </c>
      <c r="C12" s="27">
        <v>17</v>
      </c>
      <c r="D12" s="27">
        <v>10</v>
      </c>
      <c r="E12" s="27">
        <v>27</v>
      </c>
      <c r="F12" s="27"/>
      <c r="G12" s="27">
        <v>2</v>
      </c>
      <c r="H12" s="27">
        <v>1</v>
      </c>
      <c r="I12" s="27"/>
      <c r="J12" s="27"/>
      <c r="K12">
        <v>40</v>
      </c>
      <c r="L12">
        <v>2</v>
      </c>
      <c r="M12" s="21">
        <v>7</v>
      </c>
      <c r="N12" s="21"/>
      <c r="O12" s="21">
        <v>31</v>
      </c>
      <c r="P12" s="21">
        <v>33</v>
      </c>
      <c r="Q12" s="21">
        <v>34</v>
      </c>
      <c r="R12" s="21">
        <v>38</v>
      </c>
      <c r="S12" s="21"/>
      <c r="T12">
        <v>377</v>
      </c>
      <c r="U12">
        <v>22.2</v>
      </c>
    </row>
    <row r="13" spans="1:25" x14ac:dyDescent="0.25">
      <c r="A13" s="22">
        <v>12</v>
      </c>
      <c r="B13" s="27" t="s">
        <v>253</v>
      </c>
      <c r="C13" s="27">
        <v>17</v>
      </c>
      <c r="D13" s="27">
        <v>7</v>
      </c>
      <c r="E13" s="27">
        <v>11</v>
      </c>
      <c r="F13" s="27">
        <v>1</v>
      </c>
      <c r="G13" s="27"/>
      <c r="H13" s="27">
        <v>1</v>
      </c>
      <c r="I13" s="27">
        <v>2</v>
      </c>
      <c r="J13" s="27"/>
      <c r="K13">
        <v>22</v>
      </c>
      <c r="L13">
        <v>3</v>
      </c>
      <c r="M13" s="21">
        <v>4</v>
      </c>
      <c r="N13" s="21"/>
      <c r="O13" s="21">
        <v>16</v>
      </c>
      <c r="P13" s="21">
        <v>17</v>
      </c>
      <c r="Q13" s="21">
        <v>36</v>
      </c>
      <c r="R13" s="21">
        <v>39</v>
      </c>
      <c r="S13" s="21">
        <v>3</v>
      </c>
      <c r="T13">
        <v>268</v>
      </c>
      <c r="U13">
        <v>15.8</v>
      </c>
      <c r="Y13" s="52"/>
    </row>
    <row r="14" spans="1:25" x14ac:dyDescent="0.25">
      <c r="A14" s="22">
        <v>13</v>
      </c>
      <c r="B14" s="27" t="s">
        <v>231</v>
      </c>
      <c r="C14" s="27">
        <v>17</v>
      </c>
      <c r="D14" s="27">
        <v>7</v>
      </c>
      <c r="E14" s="27">
        <v>30</v>
      </c>
      <c r="F14" s="27"/>
      <c r="G14" s="27"/>
      <c r="H14" s="27">
        <v>2</v>
      </c>
      <c r="I14" s="27"/>
      <c r="J14" s="27"/>
      <c r="K14">
        <v>39</v>
      </c>
      <c r="L14">
        <v>1</v>
      </c>
      <c r="M14" s="21">
        <v>1</v>
      </c>
      <c r="N14" s="21"/>
      <c r="O14" s="21">
        <v>36</v>
      </c>
      <c r="P14" s="21">
        <v>38</v>
      </c>
      <c r="Q14" s="21">
        <v>24</v>
      </c>
      <c r="R14" s="21">
        <v>30</v>
      </c>
      <c r="S14" s="21"/>
      <c r="T14">
        <v>344</v>
      </c>
      <c r="U14">
        <v>20.2</v>
      </c>
    </row>
    <row r="15" spans="1:25" x14ac:dyDescent="0.25">
      <c r="A15" s="22">
        <v>14</v>
      </c>
      <c r="B15" s="27" t="s">
        <v>210</v>
      </c>
      <c r="C15" s="27">
        <v>17</v>
      </c>
      <c r="D15" s="27">
        <v>15</v>
      </c>
      <c r="E15" s="27">
        <v>24</v>
      </c>
      <c r="F15" s="27"/>
      <c r="G15" s="27"/>
      <c r="H15" s="27">
        <v>1</v>
      </c>
      <c r="I15" s="27">
        <v>2</v>
      </c>
      <c r="J15" s="27"/>
      <c r="K15">
        <v>42</v>
      </c>
      <c r="L15">
        <v>6</v>
      </c>
      <c r="M15" s="21">
        <v>9</v>
      </c>
      <c r="N15" s="21"/>
      <c r="O15" s="21">
        <v>30</v>
      </c>
      <c r="P15" s="21">
        <v>33</v>
      </c>
      <c r="Q15" s="21">
        <v>34</v>
      </c>
      <c r="R15" s="21">
        <v>37</v>
      </c>
      <c r="S15" s="21"/>
      <c r="T15">
        <v>396</v>
      </c>
      <c r="U15">
        <v>23.3</v>
      </c>
    </row>
    <row r="16" spans="1:25" x14ac:dyDescent="0.25">
      <c r="A16" s="22">
        <v>15</v>
      </c>
      <c r="B16" s="27" t="s">
        <v>254</v>
      </c>
      <c r="C16" s="27">
        <v>17</v>
      </c>
      <c r="D16" s="27">
        <v>9</v>
      </c>
      <c r="E16" s="27">
        <v>16</v>
      </c>
      <c r="F16" s="27"/>
      <c r="G16" s="27">
        <v>1</v>
      </c>
      <c r="H16" s="27">
        <v>1</v>
      </c>
      <c r="I16" s="27"/>
      <c r="J16" s="27"/>
      <c r="K16">
        <v>27</v>
      </c>
      <c r="M16" s="21">
        <v>2</v>
      </c>
      <c r="N16" s="21"/>
      <c r="O16" s="21">
        <v>24</v>
      </c>
      <c r="P16" s="21">
        <v>25</v>
      </c>
      <c r="Q16" s="21">
        <v>16</v>
      </c>
      <c r="R16" s="21">
        <v>25</v>
      </c>
      <c r="S16" s="21">
        <v>1</v>
      </c>
      <c r="T16">
        <v>236</v>
      </c>
      <c r="U16">
        <v>13.9</v>
      </c>
      <c r="X16" s="8"/>
      <c r="Y16" s="8"/>
    </row>
    <row r="17" spans="1:21" x14ac:dyDescent="0.25">
      <c r="A17" s="22">
        <v>16</v>
      </c>
      <c r="B17" s="27" t="s">
        <v>246</v>
      </c>
      <c r="C17" s="27">
        <v>17</v>
      </c>
      <c r="D17" s="27">
        <v>16</v>
      </c>
      <c r="E17" s="27">
        <v>14</v>
      </c>
      <c r="F17" s="27"/>
      <c r="G17" s="27"/>
      <c r="H17" s="27"/>
      <c r="I17" s="27">
        <v>1</v>
      </c>
      <c r="J17" s="27"/>
      <c r="K17">
        <v>31</v>
      </c>
      <c r="L17">
        <v>1</v>
      </c>
      <c r="M17" s="21">
        <v>1</v>
      </c>
      <c r="N17" s="21">
        <v>1</v>
      </c>
      <c r="O17" s="21">
        <v>28</v>
      </c>
      <c r="P17" s="21">
        <v>30</v>
      </c>
      <c r="Q17" s="21">
        <v>29</v>
      </c>
      <c r="R17" s="21">
        <v>30</v>
      </c>
      <c r="S17" s="21"/>
      <c r="T17">
        <v>305</v>
      </c>
      <c r="U17">
        <v>17.899999999999999</v>
      </c>
    </row>
    <row r="18" spans="1:21" x14ac:dyDescent="0.25">
      <c r="A18" s="22">
        <v>17</v>
      </c>
      <c r="B18" s="27" t="s">
        <v>244</v>
      </c>
      <c r="C18" s="27">
        <v>17</v>
      </c>
      <c r="D18" s="27">
        <v>17</v>
      </c>
      <c r="E18" s="27">
        <v>22</v>
      </c>
      <c r="F18" s="27"/>
      <c r="G18" s="27"/>
      <c r="H18" s="27"/>
      <c r="I18" s="27">
        <v>2</v>
      </c>
      <c r="J18" s="27"/>
      <c r="K18">
        <v>41</v>
      </c>
      <c r="L18">
        <v>3</v>
      </c>
      <c r="M18" s="21">
        <v>6</v>
      </c>
      <c r="N18" s="21"/>
      <c r="O18" s="21">
        <v>35</v>
      </c>
      <c r="P18" s="21">
        <v>35</v>
      </c>
      <c r="Q18" s="21">
        <v>30</v>
      </c>
      <c r="R18" s="21">
        <v>37</v>
      </c>
      <c r="S18" s="21"/>
      <c r="T18">
        <v>377</v>
      </c>
      <c r="U18">
        <v>22.2</v>
      </c>
    </row>
    <row r="19" spans="1:21" x14ac:dyDescent="0.25">
      <c r="A19" s="22">
        <v>18</v>
      </c>
      <c r="B19" s="27" t="s">
        <v>222</v>
      </c>
      <c r="C19" s="27">
        <v>17</v>
      </c>
      <c r="D19" s="27">
        <v>14</v>
      </c>
      <c r="E19" s="27">
        <v>17</v>
      </c>
      <c r="F19" s="27"/>
      <c r="G19" s="27"/>
      <c r="H19" s="27"/>
      <c r="I19" s="27">
        <v>1</v>
      </c>
      <c r="J19" s="27"/>
      <c r="K19">
        <v>32</v>
      </c>
      <c r="L19">
        <v>2</v>
      </c>
      <c r="M19" s="21">
        <v>4</v>
      </c>
      <c r="N19" s="21"/>
      <c r="O19" s="21">
        <v>27</v>
      </c>
      <c r="P19" s="21">
        <v>28</v>
      </c>
      <c r="Q19" s="21">
        <v>32</v>
      </c>
      <c r="R19" s="21">
        <v>37</v>
      </c>
      <c r="S19" s="21">
        <v>1</v>
      </c>
      <c r="T19">
        <v>321</v>
      </c>
      <c r="U19">
        <v>18.899999999999999</v>
      </c>
    </row>
    <row r="20" spans="1:21" x14ac:dyDescent="0.25">
      <c r="A20" s="22">
        <v>19</v>
      </c>
      <c r="B20" s="27" t="s">
        <v>236</v>
      </c>
      <c r="C20" s="27">
        <v>17</v>
      </c>
      <c r="D20" s="27">
        <v>18</v>
      </c>
      <c r="E20" s="27">
        <v>26</v>
      </c>
      <c r="F20" s="27"/>
      <c r="G20" s="27"/>
      <c r="H20" s="27"/>
      <c r="I20" s="27"/>
      <c r="J20" s="27"/>
      <c r="K20">
        <v>44</v>
      </c>
      <c r="L20">
        <v>4</v>
      </c>
      <c r="M20" s="21">
        <v>6</v>
      </c>
      <c r="N20" s="21"/>
      <c r="O20" s="21">
        <v>32</v>
      </c>
      <c r="P20" s="21">
        <v>37</v>
      </c>
      <c r="Q20" s="21">
        <v>32</v>
      </c>
      <c r="R20" s="21">
        <v>43</v>
      </c>
      <c r="S20" s="21">
        <v>2</v>
      </c>
      <c r="T20">
        <v>404</v>
      </c>
      <c r="U20">
        <v>23.8</v>
      </c>
    </row>
    <row r="21" spans="1:21" x14ac:dyDescent="0.25">
      <c r="A21" s="22">
        <v>20</v>
      </c>
      <c r="B21" s="27" t="s">
        <v>233</v>
      </c>
      <c r="C21" s="27">
        <v>17</v>
      </c>
      <c r="D21" s="27">
        <v>16</v>
      </c>
      <c r="E21" s="27">
        <v>19</v>
      </c>
      <c r="F21" s="27"/>
      <c r="G21" s="27"/>
      <c r="H21" s="27"/>
      <c r="I21" s="27">
        <v>2</v>
      </c>
      <c r="J21" s="27"/>
      <c r="K21">
        <v>37</v>
      </c>
      <c r="L21">
        <v>1</v>
      </c>
      <c r="M21" s="21">
        <v>4</v>
      </c>
      <c r="N21" s="21"/>
      <c r="O21" s="21">
        <v>31</v>
      </c>
      <c r="P21" s="21">
        <v>33</v>
      </c>
      <c r="Q21" s="21">
        <v>35</v>
      </c>
      <c r="R21" s="21">
        <v>38</v>
      </c>
      <c r="S21" s="21"/>
      <c r="T21">
        <v>360</v>
      </c>
      <c r="U21">
        <v>21.2</v>
      </c>
    </row>
    <row r="22" spans="1:21" x14ac:dyDescent="0.25">
      <c r="A22" s="22">
        <v>21</v>
      </c>
      <c r="B22" t="s">
        <v>214</v>
      </c>
      <c r="C22">
        <v>17</v>
      </c>
      <c r="D22">
        <v>12</v>
      </c>
      <c r="E22">
        <v>27</v>
      </c>
      <c r="F22">
        <v>1</v>
      </c>
      <c r="I22">
        <v>1</v>
      </c>
      <c r="K22">
        <v>41</v>
      </c>
      <c r="L22">
        <v>1</v>
      </c>
      <c r="M22" s="21">
        <v>1</v>
      </c>
      <c r="N22" s="21"/>
      <c r="O22" s="21">
        <v>40</v>
      </c>
      <c r="P22" s="21">
        <v>40</v>
      </c>
      <c r="Q22" s="21">
        <v>26</v>
      </c>
      <c r="R22" s="21">
        <v>31</v>
      </c>
      <c r="S22" s="21"/>
      <c r="T22">
        <v>366</v>
      </c>
      <c r="U22">
        <v>21.5</v>
      </c>
    </row>
    <row r="23" spans="1:21" x14ac:dyDescent="0.25">
      <c r="A23" s="22">
        <v>22</v>
      </c>
      <c r="B23" t="s">
        <v>251</v>
      </c>
      <c r="C23">
        <v>17</v>
      </c>
      <c r="D23">
        <v>27</v>
      </c>
      <c r="E23">
        <v>30</v>
      </c>
      <c r="I23">
        <v>4</v>
      </c>
      <c r="K23">
        <v>61</v>
      </c>
      <c r="M23" s="21">
        <v>2</v>
      </c>
      <c r="N23" s="21"/>
      <c r="O23" s="21">
        <v>58</v>
      </c>
      <c r="P23" s="21">
        <v>59</v>
      </c>
      <c r="Q23" s="21">
        <v>24</v>
      </c>
      <c r="R23" s="21">
        <v>28</v>
      </c>
      <c r="S23" s="21"/>
      <c r="T23">
        <v>496</v>
      </c>
      <c r="U23">
        <v>29.2</v>
      </c>
    </row>
    <row r="24" spans="1:21" x14ac:dyDescent="0.25">
      <c r="A24" s="22">
        <v>23</v>
      </c>
      <c r="B24" t="s">
        <v>229</v>
      </c>
      <c r="C24">
        <v>17</v>
      </c>
      <c r="D24">
        <v>27</v>
      </c>
      <c r="E24">
        <v>30</v>
      </c>
      <c r="I24">
        <v>1</v>
      </c>
      <c r="K24">
        <v>58</v>
      </c>
      <c r="L24">
        <v>3</v>
      </c>
      <c r="M24">
        <v>6</v>
      </c>
      <c r="O24">
        <v>48</v>
      </c>
      <c r="P24">
        <v>52</v>
      </c>
      <c r="Q24">
        <v>19</v>
      </c>
      <c r="R24">
        <v>21</v>
      </c>
      <c r="S24">
        <v>1</v>
      </c>
      <c r="T24">
        <v>461</v>
      </c>
      <c r="U24">
        <v>27.1</v>
      </c>
    </row>
    <row r="25" spans="1:21" x14ac:dyDescent="0.25">
      <c r="A25" s="22">
        <v>24</v>
      </c>
      <c r="B25" t="s">
        <v>273</v>
      </c>
      <c r="C25">
        <v>17</v>
      </c>
      <c r="D25">
        <v>11</v>
      </c>
      <c r="E25">
        <v>24</v>
      </c>
      <c r="F25">
        <v>1</v>
      </c>
      <c r="K25">
        <v>36</v>
      </c>
      <c r="L25">
        <v>1</v>
      </c>
      <c r="M25">
        <v>1</v>
      </c>
      <c r="O25">
        <v>35</v>
      </c>
      <c r="P25">
        <v>35</v>
      </c>
      <c r="Q25">
        <v>31</v>
      </c>
      <c r="R25">
        <v>33</v>
      </c>
      <c r="T25">
        <v>346</v>
      </c>
      <c r="U25">
        <v>20.399999999999999</v>
      </c>
    </row>
    <row r="26" spans="1:21" x14ac:dyDescent="0.25">
      <c r="A26" s="22">
        <v>25</v>
      </c>
      <c r="B26" t="s">
        <v>238</v>
      </c>
      <c r="C26">
        <v>17</v>
      </c>
      <c r="D26">
        <v>11</v>
      </c>
      <c r="E26">
        <v>23</v>
      </c>
      <c r="I26">
        <v>3</v>
      </c>
      <c r="K26">
        <v>37</v>
      </c>
      <c r="L26">
        <v>2</v>
      </c>
      <c r="M26">
        <v>3</v>
      </c>
      <c r="O26">
        <v>33</v>
      </c>
      <c r="P26">
        <v>33</v>
      </c>
      <c r="Q26">
        <v>35</v>
      </c>
      <c r="R26">
        <v>42</v>
      </c>
      <c r="T26">
        <v>364</v>
      </c>
      <c r="U26">
        <v>21.4</v>
      </c>
    </row>
    <row r="27" spans="1:21" x14ac:dyDescent="0.25">
      <c r="A27" s="22">
        <v>26</v>
      </c>
      <c r="B27" t="s">
        <v>263</v>
      </c>
      <c r="C27">
        <v>17</v>
      </c>
      <c r="D27">
        <v>10</v>
      </c>
      <c r="E27">
        <v>15</v>
      </c>
      <c r="F27">
        <v>1</v>
      </c>
      <c r="I27">
        <v>3</v>
      </c>
      <c r="K27">
        <v>29</v>
      </c>
      <c r="L27">
        <v>1</v>
      </c>
      <c r="M27">
        <v>4</v>
      </c>
      <c r="O27">
        <v>24</v>
      </c>
      <c r="P27">
        <v>25</v>
      </c>
      <c r="Q27">
        <v>22</v>
      </c>
      <c r="R27">
        <v>31</v>
      </c>
      <c r="T27">
        <v>266</v>
      </c>
      <c r="U27">
        <v>15.6</v>
      </c>
    </row>
    <row r="28" spans="1:21" x14ac:dyDescent="0.25">
      <c r="A28" s="22">
        <v>27</v>
      </c>
      <c r="B28" t="s">
        <v>272</v>
      </c>
      <c r="C28">
        <v>17</v>
      </c>
      <c r="D28">
        <v>8</v>
      </c>
      <c r="E28">
        <v>28</v>
      </c>
      <c r="G28">
        <v>1</v>
      </c>
      <c r="H28">
        <v>1</v>
      </c>
      <c r="K28">
        <v>38</v>
      </c>
      <c r="L28">
        <v>4</v>
      </c>
      <c r="M28">
        <v>7</v>
      </c>
      <c r="O28">
        <v>29</v>
      </c>
      <c r="P28">
        <v>31</v>
      </c>
      <c r="Q28">
        <v>30</v>
      </c>
      <c r="R28">
        <v>34</v>
      </c>
      <c r="S28">
        <v>1</v>
      </c>
      <c r="T28">
        <v>357</v>
      </c>
      <c r="U28">
        <v>21</v>
      </c>
    </row>
    <row r="29" spans="1:21" x14ac:dyDescent="0.25">
      <c r="A29" s="22">
        <v>28</v>
      </c>
      <c r="B29" t="s">
        <v>245</v>
      </c>
      <c r="C29">
        <v>17</v>
      </c>
      <c r="D29">
        <v>19</v>
      </c>
      <c r="E29">
        <v>18</v>
      </c>
      <c r="H29">
        <v>1</v>
      </c>
      <c r="I29">
        <v>3</v>
      </c>
      <c r="J29">
        <v>1</v>
      </c>
      <c r="K29">
        <v>42</v>
      </c>
      <c r="L29">
        <v>4</v>
      </c>
      <c r="M29">
        <v>5</v>
      </c>
      <c r="O29">
        <v>35</v>
      </c>
      <c r="P29">
        <v>36</v>
      </c>
      <c r="Q29">
        <v>33</v>
      </c>
      <c r="R29">
        <v>41</v>
      </c>
      <c r="S29">
        <v>1</v>
      </c>
      <c r="T29">
        <v>396</v>
      </c>
      <c r="U29">
        <v>23.3</v>
      </c>
    </row>
    <row r="30" spans="1:21" x14ac:dyDescent="0.25">
      <c r="A30" s="22">
        <v>29</v>
      </c>
      <c r="B30" t="s">
        <v>225</v>
      </c>
      <c r="C30">
        <v>17</v>
      </c>
      <c r="D30">
        <v>7</v>
      </c>
      <c r="E30">
        <v>13</v>
      </c>
      <c r="F30">
        <v>1</v>
      </c>
      <c r="I30">
        <v>2</v>
      </c>
      <c r="K30">
        <v>23</v>
      </c>
      <c r="L30">
        <v>3</v>
      </c>
      <c r="M30">
        <v>3</v>
      </c>
      <c r="O30">
        <v>17</v>
      </c>
      <c r="P30">
        <v>20</v>
      </c>
      <c r="Q30">
        <v>25</v>
      </c>
      <c r="R30">
        <v>30</v>
      </c>
      <c r="T30">
        <v>236</v>
      </c>
      <c r="U30">
        <v>13.9</v>
      </c>
    </row>
    <row r="31" spans="1:21" x14ac:dyDescent="0.25">
      <c r="A31" s="22">
        <v>30</v>
      </c>
      <c r="B31" t="s">
        <v>259</v>
      </c>
      <c r="C31">
        <v>17</v>
      </c>
      <c r="D31">
        <v>22</v>
      </c>
      <c r="E31">
        <v>24</v>
      </c>
      <c r="H31">
        <v>1</v>
      </c>
      <c r="I31">
        <v>2</v>
      </c>
      <c r="K31">
        <v>49</v>
      </c>
      <c r="L31">
        <v>1</v>
      </c>
      <c r="M31">
        <v>2</v>
      </c>
      <c r="O31">
        <v>45</v>
      </c>
      <c r="P31">
        <v>46</v>
      </c>
      <c r="Q31">
        <v>30</v>
      </c>
      <c r="R31">
        <v>32</v>
      </c>
      <c r="S31">
        <v>1</v>
      </c>
      <c r="T31">
        <v>433</v>
      </c>
      <c r="U31">
        <v>25.5</v>
      </c>
    </row>
    <row r="32" spans="1:21" x14ac:dyDescent="0.25">
      <c r="A32" s="22">
        <v>31</v>
      </c>
      <c r="B32" t="s">
        <v>240</v>
      </c>
      <c r="C32">
        <v>17</v>
      </c>
      <c r="D32">
        <v>17</v>
      </c>
      <c r="E32">
        <v>18</v>
      </c>
      <c r="H32">
        <v>1</v>
      </c>
      <c r="K32">
        <v>36</v>
      </c>
      <c r="L32">
        <v>4</v>
      </c>
      <c r="M32">
        <v>13</v>
      </c>
      <c r="O32">
        <v>22</v>
      </c>
      <c r="P32">
        <v>23</v>
      </c>
      <c r="Q32">
        <v>28</v>
      </c>
      <c r="R32">
        <v>33</v>
      </c>
      <c r="T32">
        <v>330</v>
      </c>
      <c r="U32">
        <v>19.399999999999999</v>
      </c>
    </row>
    <row r="33" spans="1:21" x14ac:dyDescent="0.25">
      <c r="A33" s="22">
        <v>32</v>
      </c>
      <c r="B33" t="s">
        <v>266</v>
      </c>
      <c r="C33">
        <v>17</v>
      </c>
      <c r="D33">
        <v>14</v>
      </c>
      <c r="E33">
        <v>24</v>
      </c>
      <c r="H33">
        <v>1</v>
      </c>
      <c r="K33">
        <v>39</v>
      </c>
      <c r="L33">
        <v>3</v>
      </c>
      <c r="M33">
        <v>4</v>
      </c>
      <c r="O33">
        <v>32</v>
      </c>
      <c r="P33">
        <v>35</v>
      </c>
      <c r="Q33">
        <v>19</v>
      </c>
      <c r="R33">
        <v>24</v>
      </c>
      <c r="T33">
        <v>329</v>
      </c>
      <c r="U33">
        <v>19.399999999999999</v>
      </c>
    </row>
    <row r="34" spans="1:21" x14ac:dyDescent="0.25">
      <c r="A34" s="22"/>
      <c r="B34" t="s">
        <v>394</v>
      </c>
      <c r="D34">
        <v>14.7</v>
      </c>
      <c r="E34">
        <v>23.6</v>
      </c>
      <c r="F34">
        <v>0.3</v>
      </c>
      <c r="G34">
        <v>0.1</v>
      </c>
      <c r="H34">
        <v>0.6</v>
      </c>
      <c r="I34">
        <v>1.4</v>
      </c>
      <c r="J34">
        <v>0.1</v>
      </c>
      <c r="K34">
        <v>40.700000000000003</v>
      </c>
      <c r="L34">
        <v>2.2000000000000002</v>
      </c>
      <c r="M34">
        <v>4</v>
      </c>
      <c r="N34">
        <v>0</v>
      </c>
      <c r="O34">
        <v>35</v>
      </c>
      <c r="P34">
        <v>36.5</v>
      </c>
      <c r="Q34">
        <v>28.5</v>
      </c>
      <c r="R34">
        <v>33.1</v>
      </c>
      <c r="S34">
        <v>0.5</v>
      </c>
      <c r="T34">
        <v>370.1</v>
      </c>
      <c r="U34">
        <v>21.8</v>
      </c>
    </row>
    <row r="35" spans="1:21" x14ac:dyDescent="0.25">
      <c r="A35" s="22"/>
      <c r="B35" t="s">
        <v>395</v>
      </c>
      <c r="D35">
        <v>470</v>
      </c>
      <c r="E35">
        <v>754</v>
      </c>
      <c r="F35">
        <v>8</v>
      </c>
      <c r="G35">
        <v>4</v>
      </c>
      <c r="H35">
        <v>19</v>
      </c>
      <c r="I35">
        <v>45</v>
      </c>
      <c r="J35">
        <v>2</v>
      </c>
      <c r="K35">
        <v>1302</v>
      </c>
      <c r="L35">
        <v>70</v>
      </c>
      <c r="M35">
        <v>127</v>
      </c>
      <c r="N35">
        <v>1</v>
      </c>
      <c r="O35">
        <v>1121</v>
      </c>
      <c r="P35">
        <v>1169</v>
      </c>
      <c r="Q35">
        <v>911</v>
      </c>
      <c r="R35">
        <v>1060</v>
      </c>
      <c r="S35">
        <v>17</v>
      </c>
      <c r="T35">
        <v>11842</v>
      </c>
      <c r="U35">
        <v>21.8</v>
      </c>
    </row>
    <row r="36" spans="1:21" x14ac:dyDescent="0.25">
      <c r="A36" s="22"/>
      <c r="B36" t="s">
        <v>396</v>
      </c>
      <c r="D36">
        <v>0.86</v>
      </c>
      <c r="E36">
        <v>1.39</v>
      </c>
      <c r="F36">
        <v>0.01</v>
      </c>
      <c r="G36">
        <v>0.01</v>
      </c>
      <c r="H36">
        <v>0.03</v>
      </c>
      <c r="I36">
        <v>0.08</v>
      </c>
      <c r="K36">
        <v>2.39</v>
      </c>
      <c r="L36">
        <v>0.13</v>
      </c>
      <c r="M36">
        <v>0.23</v>
      </c>
      <c r="N36">
        <v>0</v>
      </c>
      <c r="O36">
        <v>2.06</v>
      </c>
      <c r="P36">
        <v>2.15</v>
      </c>
      <c r="Q36">
        <v>1.67</v>
      </c>
      <c r="R36">
        <v>1.95</v>
      </c>
      <c r="S36">
        <v>0.03</v>
      </c>
      <c r="T36">
        <v>21.8</v>
      </c>
    </row>
    <row r="38" spans="1:21" x14ac:dyDescent="0.25">
      <c r="B38" s="4" t="s">
        <v>397</v>
      </c>
      <c r="C38" s="15">
        <f>(SUM(H2:H33)/32)/17</f>
        <v>3.4926470588235295E-2</v>
      </c>
    </row>
    <row r="39" spans="1:21" x14ac:dyDescent="0.25">
      <c r="B39" s="4" t="s">
        <v>399</v>
      </c>
      <c r="C39" s="15">
        <f>(SUM(I2:I33)/32)/17</f>
        <v>8.2720588235294115E-2</v>
      </c>
    </row>
    <row r="40" spans="1:21" x14ac:dyDescent="0.25">
      <c r="B40" s="4" t="s">
        <v>400</v>
      </c>
      <c r="C40" s="15">
        <f>(SUM(J2:J33,F2:G33)/32)/17</f>
        <v>2.5735294117647058E-2</v>
      </c>
    </row>
    <row r="41" spans="1:21" x14ac:dyDescent="0.25">
      <c r="B41" s="4" t="s">
        <v>401</v>
      </c>
      <c r="C41" s="15">
        <f>(SUM(S2:S33)/32)/17</f>
        <v>3.125E-2</v>
      </c>
    </row>
    <row r="42" spans="1:21" x14ac:dyDescent="0.25">
      <c r="B42" s="4" t="s">
        <v>402</v>
      </c>
      <c r="C42" s="28">
        <f>(SUM(P2:P33))/(SUM(P2:P33)+SUM(M2:M33))</f>
        <v>0.90200617283950613</v>
      </c>
    </row>
    <row r="43" spans="1:21" x14ac:dyDescent="0.25">
      <c r="B43" s="4" t="s">
        <v>403</v>
      </c>
      <c r="C43" s="28">
        <f>1-C42</f>
        <v>9.7993827160493874E-2</v>
      </c>
    </row>
    <row r="44" spans="1:21" x14ac:dyDescent="0.25">
      <c r="B44" s="4" t="s">
        <v>404</v>
      </c>
      <c r="C44" s="28">
        <f>SUM(O2:O33)/SUM(P2:P33)</f>
        <v>0.95893926432848586</v>
      </c>
      <c r="D44" s="28"/>
    </row>
    <row r="45" spans="1:21" x14ac:dyDescent="0.25">
      <c r="B45" s="4" t="s">
        <v>405</v>
      </c>
      <c r="C45" s="28">
        <f>SUM(L2:L33)/SUM(M2:M33)</f>
        <v>0.55118110236220474</v>
      </c>
    </row>
    <row r="46" spans="1:21" x14ac:dyDescent="0.25">
      <c r="B46" s="4" t="s">
        <v>406</v>
      </c>
      <c r="C46" s="29">
        <v>0.1</v>
      </c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</sheetData>
  <pageMargins left="0.7" right="0.7" top="0.75" bottom="0.75" header="0.3" footer="0.3"/>
  <ignoredErrors>
    <ignoredError sqref="C38:C42 C44:C45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6DAD-C309-44DD-99FF-9A0BAA2D3B86}">
  <sheetPr codeName="Sheet11">
    <tabColor theme="8" tint="0.59999389629810485"/>
  </sheetPr>
  <dimension ref="A1:U5002"/>
  <sheetViews>
    <sheetView topLeftCell="F1" workbookViewId="0">
      <selection activeCell="O13" sqref="O13"/>
    </sheetView>
  </sheetViews>
  <sheetFormatPr defaultRowHeight="15" x14ac:dyDescent="0.25"/>
  <cols>
    <col min="1" max="1" width="9.140625" style="41"/>
    <col min="2" max="2" width="13.28515625" style="41" bestFit="1" customWidth="1"/>
    <col min="3" max="3" width="10.28515625" style="41" customWidth="1"/>
    <col min="4" max="4" width="13.7109375" style="41" customWidth="1"/>
    <col min="5" max="5" width="9.140625" style="41"/>
    <col min="6" max="6" width="10.140625" style="41" customWidth="1"/>
    <col min="7" max="7" width="9.85546875" style="41" customWidth="1"/>
    <col min="8" max="8" width="10" style="41" customWidth="1"/>
    <col min="9" max="9" width="11" style="41" customWidth="1"/>
    <col min="10" max="10" width="30.85546875" style="41" customWidth="1"/>
    <col min="11" max="11" width="16.85546875" style="41" customWidth="1"/>
    <col min="12" max="12" width="17.85546875" style="41" customWidth="1"/>
    <col min="13" max="13" width="6.7109375" style="41" bestFit="1" customWidth="1"/>
    <col min="14" max="14" width="11.28515625" style="41" bestFit="1" customWidth="1"/>
    <col min="15" max="15" width="22.5703125" style="41" bestFit="1" customWidth="1"/>
    <col min="16" max="16" width="17" style="41" bestFit="1" customWidth="1"/>
    <col min="17" max="18" width="9.140625" style="41"/>
    <col min="19" max="19" width="22.85546875" style="41" customWidth="1"/>
    <col min="20" max="20" width="15.42578125" style="41" customWidth="1"/>
    <col min="21" max="21" width="22.42578125" style="41" customWidth="1"/>
    <col min="22" max="16384" width="9.140625" style="41"/>
  </cols>
  <sheetData>
    <row r="1" spans="1:21" x14ac:dyDescent="0.25">
      <c r="B1" s="42" t="str">
        <f>J21</f>
        <v>Ravens</v>
      </c>
      <c r="C1" s="42" t="str">
        <f>K21</f>
        <v>Chargers</v>
      </c>
      <c r="D1" s="46" t="s">
        <v>438</v>
      </c>
      <c r="J1" s="72" t="s">
        <v>430</v>
      </c>
      <c r="K1" s="72"/>
      <c r="L1" s="72"/>
      <c r="S1" s="72" t="s">
        <v>483</v>
      </c>
      <c r="T1" s="72"/>
      <c r="U1" s="72"/>
    </row>
    <row r="2" spans="1:21" x14ac:dyDescent="0.25">
      <c r="A2" s="42" t="s">
        <v>437</v>
      </c>
      <c r="B2" s="41">
        <f ca="1">J33</f>
        <v>34</v>
      </c>
      <c r="C2" s="41">
        <f ca="1">K33</f>
        <v>20</v>
      </c>
      <c r="J2" s="44" t="s">
        <v>410</v>
      </c>
      <c r="K2" s="44" t="s">
        <v>411</v>
      </c>
      <c r="L2" s="44" t="s">
        <v>412</v>
      </c>
      <c r="S2" s="63" t="s">
        <v>410</v>
      </c>
      <c r="T2" s="63" t="s">
        <v>411</v>
      </c>
      <c r="U2" s="63" t="s">
        <v>412</v>
      </c>
    </row>
    <row r="3" spans="1:21" x14ac:dyDescent="0.25">
      <c r="A3" s="41" cm="1">
        <f t="array" ref="A3:A5002">_xlfn.SEQUENCE(5000)</f>
        <v>1</v>
      </c>
      <c r="B3" s="41">
        <f t="dataTable" ref="B3:C5002" dt2D="0" dtr="0" r1="F3" ca="1"/>
        <v>53</v>
      </c>
      <c r="C3" s="41">
        <v>16</v>
      </c>
      <c r="J3" s="44" t="s">
        <v>413</v>
      </c>
      <c r="K3" s="44">
        <v>2254</v>
      </c>
      <c r="L3" s="45">
        <f>K3/SUM($K$3:$K$17)</f>
        <v>0.37510401065069066</v>
      </c>
      <c r="S3" s="63" t="s">
        <v>413</v>
      </c>
      <c r="T3" s="63">
        <v>2031</v>
      </c>
      <c r="U3" s="45">
        <f>T3/SUM($T$3:$T$17)</f>
        <v>0.34956970740103271</v>
      </c>
    </row>
    <row r="4" spans="1:21" x14ac:dyDescent="0.25">
      <c r="A4" s="41">
        <v>2</v>
      </c>
      <c r="B4" s="41">
        <v>44</v>
      </c>
      <c r="C4" s="41">
        <v>18</v>
      </c>
      <c r="J4" s="44" t="s">
        <v>414</v>
      </c>
      <c r="K4" s="44">
        <v>1220</v>
      </c>
      <c r="L4" s="45">
        <f t="shared" ref="L4:L19" si="0">K4/SUM($K$3:$K$17)</f>
        <v>0.20302879014811118</v>
      </c>
      <c r="N4" s="43" t="s">
        <v>410</v>
      </c>
      <c r="O4" s="43" t="s">
        <v>431</v>
      </c>
      <c r="P4" s="43" t="s">
        <v>432</v>
      </c>
      <c r="S4" s="63" t="s">
        <v>414</v>
      </c>
      <c r="T4" s="63">
        <v>1318</v>
      </c>
      <c r="U4" s="45">
        <f t="shared" ref="U4:U17" si="1">T4/SUM($T$3:$T$17)</f>
        <v>0.22685025817555937</v>
      </c>
    </row>
    <row r="5" spans="1:21" x14ac:dyDescent="0.25">
      <c r="A5" s="41">
        <v>3</v>
      </c>
      <c r="B5" s="41">
        <v>20</v>
      </c>
      <c r="C5" s="41">
        <v>40</v>
      </c>
      <c r="J5" s="44" t="s">
        <v>415</v>
      </c>
      <c r="K5" s="44">
        <v>907</v>
      </c>
      <c r="L5" s="45">
        <f t="shared" si="0"/>
        <v>0.15094025628224331</v>
      </c>
      <c r="N5" s="44" t="s">
        <v>413</v>
      </c>
      <c r="O5" s="44">
        <v>40</v>
      </c>
      <c r="P5" s="44">
        <v>0</v>
      </c>
      <c r="S5" s="63" t="s">
        <v>415</v>
      </c>
      <c r="T5" s="63">
        <v>930</v>
      </c>
      <c r="U5" s="45">
        <f t="shared" si="1"/>
        <v>0.16006884681583478</v>
      </c>
    </row>
    <row r="6" spans="1:21" x14ac:dyDescent="0.25">
      <c r="A6" s="41">
        <v>4</v>
      </c>
      <c r="B6" s="41">
        <v>32</v>
      </c>
      <c r="C6" s="41">
        <v>21</v>
      </c>
      <c r="J6" s="44" t="s">
        <v>416</v>
      </c>
      <c r="K6" s="44">
        <v>430</v>
      </c>
      <c r="L6" s="45">
        <f t="shared" si="0"/>
        <v>7.1559327675153939E-2</v>
      </c>
      <c r="N6" s="44" t="s">
        <v>414</v>
      </c>
      <c r="O6" s="44">
        <v>65</v>
      </c>
      <c r="P6" s="44">
        <v>6</v>
      </c>
      <c r="S6" s="63" t="s">
        <v>416</v>
      </c>
      <c r="T6" s="63">
        <v>386</v>
      </c>
      <c r="U6" s="45">
        <f t="shared" si="1"/>
        <v>6.6437177280550777E-2</v>
      </c>
    </row>
    <row r="7" spans="1:21" x14ac:dyDescent="0.25">
      <c r="A7" s="41">
        <v>5</v>
      </c>
      <c r="B7" s="41">
        <v>34</v>
      </c>
      <c r="C7" s="41">
        <v>23</v>
      </c>
      <c r="J7" s="44" t="s">
        <v>417</v>
      </c>
      <c r="K7" s="44">
        <v>349</v>
      </c>
      <c r="L7" s="45">
        <f t="shared" si="0"/>
        <v>5.8079547345648193E-2</v>
      </c>
      <c r="N7" s="44" t="s">
        <v>415</v>
      </c>
      <c r="O7" s="44">
        <v>80</v>
      </c>
      <c r="P7" s="44">
        <v>3</v>
      </c>
      <c r="S7" s="63" t="s">
        <v>417</v>
      </c>
      <c r="T7" s="63">
        <v>309</v>
      </c>
      <c r="U7" s="45">
        <f t="shared" si="1"/>
        <v>5.3184165232358006E-2</v>
      </c>
    </row>
    <row r="8" spans="1:21" x14ac:dyDescent="0.25">
      <c r="A8" s="41">
        <v>6</v>
      </c>
      <c r="B8" s="41">
        <v>33</v>
      </c>
      <c r="C8" s="41">
        <v>20</v>
      </c>
      <c r="J8" s="44" t="s">
        <v>418</v>
      </c>
      <c r="K8" s="44">
        <v>265</v>
      </c>
      <c r="L8" s="45">
        <f t="shared" si="0"/>
        <v>4.4100515892827423E-2</v>
      </c>
      <c r="N8" s="44" t="s">
        <v>418</v>
      </c>
      <c r="O8" s="44">
        <v>99.75</v>
      </c>
      <c r="P8" s="44">
        <v>0</v>
      </c>
      <c r="S8" s="63" t="s">
        <v>418</v>
      </c>
      <c r="T8" s="63">
        <v>236</v>
      </c>
      <c r="U8" s="45">
        <f t="shared" si="1"/>
        <v>4.0619621342512909E-2</v>
      </c>
    </row>
    <row r="9" spans="1:21" x14ac:dyDescent="0.25">
      <c r="A9" s="41">
        <v>7</v>
      </c>
      <c r="B9" s="41">
        <v>8</v>
      </c>
      <c r="C9" s="41">
        <v>43</v>
      </c>
      <c r="J9" s="44" t="s">
        <v>419</v>
      </c>
      <c r="K9" s="44">
        <v>228</v>
      </c>
      <c r="L9" s="45">
        <f t="shared" si="0"/>
        <v>3.794308537194209E-2</v>
      </c>
      <c r="N9" s="44" t="s">
        <v>422</v>
      </c>
      <c r="O9" s="44">
        <v>100</v>
      </c>
      <c r="P9" s="44">
        <v>2</v>
      </c>
      <c r="S9" s="63" t="s">
        <v>419</v>
      </c>
      <c r="T9" s="63">
        <v>221</v>
      </c>
      <c r="U9" s="45">
        <f t="shared" si="1"/>
        <v>3.803786574870912E-2</v>
      </c>
    </row>
    <row r="10" spans="1:21" x14ac:dyDescent="0.25">
      <c r="A10" s="41">
        <v>8</v>
      </c>
      <c r="B10" s="41">
        <v>26</v>
      </c>
      <c r="C10" s="41">
        <v>13</v>
      </c>
      <c r="J10" s="44" t="s">
        <v>420</v>
      </c>
      <c r="K10" s="44">
        <v>185</v>
      </c>
      <c r="L10" s="45">
        <f t="shared" si="0"/>
        <v>3.0787152604426694E-2</v>
      </c>
      <c r="S10" s="63" t="s">
        <v>420</v>
      </c>
      <c r="T10" s="63">
        <v>175</v>
      </c>
      <c r="U10" s="45">
        <f t="shared" si="1"/>
        <v>3.0120481927710843E-2</v>
      </c>
    </row>
    <row r="11" spans="1:21" x14ac:dyDescent="0.25">
      <c r="A11" s="41">
        <v>9</v>
      </c>
      <c r="B11" s="41">
        <v>18</v>
      </c>
      <c r="C11" s="41">
        <v>17</v>
      </c>
      <c r="J11" s="44" t="s">
        <v>421</v>
      </c>
      <c r="K11" s="44">
        <v>138</v>
      </c>
      <c r="L11" s="45">
        <f t="shared" si="0"/>
        <v>2.2965551672491265E-2</v>
      </c>
      <c r="S11" s="63" t="s">
        <v>421</v>
      </c>
      <c r="T11" s="63">
        <v>170</v>
      </c>
      <c r="U11" s="45">
        <f t="shared" si="1"/>
        <v>2.9259896729776247E-2</v>
      </c>
    </row>
    <row r="12" spans="1:21" x14ac:dyDescent="0.25">
      <c r="A12" s="41">
        <v>10</v>
      </c>
      <c r="B12" s="41">
        <v>38</v>
      </c>
      <c r="C12" s="41">
        <v>37</v>
      </c>
      <c r="J12" s="44" t="s">
        <v>422</v>
      </c>
      <c r="K12" s="44">
        <v>15</v>
      </c>
      <c r="L12" s="45">
        <f t="shared" si="0"/>
        <v>2.4962556165751375E-3</v>
      </c>
      <c r="S12" s="63" t="s">
        <v>422</v>
      </c>
      <c r="T12" s="63">
        <v>12</v>
      </c>
      <c r="U12" s="45">
        <f t="shared" si="1"/>
        <v>2.0654044750430291E-3</v>
      </c>
    </row>
    <row r="13" spans="1:21" x14ac:dyDescent="0.25">
      <c r="A13" s="41">
        <v>11</v>
      </c>
      <c r="B13" s="41">
        <v>35</v>
      </c>
      <c r="C13" s="41">
        <v>38</v>
      </c>
      <c r="J13" s="44" t="s">
        <v>423</v>
      </c>
      <c r="K13" s="44">
        <v>9</v>
      </c>
      <c r="L13" s="45">
        <f t="shared" si="0"/>
        <v>1.4977533699450823E-3</v>
      </c>
      <c r="S13" s="63" t="s">
        <v>425</v>
      </c>
      <c r="T13" s="63">
        <v>8</v>
      </c>
      <c r="U13" s="45">
        <f t="shared" si="1"/>
        <v>1.3769363166953529E-3</v>
      </c>
    </row>
    <row r="14" spans="1:21" x14ac:dyDescent="0.25">
      <c r="A14" s="41">
        <v>12</v>
      </c>
      <c r="B14" s="41">
        <v>27</v>
      </c>
      <c r="C14" s="41">
        <v>31</v>
      </c>
      <c r="J14" s="44" t="s">
        <v>424</v>
      </c>
      <c r="K14" s="44">
        <v>3</v>
      </c>
      <c r="L14" s="45">
        <f t="shared" si="0"/>
        <v>4.992511233150275E-4</v>
      </c>
      <c r="S14" s="63" t="s">
        <v>423</v>
      </c>
      <c r="T14" s="63">
        <v>6</v>
      </c>
      <c r="U14" s="45">
        <f t="shared" si="1"/>
        <v>1.0327022375215145E-3</v>
      </c>
    </row>
    <row r="15" spans="1:21" x14ac:dyDescent="0.25">
      <c r="A15" s="41">
        <v>13</v>
      </c>
      <c r="B15" s="41">
        <v>37</v>
      </c>
      <c r="C15" s="41">
        <v>31</v>
      </c>
      <c r="J15" s="44" t="s">
        <v>425</v>
      </c>
      <c r="K15" s="44">
        <v>3</v>
      </c>
      <c r="L15" s="45">
        <f t="shared" si="0"/>
        <v>4.992511233150275E-4</v>
      </c>
      <c r="S15" s="63" t="s">
        <v>427</v>
      </c>
      <c r="T15" s="63">
        <v>3</v>
      </c>
      <c r="U15" s="45">
        <f t="shared" si="1"/>
        <v>5.1635111876075727E-4</v>
      </c>
    </row>
    <row r="16" spans="1:21" x14ac:dyDescent="0.25">
      <c r="A16" s="41">
        <v>14</v>
      </c>
      <c r="B16" s="41">
        <v>14</v>
      </c>
      <c r="C16" s="41">
        <v>20</v>
      </c>
      <c r="J16" s="44" t="s">
        <v>426</v>
      </c>
      <c r="K16" s="44">
        <v>2</v>
      </c>
      <c r="L16" s="45">
        <f t="shared" si="0"/>
        <v>3.3283408221001831E-4</v>
      </c>
      <c r="S16" s="63" t="s">
        <v>426</v>
      </c>
      <c r="T16" s="63">
        <v>3</v>
      </c>
      <c r="U16" s="45">
        <f t="shared" si="1"/>
        <v>5.1635111876075727E-4</v>
      </c>
    </row>
    <row r="17" spans="1:21" x14ac:dyDescent="0.25">
      <c r="A17" s="41">
        <v>15</v>
      </c>
      <c r="B17" s="41">
        <v>31</v>
      </c>
      <c r="C17" s="41">
        <v>46</v>
      </c>
      <c r="J17" s="44" t="s">
        <v>427</v>
      </c>
      <c r="K17" s="44">
        <v>1</v>
      </c>
      <c r="L17" s="45">
        <f t="shared" si="0"/>
        <v>1.6641704110500916E-4</v>
      </c>
      <c r="S17" s="63" t="s">
        <v>424</v>
      </c>
      <c r="T17" s="63">
        <v>2</v>
      </c>
      <c r="U17" s="45">
        <f t="shared" si="1"/>
        <v>3.4423407917383823E-4</v>
      </c>
    </row>
    <row r="18" spans="1:21" x14ac:dyDescent="0.25">
      <c r="A18" s="41">
        <v>16</v>
      </c>
      <c r="B18" s="41">
        <v>13</v>
      </c>
      <c r="C18" s="41">
        <v>36</v>
      </c>
      <c r="J18" s="44" t="s">
        <v>428</v>
      </c>
      <c r="K18" s="44">
        <v>695</v>
      </c>
      <c r="L18" s="45">
        <f t="shared" si="0"/>
        <v>0.11565984356798135</v>
      </c>
      <c r="S18" s="63" t="s">
        <v>428</v>
      </c>
      <c r="T18" s="63">
        <v>622</v>
      </c>
      <c r="U18" s="45">
        <f>T18/SUM($T$3:$T$17)</f>
        <v>0.10705679862306368</v>
      </c>
    </row>
    <row r="19" spans="1:21" x14ac:dyDescent="0.25">
      <c r="A19" s="41">
        <v>17</v>
      </c>
      <c r="B19" s="41">
        <v>28</v>
      </c>
      <c r="C19" s="41">
        <v>20</v>
      </c>
      <c r="J19" s="44" t="s">
        <v>429</v>
      </c>
      <c r="K19" s="44">
        <v>2127</v>
      </c>
      <c r="L19" s="45">
        <f t="shared" si="0"/>
        <v>0.35396904643035448</v>
      </c>
      <c r="S19" s="63" t="s">
        <v>429</v>
      </c>
      <c r="T19" s="63">
        <v>2248</v>
      </c>
      <c r="U19" s="45">
        <f>T19/SUM($T$3:$T$17)</f>
        <v>0.38691910499139415</v>
      </c>
    </row>
    <row r="20" spans="1:21" x14ac:dyDescent="0.25">
      <c r="A20" s="41">
        <v>18</v>
      </c>
      <c r="B20" s="41">
        <v>48</v>
      </c>
      <c r="C20" s="41">
        <v>34</v>
      </c>
    </row>
    <row r="21" spans="1:21" x14ac:dyDescent="0.25">
      <c r="A21" s="41">
        <v>19</v>
      </c>
      <c r="B21" s="41">
        <v>13</v>
      </c>
      <c r="C21" s="41">
        <v>43</v>
      </c>
      <c r="J21" s="42" t="str">
        <f>Dashboard!D1</f>
        <v>Ravens</v>
      </c>
      <c r="K21" s="42" t="str">
        <f>Dashboard!D3</f>
        <v>Chargers</v>
      </c>
    </row>
    <row r="22" spans="1:21" x14ac:dyDescent="0.25">
      <c r="A22" s="41">
        <v>20</v>
      </c>
      <c r="B22" s="41">
        <v>23</v>
      </c>
      <c r="C22" s="41">
        <v>35</v>
      </c>
      <c r="J22" s="41">
        <f ca="1">_xlfn.LET(_xlpm.away_advantage,1/SQRT(1+'Miscellaneous Stats'!$C$46),_xlpm.x_touchdowns,_xlpm.away_advantage*(_xlfn.XLOOKUP(Dashboard!$D$1,'Team Ratings'!$A$2:$A$33,'Team Ratings'!$N$2:$N$33)*_xlfn.XLOOKUP(Dashboard!$D$3,'Team Ratings'!$A$2:$A$33,'Team Ratings'!$O$2:$O$33)*'Team Ratings'!$N$35+_xlfn.XLOOKUP(Dashboard!D1,'Team Ratings'!$A$2:$A$33,'Team Ratings'!$P$2:$P$33)*_xlfn.XLOOKUP(Dashboard!$D$3,'Team Ratings'!$A$2:$A$33,'Team Ratings'!$Q$2:$Q$33)*'Team Ratings'!$P$35+SUM('Miscellaneous Stats'!$C$38:$C$40)),_xlpm.sim_safeties,_xlfn.BINOM.INV(10000,(_xlpm.away_advantage*('Miscellaneous Stats'!$C$41))/10000,RAND()),_xlpm.sim_touchdowns,_xlfn.BINOM.INV(10000,_xlpm.x_touchdowns/10000,RAND()),_xlpm.sim_extra_point_attempt,_xlfn.BINOM.INV(_xlpm.sim_touchdowns,'Miscellaneous Stats'!$C$42,RAND()),_xlpm.sim_2pa,_xlpm.sim_touchdowns-_xlpm.sim_extra_point_attempt,_xlpm.sim_extra_points,_xlfn.BINOM.INV(_xlpm.sim_extra_point_attempt,'Miscellaneous Stats'!$C$44,RAND()),_xlpm.sim_2pm,_xlfn.BINOM.INV(_xlpm.sim_2pa,'Miscellaneous Stats'!$C$45,RAND()),_xlpm.sim_field_goals,_xlfn.BINOM.INV(10000,(_xlpm.away_advantage*_xlfn.XLOOKUP(Dashboard!$D$1,'Team Ratings'!$A$2:$A$33,'Team Ratings'!$R$2:$R$33))/10000,RAND()),_xlpm.simulated_score,_xlpm.sim_touchdowns*6+_xlpm.sim_extra_points+_xlpm.sim_2pm*2+_xlpm.sim_safeties*2+_xlpm.sim_field_goals*3,_xlpm.expected_score,_xlpm.x_touchdowns*6+_xlpm.x_touchdowns*'Miscellaneous Stats'!$C$42*'Miscellaneous Stats'!$C$44+_xlpm.x_touchdowns*'Miscellaneous Stats'!$C$43*'Miscellaneous Stats'!$C$45*2+_xlpm.away_advantage*'Miscellaneous Stats'!$C$41*2+_xlpm.away_advantage*_xlfn.XLOOKUP(Dashboard!$D$1,'Team Ratings'!$A$2:$A$33,'Team Ratings'!$R$2:$R$33)*3,_xlpm.simulated_score)</f>
        <v>34</v>
      </c>
      <c r="K22" s="41">
        <f ca="1">_xlfn.LET(_xlpm.home_advantage,SQRT(1+'Miscellaneous Stats'!$C$46),_xlpm.x_touchdowns,_xlpm.home_advantage*(_xlfn.XLOOKUP(Dashboard!$D$3,'Team Ratings'!$A$2:$A$33,'Team Ratings'!$N$2:$N$33)*_xlfn.XLOOKUP(Dashboard!$D$1,'Team Ratings'!$A$2:$A$33,'Team Ratings'!$O$2:$O$33)*'Team Ratings'!$N$35+_xlfn.XLOOKUP(Dashboard!$D$3,'Team Ratings'!$A$2:$A$33,'Team Ratings'!$P$2:$P$33)*_xlfn.XLOOKUP(Dashboard!$D$1,'Team Ratings'!$A$2:$A$33,'Team Ratings'!$Q$2:$Q$33)*'Team Ratings'!$P$35+SUM('Miscellaneous Stats'!$C$38:$C$40)),_xlpm.sim_safeties,_xlfn.BINOM.INV(10000,(_xlpm.home_advantage*('Miscellaneous Stats'!$C$41))/10000,RAND()),_xlpm.sim_touchdowns,_xlfn.BINOM.INV(10000,_xlpm.x_touchdowns/10000,RAND()),_xlpm.sim_extra_point_attempt,_xlfn.BINOM.INV(_xlpm.sim_touchdowns,'Miscellaneous Stats'!$C$42,RAND()),_xlpm.sim_2pa,_xlpm.sim_touchdowns-_xlpm.sim_extra_point_attempt,_xlpm.sim_extra_points,_xlfn.BINOM.INV(_xlpm.sim_extra_point_attempt,'Miscellaneous Stats'!$C$44,RAND()),_xlpm.sim_2pm,_xlfn.BINOM.INV(_xlpm.sim_2pa,'Miscellaneous Stats'!$C$45,RAND()),_xlpm.sim_field_goals,_xlfn.BINOM.INV(10000,(_xlpm.home_advantage*_xlfn.XLOOKUP(Dashboard!$D$3,'Team Ratings'!$A$2:$A$33,'Team Ratings'!$R$2:$R$33))/10000,RAND()),_xlpm.simulated_score,_xlpm.sim_touchdowns*6+_xlpm.sim_extra_points+_xlpm.sim_2pm*2+_xlpm.sim_safeties*2+_xlpm.sim_field_goals*3,_xlpm.expected_score,_xlpm.x_touchdowns*6+_xlpm.x_touchdowns*'Miscellaneous Stats'!$C$42*'Miscellaneous Stats'!$C$44+_xlpm.x_touchdowns*'Miscellaneous Stats'!$C$43*'Miscellaneous Stats'!$C$45*2+_xlpm.home_advantage*'Miscellaneous Stats'!$C$41*2+_xlpm.home_advantage*_xlfn.XLOOKUP(Dashboard!$D$3,'Team Ratings'!$A$2:$A$33,'Team Ratings'!$R$2:$R$33)*3,_xlpm.simulated_score)</f>
        <v>20</v>
      </c>
    </row>
    <row r="23" spans="1:21" x14ac:dyDescent="0.25">
      <c r="A23" s="41">
        <v>21</v>
      </c>
      <c r="B23" s="41">
        <v>40</v>
      </c>
      <c r="C23" s="41">
        <v>19</v>
      </c>
    </row>
    <row r="24" spans="1:21" x14ac:dyDescent="0.25">
      <c r="A24" s="41">
        <v>22</v>
      </c>
      <c r="B24" s="41">
        <v>34</v>
      </c>
      <c r="C24" s="41">
        <v>27</v>
      </c>
      <c r="J24" s="42" t="s">
        <v>433</v>
      </c>
      <c r="K24" s="42" t="s">
        <v>0</v>
      </c>
      <c r="L24" s="42" t="s">
        <v>410</v>
      </c>
      <c r="M24" s="42" t="s">
        <v>432</v>
      </c>
      <c r="N24" s="42" t="s">
        <v>434</v>
      </c>
      <c r="O24" s="42" t="s">
        <v>435</v>
      </c>
      <c r="P24" s="42" t="s">
        <v>436</v>
      </c>
    </row>
    <row r="25" spans="1:21" x14ac:dyDescent="0.25">
      <c r="A25" s="41">
        <v>23</v>
      </c>
      <c r="B25" s="41">
        <v>17</v>
      </c>
      <c r="C25" s="41">
        <v>22</v>
      </c>
      <c r="J25" s="41">
        <v>1</v>
      </c>
      <c r="K25" s="41" t="str">
        <f ca="1">IF(RAND()&gt;0.5,J21,K21)</f>
        <v>Ravens</v>
      </c>
      <c r="L25" s="41" t="str">
        <f ca="1">_xlfn.XLOOKUP(RAND()*100,$O$5:$O$9,$N$5:$N$9,,1)</f>
        <v>Field Goal</v>
      </c>
      <c r="M25" s="41">
        <f ca="1">_xlfn.XLOOKUP(L25,$N$5:$N$9,$P$5:$P$9)</f>
        <v>3</v>
      </c>
      <c r="N25" s="41">
        <f ca="1">SUMIF($K$25:K25,K25,$M$25:M25)-SUMIF($K$25:K25,IF(K25=$J$21,$K$21,$J$21),$M$25:M25)</f>
        <v>3</v>
      </c>
      <c r="O25" s="41">
        <f ca="1">SUMIF($K$25:K25,K25,$M$25:M25)+_xlfn.XLOOKUP(K25,$J$21:$K$21,$J$22:$K$22)</f>
        <v>37</v>
      </c>
      <c r="P25" s="41" t="str">
        <f ca="1">IF(N25=6,"No","Yes")</f>
        <v>Yes</v>
      </c>
    </row>
    <row r="26" spans="1:21" x14ac:dyDescent="0.25">
      <c r="A26" s="41">
        <v>24</v>
      </c>
      <c r="B26" s="41">
        <v>23</v>
      </c>
      <c r="C26" s="41">
        <v>36</v>
      </c>
      <c r="J26" s="41">
        <v>2</v>
      </c>
      <c r="K26" s="41" t="str">
        <f ca="1">IF(K25=$J$21,$K$21,$J$21)</f>
        <v>Chargers</v>
      </c>
      <c r="L26" s="41" t="str">
        <f t="shared" ref="L26:L30" ca="1" si="2">_xlfn.XLOOKUP(RAND()*100,$O$5:$O$9,$N$5:$N$9,,1)</f>
        <v>Touchdown</v>
      </c>
      <c r="M26" s="41">
        <f t="shared" ref="M26:M30" ca="1" si="3">_xlfn.XLOOKUP(L26,$N$5:$N$9,$P$5:$P$9)</f>
        <v>6</v>
      </c>
      <c r="N26" s="41">
        <f ca="1">SUMIF($K$25:K26,K26,$M$25:M26)-SUMIF($K$25:K26,IF(K26=$J$21,$K$21,$J$21),$M$25:M26)</f>
        <v>3</v>
      </c>
      <c r="O26" s="41">
        <f ca="1">SUMIF($K$25:K26,K26,$M$25:M26)+_xlfn.XLOOKUP(K26,$J$21:$K$21,$J$22:$K$22)</f>
        <v>26</v>
      </c>
      <c r="P26" s="41" t="str">
        <f ca="1">IF(P25="No","No",IF(N26&lt;&gt;0,"No","Yes"))</f>
        <v>No</v>
      </c>
    </row>
    <row r="27" spans="1:21" x14ac:dyDescent="0.25">
      <c r="A27" s="41">
        <v>25</v>
      </c>
      <c r="B27" s="41">
        <v>17</v>
      </c>
      <c r="C27" s="41">
        <v>20</v>
      </c>
      <c r="J27" s="41">
        <v>3</v>
      </c>
      <c r="K27" s="41" t="str">
        <f t="shared" ref="K27:K30" ca="1" si="4">IF(K26=$J$21,$K$21,$J$21)</f>
        <v>Ravens</v>
      </c>
      <c r="L27" s="41" t="str">
        <f t="shared" ca="1" si="2"/>
        <v>Punt</v>
      </c>
      <c r="M27" s="41">
        <f t="shared" ca="1" si="3"/>
        <v>0</v>
      </c>
      <c r="N27" s="41">
        <f ca="1">SUMIF($K$25:K27,K27,$M$25:M27)-SUMIF($K$25:K27,IF(K27=$J$21,$K$21,$J$21),$M$25:M27)</f>
        <v>-3</v>
      </c>
      <c r="O27" s="41">
        <f ca="1">SUMIF($K$25:K27,K27,$M$25:M27)+_xlfn.XLOOKUP(K27,$J$21:$K$21,$J$22:$K$22)</f>
        <v>37</v>
      </c>
      <c r="P27" s="41" t="str">
        <f t="shared" ref="P27:P30" ca="1" si="5">IF(P26="No","No",IF(N27&lt;&gt;0,"No","Yes"))</f>
        <v>No</v>
      </c>
    </row>
    <row r="28" spans="1:21" x14ac:dyDescent="0.25">
      <c r="A28" s="41">
        <v>26</v>
      </c>
      <c r="B28" s="41">
        <v>10</v>
      </c>
      <c r="C28" s="41">
        <v>25</v>
      </c>
      <c r="J28" s="41">
        <v>4</v>
      </c>
      <c r="K28" s="41" t="str">
        <f t="shared" ca="1" si="4"/>
        <v>Chargers</v>
      </c>
      <c r="L28" s="41" t="str">
        <f t="shared" ca="1" si="2"/>
        <v>Touchdown</v>
      </c>
      <c r="M28" s="41">
        <f t="shared" ca="1" si="3"/>
        <v>6</v>
      </c>
      <c r="N28" s="41">
        <f ca="1">SUMIF($K$25:K28,K28,$M$25:M28)-SUMIF($K$25:K28,IF(K28=$J$21,$K$21,$J$21),$M$25:M28)</f>
        <v>9</v>
      </c>
      <c r="O28" s="41">
        <f ca="1">SUMIF($K$25:K28,K28,$M$25:M28)+_xlfn.XLOOKUP(K28,$J$21:$K$21,$J$22:$K$22)</f>
        <v>32</v>
      </c>
      <c r="P28" s="41" t="str">
        <f t="shared" ca="1" si="5"/>
        <v>No</v>
      </c>
    </row>
    <row r="29" spans="1:21" x14ac:dyDescent="0.25">
      <c r="A29" s="41">
        <v>27</v>
      </c>
      <c r="B29" s="41">
        <v>23</v>
      </c>
      <c r="C29" s="41">
        <v>34</v>
      </c>
      <c r="J29" s="41">
        <v>5</v>
      </c>
      <c r="K29" s="41" t="str">
        <f t="shared" ca="1" si="4"/>
        <v>Ravens</v>
      </c>
      <c r="L29" s="41" t="str">
        <f t="shared" ca="1" si="2"/>
        <v>Punt</v>
      </c>
      <c r="M29" s="41">
        <f t="shared" ca="1" si="3"/>
        <v>0</v>
      </c>
      <c r="N29" s="41">
        <f ca="1">SUMIF($K$25:K29,K29,$M$25:M29)-SUMIF($K$25:K29,IF(K29=$J$21,$K$21,$J$21),$M$25:M29)</f>
        <v>-9</v>
      </c>
      <c r="O29" s="41">
        <f ca="1">SUMIF($K$25:K29,K29,$M$25:M29)+_xlfn.XLOOKUP(K29,$J$21:$K$21,$J$22:$K$22)</f>
        <v>37</v>
      </c>
      <c r="P29" s="41" t="str">
        <f t="shared" ca="1" si="5"/>
        <v>No</v>
      </c>
    </row>
    <row r="30" spans="1:21" x14ac:dyDescent="0.25">
      <c r="A30" s="41">
        <v>28</v>
      </c>
      <c r="B30" s="41">
        <v>16</v>
      </c>
      <c r="C30" s="41">
        <v>38</v>
      </c>
      <c r="J30" s="41">
        <v>6</v>
      </c>
      <c r="K30" s="41" t="str">
        <f t="shared" ca="1" si="4"/>
        <v>Chargers</v>
      </c>
      <c r="L30" s="41" t="str">
        <f t="shared" ca="1" si="2"/>
        <v>Fumble</v>
      </c>
      <c r="M30" s="41">
        <f t="shared" ca="1" si="3"/>
        <v>0</v>
      </c>
      <c r="N30" s="41">
        <f ca="1">SUMIF($K$25:K30,K30,$M$25:M30)-SUMIF($K$25:K30,IF(K30=$J$21,$K$21,$J$21),$M$25:M30)</f>
        <v>9</v>
      </c>
      <c r="O30" s="41">
        <f ca="1">SUMIF($K$25:K30,K30,$M$25:M30)+_xlfn.XLOOKUP(K30,$J$21:$K$21,$J$22:$K$22)</f>
        <v>32</v>
      </c>
      <c r="P30" s="41" t="str">
        <f t="shared" ca="1" si="5"/>
        <v>No</v>
      </c>
    </row>
    <row r="31" spans="1:21" x14ac:dyDescent="0.25">
      <c r="A31" s="41">
        <v>29</v>
      </c>
      <c r="B31" s="41">
        <v>10</v>
      </c>
      <c r="C31" s="41">
        <v>27</v>
      </c>
    </row>
    <row r="32" spans="1:21" x14ac:dyDescent="0.25">
      <c r="A32" s="41">
        <v>30</v>
      </c>
      <c r="B32" s="41">
        <v>30</v>
      </c>
      <c r="C32" s="41">
        <v>13</v>
      </c>
      <c r="J32" s="42" t="str">
        <f>J21</f>
        <v>Ravens</v>
      </c>
      <c r="K32" s="42" t="str">
        <f>K21</f>
        <v>Chargers</v>
      </c>
    </row>
    <row r="33" spans="1:11" x14ac:dyDescent="0.25">
      <c r="A33" s="41">
        <v>31</v>
      </c>
      <c r="B33" s="41">
        <v>10</v>
      </c>
      <c r="C33" s="41">
        <v>22</v>
      </c>
      <c r="J33" s="41">
        <f ca="1">IF(J22=K22,IFERROR(IF(_xlfn.XLOOKUP("No",$P$25:$P$30,$K$25:$K$30,,,1)=J32,_xlfn.XLOOKUP("No",$P$25:$P$30,$O$25:$O$30,,,1),_xlfn.XLOOKUP("No",$P$25:$P$30,$O$25:$O$30,,,1)-_xlfn.XLOOKUP("No",$P$25:$P$30,$N$25:$N$30,,,1)),_xlfn.XLOOKUP(J32,$J$21:$K$21,$J$22:$K$22)),J22)</f>
        <v>34</v>
      </c>
      <c r="K33" s="41">
        <f ca="1">IF(K22=J22,IFERROR(IF(_xlfn.XLOOKUP("No",$P$25:$P$30,$K$25:$K$30,,,1)=K32,_xlfn.XLOOKUP("No",$P$25:$P$30,$O$25:$O$30,,,1),_xlfn.XLOOKUP("No",$P$25:$P$30,$O$25:$O$30,,,1)-_xlfn.XLOOKUP("No",$P$25:$P$30,$N$25:$N$30,,,1)),_xlfn.XLOOKUP(K32,$J$21:$K$21,$J$22:$K$22)),K22)</f>
        <v>20</v>
      </c>
    </row>
    <row r="34" spans="1:11" x14ac:dyDescent="0.25">
      <c r="A34" s="41">
        <v>32</v>
      </c>
      <c r="B34" s="41">
        <v>17</v>
      </c>
      <c r="C34" s="41">
        <v>57</v>
      </c>
    </row>
    <row r="35" spans="1:11" x14ac:dyDescent="0.25">
      <c r="A35" s="41">
        <v>33</v>
      </c>
      <c r="B35" s="41">
        <v>17</v>
      </c>
      <c r="C35" s="41">
        <v>31</v>
      </c>
    </row>
    <row r="36" spans="1:11" x14ac:dyDescent="0.25">
      <c r="A36" s="41">
        <v>34</v>
      </c>
      <c r="B36" s="41">
        <v>17</v>
      </c>
      <c r="C36" s="41">
        <v>39</v>
      </c>
    </row>
    <row r="37" spans="1:11" x14ac:dyDescent="0.25">
      <c r="A37" s="41">
        <v>35</v>
      </c>
      <c r="B37" s="41">
        <v>24</v>
      </c>
      <c r="C37" s="41">
        <v>30</v>
      </c>
    </row>
    <row r="38" spans="1:11" x14ac:dyDescent="0.25">
      <c r="A38" s="41">
        <v>36</v>
      </c>
      <c r="B38" s="41">
        <v>34</v>
      </c>
      <c r="C38" s="41">
        <v>37</v>
      </c>
    </row>
    <row r="39" spans="1:11" x14ac:dyDescent="0.25">
      <c r="A39" s="41">
        <v>37</v>
      </c>
      <c r="B39" s="41">
        <v>7</v>
      </c>
      <c r="C39" s="41">
        <v>17</v>
      </c>
    </row>
    <row r="40" spans="1:11" x14ac:dyDescent="0.25">
      <c r="A40" s="41">
        <v>38</v>
      </c>
      <c r="B40" s="41">
        <v>30</v>
      </c>
      <c r="C40" s="41">
        <v>26</v>
      </c>
    </row>
    <row r="41" spans="1:11" x14ac:dyDescent="0.25">
      <c r="A41" s="41">
        <v>39</v>
      </c>
      <c r="B41" s="41">
        <v>20</v>
      </c>
      <c r="C41" s="41">
        <v>35</v>
      </c>
    </row>
    <row r="42" spans="1:11" x14ac:dyDescent="0.25">
      <c r="A42" s="41">
        <v>40</v>
      </c>
      <c r="B42" s="41">
        <v>41</v>
      </c>
      <c r="C42" s="41">
        <v>20</v>
      </c>
    </row>
    <row r="43" spans="1:11" x14ac:dyDescent="0.25">
      <c r="A43" s="41">
        <v>41</v>
      </c>
      <c r="B43" s="41">
        <v>62</v>
      </c>
      <c r="C43" s="41">
        <v>40</v>
      </c>
    </row>
    <row r="44" spans="1:11" x14ac:dyDescent="0.25">
      <c r="A44" s="41">
        <v>42</v>
      </c>
      <c r="B44" s="41">
        <v>13</v>
      </c>
      <c r="C44" s="41">
        <v>60</v>
      </c>
    </row>
    <row r="45" spans="1:11" x14ac:dyDescent="0.25">
      <c r="A45" s="41">
        <v>43</v>
      </c>
      <c r="B45" s="41">
        <v>23</v>
      </c>
      <c r="C45" s="41">
        <v>10</v>
      </c>
    </row>
    <row r="46" spans="1:11" x14ac:dyDescent="0.25">
      <c r="A46" s="41">
        <v>44</v>
      </c>
      <c r="B46" s="41">
        <v>26</v>
      </c>
      <c r="C46" s="41">
        <v>14</v>
      </c>
    </row>
    <row r="47" spans="1:11" x14ac:dyDescent="0.25">
      <c r="A47" s="41">
        <v>45</v>
      </c>
      <c r="B47" s="41">
        <v>23</v>
      </c>
      <c r="C47" s="41">
        <v>40</v>
      </c>
    </row>
    <row r="48" spans="1:11" x14ac:dyDescent="0.25">
      <c r="A48" s="41">
        <v>46</v>
      </c>
      <c r="B48" s="41">
        <v>38</v>
      </c>
      <c r="C48" s="41">
        <v>13</v>
      </c>
    </row>
    <row r="49" spans="1:3" x14ac:dyDescent="0.25">
      <c r="A49" s="41">
        <v>47</v>
      </c>
      <c r="B49" s="41">
        <v>33</v>
      </c>
      <c r="C49" s="41">
        <v>10</v>
      </c>
    </row>
    <row r="50" spans="1:3" x14ac:dyDescent="0.25">
      <c r="A50" s="41">
        <v>48</v>
      </c>
      <c r="B50" s="41">
        <v>21</v>
      </c>
      <c r="C50" s="41">
        <v>51</v>
      </c>
    </row>
    <row r="51" spans="1:3" x14ac:dyDescent="0.25">
      <c r="A51" s="41">
        <v>49</v>
      </c>
      <c r="B51" s="41">
        <v>17</v>
      </c>
      <c r="C51" s="41">
        <v>33</v>
      </c>
    </row>
    <row r="52" spans="1:3" x14ac:dyDescent="0.25">
      <c r="A52" s="41">
        <v>50</v>
      </c>
      <c r="B52" s="41">
        <v>23</v>
      </c>
      <c r="C52" s="41">
        <v>32</v>
      </c>
    </row>
    <row r="53" spans="1:3" x14ac:dyDescent="0.25">
      <c r="A53" s="41">
        <v>51</v>
      </c>
      <c r="B53" s="41">
        <v>28</v>
      </c>
      <c r="C53" s="41">
        <v>31</v>
      </c>
    </row>
    <row r="54" spans="1:3" x14ac:dyDescent="0.25">
      <c r="A54" s="41">
        <v>52</v>
      </c>
      <c r="B54" s="41">
        <v>24</v>
      </c>
      <c r="C54" s="41">
        <v>27</v>
      </c>
    </row>
    <row r="55" spans="1:3" x14ac:dyDescent="0.25">
      <c r="A55" s="41">
        <v>53</v>
      </c>
      <c r="B55" s="41">
        <v>29</v>
      </c>
      <c r="C55" s="41">
        <v>23</v>
      </c>
    </row>
    <row r="56" spans="1:3" x14ac:dyDescent="0.25">
      <c r="A56" s="41">
        <v>54</v>
      </c>
      <c r="B56" s="41">
        <v>26</v>
      </c>
      <c r="C56" s="41">
        <v>23</v>
      </c>
    </row>
    <row r="57" spans="1:3" x14ac:dyDescent="0.25">
      <c r="A57" s="41">
        <v>55</v>
      </c>
      <c r="B57" s="41">
        <v>52</v>
      </c>
      <c r="C57" s="41">
        <v>43</v>
      </c>
    </row>
    <row r="58" spans="1:3" x14ac:dyDescent="0.25">
      <c r="A58" s="41">
        <v>56</v>
      </c>
      <c r="B58" s="41">
        <v>24</v>
      </c>
      <c r="C58" s="41">
        <v>23</v>
      </c>
    </row>
    <row r="59" spans="1:3" x14ac:dyDescent="0.25">
      <c r="A59" s="41">
        <v>57</v>
      </c>
      <c r="B59" s="41">
        <v>36</v>
      </c>
      <c r="C59" s="41">
        <v>17</v>
      </c>
    </row>
    <row r="60" spans="1:3" x14ac:dyDescent="0.25">
      <c r="A60" s="41">
        <v>58</v>
      </c>
      <c r="B60" s="41">
        <v>31</v>
      </c>
      <c r="C60" s="41">
        <v>40</v>
      </c>
    </row>
    <row r="61" spans="1:3" x14ac:dyDescent="0.25">
      <c r="A61" s="41">
        <v>59</v>
      </c>
      <c r="B61" s="41">
        <v>23</v>
      </c>
      <c r="C61" s="41">
        <v>24</v>
      </c>
    </row>
    <row r="62" spans="1:3" x14ac:dyDescent="0.25">
      <c r="A62" s="41">
        <v>60</v>
      </c>
      <c r="B62" s="41">
        <v>17</v>
      </c>
      <c r="C62" s="41">
        <v>19</v>
      </c>
    </row>
    <row r="63" spans="1:3" x14ac:dyDescent="0.25">
      <c r="A63" s="41">
        <v>61</v>
      </c>
      <c r="B63" s="41">
        <v>16</v>
      </c>
      <c r="C63" s="41">
        <v>26</v>
      </c>
    </row>
    <row r="64" spans="1:3" x14ac:dyDescent="0.25">
      <c r="A64" s="41">
        <v>62</v>
      </c>
      <c r="B64" s="41">
        <v>14</v>
      </c>
      <c r="C64" s="41">
        <v>27</v>
      </c>
    </row>
    <row r="65" spans="1:3" x14ac:dyDescent="0.25">
      <c r="A65" s="41">
        <v>63</v>
      </c>
      <c r="B65" s="41">
        <v>25</v>
      </c>
      <c r="C65" s="41">
        <v>7</v>
      </c>
    </row>
    <row r="66" spans="1:3" x14ac:dyDescent="0.25">
      <c r="A66" s="41">
        <v>64</v>
      </c>
      <c r="B66" s="41">
        <v>37</v>
      </c>
      <c r="C66" s="41">
        <v>25</v>
      </c>
    </row>
    <row r="67" spans="1:3" x14ac:dyDescent="0.25">
      <c r="A67" s="41">
        <v>65</v>
      </c>
      <c r="B67" s="41">
        <v>8</v>
      </c>
      <c r="C67" s="41">
        <v>36</v>
      </c>
    </row>
    <row r="68" spans="1:3" x14ac:dyDescent="0.25">
      <c r="A68" s="41">
        <v>66</v>
      </c>
      <c r="B68" s="41">
        <v>12</v>
      </c>
      <c r="C68" s="41">
        <v>23</v>
      </c>
    </row>
    <row r="69" spans="1:3" x14ac:dyDescent="0.25">
      <c r="A69" s="41">
        <v>67</v>
      </c>
      <c r="B69" s="41">
        <v>23</v>
      </c>
      <c r="C69" s="41">
        <v>24</v>
      </c>
    </row>
    <row r="70" spans="1:3" x14ac:dyDescent="0.25">
      <c r="A70" s="41">
        <v>68</v>
      </c>
      <c r="B70" s="41">
        <v>24</v>
      </c>
      <c r="C70" s="41">
        <v>17</v>
      </c>
    </row>
    <row r="71" spans="1:3" x14ac:dyDescent="0.25">
      <c r="A71" s="41">
        <v>69</v>
      </c>
      <c r="B71" s="41">
        <v>14</v>
      </c>
      <c r="C71" s="41">
        <v>21</v>
      </c>
    </row>
    <row r="72" spans="1:3" x14ac:dyDescent="0.25">
      <c r="A72" s="41">
        <v>70</v>
      </c>
      <c r="B72" s="41">
        <v>0</v>
      </c>
      <c r="C72" s="41">
        <v>30</v>
      </c>
    </row>
    <row r="73" spans="1:3" x14ac:dyDescent="0.25">
      <c r="A73" s="41">
        <v>71</v>
      </c>
      <c r="B73" s="41">
        <v>35</v>
      </c>
      <c r="C73" s="41">
        <v>19</v>
      </c>
    </row>
    <row r="74" spans="1:3" x14ac:dyDescent="0.25">
      <c r="A74" s="41">
        <v>72</v>
      </c>
      <c r="B74" s="41">
        <v>57</v>
      </c>
      <c r="C74" s="41">
        <v>41</v>
      </c>
    </row>
    <row r="75" spans="1:3" x14ac:dyDescent="0.25">
      <c r="A75" s="41">
        <v>73</v>
      </c>
      <c r="B75" s="41">
        <v>16</v>
      </c>
      <c r="C75" s="41">
        <v>20</v>
      </c>
    </row>
    <row r="76" spans="1:3" x14ac:dyDescent="0.25">
      <c r="A76" s="41">
        <v>74</v>
      </c>
      <c r="B76" s="41">
        <v>53</v>
      </c>
      <c r="C76" s="41">
        <v>39</v>
      </c>
    </row>
    <row r="77" spans="1:3" x14ac:dyDescent="0.25">
      <c r="A77" s="41">
        <v>75</v>
      </c>
      <c r="B77" s="41">
        <v>17</v>
      </c>
      <c r="C77" s="41">
        <v>19</v>
      </c>
    </row>
    <row r="78" spans="1:3" x14ac:dyDescent="0.25">
      <c r="A78" s="41">
        <v>76</v>
      </c>
      <c r="B78" s="41">
        <v>12</v>
      </c>
      <c r="C78" s="41">
        <v>30</v>
      </c>
    </row>
    <row r="79" spans="1:3" x14ac:dyDescent="0.25">
      <c r="A79" s="41">
        <v>77</v>
      </c>
      <c r="B79" s="41">
        <v>3</v>
      </c>
      <c r="C79" s="41">
        <v>30</v>
      </c>
    </row>
    <row r="80" spans="1:3" x14ac:dyDescent="0.25">
      <c r="A80" s="41">
        <v>78</v>
      </c>
      <c r="B80" s="41">
        <v>32</v>
      </c>
      <c r="C80" s="41">
        <v>19</v>
      </c>
    </row>
    <row r="81" spans="1:3" x14ac:dyDescent="0.25">
      <c r="A81" s="41">
        <v>79</v>
      </c>
      <c r="B81" s="41">
        <v>31</v>
      </c>
      <c r="C81" s="41">
        <v>21</v>
      </c>
    </row>
    <row r="82" spans="1:3" x14ac:dyDescent="0.25">
      <c r="A82" s="41">
        <v>80</v>
      </c>
      <c r="B82" s="41">
        <v>10</v>
      </c>
      <c r="C82" s="41">
        <v>23</v>
      </c>
    </row>
    <row r="83" spans="1:3" x14ac:dyDescent="0.25">
      <c r="A83" s="41">
        <v>81</v>
      </c>
      <c r="B83" s="41">
        <v>38</v>
      </c>
      <c r="C83" s="41">
        <v>16</v>
      </c>
    </row>
    <row r="84" spans="1:3" x14ac:dyDescent="0.25">
      <c r="A84" s="41">
        <v>82</v>
      </c>
      <c r="B84" s="41">
        <v>0</v>
      </c>
      <c r="C84" s="41">
        <v>20</v>
      </c>
    </row>
    <row r="85" spans="1:3" x14ac:dyDescent="0.25">
      <c r="A85" s="41">
        <v>83</v>
      </c>
      <c r="B85" s="41">
        <v>34</v>
      </c>
      <c r="C85" s="41">
        <v>41</v>
      </c>
    </row>
    <row r="86" spans="1:3" x14ac:dyDescent="0.25">
      <c r="A86" s="41">
        <v>84</v>
      </c>
      <c r="B86" s="41">
        <v>21</v>
      </c>
      <c r="C86" s="41">
        <v>14</v>
      </c>
    </row>
    <row r="87" spans="1:3" x14ac:dyDescent="0.25">
      <c r="A87" s="41">
        <v>85</v>
      </c>
      <c r="B87" s="41">
        <v>25</v>
      </c>
      <c r="C87" s="41">
        <v>27</v>
      </c>
    </row>
    <row r="88" spans="1:3" x14ac:dyDescent="0.25">
      <c r="A88" s="41">
        <v>86</v>
      </c>
      <c r="B88" s="41">
        <v>27</v>
      </c>
      <c r="C88" s="41">
        <v>9</v>
      </c>
    </row>
    <row r="89" spans="1:3" x14ac:dyDescent="0.25">
      <c r="A89" s="41">
        <v>87</v>
      </c>
      <c r="B89" s="41">
        <v>16</v>
      </c>
      <c r="C89" s="41">
        <v>28</v>
      </c>
    </row>
    <row r="90" spans="1:3" x14ac:dyDescent="0.25">
      <c r="A90" s="41">
        <v>88</v>
      </c>
      <c r="B90" s="41">
        <v>28</v>
      </c>
      <c r="C90" s="41">
        <v>25</v>
      </c>
    </row>
    <row r="91" spans="1:3" x14ac:dyDescent="0.25">
      <c r="A91" s="41">
        <v>89</v>
      </c>
      <c r="B91" s="41">
        <v>38</v>
      </c>
      <c r="C91" s="41">
        <v>24</v>
      </c>
    </row>
    <row r="92" spans="1:3" x14ac:dyDescent="0.25">
      <c r="A92" s="41">
        <v>90</v>
      </c>
      <c r="B92" s="41">
        <v>35</v>
      </c>
      <c r="C92" s="41">
        <v>40</v>
      </c>
    </row>
    <row r="93" spans="1:3" x14ac:dyDescent="0.25">
      <c r="A93" s="41">
        <v>91</v>
      </c>
      <c r="B93" s="41">
        <v>31</v>
      </c>
      <c r="C93" s="41">
        <v>66</v>
      </c>
    </row>
    <row r="94" spans="1:3" x14ac:dyDescent="0.25">
      <c r="A94" s="41">
        <v>92</v>
      </c>
      <c r="B94" s="41">
        <v>47</v>
      </c>
      <c r="C94" s="41">
        <v>43</v>
      </c>
    </row>
    <row r="95" spans="1:3" x14ac:dyDescent="0.25">
      <c r="A95" s="41">
        <v>93</v>
      </c>
      <c r="B95" s="41">
        <v>45</v>
      </c>
      <c r="C95" s="41">
        <v>57</v>
      </c>
    </row>
    <row r="96" spans="1:3" x14ac:dyDescent="0.25">
      <c r="A96" s="41">
        <v>94</v>
      </c>
      <c r="B96" s="41">
        <v>19</v>
      </c>
      <c r="C96" s="41">
        <v>38</v>
      </c>
    </row>
    <row r="97" spans="1:3" x14ac:dyDescent="0.25">
      <c r="A97" s="41">
        <v>95</v>
      </c>
      <c r="B97" s="41">
        <v>23</v>
      </c>
      <c r="C97" s="41">
        <v>69</v>
      </c>
    </row>
    <row r="98" spans="1:3" x14ac:dyDescent="0.25">
      <c r="A98" s="41">
        <v>96</v>
      </c>
      <c r="B98" s="41">
        <v>6</v>
      </c>
      <c r="C98" s="41">
        <v>26</v>
      </c>
    </row>
    <row r="99" spans="1:3" x14ac:dyDescent="0.25">
      <c r="A99" s="41">
        <v>97</v>
      </c>
      <c r="B99" s="41">
        <v>23</v>
      </c>
      <c r="C99" s="41">
        <v>22</v>
      </c>
    </row>
    <row r="100" spans="1:3" x14ac:dyDescent="0.25">
      <c r="A100" s="41">
        <v>98</v>
      </c>
      <c r="B100" s="41">
        <v>46</v>
      </c>
      <c r="C100" s="41">
        <v>23</v>
      </c>
    </row>
    <row r="101" spans="1:3" x14ac:dyDescent="0.25">
      <c r="A101" s="41">
        <v>99</v>
      </c>
      <c r="B101" s="41">
        <v>7</v>
      </c>
      <c r="C101" s="41">
        <v>55</v>
      </c>
    </row>
    <row r="102" spans="1:3" x14ac:dyDescent="0.25">
      <c r="A102" s="41">
        <v>100</v>
      </c>
      <c r="B102" s="41">
        <v>16</v>
      </c>
      <c r="C102" s="41">
        <v>6</v>
      </c>
    </row>
    <row r="103" spans="1:3" x14ac:dyDescent="0.25">
      <c r="A103" s="41">
        <v>101</v>
      </c>
      <c r="B103" s="41">
        <v>38</v>
      </c>
      <c r="C103" s="41">
        <v>25</v>
      </c>
    </row>
    <row r="104" spans="1:3" x14ac:dyDescent="0.25">
      <c r="A104" s="41">
        <v>102</v>
      </c>
      <c r="B104" s="41">
        <v>21</v>
      </c>
      <c r="C104" s="41">
        <v>6</v>
      </c>
    </row>
    <row r="105" spans="1:3" x14ac:dyDescent="0.25">
      <c r="A105" s="41">
        <v>103</v>
      </c>
      <c r="B105" s="41">
        <v>14</v>
      </c>
      <c r="C105" s="41">
        <v>55</v>
      </c>
    </row>
    <row r="106" spans="1:3" x14ac:dyDescent="0.25">
      <c r="A106" s="41">
        <v>104</v>
      </c>
      <c r="B106" s="41">
        <v>35</v>
      </c>
      <c r="C106" s="41">
        <v>7</v>
      </c>
    </row>
    <row r="107" spans="1:3" x14ac:dyDescent="0.25">
      <c r="A107" s="41">
        <v>105</v>
      </c>
      <c r="B107" s="41">
        <v>37</v>
      </c>
      <c r="C107" s="41">
        <v>53</v>
      </c>
    </row>
    <row r="108" spans="1:3" x14ac:dyDescent="0.25">
      <c r="A108" s="41">
        <v>106</v>
      </c>
      <c r="B108" s="41">
        <v>45</v>
      </c>
      <c r="C108" s="41">
        <v>36</v>
      </c>
    </row>
    <row r="109" spans="1:3" x14ac:dyDescent="0.25">
      <c r="A109" s="41">
        <v>107</v>
      </c>
      <c r="B109" s="41">
        <v>17</v>
      </c>
      <c r="C109" s="41">
        <v>32</v>
      </c>
    </row>
    <row r="110" spans="1:3" x14ac:dyDescent="0.25">
      <c r="A110" s="41">
        <v>108</v>
      </c>
      <c r="B110" s="41">
        <v>34</v>
      </c>
      <c r="C110" s="41">
        <v>37</v>
      </c>
    </row>
    <row r="111" spans="1:3" x14ac:dyDescent="0.25">
      <c r="A111" s="41">
        <v>109</v>
      </c>
      <c r="B111" s="41">
        <v>37</v>
      </c>
      <c r="C111" s="41">
        <v>19</v>
      </c>
    </row>
    <row r="112" spans="1:3" x14ac:dyDescent="0.25">
      <c r="A112" s="41">
        <v>110</v>
      </c>
      <c r="B112" s="41">
        <v>14</v>
      </c>
      <c r="C112" s="41">
        <v>10</v>
      </c>
    </row>
    <row r="113" spans="1:3" x14ac:dyDescent="0.25">
      <c r="A113" s="41">
        <v>111</v>
      </c>
      <c r="B113" s="41">
        <v>31</v>
      </c>
      <c r="C113" s="41">
        <v>10</v>
      </c>
    </row>
    <row r="114" spans="1:3" x14ac:dyDescent="0.25">
      <c r="A114" s="41">
        <v>112</v>
      </c>
      <c r="B114" s="41">
        <v>21</v>
      </c>
      <c r="C114" s="41">
        <v>30</v>
      </c>
    </row>
    <row r="115" spans="1:3" x14ac:dyDescent="0.25">
      <c r="A115" s="41">
        <v>113</v>
      </c>
      <c r="B115" s="41">
        <v>33</v>
      </c>
      <c r="C115" s="41">
        <v>43</v>
      </c>
    </row>
    <row r="116" spans="1:3" x14ac:dyDescent="0.25">
      <c r="A116" s="41">
        <v>114</v>
      </c>
      <c r="B116" s="41">
        <v>17</v>
      </c>
      <c r="C116" s="41">
        <v>19</v>
      </c>
    </row>
    <row r="117" spans="1:3" x14ac:dyDescent="0.25">
      <c r="A117" s="41">
        <v>115</v>
      </c>
      <c r="B117" s="41">
        <v>24</v>
      </c>
      <c r="C117" s="41">
        <v>39</v>
      </c>
    </row>
    <row r="118" spans="1:3" x14ac:dyDescent="0.25">
      <c r="A118" s="41">
        <v>116</v>
      </c>
      <c r="B118" s="41">
        <v>44</v>
      </c>
      <c r="C118" s="41">
        <v>17</v>
      </c>
    </row>
    <row r="119" spans="1:3" x14ac:dyDescent="0.25">
      <c r="A119" s="41">
        <v>117</v>
      </c>
      <c r="B119" s="41">
        <v>21</v>
      </c>
      <c r="C119" s="41">
        <v>0</v>
      </c>
    </row>
    <row r="120" spans="1:3" x14ac:dyDescent="0.25">
      <c r="A120" s="41">
        <v>118</v>
      </c>
      <c r="B120" s="41">
        <v>27</v>
      </c>
      <c r="C120" s="41">
        <v>22</v>
      </c>
    </row>
    <row r="121" spans="1:3" x14ac:dyDescent="0.25">
      <c r="A121" s="41">
        <v>119</v>
      </c>
      <c r="B121" s="41">
        <v>29</v>
      </c>
      <c r="C121" s="41">
        <v>31</v>
      </c>
    </row>
    <row r="122" spans="1:3" x14ac:dyDescent="0.25">
      <c r="A122" s="41">
        <v>120</v>
      </c>
      <c r="B122" s="41">
        <v>14</v>
      </c>
      <c r="C122" s="41">
        <v>10</v>
      </c>
    </row>
    <row r="123" spans="1:3" x14ac:dyDescent="0.25">
      <c r="A123" s="41">
        <v>121</v>
      </c>
      <c r="B123" s="41">
        <v>47</v>
      </c>
      <c r="C123" s="41">
        <v>48</v>
      </c>
    </row>
    <row r="124" spans="1:3" x14ac:dyDescent="0.25">
      <c r="A124" s="41">
        <v>122</v>
      </c>
      <c r="B124" s="41">
        <v>13</v>
      </c>
      <c r="C124" s="41">
        <v>16</v>
      </c>
    </row>
    <row r="125" spans="1:3" x14ac:dyDescent="0.25">
      <c r="A125" s="41">
        <v>123</v>
      </c>
      <c r="B125" s="41">
        <v>17</v>
      </c>
      <c r="C125" s="41">
        <v>20</v>
      </c>
    </row>
    <row r="126" spans="1:3" x14ac:dyDescent="0.25">
      <c r="A126" s="41">
        <v>124</v>
      </c>
      <c r="B126" s="41">
        <v>14</v>
      </c>
      <c r="C126" s="41">
        <v>36</v>
      </c>
    </row>
    <row r="127" spans="1:3" x14ac:dyDescent="0.25">
      <c r="A127" s="41">
        <v>125</v>
      </c>
      <c r="B127" s="41">
        <v>26</v>
      </c>
      <c r="C127" s="41">
        <v>30</v>
      </c>
    </row>
    <row r="128" spans="1:3" x14ac:dyDescent="0.25">
      <c r="A128" s="41">
        <v>126</v>
      </c>
      <c r="B128" s="41">
        <v>14</v>
      </c>
      <c r="C128" s="41">
        <v>20</v>
      </c>
    </row>
    <row r="129" spans="1:3" x14ac:dyDescent="0.25">
      <c r="A129" s="41">
        <v>127</v>
      </c>
      <c r="B129" s="41">
        <v>44</v>
      </c>
      <c r="C129" s="41">
        <v>23</v>
      </c>
    </row>
    <row r="130" spans="1:3" x14ac:dyDescent="0.25">
      <c r="A130" s="41">
        <v>128</v>
      </c>
      <c r="B130" s="41">
        <v>34</v>
      </c>
      <c r="C130" s="41">
        <v>37</v>
      </c>
    </row>
    <row r="131" spans="1:3" x14ac:dyDescent="0.25">
      <c r="A131" s="41">
        <v>129</v>
      </c>
      <c r="B131" s="41">
        <v>8</v>
      </c>
      <c r="C131" s="41">
        <v>10</v>
      </c>
    </row>
    <row r="132" spans="1:3" x14ac:dyDescent="0.25">
      <c r="A132" s="41">
        <v>130</v>
      </c>
      <c r="B132" s="41">
        <v>24</v>
      </c>
      <c r="C132" s="41">
        <v>38</v>
      </c>
    </row>
    <row r="133" spans="1:3" x14ac:dyDescent="0.25">
      <c r="A133" s="41">
        <v>131</v>
      </c>
      <c r="B133" s="41">
        <v>25</v>
      </c>
      <c r="C133" s="41">
        <v>6</v>
      </c>
    </row>
    <row r="134" spans="1:3" x14ac:dyDescent="0.25">
      <c r="A134" s="41">
        <v>132</v>
      </c>
      <c r="B134" s="41">
        <v>19</v>
      </c>
      <c r="C134" s="41">
        <v>25</v>
      </c>
    </row>
    <row r="135" spans="1:3" x14ac:dyDescent="0.25">
      <c r="A135" s="41">
        <v>133</v>
      </c>
      <c r="B135" s="41">
        <v>17</v>
      </c>
      <c r="C135" s="41">
        <v>23</v>
      </c>
    </row>
    <row r="136" spans="1:3" x14ac:dyDescent="0.25">
      <c r="A136" s="41">
        <v>134</v>
      </c>
      <c r="B136" s="41">
        <v>52</v>
      </c>
      <c r="C136" s="41">
        <v>17</v>
      </c>
    </row>
    <row r="137" spans="1:3" x14ac:dyDescent="0.25">
      <c r="A137" s="41">
        <v>135</v>
      </c>
      <c r="B137" s="41">
        <v>23</v>
      </c>
      <c r="C137" s="41">
        <v>40</v>
      </c>
    </row>
    <row r="138" spans="1:3" x14ac:dyDescent="0.25">
      <c r="A138" s="41">
        <v>136</v>
      </c>
      <c r="B138" s="41">
        <v>18</v>
      </c>
      <c r="C138" s="41">
        <v>40</v>
      </c>
    </row>
    <row r="139" spans="1:3" x14ac:dyDescent="0.25">
      <c r="A139" s="41">
        <v>137</v>
      </c>
      <c r="B139" s="41">
        <v>14</v>
      </c>
      <c r="C139" s="41">
        <v>31</v>
      </c>
    </row>
    <row r="140" spans="1:3" x14ac:dyDescent="0.25">
      <c r="A140" s="41">
        <v>138</v>
      </c>
      <c r="B140" s="41">
        <v>20</v>
      </c>
      <c r="C140" s="41">
        <v>10</v>
      </c>
    </row>
    <row r="141" spans="1:3" x14ac:dyDescent="0.25">
      <c r="A141" s="41">
        <v>139</v>
      </c>
      <c r="B141" s="41">
        <v>20</v>
      </c>
      <c r="C141" s="41">
        <v>9</v>
      </c>
    </row>
    <row r="142" spans="1:3" x14ac:dyDescent="0.25">
      <c r="A142" s="41">
        <v>140</v>
      </c>
      <c r="B142" s="41">
        <v>30</v>
      </c>
      <c r="C142" s="41">
        <v>16</v>
      </c>
    </row>
    <row r="143" spans="1:3" x14ac:dyDescent="0.25">
      <c r="A143" s="41">
        <v>141</v>
      </c>
      <c r="B143" s="41">
        <v>32</v>
      </c>
      <c r="C143" s="41">
        <v>23</v>
      </c>
    </row>
    <row r="144" spans="1:3" x14ac:dyDescent="0.25">
      <c r="A144" s="41">
        <v>142</v>
      </c>
      <c r="B144" s="41">
        <v>17</v>
      </c>
      <c r="C144" s="41">
        <v>36</v>
      </c>
    </row>
    <row r="145" spans="1:3" x14ac:dyDescent="0.25">
      <c r="A145" s="41">
        <v>143</v>
      </c>
      <c r="B145" s="41">
        <v>26</v>
      </c>
      <c r="C145" s="41">
        <v>23</v>
      </c>
    </row>
    <row r="146" spans="1:3" x14ac:dyDescent="0.25">
      <c r="A146" s="41">
        <v>144</v>
      </c>
      <c r="B146" s="41">
        <v>47</v>
      </c>
      <c r="C146" s="41">
        <v>20</v>
      </c>
    </row>
    <row r="147" spans="1:3" x14ac:dyDescent="0.25">
      <c r="A147" s="41">
        <v>145</v>
      </c>
      <c r="B147" s="41">
        <v>34</v>
      </c>
      <c r="C147" s="41">
        <v>35</v>
      </c>
    </row>
    <row r="148" spans="1:3" x14ac:dyDescent="0.25">
      <c r="A148" s="41">
        <v>146</v>
      </c>
      <c r="B148" s="41">
        <v>27</v>
      </c>
      <c r="C148" s="41">
        <v>20</v>
      </c>
    </row>
    <row r="149" spans="1:3" x14ac:dyDescent="0.25">
      <c r="A149" s="41">
        <v>147</v>
      </c>
      <c r="B149" s="41">
        <v>3</v>
      </c>
      <c r="C149" s="41">
        <v>40</v>
      </c>
    </row>
    <row r="150" spans="1:3" x14ac:dyDescent="0.25">
      <c r="A150" s="41">
        <v>148</v>
      </c>
      <c r="B150" s="41">
        <v>14</v>
      </c>
      <c r="C150" s="41">
        <v>30</v>
      </c>
    </row>
    <row r="151" spans="1:3" x14ac:dyDescent="0.25">
      <c r="A151" s="41">
        <v>149</v>
      </c>
      <c r="B151" s="41">
        <v>13</v>
      </c>
      <c r="C151" s="41">
        <v>17</v>
      </c>
    </row>
    <row r="152" spans="1:3" x14ac:dyDescent="0.25">
      <c r="A152" s="41">
        <v>150</v>
      </c>
      <c r="B152" s="41">
        <v>16</v>
      </c>
      <c r="C152" s="41">
        <v>30</v>
      </c>
    </row>
    <row r="153" spans="1:3" x14ac:dyDescent="0.25">
      <c r="A153" s="41">
        <v>151</v>
      </c>
      <c r="B153" s="41">
        <v>26</v>
      </c>
      <c r="C153" s="41">
        <v>44</v>
      </c>
    </row>
    <row r="154" spans="1:3" x14ac:dyDescent="0.25">
      <c r="A154" s="41">
        <v>152</v>
      </c>
      <c r="B154" s="41">
        <v>33</v>
      </c>
      <c r="C154" s="41">
        <v>17</v>
      </c>
    </row>
    <row r="155" spans="1:3" x14ac:dyDescent="0.25">
      <c r="A155" s="41">
        <v>153</v>
      </c>
      <c r="B155" s="41">
        <v>20</v>
      </c>
      <c r="C155" s="41">
        <v>43</v>
      </c>
    </row>
    <row r="156" spans="1:3" x14ac:dyDescent="0.25">
      <c r="A156" s="41">
        <v>154</v>
      </c>
      <c r="B156" s="41">
        <v>41</v>
      </c>
      <c r="C156" s="41">
        <v>44</v>
      </c>
    </row>
    <row r="157" spans="1:3" x14ac:dyDescent="0.25">
      <c r="A157" s="41">
        <v>155</v>
      </c>
      <c r="B157" s="41">
        <v>80</v>
      </c>
      <c r="C157" s="41">
        <v>17</v>
      </c>
    </row>
    <row r="158" spans="1:3" x14ac:dyDescent="0.25">
      <c r="A158" s="41">
        <v>156</v>
      </c>
      <c r="B158" s="41">
        <v>44</v>
      </c>
      <c r="C158" s="41">
        <v>28</v>
      </c>
    </row>
    <row r="159" spans="1:3" x14ac:dyDescent="0.25">
      <c r="A159" s="41">
        <v>157</v>
      </c>
      <c r="B159" s="41">
        <v>20</v>
      </c>
      <c r="C159" s="41">
        <v>26</v>
      </c>
    </row>
    <row r="160" spans="1:3" x14ac:dyDescent="0.25">
      <c r="A160" s="41">
        <v>158</v>
      </c>
      <c r="B160" s="41">
        <v>29</v>
      </c>
      <c r="C160" s="41">
        <v>19</v>
      </c>
    </row>
    <row r="161" spans="1:3" x14ac:dyDescent="0.25">
      <c r="A161" s="41">
        <v>159</v>
      </c>
      <c r="B161" s="41">
        <v>24</v>
      </c>
      <c r="C161" s="41">
        <v>17</v>
      </c>
    </row>
    <row r="162" spans="1:3" x14ac:dyDescent="0.25">
      <c r="A162" s="41">
        <v>160</v>
      </c>
      <c r="B162" s="41">
        <v>29</v>
      </c>
      <c r="C162" s="41">
        <v>41</v>
      </c>
    </row>
    <row r="163" spans="1:3" x14ac:dyDescent="0.25">
      <c r="A163" s="41">
        <v>161</v>
      </c>
      <c r="B163" s="41">
        <v>17</v>
      </c>
      <c r="C163" s="41">
        <v>27</v>
      </c>
    </row>
    <row r="164" spans="1:3" x14ac:dyDescent="0.25">
      <c r="A164" s="41">
        <v>162</v>
      </c>
      <c r="B164" s="41">
        <v>34</v>
      </c>
      <c r="C164" s="41">
        <v>17</v>
      </c>
    </row>
    <row r="165" spans="1:3" x14ac:dyDescent="0.25">
      <c r="A165" s="41">
        <v>163</v>
      </c>
      <c r="B165" s="41">
        <v>20</v>
      </c>
      <c r="C165" s="41">
        <v>14</v>
      </c>
    </row>
    <row r="166" spans="1:3" x14ac:dyDescent="0.25">
      <c r="A166" s="41">
        <v>164</v>
      </c>
      <c r="B166" s="41">
        <v>22</v>
      </c>
      <c r="C166" s="41">
        <v>23</v>
      </c>
    </row>
    <row r="167" spans="1:3" x14ac:dyDescent="0.25">
      <c r="A167" s="41">
        <v>165</v>
      </c>
      <c r="B167" s="41">
        <v>52</v>
      </c>
      <c r="C167" s="41">
        <v>24</v>
      </c>
    </row>
    <row r="168" spans="1:3" x14ac:dyDescent="0.25">
      <c r="A168" s="41">
        <v>166</v>
      </c>
      <c r="B168" s="41">
        <v>27</v>
      </c>
      <c r="C168" s="41">
        <v>26</v>
      </c>
    </row>
    <row r="169" spans="1:3" x14ac:dyDescent="0.25">
      <c r="A169" s="41">
        <v>167</v>
      </c>
      <c r="B169" s="41">
        <v>22</v>
      </c>
      <c r="C169" s="41">
        <v>29</v>
      </c>
    </row>
    <row r="170" spans="1:3" x14ac:dyDescent="0.25">
      <c r="A170" s="41">
        <v>168</v>
      </c>
      <c r="B170" s="41">
        <v>35</v>
      </c>
      <c r="C170" s="41">
        <v>31</v>
      </c>
    </row>
    <row r="171" spans="1:3" x14ac:dyDescent="0.25">
      <c r="A171" s="41">
        <v>169</v>
      </c>
      <c r="B171" s="41">
        <v>36</v>
      </c>
      <c r="C171" s="41">
        <v>20</v>
      </c>
    </row>
    <row r="172" spans="1:3" x14ac:dyDescent="0.25">
      <c r="A172" s="41">
        <v>170</v>
      </c>
      <c r="B172" s="41">
        <v>20</v>
      </c>
      <c r="C172" s="41">
        <v>23</v>
      </c>
    </row>
    <row r="173" spans="1:3" x14ac:dyDescent="0.25">
      <c r="A173" s="41">
        <v>171</v>
      </c>
      <c r="B173" s="41">
        <v>14</v>
      </c>
      <c r="C173" s="41">
        <v>51</v>
      </c>
    </row>
    <row r="174" spans="1:3" x14ac:dyDescent="0.25">
      <c r="A174" s="41">
        <v>172</v>
      </c>
      <c r="B174" s="41">
        <v>27</v>
      </c>
      <c r="C174" s="41">
        <v>18</v>
      </c>
    </row>
    <row r="175" spans="1:3" x14ac:dyDescent="0.25">
      <c r="A175" s="41">
        <v>173</v>
      </c>
      <c r="B175" s="41">
        <v>12</v>
      </c>
      <c r="C175" s="41">
        <v>40</v>
      </c>
    </row>
    <row r="176" spans="1:3" x14ac:dyDescent="0.25">
      <c r="A176" s="41">
        <v>174</v>
      </c>
      <c r="B176" s="41">
        <v>20</v>
      </c>
      <c r="C176" s="41">
        <v>31</v>
      </c>
    </row>
    <row r="177" spans="1:3" x14ac:dyDescent="0.25">
      <c r="A177" s="41">
        <v>175</v>
      </c>
      <c r="B177" s="41">
        <v>16</v>
      </c>
      <c r="C177" s="41">
        <v>12</v>
      </c>
    </row>
    <row r="178" spans="1:3" x14ac:dyDescent="0.25">
      <c r="A178" s="41">
        <v>176</v>
      </c>
      <c r="B178" s="41">
        <v>41</v>
      </c>
      <c r="C178" s="41">
        <v>47</v>
      </c>
    </row>
    <row r="179" spans="1:3" x14ac:dyDescent="0.25">
      <c r="A179" s="41">
        <v>177</v>
      </c>
      <c r="B179" s="41">
        <v>44</v>
      </c>
      <c r="C179" s="41">
        <v>16</v>
      </c>
    </row>
    <row r="180" spans="1:3" x14ac:dyDescent="0.25">
      <c r="A180" s="41">
        <v>178</v>
      </c>
      <c r="B180" s="41">
        <v>14</v>
      </c>
      <c r="C180" s="41">
        <v>28</v>
      </c>
    </row>
    <row r="181" spans="1:3" x14ac:dyDescent="0.25">
      <c r="A181" s="41">
        <v>179</v>
      </c>
      <c r="B181" s="41">
        <v>41</v>
      </c>
      <c r="C181" s="41">
        <v>40</v>
      </c>
    </row>
    <row r="182" spans="1:3" x14ac:dyDescent="0.25">
      <c r="A182" s="41">
        <v>180</v>
      </c>
      <c r="B182" s="41">
        <v>17</v>
      </c>
      <c r="C182" s="41">
        <v>20</v>
      </c>
    </row>
    <row r="183" spans="1:3" x14ac:dyDescent="0.25">
      <c r="A183" s="41">
        <v>181</v>
      </c>
      <c r="B183" s="41">
        <v>7</v>
      </c>
      <c r="C183" s="41">
        <v>27</v>
      </c>
    </row>
    <row r="184" spans="1:3" x14ac:dyDescent="0.25">
      <c r="A184" s="41">
        <v>182</v>
      </c>
      <c r="B184" s="41">
        <v>7</v>
      </c>
      <c r="C184" s="41">
        <v>21</v>
      </c>
    </row>
    <row r="185" spans="1:3" x14ac:dyDescent="0.25">
      <c r="A185" s="41">
        <v>183</v>
      </c>
      <c r="B185" s="41">
        <v>34</v>
      </c>
      <c r="C185" s="41">
        <v>10</v>
      </c>
    </row>
    <row r="186" spans="1:3" x14ac:dyDescent="0.25">
      <c r="A186" s="41">
        <v>184</v>
      </c>
      <c r="B186" s="41">
        <v>34</v>
      </c>
      <c r="C186" s="41">
        <v>40</v>
      </c>
    </row>
    <row r="187" spans="1:3" x14ac:dyDescent="0.25">
      <c r="A187" s="41">
        <v>185</v>
      </c>
      <c r="B187" s="41">
        <v>43</v>
      </c>
      <c r="C187" s="41">
        <v>22</v>
      </c>
    </row>
    <row r="188" spans="1:3" x14ac:dyDescent="0.25">
      <c r="A188" s="41">
        <v>186</v>
      </c>
      <c r="B188" s="41">
        <v>7</v>
      </c>
      <c r="C188" s="41">
        <v>36</v>
      </c>
    </row>
    <row r="189" spans="1:3" x14ac:dyDescent="0.25">
      <c r="A189" s="41">
        <v>187</v>
      </c>
      <c r="B189" s="41">
        <v>44</v>
      </c>
      <c r="C189" s="41">
        <v>27</v>
      </c>
    </row>
    <row r="190" spans="1:3" x14ac:dyDescent="0.25">
      <c r="A190" s="41">
        <v>188</v>
      </c>
      <c r="B190" s="41">
        <v>35</v>
      </c>
      <c r="C190" s="41">
        <v>9</v>
      </c>
    </row>
    <row r="191" spans="1:3" x14ac:dyDescent="0.25">
      <c r="A191" s="41">
        <v>189</v>
      </c>
      <c r="B191" s="41">
        <v>17</v>
      </c>
      <c r="C191" s="41">
        <v>29</v>
      </c>
    </row>
    <row r="192" spans="1:3" x14ac:dyDescent="0.25">
      <c r="A192" s="41">
        <v>190</v>
      </c>
      <c r="B192" s="41">
        <v>14</v>
      </c>
      <c r="C192" s="41">
        <v>19</v>
      </c>
    </row>
    <row r="193" spans="1:3" x14ac:dyDescent="0.25">
      <c r="A193" s="41">
        <v>191</v>
      </c>
      <c r="B193" s="41">
        <v>43</v>
      </c>
      <c r="C193" s="41">
        <v>40</v>
      </c>
    </row>
    <row r="194" spans="1:3" x14ac:dyDescent="0.25">
      <c r="A194" s="41">
        <v>192</v>
      </c>
      <c r="B194" s="41">
        <v>7</v>
      </c>
      <c r="C194" s="41">
        <v>21</v>
      </c>
    </row>
    <row r="195" spans="1:3" x14ac:dyDescent="0.25">
      <c r="A195" s="41">
        <v>193</v>
      </c>
      <c r="B195" s="41">
        <v>28</v>
      </c>
      <c r="C195" s="41">
        <v>14</v>
      </c>
    </row>
    <row r="196" spans="1:3" x14ac:dyDescent="0.25">
      <c r="A196" s="41">
        <v>194</v>
      </c>
      <c r="B196" s="41">
        <v>50</v>
      </c>
      <c r="C196" s="41">
        <v>6</v>
      </c>
    </row>
    <row r="197" spans="1:3" x14ac:dyDescent="0.25">
      <c r="A197" s="41">
        <v>195</v>
      </c>
      <c r="B197" s="41">
        <v>33</v>
      </c>
      <c r="C197" s="41">
        <v>19</v>
      </c>
    </row>
    <row r="198" spans="1:3" x14ac:dyDescent="0.25">
      <c r="A198" s="41">
        <v>196</v>
      </c>
      <c r="B198" s="41">
        <v>45</v>
      </c>
      <c r="C198" s="41">
        <v>31</v>
      </c>
    </row>
    <row r="199" spans="1:3" x14ac:dyDescent="0.25">
      <c r="A199" s="41">
        <v>197</v>
      </c>
      <c r="B199" s="41">
        <v>7</v>
      </c>
      <c r="C199" s="41">
        <v>15</v>
      </c>
    </row>
    <row r="200" spans="1:3" x14ac:dyDescent="0.25">
      <c r="A200" s="41">
        <v>198</v>
      </c>
      <c r="B200" s="41">
        <v>25</v>
      </c>
      <c r="C200" s="41">
        <v>32</v>
      </c>
    </row>
    <row r="201" spans="1:3" x14ac:dyDescent="0.25">
      <c r="A201" s="41">
        <v>199</v>
      </c>
      <c r="B201" s="41">
        <v>17</v>
      </c>
      <c r="C201" s="41">
        <v>24</v>
      </c>
    </row>
    <row r="202" spans="1:3" x14ac:dyDescent="0.25">
      <c r="A202" s="41">
        <v>200</v>
      </c>
      <c r="B202" s="41">
        <v>30</v>
      </c>
      <c r="C202" s="41">
        <v>16</v>
      </c>
    </row>
    <row r="203" spans="1:3" x14ac:dyDescent="0.25">
      <c r="A203" s="41">
        <v>201</v>
      </c>
      <c r="B203" s="41">
        <v>7</v>
      </c>
      <c r="C203" s="41">
        <v>23</v>
      </c>
    </row>
    <row r="204" spans="1:3" x14ac:dyDescent="0.25">
      <c r="A204" s="41">
        <v>202</v>
      </c>
      <c r="B204" s="41">
        <v>13</v>
      </c>
      <c r="C204" s="41">
        <v>45</v>
      </c>
    </row>
    <row r="205" spans="1:3" x14ac:dyDescent="0.25">
      <c r="A205" s="41">
        <v>203</v>
      </c>
      <c r="B205" s="41">
        <v>20</v>
      </c>
      <c r="C205" s="41">
        <v>10</v>
      </c>
    </row>
    <row r="206" spans="1:3" x14ac:dyDescent="0.25">
      <c r="A206" s="41">
        <v>204</v>
      </c>
      <c r="B206" s="41">
        <v>23</v>
      </c>
      <c r="C206" s="41">
        <v>10</v>
      </c>
    </row>
    <row r="207" spans="1:3" x14ac:dyDescent="0.25">
      <c r="A207" s="41">
        <v>205</v>
      </c>
      <c r="B207" s="41">
        <v>14</v>
      </c>
      <c r="C207" s="41">
        <v>42</v>
      </c>
    </row>
    <row r="208" spans="1:3" x14ac:dyDescent="0.25">
      <c r="A208" s="41">
        <v>206</v>
      </c>
      <c r="B208" s="41">
        <v>37</v>
      </c>
      <c r="C208" s="41">
        <v>6</v>
      </c>
    </row>
    <row r="209" spans="1:3" x14ac:dyDescent="0.25">
      <c r="A209" s="41">
        <v>207</v>
      </c>
      <c r="B209" s="41">
        <v>46</v>
      </c>
      <c r="C209" s="41">
        <v>42</v>
      </c>
    </row>
    <row r="210" spans="1:3" x14ac:dyDescent="0.25">
      <c r="A210" s="41">
        <v>208</v>
      </c>
      <c r="B210" s="41">
        <v>0</v>
      </c>
      <c r="C210" s="41">
        <v>32</v>
      </c>
    </row>
    <row r="211" spans="1:3" x14ac:dyDescent="0.25">
      <c r="A211" s="41">
        <v>209</v>
      </c>
      <c r="B211" s="41">
        <v>21</v>
      </c>
      <c r="C211" s="41">
        <v>7</v>
      </c>
    </row>
    <row r="212" spans="1:3" x14ac:dyDescent="0.25">
      <c r="A212" s="41">
        <v>210</v>
      </c>
      <c r="B212" s="41">
        <v>38</v>
      </c>
      <c r="C212" s="41">
        <v>24</v>
      </c>
    </row>
    <row r="213" spans="1:3" x14ac:dyDescent="0.25">
      <c r="A213" s="41">
        <v>211</v>
      </c>
      <c r="B213" s="41">
        <v>27</v>
      </c>
      <c r="C213" s="41">
        <v>33</v>
      </c>
    </row>
    <row r="214" spans="1:3" x14ac:dyDescent="0.25">
      <c r="A214" s="41">
        <v>212</v>
      </c>
      <c r="B214" s="41">
        <v>36</v>
      </c>
      <c r="C214" s="41">
        <v>50</v>
      </c>
    </row>
    <row r="215" spans="1:3" x14ac:dyDescent="0.25">
      <c r="A215" s="41">
        <v>213</v>
      </c>
      <c r="B215" s="41">
        <v>17</v>
      </c>
      <c r="C215" s="41">
        <v>27</v>
      </c>
    </row>
    <row r="216" spans="1:3" x14ac:dyDescent="0.25">
      <c r="A216" s="41">
        <v>214</v>
      </c>
      <c r="B216" s="41">
        <v>30</v>
      </c>
      <c r="C216" s="41">
        <v>46</v>
      </c>
    </row>
    <row r="217" spans="1:3" x14ac:dyDescent="0.25">
      <c r="A217" s="41">
        <v>215</v>
      </c>
      <c r="B217" s="41">
        <v>38</v>
      </c>
      <c r="C217" s="41">
        <v>37</v>
      </c>
    </row>
    <row r="218" spans="1:3" x14ac:dyDescent="0.25">
      <c r="A218" s="41">
        <v>216</v>
      </c>
      <c r="B218" s="41">
        <v>24</v>
      </c>
      <c r="C218" s="41">
        <v>7</v>
      </c>
    </row>
    <row r="219" spans="1:3" x14ac:dyDescent="0.25">
      <c r="A219" s="41">
        <v>217</v>
      </c>
      <c r="B219" s="41">
        <v>27</v>
      </c>
      <c r="C219" s="41">
        <v>30</v>
      </c>
    </row>
    <row r="220" spans="1:3" x14ac:dyDescent="0.25">
      <c r="A220" s="41">
        <v>218</v>
      </c>
      <c r="B220" s="41">
        <v>8</v>
      </c>
      <c r="C220" s="41">
        <v>9</v>
      </c>
    </row>
    <row r="221" spans="1:3" x14ac:dyDescent="0.25">
      <c r="A221" s="41">
        <v>219</v>
      </c>
      <c r="B221" s="41">
        <v>21</v>
      </c>
      <c r="C221" s="41">
        <v>10</v>
      </c>
    </row>
    <row r="222" spans="1:3" x14ac:dyDescent="0.25">
      <c r="A222" s="41">
        <v>220</v>
      </c>
      <c r="B222" s="41">
        <v>28</v>
      </c>
      <c r="C222" s="41">
        <v>43</v>
      </c>
    </row>
    <row r="223" spans="1:3" x14ac:dyDescent="0.25">
      <c r="A223" s="41">
        <v>221</v>
      </c>
      <c r="B223" s="41">
        <v>45</v>
      </c>
      <c r="C223" s="41">
        <v>44</v>
      </c>
    </row>
    <row r="224" spans="1:3" x14ac:dyDescent="0.25">
      <c r="A224" s="41">
        <v>222</v>
      </c>
      <c r="B224" s="41">
        <v>0</v>
      </c>
      <c r="C224" s="41">
        <v>30</v>
      </c>
    </row>
    <row r="225" spans="1:3" x14ac:dyDescent="0.25">
      <c r="A225" s="41">
        <v>223</v>
      </c>
      <c r="B225" s="41">
        <v>12</v>
      </c>
      <c r="C225" s="41">
        <v>9</v>
      </c>
    </row>
    <row r="226" spans="1:3" x14ac:dyDescent="0.25">
      <c r="A226" s="41">
        <v>224</v>
      </c>
      <c r="B226" s="41">
        <v>26</v>
      </c>
      <c r="C226" s="41">
        <v>37</v>
      </c>
    </row>
    <row r="227" spans="1:3" x14ac:dyDescent="0.25">
      <c r="A227" s="41">
        <v>225</v>
      </c>
      <c r="B227" s="41">
        <v>14</v>
      </c>
      <c r="C227" s="41">
        <v>19</v>
      </c>
    </row>
    <row r="228" spans="1:3" x14ac:dyDescent="0.25">
      <c r="A228" s="41">
        <v>226</v>
      </c>
      <c r="B228" s="41">
        <v>27</v>
      </c>
      <c r="C228" s="41">
        <v>39</v>
      </c>
    </row>
    <row r="229" spans="1:3" x14ac:dyDescent="0.25">
      <c r="A229" s="41">
        <v>227</v>
      </c>
      <c r="B229" s="41">
        <v>27</v>
      </c>
      <c r="C229" s="41">
        <v>44</v>
      </c>
    </row>
    <row r="230" spans="1:3" x14ac:dyDescent="0.25">
      <c r="A230" s="41">
        <v>228</v>
      </c>
      <c r="B230" s="41">
        <v>45</v>
      </c>
      <c r="C230" s="41">
        <v>19</v>
      </c>
    </row>
    <row r="231" spans="1:3" x14ac:dyDescent="0.25">
      <c r="A231" s="41">
        <v>229</v>
      </c>
      <c r="B231" s="41">
        <v>38</v>
      </c>
      <c r="C231" s="41">
        <v>26</v>
      </c>
    </row>
    <row r="232" spans="1:3" x14ac:dyDescent="0.25">
      <c r="A232" s="41">
        <v>230</v>
      </c>
      <c r="B232" s="41">
        <v>23</v>
      </c>
      <c r="C232" s="41">
        <v>26</v>
      </c>
    </row>
    <row r="233" spans="1:3" x14ac:dyDescent="0.25">
      <c r="A233" s="41">
        <v>231</v>
      </c>
      <c r="B233" s="41">
        <v>21</v>
      </c>
      <c r="C233" s="41">
        <v>52</v>
      </c>
    </row>
    <row r="234" spans="1:3" x14ac:dyDescent="0.25">
      <c r="A234" s="41">
        <v>232</v>
      </c>
      <c r="B234" s="41">
        <v>28</v>
      </c>
      <c r="C234" s="41">
        <v>33</v>
      </c>
    </row>
    <row r="235" spans="1:3" x14ac:dyDescent="0.25">
      <c r="A235" s="41">
        <v>233</v>
      </c>
      <c r="B235" s="41">
        <v>3</v>
      </c>
      <c r="C235" s="41">
        <v>13</v>
      </c>
    </row>
    <row r="236" spans="1:3" x14ac:dyDescent="0.25">
      <c r="A236" s="41">
        <v>234</v>
      </c>
      <c r="B236" s="41">
        <v>29</v>
      </c>
      <c r="C236" s="41">
        <v>28</v>
      </c>
    </row>
    <row r="237" spans="1:3" x14ac:dyDescent="0.25">
      <c r="A237" s="41">
        <v>235</v>
      </c>
      <c r="B237" s="41">
        <v>35</v>
      </c>
      <c r="C237" s="41">
        <v>17</v>
      </c>
    </row>
    <row r="238" spans="1:3" x14ac:dyDescent="0.25">
      <c r="A238" s="41">
        <v>236</v>
      </c>
      <c r="B238" s="41">
        <v>28</v>
      </c>
      <c r="C238" s="41">
        <v>3</v>
      </c>
    </row>
    <row r="239" spans="1:3" x14ac:dyDescent="0.25">
      <c r="A239" s="41">
        <v>237</v>
      </c>
      <c r="B239" s="41">
        <v>10</v>
      </c>
      <c r="C239" s="41">
        <v>21</v>
      </c>
    </row>
    <row r="240" spans="1:3" x14ac:dyDescent="0.25">
      <c r="A240" s="41">
        <v>238</v>
      </c>
      <c r="B240" s="41">
        <v>20</v>
      </c>
      <c r="C240" s="41">
        <v>24</v>
      </c>
    </row>
    <row r="241" spans="1:3" x14ac:dyDescent="0.25">
      <c r="A241" s="41">
        <v>239</v>
      </c>
      <c r="B241" s="41">
        <v>37</v>
      </c>
      <c r="C241" s="41">
        <v>34</v>
      </c>
    </row>
    <row r="242" spans="1:3" x14ac:dyDescent="0.25">
      <c r="A242" s="41">
        <v>240</v>
      </c>
      <c r="B242" s="41">
        <v>6</v>
      </c>
      <c r="C242" s="41">
        <v>26</v>
      </c>
    </row>
    <row r="243" spans="1:3" x14ac:dyDescent="0.25">
      <c r="A243" s="41">
        <v>241</v>
      </c>
      <c r="B243" s="41">
        <v>28</v>
      </c>
      <c r="C243" s="41">
        <v>41</v>
      </c>
    </row>
    <row r="244" spans="1:3" x14ac:dyDescent="0.25">
      <c r="A244" s="41">
        <v>242</v>
      </c>
      <c r="B244" s="41">
        <v>44</v>
      </c>
      <c r="C244" s="41">
        <v>23</v>
      </c>
    </row>
    <row r="245" spans="1:3" x14ac:dyDescent="0.25">
      <c r="A245" s="41">
        <v>243</v>
      </c>
      <c r="B245" s="41">
        <v>7</v>
      </c>
      <c r="C245" s="41">
        <v>22</v>
      </c>
    </row>
    <row r="246" spans="1:3" x14ac:dyDescent="0.25">
      <c r="A246" s="41">
        <v>244</v>
      </c>
      <c r="B246" s="41">
        <v>7</v>
      </c>
      <c r="C246" s="41">
        <v>23</v>
      </c>
    </row>
    <row r="247" spans="1:3" x14ac:dyDescent="0.25">
      <c r="A247" s="41">
        <v>245</v>
      </c>
      <c r="B247" s="41">
        <v>27</v>
      </c>
      <c r="C247" s="41">
        <v>23</v>
      </c>
    </row>
    <row r="248" spans="1:3" x14ac:dyDescent="0.25">
      <c r="A248" s="41">
        <v>246</v>
      </c>
      <c r="B248" s="41">
        <v>13</v>
      </c>
      <c r="C248" s="41">
        <v>29</v>
      </c>
    </row>
    <row r="249" spans="1:3" x14ac:dyDescent="0.25">
      <c r="A249" s="41">
        <v>247</v>
      </c>
      <c r="B249" s="41">
        <v>27</v>
      </c>
      <c r="C249" s="41">
        <v>24</v>
      </c>
    </row>
    <row r="250" spans="1:3" x14ac:dyDescent="0.25">
      <c r="A250" s="41">
        <v>248</v>
      </c>
      <c r="B250" s="41">
        <v>56</v>
      </c>
      <c r="C250" s="41">
        <v>19</v>
      </c>
    </row>
    <row r="251" spans="1:3" x14ac:dyDescent="0.25">
      <c r="A251" s="41">
        <v>249</v>
      </c>
      <c r="B251" s="41">
        <v>21</v>
      </c>
      <c r="C251" s="41">
        <v>23</v>
      </c>
    </row>
    <row r="252" spans="1:3" x14ac:dyDescent="0.25">
      <c r="A252" s="41">
        <v>250</v>
      </c>
      <c r="B252" s="41">
        <v>10</v>
      </c>
      <c r="C252" s="41">
        <v>35</v>
      </c>
    </row>
    <row r="253" spans="1:3" x14ac:dyDescent="0.25">
      <c r="A253" s="41">
        <v>251</v>
      </c>
      <c r="B253" s="41">
        <v>24</v>
      </c>
      <c r="C253" s="41">
        <v>29</v>
      </c>
    </row>
    <row r="254" spans="1:3" x14ac:dyDescent="0.25">
      <c r="A254" s="41">
        <v>252</v>
      </c>
      <c r="B254" s="41">
        <v>14</v>
      </c>
      <c r="C254" s="41">
        <v>33</v>
      </c>
    </row>
    <row r="255" spans="1:3" x14ac:dyDescent="0.25">
      <c r="A255" s="41">
        <v>253</v>
      </c>
      <c r="B255" s="41">
        <v>23</v>
      </c>
      <c r="C255" s="41">
        <v>19</v>
      </c>
    </row>
    <row r="256" spans="1:3" x14ac:dyDescent="0.25">
      <c r="A256" s="41">
        <v>254</v>
      </c>
      <c r="B256" s="41">
        <v>14</v>
      </c>
      <c r="C256" s="41">
        <v>27</v>
      </c>
    </row>
    <row r="257" spans="1:3" x14ac:dyDescent="0.25">
      <c r="A257" s="41">
        <v>255</v>
      </c>
      <c r="B257" s="41">
        <v>19</v>
      </c>
      <c r="C257" s="41">
        <v>9</v>
      </c>
    </row>
    <row r="258" spans="1:3" x14ac:dyDescent="0.25">
      <c r="A258" s="41">
        <v>256</v>
      </c>
      <c r="B258" s="41">
        <v>28</v>
      </c>
      <c r="C258" s="41">
        <v>24</v>
      </c>
    </row>
    <row r="259" spans="1:3" x14ac:dyDescent="0.25">
      <c r="A259" s="41">
        <v>257</v>
      </c>
      <c r="B259" s="41">
        <v>13</v>
      </c>
      <c r="C259" s="41">
        <v>19</v>
      </c>
    </row>
    <row r="260" spans="1:3" x14ac:dyDescent="0.25">
      <c r="A260" s="41">
        <v>258</v>
      </c>
      <c r="B260" s="41">
        <v>17</v>
      </c>
      <c r="C260" s="41">
        <v>23</v>
      </c>
    </row>
    <row r="261" spans="1:3" x14ac:dyDescent="0.25">
      <c r="A261" s="41">
        <v>259</v>
      </c>
      <c r="B261" s="41">
        <v>33</v>
      </c>
      <c r="C261" s="41">
        <v>23</v>
      </c>
    </row>
    <row r="262" spans="1:3" x14ac:dyDescent="0.25">
      <c r="A262" s="41">
        <v>260</v>
      </c>
      <c r="B262" s="41">
        <v>27</v>
      </c>
      <c r="C262" s="41">
        <v>40</v>
      </c>
    </row>
    <row r="263" spans="1:3" x14ac:dyDescent="0.25">
      <c r="A263" s="41">
        <v>261</v>
      </c>
      <c r="B263" s="41">
        <v>23</v>
      </c>
      <c r="C263" s="41">
        <v>26</v>
      </c>
    </row>
    <row r="264" spans="1:3" x14ac:dyDescent="0.25">
      <c r="A264" s="41">
        <v>262</v>
      </c>
      <c r="B264" s="41">
        <v>34</v>
      </c>
      <c r="C264" s="41">
        <v>24</v>
      </c>
    </row>
    <row r="265" spans="1:3" x14ac:dyDescent="0.25">
      <c r="A265" s="41">
        <v>263</v>
      </c>
      <c r="B265" s="41">
        <v>23</v>
      </c>
      <c r="C265" s="41">
        <v>35</v>
      </c>
    </row>
    <row r="266" spans="1:3" x14ac:dyDescent="0.25">
      <c r="A266" s="41">
        <v>264</v>
      </c>
      <c r="B266" s="41">
        <v>30</v>
      </c>
      <c r="C266" s="41">
        <v>61</v>
      </c>
    </row>
    <row r="267" spans="1:3" x14ac:dyDescent="0.25">
      <c r="A267" s="41">
        <v>265</v>
      </c>
      <c r="B267" s="41">
        <v>23</v>
      </c>
      <c r="C267" s="41">
        <v>17</v>
      </c>
    </row>
    <row r="268" spans="1:3" x14ac:dyDescent="0.25">
      <c r="A268" s="41">
        <v>266</v>
      </c>
      <c r="B268" s="41">
        <v>39</v>
      </c>
      <c r="C268" s="41">
        <v>47</v>
      </c>
    </row>
    <row r="269" spans="1:3" x14ac:dyDescent="0.25">
      <c r="A269" s="41">
        <v>267</v>
      </c>
      <c r="B269" s="41">
        <v>37</v>
      </c>
      <c r="C269" s="41">
        <v>45</v>
      </c>
    </row>
    <row r="270" spans="1:3" x14ac:dyDescent="0.25">
      <c r="A270" s="41">
        <v>268</v>
      </c>
      <c r="B270" s="41">
        <v>19</v>
      </c>
      <c r="C270" s="41">
        <v>17</v>
      </c>
    </row>
    <row r="271" spans="1:3" x14ac:dyDescent="0.25">
      <c r="A271" s="41">
        <v>269</v>
      </c>
      <c r="B271" s="41">
        <v>41</v>
      </c>
      <c r="C271" s="41">
        <v>13</v>
      </c>
    </row>
    <row r="272" spans="1:3" x14ac:dyDescent="0.25">
      <c r="A272" s="41">
        <v>270</v>
      </c>
      <c r="B272" s="41">
        <v>24</v>
      </c>
      <c r="C272" s="41">
        <v>33</v>
      </c>
    </row>
    <row r="273" spans="1:3" x14ac:dyDescent="0.25">
      <c r="A273" s="41">
        <v>271</v>
      </c>
      <c r="B273" s="41">
        <v>6</v>
      </c>
      <c r="C273" s="41">
        <v>45</v>
      </c>
    </row>
    <row r="274" spans="1:3" x14ac:dyDescent="0.25">
      <c r="A274" s="41">
        <v>272</v>
      </c>
      <c r="B274" s="41">
        <v>54</v>
      </c>
      <c r="C274" s="41">
        <v>13</v>
      </c>
    </row>
    <row r="275" spans="1:3" x14ac:dyDescent="0.25">
      <c r="A275" s="41">
        <v>273</v>
      </c>
      <c r="B275" s="41">
        <v>46</v>
      </c>
      <c r="C275" s="41">
        <v>67</v>
      </c>
    </row>
    <row r="276" spans="1:3" x14ac:dyDescent="0.25">
      <c r="A276" s="41">
        <v>274</v>
      </c>
      <c r="B276" s="41">
        <v>28</v>
      </c>
      <c r="C276" s="41">
        <v>23</v>
      </c>
    </row>
    <row r="277" spans="1:3" x14ac:dyDescent="0.25">
      <c r="A277" s="41">
        <v>275</v>
      </c>
      <c r="B277" s="41">
        <v>47</v>
      </c>
      <c r="C277" s="41">
        <v>45</v>
      </c>
    </row>
    <row r="278" spans="1:3" x14ac:dyDescent="0.25">
      <c r="A278" s="41">
        <v>276</v>
      </c>
      <c r="B278" s="41">
        <v>52</v>
      </c>
      <c r="C278" s="41">
        <v>7</v>
      </c>
    </row>
    <row r="279" spans="1:3" x14ac:dyDescent="0.25">
      <c r="A279" s="41">
        <v>277</v>
      </c>
      <c r="B279" s="41">
        <v>21</v>
      </c>
      <c r="C279" s="41">
        <v>47</v>
      </c>
    </row>
    <row r="280" spans="1:3" x14ac:dyDescent="0.25">
      <c r="A280" s="41">
        <v>278</v>
      </c>
      <c r="B280" s="41">
        <v>27</v>
      </c>
      <c r="C280" s="41">
        <v>34</v>
      </c>
    </row>
    <row r="281" spans="1:3" x14ac:dyDescent="0.25">
      <c r="A281" s="41">
        <v>279</v>
      </c>
      <c r="B281" s="41">
        <v>23</v>
      </c>
      <c r="C281" s="41">
        <v>15</v>
      </c>
    </row>
    <row r="282" spans="1:3" x14ac:dyDescent="0.25">
      <c r="A282" s="41">
        <v>280</v>
      </c>
      <c r="B282" s="41">
        <v>42</v>
      </c>
      <c r="C282" s="41">
        <v>27</v>
      </c>
    </row>
    <row r="283" spans="1:3" x14ac:dyDescent="0.25">
      <c r="A283" s="41">
        <v>281</v>
      </c>
      <c r="B283" s="41">
        <v>0</v>
      </c>
      <c r="C283" s="41">
        <v>22</v>
      </c>
    </row>
    <row r="284" spans="1:3" x14ac:dyDescent="0.25">
      <c r="A284" s="41">
        <v>282</v>
      </c>
      <c r="B284" s="41">
        <v>14</v>
      </c>
      <c r="C284" s="41">
        <v>40</v>
      </c>
    </row>
    <row r="285" spans="1:3" x14ac:dyDescent="0.25">
      <c r="A285" s="41">
        <v>283</v>
      </c>
      <c r="B285" s="41">
        <v>27</v>
      </c>
      <c r="C285" s="41">
        <v>28</v>
      </c>
    </row>
    <row r="286" spans="1:3" x14ac:dyDescent="0.25">
      <c r="A286" s="41">
        <v>284</v>
      </c>
      <c r="B286" s="41">
        <v>41</v>
      </c>
      <c r="C286" s="41">
        <v>14</v>
      </c>
    </row>
    <row r="287" spans="1:3" x14ac:dyDescent="0.25">
      <c r="A287" s="41">
        <v>285</v>
      </c>
      <c r="B287" s="41">
        <v>24</v>
      </c>
      <c r="C287" s="41">
        <v>21</v>
      </c>
    </row>
    <row r="288" spans="1:3" x14ac:dyDescent="0.25">
      <c r="A288" s="41">
        <v>286</v>
      </c>
      <c r="B288" s="41">
        <v>25</v>
      </c>
      <c r="C288" s="41">
        <v>43</v>
      </c>
    </row>
    <row r="289" spans="1:3" x14ac:dyDescent="0.25">
      <c r="A289" s="41">
        <v>287</v>
      </c>
      <c r="B289" s="41">
        <v>10</v>
      </c>
      <c r="C289" s="41">
        <v>42</v>
      </c>
    </row>
    <row r="290" spans="1:3" x14ac:dyDescent="0.25">
      <c r="A290" s="41">
        <v>288</v>
      </c>
      <c r="B290" s="41">
        <v>3</v>
      </c>
      <c r="C290" s="41">
        <v>10</v>
      </c>
    </row>
    <row r="291" spans="1:3" x14ac:dyDescent="0.25">
      <c r="A291" s="41">
        <v>289</v>
      </c>
      <c r="B291" s="41">
        <v>17</v>
      </c>
      <c r="C291" s="41">
        <v>3</v>
      </c>
    </row>
    <row r="292" spans="1:3" x14ac:dyDescent="0.25">
      <c r="A292" s="41">
        <v>290</v>
      </c>
      <c r="B292" s="41">
        <v>45</v>
      </c>
      <c r="C292" s="41">
        <v>10</v>
      </c>
    </row>
    <row r="293" spans="1:3" x14ac:dyDescent="0.25">
      <c r="A293" s="41">
        <v>291</v>
      </c>
      <c r="B293" s="41">
        <v>24</v>
      </c>
      <c r="C293" s="41">
        <v>26</v>
      </c>
    </row>
    <row r="294" spans="1:3" x14ac:dyDescent="0.25">
      <c r="A294" s="41">
        <v>292</v>
      </c>
      <c r="B294" s="41">
        <v>32</v>
      </c>
      <c r="C294" s="41">
        <v>30</v>
      </c>
    </row>
    <row r="295" spans="1:3" x14ac:dyDescent="0.25">
      <c r="A295" s="41">
        <v>293</v>
      </c>
      <c r="B295" s="41">
        <v>17</v>
      </c>
      <c r="C295" s="41">
        <v>30</v>
      </c>
    </row>
    <row r="296" spans="1:3" x14ac:dyDescent="0.25">
      <c r="A296" s="41">
        <v>294</v>
      </c>
      <c r="B296" s="41">
        <v>41</v>
      </c>
      <c r="C296" s="41">
        <v>9</v>
      </c>
    </row>
    <row r="297" spans="1:3" x14ac:dyDescent="0.25">
      <c r="A297" s="41">
        <v>295</v>
      </c>
      <c r="B297" s="41">
        <v>47</v>
      </c>
      <c r="C297" s="41">
        <v>29</v>
      </c>
    </row>
    <row r="298" spans="1:3" x14ac:dyDescent="0.25">
      <c r="A298" s="41">
        <v>296</v>
      </c>
      <c r="B298" s="41">
        <v>49</v>
      </c>
      <c r="C298" s="41">
        <v>28</v>
      </c>
    </row>
    <row r="299" spans="1:3" x14ac:dyDescent="0.25">
      <c r="A299" s="41">
        <v>297</v>
      </c>
      <c r="B299" s="41">
        <v>41</v>
      </c>
      <c r="C299" s="41">
        <v>13</v>
      </c>
    </row>
    <row r="300" spans="1:3" x14ac:dyDescent="0.25">
      <c r="A300" s="41">
        <v>298</v>
      </c>
      <c r="B300" s="41">
        <v>10</v>
      </c>
      <c r="C300" s="41">
        <v>42</v>
      </c>
    </row>
    <row r="301" spans="1:3" x14ac:dyDescent="0.25">
      <c r="A301" s="41">
        <v>299</v>
      </c>
      <c r="B301" s="41">
        <v>42</v>
      </c>
      <c r="C301" s="41">
        <v>55</v>
      </c>
    </row>
    <row r="302" spans="1:3" x14ac:dyDescent="0.25">
      <c r="A302" s="41">
        <v>300</v>
      </c>
      <c r="B302" s="41">
        <v>47</v>
      </c>
      <c r="C302" s="41">
        <v>52</v>
      </c>
    </row>
    <row r="303" spans="1:3" x14ac:dyDescent="0.25">
      <c r="A303" s="41">
        <v>301</v>
      </c>
      <c r="B303" s="41">
        <v>21</v>
      </c>
      <c r="C303" s="41">
        <v>42</v>
      </c>
    </row>
    <row r="304" spans="1:3" x14ac:dyDescent="0.25">
      <c r="A304" s="41">
        <v>302</v>
      </c>
      <c r="B304" s="41">
        <v>30</v>
      </c>
      <c r="C304" s="41">
        <v>36</v>
      </c>
    </row>
    <row r="305" spans="1:3" x14ac:dyDescent="0.25">
      <c r="A305" s="41">
        <v>303</v>
      </c>
      <c r="B305" s="41">
        <v>14</v>
      </c>
      <c r="C305" s="41">
        <v>27</v>
      </c>
    </row>
    <row r="306" spans="1:3" x14ac:dyDescent="0.25">
      <c r="A306" s="41">
        <v>304</v>
      </c>
      <c r="B306" s="41">
        <v>13</v>
      </c>
      <c r="C306" s="41">
        <v>20</v>
      </c>
    </row>
    <row r="307" spans="1:3" x14ac:dyDescent="0.25">
      <c r="A307" s="41">
        <v>305</v>
      </c>
      <c r="B307" s="41">
        <v>42</v>
      </c>
      <c r="C307" s="41">
        <v>10</v>
      </c>
    </row>
    <row r="308" spans="1:3" x14ac:dyDescent="0.25">
      <c r="A308" s="41">
        <v>306</v>
      </c>
      <c r="B308" s="41">
        <v>27</v>
      </c>
      <c r="C308" s="41">
        <v>23</v>
      </c>
    </row>
    <row r="309" spans="1:3" x14ac:dyDescent="0.25">
      <c r="A309" s="41">
        <v>307</v>
      </c>
      <c r="B309" s="41">
        <v>24</v>
      </c>
      <c r="C309" s="41">
        <v>19</v>
      </c>
    </row>
    <row r="310" spans="1:3" x14ac:dyDescent="0.25">
      <c r="A310" s="41">
        <v>308</v>
      </c>
      <c r="B310" s="41">
        <v>44</v>
      </c>
      <c r="C310" s="41">
        <v>27</v>
      </c>
    </row>
    <row r="311" spans="1:3" x14ac:dyDescent="0.25">
      <c r="A311" s="41">
        <v>309</v>
      </c>
      <c r="B311" s="41">
        <v>24</v>
      </c>
      <c r="C311" s="41">
        <v>8</v>
      </c>
    </row>
    <row r="312" spans="1:3" x14ac:dyDescent="0.25">
      <c r="A312" s="41">
        <v>310</v>
      </c>
      <c r="B312" s="41">
        <v>40</v>
      </c>
      <c r="C312" s="41">
        <v>3</v>
      </c>
    </row>
    <row r="313" spans="1:3" x14ac:dyDescent="0.25">
      <c r="A313" s="41">
        <v>311</v>
      </c>
      <c r="B313" s="41">
        <v>6</v>
      </c>
      <c r="C313" s="41">
        <v>10</v>
      </c>
    </row>
    <row r="314" spans="1:3" x14ac:dyDescent="0.25">
      <c r="A314" s="41">
        <v>312</v>
      </c>
      <c r="B314" s="41">
        <v>36</v>
      </c>
      <c r="C314" s="41">
        <v>27</v>
      </c>
    </row>
    <row r="315" spans="1:3" x14ac:dyDescent="0.25">
      <c r="A315" s="41">
        <v>313</v>
      </c>
      <c r="B315" s="41">
        <v>72</v>
      </c>
      <c r="C315" s="41">
        <v>31</v>
      </c>
    </row>
    <row r="316" spans="1:3" x14ac:dyDescent="0.25">
      <c r="A316" s="41">
        <v>314</v>
      </c>
      <c r="B316" s="41">
        <v>24</v>
      </c>
      <c r="C316" s="41">
        <v>53</v>
      </c>
    </row>
    <row r="317" spans="1:3" x14ac:dyDescent="0.25">
      <c r="A317" s="41">
        <v>315</v>
      </c>
      <c r="B317" s="41">
        <v>68</v>
      </c>
      <c r="C317" s="41">
        <v>37</v>
      </c>
    </row>
    <row r="318" spans="1:3" x14ac:dyDescent="0.25">
      <c r="A318" s="41">
        <v>316</v>
      </c>
      <c r="B318" s="41">
        <v>41</v>
      </c>
      <c r="C318" s="41">
        <v>33</v>
      </c>
    </row>
    <row r="319" spans="1:3" x14ac:dyDescent="0.25">
      <c r="A319" s="41">
        <v>317</v>
      </c>
      <c r="B319" s="41">
        <v>28</v>
      </c>
      <c r="C319" s="41">
        <v>33</v>
      </c>
    </row>
    <row r="320" spans="1:3" x14ac:dyDescent="0.25">
      <c r="A320" s="41">
        <v>318</v>
      </c>
      <c r="B320" s="41">
        <v>16</v>
      </c>
      <c r="C320" s="41">
        <v>45</v>
      </c>
    </row>
    <row r="321" spans="1:3" x14ac:dyDescent="0.25">
      <c r="A321" s="41">
        <v>319</v>
      </c>
      <c r="B321" s="41">
        <v>17</v>
      </c>
      <c r="C321" s="41">
        <v>26</v>
      </c>
    </row>
    <row r="322" spans="1:3" x14ac:dyDescent="0.25">
      <c r="A322" s="41">
        <v>320</v>
      </c>
      <c r="B322" s="41">
        <v>48</v>
      </c>
      <c r="C322" s="41">
        <v>9</v>
      </c>
    </row>
    <row r="323" spans="1:3" x14ac:dyDescent="0.25">
      <c r="A323" s="41">
        <v>321</v>
      </c>
      <c r="B323" s="41">
        <v>31</v>
      </c>
      <c r="C323" s="41">
        <v>14</v>
      </c>
    </row>
    <row r="324" spans="1:3" x14ac:dyDescent="0.25">
      <c r="A324" s="41">
        <v>322</v>
      </c>
      <c r="B324" s="41">
        <v>13</v>
      </c>
      <c r="C324" s="41">
        <v>20</v>
      </c>
    </row>
    <row r="325" spans="1:3" x14ac:dyDescent="0.25">
      <c r="A325" s="41">
        <v>323</v>
      </c>
      <c r="B325" s="41">
        <v>32</v>
      </c>
      <c r="C325" s="41">
        <v>25</v>
      </c>
    </row>
    <row r="326" spans="1:3" x14ac:dyDescent="0.25">
      <c r="A326" s="41">
        <v>324</v>
      </c>
      <c r="B326" s="41">
        <v>39</v>
      </c>
      <c r="C326" s="41">
        <v>14</v>
      </c>
    </row>
    <row r="327" spans="1:3" x14ac:dyDescent="0.25">
      <c r="A327" s="41">
        <v>325</v>
      </c>
      <c r="B327" s="41">
        <v>24</v>
      </c>
      <c r="C327" s="41">
        <v>10</v>
      </c>
    </row>
    <row r="328" spans="1:3" x14ac:dyDescent="0.25">
      <c r="A328" s="41">
        <v>326</v>
      </c>
      <c r="B328" s="41">
        <v>25</v>
      </c>
      <c r="C328" s="41">
        <v>23</v>
      </c>
    </row>
    <row r="329" spans="1:3" x14ac:dyDescent="0.25">
      <c r="A329" s="41">
        <v>327</v>
      </c>
      <c r="B329" s="41">
        <v>10</v>
      </c>
      <c r="C329" s="41">
        <v>30</v>
      </c>
    </row>
    <row r="330" spans="1:3" x14ac:dyDescent="0.25">
      <c r="A330" s="41">
        <v>328</v>
      </c>
      <c r="B330" s="41">
        <v>23</v>
      </c>
      <c r="C330" s="41">
        <v>28</v>
      </c>
    </row>
    <row r="331" spans="1:3" x14ac:dyDescent="0.25">
      <c r="A331" s="41">
        <v>329</v>
      </c>
      <c r="B331" s="41">
        <v>10</v>
      </c>
      <c r="C331" s="41">
        <v>54</v>
      </c>
    </row>
    <row r="332" spans="1:3" x14ac:dyDescent="0.25">
      <c r="A332" s="41">
        <v>330</v>
      </c>
      <c r="B332" s="41">
        <v>25</v>
      </c>
      <c r="C332" s="41">
        <v>6</v>
      </c>
    </row>
    <row r="333" spans="1:3" x14ac:dyDescent="0.25">
      <c r="A333" s="41">
        <v>331</v>
      </c>
      <c r="B333" s="41">
        <v>40</v>
      </c>
      <c r="C333" s="41">
        <v>24</v>
      </c>
    </row>
    <row r="334" spans="1:3" x14ac:dyDescent="0.25">
      <c r="A334" s="41">
        <v>332</v>
      </c>
      <c r="B334" s="41">
        <v>24</v>
      </c>
      <c r="C334" s="41">
        <v>61</v>
      </c>
    </row>
    <row r="335" spans="1:3" x14ac:dyDescent="0.25">
      <c r="A335" s="41">
        <v>333</v>
      </c>
      <c r="B335" s="41">
        <v>20</v>
      </c>
      <c r="C335" s="41">
        <v>23</v>
      </c>
    </row>
    <row r="336" spans="1:3" x14ac:dyDescent="0.25">
      <c r="A336" s="41">
        <v>334</v>
      </c>
      <c r="B336" s="41">
        <v>37</v>
      </c>
      <c r="C336" s="41">
        <v>25</v>
      </c>
    </row>
    <row r="337" spans="1:3" x14ac:dyDescent="0.25">
      <c r="A337" s="41">
        <v>335</v>
      </c>
      <c r="B337" s="41">
        <v>24</v>
      </c>
      <c r="C337" s="41">
        <v>17</v>
      </c>
    </row>
    <row r="338" spans="1:3" x14ac:dyDescent="0.25">
      <c r="A338" s="41">
        <v>336</v>
      </c>
      <c r="B338" s="41">
        <v>17</v>
      </c>
      <c r="C338" s="41">
        <v>40</v>
      </c>
    </row>
    <row r="339" spans="1:3" x14ac:dyDescent="0.25">
      <c r="A339" s="41">
        <v>337</v>
      </c>
      <c r="B339" s="41">
        <v>23</v>
      </c>
      <c r="C339" s="41">
        <v>13</v>
      </c>
    </row>
    <row r="340" spans="1:3" x14ac:dyDescent="0.25">
      <c r="A340" s="41">
        <v>338</v>
      </c>
      <c r="B340" s="41">
        <v>17</v>
      </c>
      <c r="C340" s="41">
        <v>38</v>
      </c>
    </row>
    <row r="341" spans="1:3" x14ac:dyDescent="0.25">
      <c r="A341" s="41">
        <v>339</v>
      </c>
      <c r="B341" s="41">
        <v>22</v>
      </c>
      <c r="C341" s="41">
        <v>28</v>
      </c>
    </row>
    <row r="342" spans="1:3" x14ac:dyDescent="0.25">
      <c r="A342" s="41">
        <v>340</v>
      </c>
      <c r="B342" s="41">
        <v>25</v>
      </c>
      <c r="C342" s="41">
        <v>10</v>
      </c>
    </row>
    <row r="343" spans="1:3" x14ac:dyDescent="0.25">
      <c r="A343" s="41">
        <v>341</v>
      </c>
      <c r="B343" s="41">
        <v>28</v>
      </c>
      <c r="C343" s="41">
        <v>44</v>
      </c>
    </row>
    <row r="344" spans="1:3" x14ac:dyDescent="0.25">
      <c r="A344" s="41">
        <v>342</v>
      </c>
      <c r="B344" s="41">
        <v>14</v>
      </c>
      <c r="C344" s="41">
        <v>35</v>
      </c>
    </row>
    <row r="345" spans="1:3" x14ac:dyDescent="0.25">
      <c r="A345" s="41">
        <v>343</v>
      </c>
      <c r="B345" s="41">
        <v>24</v>
      </c>
      <c r="C345" s="41">
        <v>22</v>
      </c>
    </row>
    <row r="346" spans="1:3" x14ac:dyDescent="0.25">
      <c r="A346" s="41">
        <v>344</v>
      </c>
      <c r="B346" s="41">
        <v>21</v>
      </c>
      <c r="C346" s="41">
        <v>14</v>
      </c>
    </row>
    <row r="347" spans="1:3" x14ac:dyDescent="0.25">
      <c r="A347" s="41">
        <v>345</v>
      </c>
      <c r="B347" s="41">
        <v>0</v>
      </c>
      <c r="C347" s="41">
        <v>6</v>
      </c>
    </row>
    <row r="348" spans="1:3" x14ac:dyDescent="0.25">
      <c r="A348" s="41">
        <v>346</v>
      </c>
      <c r="B348" s="41">
        <v>20</v>
      </c>
      <c r="C348" s="41">
        <v>48</v>
      </c>
    </row>
    <row r="349" spans="1:3" x14ac:dyDescent="0.25">
      <c r="A349" s="41">
        <v>347</v>
      </c>
      <c r="B349" s="41">
        <v>7</v>
      </c>
      <c r="C349" s="41">
        <v>10</v>
      </c>
    </row>
    <row r="350" spans="1:3" x14ac:dyDescent="0.25">
      <c r="A350" s="41">
        <v>348</v>
      </c>
      <c r="B350" s="41">
        <v>48</v>
      </c>
      <c r="C350" s="41">
        <v>34</v>
      </c>
    </row>
    <row r="351" spans="1:3" x14ac:dyDescent="0.25">
      <c r="A351" s="41">
        <v>349</v>
      </c>
      <c r="B351" s="41">
        <v>27</v>
      </c>
      <c r="C351" s="41">
        <v>10</v>
      </c>
    </row>
    <row r="352" spans="1:3" x14ac:dyDescent="0.25">
      <c r="A352" s="41">
        <v>350</v>
      </c>
      <c r="B352" s="41">
        <v>16</v>
      </c>
      <c r="C352" s="41">
        <v>34</v>
      </c>
    </row>
    <row r="353" spans="1:3" x14ac:dyDescent="0.25">
      <c r="A353" s="41">
        <v>351</v>
      </c>
      <c r="B353" s="41">
        <v>29</v>
      </c>
      <c r="C353" s="41">
        <v>19</v>
      </c>
    </row>
    <row r="354" spans="1:3" x14ac:dyDescent="0.25">
      <c r="A354" s="41">
        <v>352</v>
      </c>
      <c r="B354" s="41">
        <v>3</v>
      </c>
      <c r="C354" s="41">
        <v>37</v>
      </c>
    </row>
    <row r="355" spans="1:3" x14ac:dyDescent="0.25">
      <c r="A355" s="41">
        <v>353</v>
      </c>
      <c r="B355" s="41">
        <v>28</v>
      </c>
      <c r="C355" s="41">
        <v>22</v>
      </c>
    </row>
    <row r="356" spans="1:3" x14ac:dyDescent="0.25">
      <c r="A356" s="41">
        <v>354</v>
      </c>
      <c r="B356" s="41">
        <v>31</v>
      </c>
      <c r="C356" s="41">
        <v>28</v>
      </c>
    </row>
    <row r="357" spans="1:3" x14ac:dyDescent="0.25">
      <c r="A357" s="41">
        <v>355</v>
      </c>
      <c r="B357" s="41">
        <v>6</v>
      </c>
      <c r="C357" s="41">
        <v>20</v>
      </c>
    </row>
    <row r="358" spans="1:3" x14ac:dyDescent="0.25">
      <c r="A358" s="41">
        <v>356</v>
      </c>
      <c r="B358" s="41">
        <v>41</v>
      </c>
      <c r="C358" s="41">
        <v>26</v>
      </c>
    </row>
    <row r="359" spans="1:3" x14ac:dyDescent="0.25">
      <c r="A359" s="41">
        <v>357</v>
      </c>
      <c r="B359" s="41">
        <v>50</v>
      </c>
      <c r="C359" s="41">
        <v>17</v>
      </c>
    </row>
    <row r="360" spans="1:3" x14ac:dyDescent="0.25">
      <c r="A360" s="41">
        <v>358</v>
      </c>
      <c r="B360" s="41">
        <v>28</v>
      </c>
      <c r="C360" s="41">
        <v>14</v>
      </c>
    </row>
    <row r="361" spans="1:3" x14ac:dyDescent="0.25">
      <c r="A361" s="41">
        <v>359</v>
      </c>
      <c r="B361" s="41">
        <v>23</v>
      </c>
      <c r="C361" s="41">
        <v>20</v>
      </c>
    </row>
    <row r="362" spans="1:3" x14ac:dyDescent="0.25">
      <c r="A362" s="41">
        <v>360</v>
      </c>
      <c r="B362" s="41">
        <v>13</v>
      </c>
      <c r="C362" s="41">
        <v>11</v>
      </c>
    </row>
    <row r="363" spans="1:3" x14ac:dyDescent="0.25">
      <c r="A363" s="41">
        <v>361</v>
      </c>
      <c r="B363" s="41">
        <v>20</v>
      </c>
      <c r="C363" s="41">
        <v>10</v>
      </c>
    </row>
    <row r="364" spans="1:3" x14ac:dyDescent="0.25">
      <c r="A364" s="41">
        <v>362</v>
      </c>
      <c r="B364" s="41">
        <v>14</v>
      </c>
      <c r="C364" s="41">
        <v>21</v>
      </c>
    </row>
    <row r="365" spans="1:3" x14ac:dyDescent="0.25">
      <c r="A365" s="41">
        <v>363</v>
      </c>
      <c r="B365" s="41">
        <v>21</v>
      </c>
      <c r="C365" s="41">
        <v>50</v>
      </c>
    </row>
    <row r="366" spans="1:3" x14ac:dyDescent="0.25">
      <c r="A366" s="41">
        <v>364</v>
      </c>
      <c r="B366" s="41">
        <v>52</v>
      </c>
      <c r="C366" s="41">
        <v>38</v>
      </c>
    </row>
    <row r="367" spans="1:3" x14ac:dyDescent="0.25">
      <c r="A367" s="41">
        <v>365</v>
      </c>
      <c r="B367" s="41">
        <v>26</v>
      </c>
      <c r="C367" s="41">
        <v>59</v>
      </c>
    </row>
    <row r="368" spans="1:3" x14ac:dyDescent="0.25">
      <c r="A368" s="41">
        <v>366</v>
      </c>
      <c r="B368" s="41">
        <v>21</v>
      </c>
      <c r="C368" s="41">
        <v>24</v>
      </c>
    </row>
    <row r="369" spans="1:3" x14ac:dyDescent="0.25">
      <c r="A369" s="41">
        <v>367</v>
      </c>
      <c r="B369" s="41">
        <v>10</v>
      </c>
      <c r="C369" s="41">
        <v>45</v>
      </c>
    </row>
    <row r="370" spans="1:3" x14ac:dyDescent="0.25">
      <c r="A370" s="41">
        <v>368</v>
      </c>
      <c r="B370" s="41">
        <v>20</v>
      </c>
      <c r="C370" s="41">
        <v>29</v>
      </c>
    </row>
    <row r="371" spans="1:3" x14ac:dyDescent="0.25">
      <c r="A371" s="41">
        <v>369</v>
      </c>
      <c r="B371" s="41">
        <v>55</v>
      </c>
      <c r="C371" s="41">
        <v>39</v>
      </c>
    </row>
    <row r="372" spans="1:3" x14ac:dyDescent="0.25">
      <c r="A372" s="41">
        <v>370</v>
      </c>
      <c r="B372" s="41">
        <v>3</v>
      </c>
      <c r="C372" s="41">
        <v>12</v>
      </c>
    </row>
    <row r="373" spans="1:3" x14ac:dyDescent="0.25">
      <c r="A373" s="41">
        <v>371</v>
      </c>
      <c r="B373" s="41">
        <v>23</v>
      </c>
      <c r="C373" s="41">
        <v>26</v>
      </c>
    </row>
    <row r="374" spans="1:3" x14ac:dyDescent="0.25">
      <c r="A374" s="41">
        <v>372</v>
      </c>
      <c r="B374" s="41">
        <v>17</v>
      </c>
      <c r="C374" s="41">
        <v>47</v>
      </c>
    </row>
    <row r="375" spans="1:3" x14ac:dyDescent="0.25">
      <c r="A375" s="41">
        <v>373</v>
      </c>
      <c r="B375" s="41">
        <v>10</v>
      </c>
      <c r="C375" s="41">
        <v>38</v>
      </c>
    </row>
    <row r="376" spans="1:3" x14ac:dyDescent="0.25">
      <c r="A376" s="41">
        <v>374</v>
      </c>
      <c r="B376" s="41">
        <v>36</v>
      </c>
      <c r="C376" s="41">
        <v>26</v>
      </c>
    </row>
    <row r="377" spans="1:3" x14ac:dyDescent="0.25">
      <c r="A377" s="41">
        <v>375</v>
      </c>
      <c r="B377" s="41">
        <v>95</v>
      </c>
      <c r="C377" s="41">
        <v>36</v>
      </c>
    </row>
    <row r="378" spans="1:3" x14ac:dyDescent="0.25">
      <c r="A378" s="41">
        <v>376</v>
      </c>
      <c r="B378" s="41">
        <v>52</v>
      </c>
      <c r="C378" s="41">
        <v>30</v>
      </c>
    </row>
    <row r="379" spans="1:3" x14ac:dyDescent="0.25">
      <c r="A379" s="41">
        <v>377</v>
      </c>
      <c r="B379" s="41">
        <v>3</v>
      </c>
      <c r="C379" s="41">
        <v>37</v>
      </c>
    </row>
    <row r="380" spans="1:3" x14ac:dyDescent="0.25">
      <c r="A380" s="41">
        <v>378</v>
      </c>
      <c r="B380" s="41">
        <v>17</v>
      </c>
      <c r="C380" s="41">
        <v>50</v>
      </c>
    </row>
    <row r="381" spans="1:3" x14ac:dyDescent="0.25">
      <c r="A381" s="41">
        <v>379</v>
      </c>
      <c r="B381" s="41">
        <v>34</v>
      </c>
      <c r="C381" s="41">
        <v>35</v>
      </c>
    </row>
    <row r="382" spans="1:3" x14ac:dyDescent="0.25">
      <c r="A382" s="41">
        <v>380</v>
      </c>
      <c r="B382" s="41">
        <v>23</v>
      </c>
      <c r="C382" s="41">
        <v>16</v>
      </c>
    </row>
    <row r="383" spans="1:3" x14ac:dyDescent="0.25">
      <c r="A383" s="41">
        <v>381</v>
      </c>
      <c r="B383" s="41">
        <v>27</v>
      </c>
      <c r="C383" s="41">
        <v>22</v>
      </c>
    </row>
    <row r="384" spans="1:3" x14ac:dyDescent="0.25">
      <c r="A384" s="41">
        <v>382</v>
      </c>
      <c r="B384" s="41">
        <v>44</v>
      </c>
      <c r="C384" s="41">
        <v>30</v>
      </c>
    </row>
    <row r="385" spans="1:3" x14ac:dyDescent="0.25">
      <c r="A385" s="41">
        <v>383</v>
      </c>
      <c r="B385" s="41">
        <v>10</v>
      </c>
      <c r="C385" s="41">
        <v>28</v>
      </c>
    </row>
    <row r="386" spans="1:3" x14ac:dyDescent="0.25">
      <c r="A386" s="41">
        <v>384</v>
      </c>
      <c r="B386" s="41">
        <v>23</v>
      </c>
      <c r="C386" s="41">
        <v>24</v>
      </c>
    </row>
    <row r="387" spans="1:3" x14ac:dyDescent="0.25">
      <c r="A387" s="41">
        <v>385</v>
      </c>
      <c r="B387" s="41">
        <v>28</v>
      </c>
      <c r="C387" s="41">
        <v>42</v>
      </c>
    </row>
    <row r="388" spans="1:3" x14ac:dyDescent="0.25">
      <c r="A388" s="41">
        <v>386</v>
      </c>
      <c r="B388" s="41">
        <v>23</v>
      </c>
      <c r="C388" s="41">
        <v>3</v>
      </c>
    </row>
    <row r="389" spans="1:3" x14ac:dyDescent="0.25">
      <c r="A389" s="41">
        <v>387</v>
      </c>
      <c r="B389" s="41">
        <v>37</v>
      </c>
      <c r="C389" s="41">
        <v>26</v>
      </c>
    </row>
    <row r="390" spans="1:3" x14ac:dyDescent="0.25">
      <c r="A390" s="41">
        <v>388</v>
      </c>
      <c r="B390" s="41">
        <v>14</v>
      </c>
      <c r="C390" s="41">
        <v>36</v>
      </c>
    </row>
    <row r="391" spans="1:3" x14ac:dyDescent="0.25">
      <c r="A391" s="41">
        <v>389</v>
      </c>
      <c r="B391" s="41">
        <v>26</v>
      </c>
      <c r="C391" s="41">
        <v>42</v>
      </c>
    </row>
    <row r="392" spans="1:3" x14ac:dyDescent="0.25">
      <c r="A392" s="41">
        <v>390</v>
      </c>
      <c r="B392" s="41">
        <v>38</v>
      </c>
      <c r="C392" s="41">
        <v>37</v>
      </c>
    </row>
    <row r="393" spans="1:3" x14ac:dyDescent="0.25">
      <c r="A393" s="41">
        <v>391</v>
      </c>
      <c r="B393" s="41">
        <v>31</v>
      </c>
      <c r="C393" s="41">
        <v>23</v>
      </c>
    </row>
    <row r="394" spans="1:3" x14ac:dyDescent="0.25">
      <c r="A394" s="41">
        <v>392</v>
      </c>
      <c r="B394" s="41">
        <v>24</v>
      </c>
      <c r="C394" s="41">
        <v>17</v>
      </c>
    </row>
    <row r="395" spans="1:3" x14ac:dyDescent="0.25">
      <c r="A395" s="41">
        <v>393</v>
      </c>
      <c r="B395" s="41">
        <v>34</v>
      </c>
      <c r="C395" s="41">
        <v>16</v>
      </c>
    </row>
    <row r="396" spans="1:3" x14ac:dyDescent="0.25">
      <c r="A396" s="41">
        <v>394</v>
      </c>
      <c r="B396" s="41">
        <v>27</v>
      </c>
      <c r="C396" s="41">
        <v>13</v>
      </c>
    </row>
    <row r="397" spans="1:3" x14ac:dyDescent="0.25">
      <c r="A397" s="41">
        <v>395</v>
      </c>
      <c r="B397" s="41">
        <v>33</v>
      </c>
      <c r="C397" s="41">
        <v>24</v>
      </c>
    </row>
    <row r="398" spans="1:3" x14ac:dyDescent="0.25">
      <c r="A398" s="41">
        <v>396</v>
      </c>
      <c r="B398" s="41">
        <v>16</v>
      </c>
      <c r="C398" s="41">
        <v>10</v>
      </c>
    </row>
    <row r="399" spans="1:3" x14ac:dyDescent="0.25">
      <c r="A399" s="41">
        <v>397</v>
      </c>
      <c r="B399" s="41">
        <v>21</v>
      </c>
      <c r="C399" s="41">
        <v>28</v>
      </c>
    </row>
    <row r="400" spans="1:3" x14ac:dyDescent="0.25">
      <c r="A400" s="41">
        <v>398</v>
      </c>
      <c r="B400" s="41">
        <v>38</v>
      </c>
      <c r="C400" s="41">
        <v>27</v>
      </c>
    </row>
    <row r="401" spans="1:3" x14ac:dyDescent="0.25">
      <c r="A401" s="41">
        <v>399</v>
      </c>
      <c r="B401" s="41">
        <v>14</v>
      </c>
      <c r="C401" s="41">
        <v>38</v>
      </c>
    </row>
    <row r="402" spans="1:3" x14ac:dyDescent="0.25">
      <c r="A402" s="41">
        <v>400</v>
      </c>
      <c r="B402" s="41">
        <v>27</v>
      </c>
      <c r="C402" s="41">
        <v>25</v>
      </c>
    </row>
    <row r="403" spans="1:3" x14ac:dyDescent="0.25">
      <c r="A403" s="41">
        <v>401</v>
      </c>
      <c r="B403" s="41">
        <v>17</v>
      </c>
      <c r="C403" s="41">
        <v>30</v>
      </c>
    </row>
    <row r="404" spans="1:3" x14ac:dyDescent="0.25">
      <c r="A404" s="41">
        <v>402</v>
      </c>
      <c r="B404" s="41">
        <v>35</v>
      </c>
      <c r="C404" s="41">
        <v>37</v>
      </c>
    </row>
    <row r="405" spans="1:3" x14ac:dyDescent="0.25">
      <c r="A405" s="41">
        <v>403</v>
      </c>
      <c r="B405" s="41">
        <v>17</v>
      </c>
      <c r="C405" s="41">
        <v>42</v>
      </c>
    </row>
    <row r="406" spans="1:3" x14ac:dyDescent="0.25">
      <c r="A406" s="41">
        <v>404</v>
      </c>
      <c r="B406" s="41">
        <v>24</v>
      </c>
      <c r="C406" s="41">
        <v>43</v>
      </c>
    </row>
    <row r="407" spans="1:3" x14ac:dyDescent="0.25">
      <c r="A407" s="41">
        <v>405</v>
      </c>
      <c r="B407" s="41">
        <v>7</v>
      </c>
      <c r="C407" s="41">
        <v>47</v>
      </c>
    </row>
    <row r="408" spans="1:3" x14ac:dyDescent="0.25">
      <c r="A408" s="41">
        <v>406</v>
      </c>
      <c r="B408" s="41">
        <v>43</v>
      </c>
      <c r="C408" s="41">
        <v>3</v>
      </c>
    </row>
    <row r="409" spans="1:3" x14ac:dyDescent="0.25">
      <c r="A409" s="41">
        <v>407</v>
      </c>
      <c r="B409" s="41">
        <v>27</v>
      </c>
      <c r="C409" s="41">
        <v>16</v>
      </c>
    </row>
    <row r="410" spans="1:3" x14ac:dyDescent="0.25">
      <c r="A410" s="41">
        <v>408</v>
      </c>
      <c r="B410" s="41">
        <v>31</v>
      </c>
      <c r="C410" s="41">
        <v>56</v>
      </c>
    </row>
    <row r="411" spans="1:3" x14ac:dyDescent="0.25">
      <c r="A411" s="41">
        <v>409</v>
      </c>
      <c r="B411" s="41">
        <v>35</v>
      </c>
      <c r="C411" s="41">
        <v>34</v>
      </c>
    </row>
    <row r="412" spans="1:3" x14ac:dyDescent="0.25">
      <c r="A412" s="41">
        <v>410</v>
      </c>
      <c r="B412" s="41">
        <v>33</v>
      </c>
      <c r="C412" s="41">
        <v>17</v>
      </c>
    </row>
    <row r="413" spans="1:3" x14ac:dyDescent="0.25">
      <c r="A413" s="41">
        <v>411</v>
      </c>
      <c r="B413" s="41">
        <v>24</v>
      </c>
      <c r="C413" s="41">
        <v>27</v>
      </c>
    </row>
    <row r="414" spans="1:3" x14ac:dyDescent="0.25">
      <c r="A414" s="41">
        <v>412</v>
      </c>
      <c r="B414" s="41">
        <v>25</v>
      </c>
      <c r="C414" s="41">
        <v>20</v>
      </c>
    </row>
    <row r="415" spans="1:3" x14ac:dyDescent="0.25">
      <c r="A415" s="41">
        <v>413</v>
      </c>
      <c r="B415" s="41">
        <v>20</v>
      </c>
      <c r="C415" s="41">
        <v>37</v>
      </c>
    </row>
    <row r="416" spans="1:3" x14ac:dyDescent="0.25">
      <c r="A416" s="41">
        <v>414</v>
      </c>
      <c r="B416" s="41">
        <v>28</v>
      </c>
      <c r="C416" s="41">
        <v>33</v>
      </c>
    </row>
    <row r="417" spans="1:3" x14ac:dyDescent="0.25">
      <c r="A417" s="41">
        <v>415</v>
      </c>
      <c r="B417" s="41">
        <v>40</v>
      </c>
      <c r="C417" s="41">
        <v>23</v>
      </c>
    </row>
    <row r="418" spans="1:3" x14ac:dyDescent="0.25">
      <c r="A418" s="41">
        <v>416</v>
      </c>
      <c r="B418" s="41">
        <v>21</v>
      </c>
      <c r="C418" s="41">
        <v>37</v>
      </c>
    </row>
    <row r="419" spans="1:3" x14ac:dyDescent="0.25">
      <c r="A419" s="41">
        <v>417</v>
      </c>
      <c r="B419" s="41">
        <v>10</v>
      </c>
      <c r="C419" s="41">
        <v>25</v>
      </c>
    </row>
    <row r="420" spans="1:3" x14ac:dyDescent="0.25">
      <c r="A420" s="41">
        <v>418</v>
      </c>
      <c r="B420" s="41">
        <v>17</v>
      </c>
      <c r="C420" s="41">
        <v>44</v>
      </c>
    </row>
    <row r="421" spans="1:3" x14ac:dyDescent="0.25">
      <c r="A421" s="41">
        <v>419</v>
      </c>
      <c r="B421" s="41">
        <v>28</v>
      </c>
      <c r="C421" s="41">
        <v>13</v>
      </c>
    </row>
    <row r="422" spans="1:3" x14ac:dyDescent="0.25">
      <c r="A422" s="41">
        <v>420</v>
      </c>
      <c r="B422" s="41">
        <v>28</v>
      </c>
      <c r="C422" s="41">
        <v>14</v>
      </c>
    </row>
    <row r="423" spans="1:3" x14ac:dyDescent="0.25">
      <c r="A423" s="41">
        <v>421</v>
      </c>
      <c r="B423" s="41">
        <v>9</v>
      </c>
      <c r="C423" s="41">
        <v>40</v>
      </c>
    </row>
    <row r="424" spans="1:3" x14ac:dyDescent="0.25">
      <c r="A424" s="41">
        <v>422</v>
      </c>
      <c r="B424" s="41">
        <v>41</v>
      </c>
      <c r="C424" s="41">
        <v>49</v>
      </c>
    </row>
    <row r="425" spans="1:3" x14ac:dyDescent="0.25">
      <c r="A425" s="41">
        <v>423</v>
      </c>
      <c r="B425" s="41">
        <v>34</v>
      </c>
      <c r="C425" s="41">
        <v>28</v>
      </c>
    </row>
    <row r="426" spans="1:3" x14ac:dyDescent="0.25">
      <c r="A426" s="41">
        <v>424</v>
      </c>
      <c r="B426" s="41">
        <v>10</v>
      </c>
      <c r="C426" s="41">
        <v>37</v>
      </c>
    </row>
    <row r="427" spans="1:3" x14ac:dyDescent="0.25">
      <c r="A427" s="41">
        <v>425</v>
      </c>
      <c r="B427" s="41">
        <v>31</v>
      </c>
      <c r="C427" s="41">
        <v>19</v>
      </c>
    </row>
    <row r="428" spans="1:3" x14ac:dyDescent="0.25">
      <c r="A428" s="41">
        <v>426</v>
      </c>
      <c r="B428" s="41">
        <v>18</v>
      </c>
      <c r="C428" s="41">
        <v>20</v>
      </c>
    </row>
    <row r="429" spans="1:3" x14ac:dyDescent="0.25">
      <c r="A429" s="41">
        <v>427</v>
      </c>
      <c r="B429" s="41">
        <v>20</v>
      </c>
      <c r="C429" s="41">
        <v>64</v>
      </c>
    </row>
    <row r="430" spans="1:3" x14ac:dyDescent="0.25">
      <c r="A430" s="41">
        <v>428</v>
      </c>
      <c r="B430" s="41">
        <v>17</v>
      </c>
      <c r="C430" s="41">
        <v>26</v>
      </c>
    </row>
    <row r="431" spans="1:3" x14ac:dyDescent="0.25">
      <c r="A431" s="41">
        <v>429</v>
      </c>
      <c r="B431" s="41">
        <v>21</v>
      </c>
      <c r="C431" s="41">
        <v>12</v>
      </c>
    </row>
    <row r="432" spans="1:3" x14ac:dyDescent="0.25">
      <c r="A432" s="41">
        <v>430</v>
      </c>
      <c r="B432" s="41">
        <v>3</v>
      </c>
      <c r="C432" s="41">
        <v>21</v>
      </c>
    </row>
    <row r="433" spans="1:3" x14ac:dyDescent="0.25">
      <c r="A433" s="41">
        <v>431</v>
      </c>
      <c r="B433" s="41">
        <v>27</v>
      </c>
      <c r="C433" s="41">
        <v>19</v>
      </c>
    </row>
    <row r="434" spans="1:3" x14ac:dyDescent="0.25">
      <c r="A434" s="41">
        <v>432</v>
      </c>
      <c r="B434" s="41">
        <v>37</v>
      </c>
      <c r="C434" s="41">
        <v>9</v>
      </c>
    </row>
    <row r="435" spans="1:3" x14ac:dyDescent="0.25">
      <c r="A435" s="41">
        <v>433</v>
      </c>
      <c r="B435" s="41">
        <v>17</v>
      </c>
      <c r="C435" s="41">
        <v>25</v>
      </c>
    </row>
    <row r="436" spans="1:3" x14ac:dyDescent="0.25">
      <c r="A436" s="41">
        <v>434</v>
      </c>
      <c r="B436" s="41">
        <v>3</v>
      </c>
      <c r="C436" s="41">
        <v>63</v>
      </c>
    </row>
    <row r="437" spans="1:3" x14ac:dyDescent="0.25">
      <c r="A437" s="41">
        <v>435</v>
      </c>
      <c r="B437" s="41">
        <v>56</v>
      </c>
      <c r="C437" s="41">
        <v>23</v>
      </c>
    </row>
    <row r="438" spans="1:3" x14ac:dyDescent="0.25">
      <c r="A438" s="41">
        <v>436</v>
      </c>
      <c r="B438" s="41">
        <v>39</v>
      </c>
      <c r="C438" s="41">
        <v>31</v>
      </c>
    </row>
    <row r="439" spans="1:3" x14ac:dyDescent="0.25">
      <c r="A439" s="41">
        <v>437</v>
      </c>
      <c r="B439" s="41">
        <v>10</v>
      </c>
      <c r="C439" s="41">
        <v>27</v>
      </c>
    </row>
    <row r="440" spans="1:3" x14ac:dyDescent="0.25">
      <c r="A440" s="41">
        <v>438</v>
      </c>
      <c r="B440" s="41">
        <v>40</v>
      </c>
      <c r="C440" s="41">
        <v>6</v>
      </c>
    </row>
    <row r="441" spans="1:3" x14ac:dyDescent="0.25">
      <c r="A441" s="41">
        <v>439</v>
      </c>
      <c r="B441" s="41">
        <v>22</v>
      </c>
      <c r="C441" s="41">
        <v>23</v>
      </c>
    </row>
    <row r="442" spans="1:3" x14ac:dyDescent="0.25">
      <c r="A442" s="41">
        <v>440</v>
      </c>
      <c r="B442" s="41">
        <v>6</v>
      </c>
      <c r="C442" s="41">
        <v>26</v>
      </c>
    </row>
    <row r="443" spans="1:3" x14ac:dyDescent="0.25">
      <c r="A443" s="41">
        <v>441</v>
      </c>
      <c r="B443" s="41">
        <v>28</v>
      </c>
      <c r="C443" s="41">
        <v>33</v>
      </c>
    </row>
    <row r="444" spans="1:3" x14ac:dyDescent="0.25">
      <c r="A444" s="41">
        <v>442</v>
      </c>
      <c r="B444" s="41">
        <v>17</v>
      </c>
      <c r="C444" s="41">
        <v>13</v>
      </c>
    </row>
    <row r="445" spans="1:3" x14ac:dyDescent="0.25">
      <c r="A445" s="41">
        <v>443</v>
      </c>
      <c r="B445" s="41">
        <v>33</v>
      </c>
      <c r="C445" s="41">
        <v>27</v>
      </c>
    </row>
    <row r="446" spans="1:3" x14ac:dyDescent="0.25">
      <c r="A446" s="41">
        <v>444</v>
      </c>
      <c r="B446" s="41">
        <v>14</v>
      </c>
      <c r="C446" s="41">
        <v>20</v>
      </c>
    </row>
    <row r="447" spans="1:3" x14ac:dyDescent="0.25">
      <c r="A447" s="41">
        <v>445</v>
      </c>
      <c r="B447" s="41">
        <v>36</v>
      </c>
      <c r="C447" s="41">
        <v>43</v>
      </c>
    </row>
    <row r="448" spans="1:3" x14ac:dyDescent="0.25">
      <c r="A448" s="41">
        <v>446</v>
      </c>
      <c r="B448" s="41">
        <v>42</v>
      </c>
      <c r="C448" s="41">
        <v>38</v>
      </c>
    </row>
    <row r="449" spans="1:3" x14ac:dyDescent="0.25">
      <c r="A449" s="41">
        <v>447</v>
      </c>
      <c r="B449" s="41">
        <v>17</v>
      </c>
      <c r="C449" s="41">
        <v>20</v>
      </c>
    </row>
    <row r="450" spans="1:3" x14ac:dyDescent="0.25">
      <c r="A450" s="41">
        <v>448</v>
      </c>
      <c r="B450" s="41">
        <v>30</v>
      </c>
      <c r="C450" s="41">
        <v>33</v>
      </c>
    </row>
    <row r="451" spans="1:3" x14ac:dyDescent="0.25">
      <c r="A451" s="41">
        <v>449</v>
      </c>
      <c r="B451" s="41">
        <v>24</v>
      </c>
      <c r="C451" s="41">
        <v>12</v>
      </c>
    </row>
    <row r="452" spans="1:3" x14ac:dyDescent="0.25">
      <c r="A452" s="41">
        <v>450</v>
      </c>
      <c r="B452" s="41">
        <v>42</v>
      </c>
      <c r="C452" s="41">
        <v>23</v>
      </c>
    </row>
    <row r="453" spans="1:3" x14ac:dyDescent="0.25">
      <c r="A453" s="41">
        <v>451</v>
      </c>
      <c r="B453" s="41">
        <v>21</v>
      </c>
      <c r="C453" s="41">
        <v>20</v>
      </c>
    </row>
    <row r="454" spans="1:3" x14ac:dyDescent="0.25">
      <c r="A454" s="41">
        <v>452</v>
      </c>
      <c r="B454" s="41">
        <v>22</v>
      </c>
      <c r="C454" s="41">
        <v>44</v>
      </c>
    </row>
    <row r="455" spans="1:3" x14ac:dyDescent="0.25">
      <c r="A455" s="41">
        <v>453</v>
      </c>
      <c r="B455" s="41">
        <v>21</v>
      </c>
      <c r="C455" s="41">
        <v>24</v>
      </c>
    </row>
    <row r="456" spans="1:3" x14ac:dyDescent="0.25">
      <c r="A456" s="41">
        <v>454</v>
      </c>
      <c r="B456" s="41">
        <v>36</v>
      </c>
      <c r="C456" s="41">
        <v>44</v>
      </c>
    </row>
    <row r="457" spans="1:3" x14ac:dyDescent="0.25">
      <c r="A457" s="41">
        <v>455</v>
      </c>
      <c r="B457" s="41">
        <v>27</v>
      </c>
      <c r="C457" s="41">
        <v>43</v>
      </c>
    </row>
    <row r="458" spans="1:3" x14ac:dyDescent="0.25">
      <c r="A458" s="41">
        <v>456</v>
      </c>
      <c r="B458" s="41">
        <v>19</v>
      </c>
      <c r="C458" s="41">
        <v>24</v>
      </c>
    </row>
    <row r="459" spans="1:3" x14ac:dyDescent="0.25">
      <c r="A459" s="41">
        <v>457</v>
      </c>
      <c r="B459" s="41">
        <v>20</v>
      </c>
      <c r="C459" s="41">
        <v>39</v>
      </c>
    </row>
    <row r="460" spans="1:3" x14ac:dyDescent="0.25">
      <c r="A460" s="41">
        <v>458</v>
      </c>
      <c r="B460" s="41">
        <v>21</v>
      </c>
      <c r="C460" s="41">
        <v>12</v>
      </c>
    </row>
    <row r="461" spans="1:3" x14ac:dyDescent="0.25">
      <c r="A461" s="41">
        <v>459</v>
      </c>
      <c r="B461" s="41">
        <v>12</v>
      </c>
      <c r="C461" s="41">
        <v>36</v>
      </c>
    </row>
    <row r="462" spans="1:3" x14ac:dyDescent="0.25">
      <c r="A462" s="41">
        <v>460</v>
      </c>
      <c r="B462" s="41">
        <v>27</v>
      </c>
      <c r="C462" s="41">
        <v>20</v>
      </c>
    </row>
    <row r="463" spans="1:3" x14ac:dyDescent="0.25">
      <c r="A463" s="41">
        <v>461</v>
      </c>
      <c r="B463" s="41">
        <v>22</v>
      </c>
      <c r="C463" s="41">
        <v>46</v>
      </c>
    </row>
    <row r="464" spans="1:3" x14ac:dyDescent="0.25">
      <c r="A464" s="41">
        <v>462</v>
      </c>
      <c r="B464" s="41">
        <v>35</v>
      </c>
      <c r="C464" s="41">
        <v>6</v>
      </c>
    </row>
    <row r="465" spans="1:3" x14ac:dyDescent="0.25">
      <c r="A465" s="41">
        <v>463</v>
      </c>
      <c r="B465" s="41">
        <v>41</v>
      </c>
      <c r="C465" s="41">
        <v>48</v>
      </c>
    </row>
    <row r="466" spans="1:3" x14ac:dyDescent="0.25">
      <c r="A466" s="41">
        <v>464</v>
      </c>
      <c r="B466" s="41">
        <v>20</v>
      </c>
      <c r="C466" s="41">
        <v>31</v>
      </c>
    </row>
    <row r="467" spans="1:3" x14ac:dyDescent="0.25">
      <c r="A467" s="41">
        <v>465</v>
      </c>
      <c r="B467" s="41">
        <v>10</v>
      </c>
      <c r="C467" s="41">
        <v>19</v>
      </c>
    </row>
    <row r="468" spans="1:3" x14ac:dyDescent="0.25">
      <c r="A468" s="41">
        <v>466</v>
      </c>
      <c r="B468" s="41">
        <v>60</v>
      </c>
      <c r="C468" s="41">
        <v>33</v>
      </c>
    </row>
    <row r="469" spans="1:3" x14ac:dyDescent="0.25">
      <c r="A469" s="41">
        <v>467</v>
      </c>
      <c r="B469" s="41">
        <v>10</v>
      </c>
      <c r="C469" s="41">
        <v>17</v>
      </c>
    </row>
    <row r="470" spans="1:3" x14ac:dyDescent="0.25">
      <c r="A470" s="41">
        <v>468</v>
      </c>
      <c r="B470" s="41">
        <v>7</v>
      </c>
      <c r="C470" s="41">
        <v>10</v>
      </c>
    </row>
    <row r="471" spans="1:3" x14ac:dyDescent="0.25">
      <c r="A471" s="41">
        <v>469</v>
      </c>
      <c r="B471" s="41">
        <v>30</v>
      </c>
      <c r="C471" s="41">
        <v>22</v>
      </c>
    </row>
    <row r="472" spans="1:3" x14ac:dyDescent="0.25">
      <c r="A472" s="41">
        <v>470</v>
      </c>
      <c r="B472" s="41">
        <v>20</v>
      </c>
      <c r="C472" s="41">
        <v>6</v>
      </c>
    </row>
    <row r="473" spans="1:3" x14ac:dyDescent="0.25">
      <c r="A473" s="41">
        <v>471</v>
      </c>
      <c r="B473" s="41">
        <v>40</v>
      </c>
      <c r="C473" s="41">
        <v>17</v>
      </c>
    </row>
    <row r="474" spans="1:3" x14ac:dyDescent="0.25">
      <c r="A474" s="41">
        <v>472</v>
      </c>
      <c r="B474" s="41">
        <v>24</v>
      </c>
      <c r="C474" s="41">
        <v>31</v>
      </c>
    </row>
    <row r="475" spans="1:3" x14ac:dyDescent="0.25">
      <c r="A475" s="41">
        <v>473</v>
      </c>
      <c r="B475" s="41">
        <v>6</v>
      </c>
      <c r="C475" s="41">
        <v>0</v>
      </c>
    </row>
    <row r="476" spans="1:3" x14ac:dyDescent="0.25">
      <c r="A476" s="41">
        <v>474</v>
      </c>
      <c r="B476" s="41">
        <v>48</v>
      </c>
      <c r="C476" s="41">
        <v>41</v>
      </c>
    </row>
    <row r="477" spans="1:3" x14ac:dyDescent="0.25">
      <c r="A477" s="41">
        <v>475</v>
      </c>
      <c r="B477" s="41">
        <v>20</v>
      </c>
      <c r="C477" s="41">
        <v>17</v>
      </c>
    </row>
    <row r="478" spans="1:3" x14ac:dyDescent="0.25">
      <c r="A478" s="41">
        <v>476</v>
      </c>
      <c r="B478" s="41">
        <v>21</v>
      </c>
      <c r="C478" s="41">
        <v>53</v>
      </c>
    </row>
    <row r="479" spans="1:3" x14ac:dyDescent="0.25">
      <c r="A479" s="41">
        <v>477</v>
      </c>
      <c r="B479" s="41">
        <v>10</v>
      </c>
      <c r="C479" s="41">
        <v>34</v>
      </c>
    </row>
    <row r="480" spans="1:3" x14ac:dyDescent="0.25">
      <c r="A480" s="41">
        <v>478</v>
      </c>
      <c r="B480" s="41">
        <v>7</v>
      </c>
      <c r="C480" s="41">
        <v>10</v>
      </c>
    </row>
    <row r="481" spans="1:3" x14ac:dyDescent="0.25">
      <c r="A481" s="41">
        <v>479</v>
      </c>
      <c r="B481" s="41">
        <v>26</v>
      </c>
      <c r="C481" s="41">
        <v>20</v>
      </c>
    </row>
    <row r="482" spans="1:3" x14ac:dyDescent="0.25">
      <c r="A482" s="41">
        <v>480</v>
      </c>
      <c r="B482" s="41">
        <v>47</v>
      </c>
      <c r="C482" s="41">
        <v>23</v>
      </c>
    </row>
    <row r="483" spans="1:3" x14ac:dyDescent="0.25">
      <c r="A483" s="41">
        <v>481</v>
      </c>
      <c r="B483" s="41">
        <v>37</v>
      </c>
      <c r="C483" s="41">
        <v>47</v>
      </c>
    </row>
    <row r="484" spans="1:3" x14ac:dyDescent="0.25">
      <c r="A484" s="41">
        <v>482</v>
      </c>
      <c r="B484" s="41">
        <v>31</v>
      </c>
      <c r="C484" s="41">
        <v>39</v>
      </c>
    </row>
    <row r="485" spans="1:3" x14ac:dyDescent="0.25">
      <c r="A485" s="41">
        <v>483</v>
      </c>
      <c r="B485" s="41">
        <v>20</v>
      </c>
      <c r="C485" s="41">
        <v>42</v>
      </c>
    </row>
    <row r="486" spans="1:3" x14ac:dyDescent="0.25">
      <c r="A486" s="41">
        <v>484</v>
      </c>
      <c r="B486" s="41">
        <v>17</v>
      </c>
      <c r="C486" s="41">
        <v>30</v>
      </c>
    </row>
    <row r="487" spans="1:3" x14ac:dyDescent="0.25">
      <c r="A487" s="41">
        <v>485</v>
      </c>
      <c r="B487" s="41">
        <v>55</v>
      </c>
      <c r="C487" s="41">
        <v>33</v>
      </c>
    </row>
    <row r="488" spans="1:3" x14ac:dyDescent="0.25">
      <c r="A488" s="41">
        <v>486</v>
      </c>
      <c r="B488" s="41">
        <v>28</v>
      </c>
      <c r="C488" s="41">
        <v>22</v>
      </c>
    </row>
    <row r="489" spans="1:3" x14ac:dyDescent="0.25">
      <c r="A489" s="41">
        <v>487</v>
      </c>
      <c r="B489" s="41">
        <v>10</v>
      </c>
      <c r="C489" s="41">
        <v>16</v>
      </c>
    </row>
    <row r="490" spans="1:3" x14ac:dyDescent="0.25">
      <c r="A490" s="41">
        <v>488</v>
      </c>
      <c r="B490" s="41">
        <v>19</v>
      </c>
      <c r="C490" s="41">
        <v>53</v>
      </c>
    </row>
    <row r="491" spans="1:3" x14ac:dyDescent="0.25">
      <c r="A491" s="41">
        <v>489</v>
      </c>
      <c r="B491" s="41">
        <v>38</v>
      </c>
      <c r="C491" s="41">
        <v>48</v>
      </c>
    </row>
    <row r="492" spans="1:3" x14ac:dyDescent="0.25">
      <c r="A492" s="41">
        <v>490</v>
      </c>
      <c r="B492" s="41">
        <v>33</v>
      </c>
      <c r="C492" s="41">
        <v>39</v>
      </c>
    </row>
    <row r="493" spans="1:3" x14ac:dyDescent="0.25">
      <c r="A493" s="41">
        <v>491</v>
      </c>
      <c r="B493" s="41">
        <v>40</v>
      </c>
      <c r="C493" s="41">
        <v>31</v>
      </c>
    </row>
    <row r="494" spans="1:3" x14ac:dyDescent="0.25">
      <c r="A494" s="41">
        <v>492</v>
      </c>
      <c r="B494" s="41">
        <v>21</v>
      </c>
      <c r="C494" s="41">
        <v>28</v>
      </c>
    </row>
    <row r="495" spans="1:3" x14ac:dyDescent="0.25">
      <c r="A495" s="41">
        <v>493</v>
      </c>
      <c r="B495" s="41">
        <v>10</v>
      </c>
      <c r="C495" s="41">
        <v>13</v>
      </c>
    </row>
    <row r="496" spans="1:3" x14ac:dyDescent="0.25">
      <c r="A496" s="41">
        <v>494</v>
      </c>
      <c r="B496" s="41">
        <v>0</v>
      </c>
      <c r="C496" s="41">
        <v>10</v>
      </c>
    </row>
    <row r="497" spans="1:3" x14ac:dyDescent="0.25">
      <c r="A497" s="41">
        <v>495</v>
      </c>
      <c r="B497" s="41">
        <v>7</v>
      </c>
      <c r="C497" s="41">
        <v>27</v>
      </c>
    </row>
    <row r="498" spans="1:3" x14ac:dyDescent="0.25">
      <c r="A498" s="41">
        <v>496</v>
      </c>
      <c r="B498" s="41">
        <v>61</v>
      </c>
      <c r="C498" s="41">
        <v>0</v>
      </c>
    </row>
    <row r="499" spans="1:3" x14ac:dyDescent="0.25">
      <c r="A499" s="41">
        <v>497</v>
      </c>
      <c r="B499" s="41">
        <v>10</v>
      </c>
      <c r="C499" s="41">
        <v>27</v>
      </c>
    </row>
    <row r="500" spans="1:3" x14ac:dyDescent="0.25">
      <c r="A500" s="41">
        <v>498</v>
      </c>
      <c r="B500" s="41">
        <v>38</v>
      </c>
      <c r="C500" s="41">
        <v>15</v>
      </c>
    </row>
    <row r="501" spans="1:3" x14ac:dyDescent="0.25">
      <c r="A501" s="41">
        <v>499</v>
      </c>
      <c r="B501" s="41">
        <v>27</v>
      </c>
      <c r="C501" s="41">
        <v>15</v>
      </c>
    </row>
    <row r="502" spans="1:3" x14ac:dyDescent="0.25">
      <c r="A502" s="41">
        <v>500</v>
      </c>
      <c r="B502" s="41">
        <v>16</v>
      </c>
      <c r="C502" s="41">
        <v>21</v>
      </c>
    </row>
    <row r="503" spans="1:3" x14ac:dyDescent="0.25">
      <c r="A503" s="41">
        <v>501</v>
      </c>
      <c r="B503" s="41">
        <v>19</v>
      </c>
      <c r="C503" s="41">
        <v>20</v>
      </c>
    </row>
    <row r="504" spans="1:3" x14ac:dyDescent="0.25">
      <c r="A504" s="41">
        <v>502</v>
      </c>
      <c r="B504" s="41">
        <v>24</v>
      </c>
      <c r="C504" s="41">
        <v>37</v>
      </c>
    </row>
    <row r="505" spans="1:3" x14ac:dyDescent="0.25">
      <c r="A505" s="41">
        <v>503</v>
      </c>
      <c r="B505" s="41">
        <v>24</v>
      </c>
      <c r="C505" s="41">
        <v>7</v>
      </c>
    </row>
    <row r="506" spans="1:3" x14ac:dyDescent="0.25">
      <c r="A506" s="41">
        <v>504</v>
      </c>
      <c r="B506" s="41">
        <v>30</v>
      </c>
      <c r="C506" s="41">
        <v>27</v>
      </c>
    </row>
    <row r="507" spans="1:3" x14ac:dyDescent="0.25">
      <c r="A507" s="41">
        <v>505</v>
      </c>
      <c r="B507" s="41">
        <v>14</v>
      </c>
      <c r="C507" s="41">
        <v>38</v>
      </c>
    </row>
    <row r="508" spans="1:3" x14ac:dyDescent="0.25">
      <c r="A508" s="41">
        <v>506</v>
      </c>
      <c r="B508" s="41">
        <v>29</v>
      </c>
      <c r="C508" s="41">
        <v>20</v>
      </c>
    </row>
    <row r="509" spans="1:3" x14ac:dyDescent="0.25">
      <c r="A509" s="41">
        <v>507</v>
      </c>
      <c r="B509" s="41">
        <v>27</v>
      </c>
      <c r="C509" s="41">
        <v>29</v>
      </c>
    </row>
    <row r="510" spans="1:3" x14ac:dyDescent="0.25">
      <c r="A510" s="41">
        <v>508</v>
      </c>
      <c r="B510" s="41">
        <v>6</v>
      </c>
      <c r="C510" s="41">
        <v>40</v>
      </c>
    </row>
    <row r="511" spans="1:3" x14ac:dyDescent="0.25">
      <c r="A511" s="41">
        <v>509</v>
      </c>
      <c r="B511" s="41">
        <v>17</v>
      </c>
      <c r="C511" s="41">
        <v>32</v>
      </c>
    </row>
    <row r="512" spans="1:3" x14ac:dyDescent="0.25">
      <c r="A512" s="41">
        <v>510</v>
      </c>
      <c r="B512" s="41">
        <v>29</v>
      </c>
      <c r="C512" s="41">
        <v>12</v>
      </c>
    </row>
    <row r="513" spans="1:3" x14ac:dyDescent="0.25">
      <c r="A513" s="41">
        <v>511</v>
      </c>
      <c r="B513" s="41">
        <v>37</v>
      </c>
      <c r="C513" s="41">
        <v>38</v>
      </c>
    </row>
    <row r="514" spans="1:3" x14ac:dyDescent="0.25">
      <c r="A514" s="41">
        <v>512</v>
      </c>
      <c r="B514" s="41">
        <v>41</v>
      </c>
      <c r="C514" s="41">
        <v>29</v>
      </c>
    </row>
    <row r="515" spans="1:3" x14ac:dyDescent="0.25">
      <c r="A515" s="41">
        <v>513</v>
      </c>
      <c r="B515" s="41">
        <v>24</v>
      </c>
      <c r="C515" s="41">
        <v>27</v>
      </c>
    </row>
    <row r="516" spans="1:3" x14ac:dyDescent="0.25">
      <c r="A516" s="41">
        <v>514</v>
      </c>
      <c r="B516" s="41">
        <v>14</v>
      </c>
      <c r="C516" s="41">
        <v>36</v>
      </c>
    </row>
    <row r="517" spans="1:3" x14ac:dyDescent="0.25">
      <c r="A517" s="41">
        <v>515</v>
      </c>
      <c r="B517" s="41">
        <v>48</v>
      </c>
      <c r="C517" s="41">
        <v>47</v>
      </c>
    </row>
    <row r="518" spans="1:3" x14ac:dyDescent="0.25">
      <c r="A518" s="41">
        <v>516</v>
      </c>
      <c r="B518" s="41">
        <v>23</v>
      </c>
      <c r="C518" s="41">
        <v>35</v>
      </c>
    </row>
    <row r="519" spans="1:3" x14ac:dyDescent="0.25">
      <c r="A519" s="41">
        <v>517</v>
      </c>
      <c r="B519" s="41">
        <v>57</v>
      </c>
      <c r="C519" s="41">
        <v>26</v>
      </c>
    </row>
    <row r="520" spans="1:3" x14ac:dyDescent="0.25">
      <c r="A520" s="41">
        <v>518</v>
      </c>
      <c r="B520" s="41">
        <v>24</v>
      </c>
      <c r="C520" s="41">
        <v>16</v>
      </c>
    </row>
    <row r="521" spans="1:3" x14ac:dyDescent="0.25">
      <c r="A521" s="41">
        <v>519</v>
      </c>
      <c r="B521" s="41">
        <v>36</v>
      </c>
      <c r="C521" s="41">
        <v>24</v>
      </c>
    </row>
    <row r="522" spans="1:3" x14ac:dyDescent="0.25">
      <c r="A522" s="41">
        <v>520</v>
      </c>
      <c r="B522" s="41">
        <v>7</v>
      </c>
      <c r="C522" s="41">
        <v>10</v>
      </c>
    </row>
    <row r="523" spans="1:3" x14ac:dyDescent="0.25">
      <c r="A523" s="41">
        <v>521</v>
      </c>
      <c r="B523" s="41">
        <v>28</v>
      </c>
      <c r="C523" s="41">
        <v>34</v>
      </c>
    </row>
    <row r="524" spans="1:3" x14ac:dyDescent="0.25">
      <c r="A524" s="41">
        <v>522</v>
      </c>
      <c r="B524" s="41">
        <v>44</v>
      </c>
      <c r="C524" s="41">
        <v>27</v>
      </c>
    </row>
    <row r="525" spans="1:3" x14ac:dyDescent="0.25">
      <c r="A525" s="41">
        <v>523</v>
      </c>
      <c r="B525" s="41">
        <v>10</v>
      </c>
      <c r="C525" s="41">
        <v>75</v>
      </c>
    </row>
    <row r="526" spans="1:3" x14ac:dyDescent="0.25">
      <c r="A526" s="41">
        <v>524</v>
      </c>
      <c r="B526" s="41">
        <v>20</v>
      </c>
      <c r="C526" s="41">
        <v>16</v>
      </c>
    </row>
    <row r="527" spans="1:3" x14ac:dyDescent="0.25">
      <c r="A527" s="41">
        <v>525</v>
      </c>
      <c r="B527" s="41">
        <v>18</v>
      </c>
      <c r="C527" s="41">
        <v>30</v>
      </c>
    </row>
    <row r="528" spans="1:3" x14ac:dyDescent="0.25">
      <c r="A528" s="41">
        <v>526</v>
      </c>
      <c r="B528" s="41">
        <v>14</v>
      </c>
      <c r="C528" s="41">
        <v>27</v>
      </c>
    </row>
    <row r="529" spans="1:3" x14ac:dyDescent="0.25">
      <c r="A529" s="41">
        <v>527</v>
      </c>
      <c r="B529" s="41">
        <v>24</v>
      </c>
      <c r="C529" s="41">
        <v>30</v>
      </c>
    </row>
    <row r="530" spans="1:3" x14ac:dyDescent="0.25">
      <c r="A530" s="41">
        <v>528</v>
      </c>
      <c r="B530" s="41">
        <v>31</v>
      </c>
      <c r="C530" s="41">
        <v>23</v>
      </c>
    </row>
    <row r="531" spans="1:3" x14ac:dyDescent="0.25">
      <c r="A531" s="41">
        <v>529</v>
      </c>
      <c r="B531" s="41">
        <v>3</v>
      </c>
      <c r="C531" s="41">
        <v>37</v>
      </c>
    </row>
    <row r="532" spans="1:3" x14ac:dyDescent="0.25">
      <c r="A532" s="41">
        <v>530</v>
      </c>
      <c r="B532" s="41">
        <v>31</v>
      </c>
      <c r="C532" s="41">
        <v>38</v>
      </c>
    </row>
    <row r="533" spans="1:3" x14ac:dyDescent="0.25">
      <c r="A533" s="41">
        <v>531</v>
      </c>
      <c r="B533" s="41">
        <v>40</v>
      </c>
      <c r="C533" s="41">
        <v>34</v>
      </c>
    </row>
    <row r="534" spans="1:3" x14ac:dyDescent="0.25">
      <c r="A534" s="41">
        <v>532</v>
      </c>
      <c r="B534" s="41">
        <v>45</v>
      </c>
      <c r="C534" s="41">
        <v>22</v>
      </c>
    </row>
    <row r="535" spans="1:3" x14ac:dyDescent="0.25">
      <c r="A535" s="41">
        <v>533</v>
      </c>
      <c r="B535" s="41">
        <v>14</v>
      </c>
      <c r="C535" s="41">
        <v>33</v>
      </c>
    </row>
    <row r="536" spans="1:3" x14ac:dyDescent="0.25">
      <c r="A536" s="41">
        <v>534</v>
      </c>
      <c r="B536" s="41">
        <v>36</v>
      </c>
      <c r="C536" s="41">
        <v>29</v>
      </c>
    </row>
    <row r="537" spans="1:3" x14ac:dyDescent="0.25">
      <c r="A537" s="41">
        <v>535</v>
      </c>
      <c r="B537" s="41">
        <v>6</v>
      </c>
      <c r="C537" s="41">
        <v>45</v>
      </c>
    </row>
    <row r="538" spans="1:3" x14ac:dyDescent="0.25">
      <c r="A538" s="41">
        <v>536</v>
      </c>
      <c r="B538" s="41">
        <v>17</v>
      </c>
      <c r="C538" s="41">
        <v>13</v>
      </c>
    </row>
    <row r="539" spans="1:3" x14ac:dyDescent="0.25">
      <c r="A539" s="41">
        <v>537</v>
      </c>
      <c r="B539" s="41">
        <v>14</v>
      </c>
      <c r="C539" s="41">
        <v>27</v>
      </c>
    </row>
    <row r="540" spans="1:3" x14ac:dyDescent="0.25">
      <c r="A540" s="41">
        <v>538</v>
      </c>
      <c r="B540" s="41">
        <v>10</v>
      </c>
      <c r="C540" s="41">
        <v>24</v>
      </c>
    </row>
    <row r="541" spans="1:3" x14ac:dyDescent="0.25">
      <c r="A541" s="41">
        <v>539</v>
      </c>
      <c r="B541" s="41">
        <v>51</v>
      </c>
      <c r="C541" s="41">
        <v>23</v>
      </c>
    </row>
    <row r="542" spans="1:3" x14ac:dyDescent="0.25">
      <c r="A542" s="41">
        <v>540</v>
      </c>
      <c r="B542" s="41">
        <v>28</v>
      </c>
      <c r="C542" s="41">
        <v>25</v>
      </c>
    </row>
    <row r="543" spans="1:3" x14ac:dyDescent="0.25">
      <c r="A543" s="41">
        <v>541</v>
      </c>
      <c r="B543" s="41">
        <v>6</v>
      </c>
      <c r="C543" s="41">
        <v>34</v>
      </c>
    </row>
    <row r="544" spans="1:3" x14ac:dyDescent="0.25">
      <c r="A544" s="41">
        <v>542</v>
      </c>
      <c r="B544" s="41">
        <v>55</v>
      </c>
      <c r="C544" s="41">
        <v>27</v>
      </c>
    </row>
    <row r="545" spans="1:3" x14ac:dyDescent="0.25">
      <c r="A545" s="41">
        <v>543</v>
      </c>
      <c r="B545" s="41">
        <v>18</v>
      </c>
      <c r="C545" s="41">
        <v>21</v>
      </c>
    </row>
    <row r="546" spans="1:3" x14ac:dyDescent="0.25">
      <c r="A546" s="41">
        <v>544</v>
      </c>
      <c r="B546" s="41">
        <v>19</v>
      </c>
      <c r="C546" s="41">
        <v>44</v>
      </c>
    </row>
    <row r="547" spans="1:3" x14ac:dyDescent="0.25">
      <c r="A547" s="41">
        <v>545</v>
      </c>
      <c r="B547" s="41">
        <v>20</v>
      </c>
      <c r="C547" s="41">
        <v>37</v>
      </c>
    </row>
    <row r="548" spans="1:3" x14ac:dyDescent="0.25">
      <c r="A548" s="41">
        <v>546</v>
      </c>
      <c r="B548" s="41">
        <v>21</v>
      </c>
      <c r="C548" s="41">
        <v>36</v>
      </c>
    </row>
    <row r="549" spans="1:3" x14ac:dyDescent="0.25">
      <c r="A549" s="41">
        <v>547</v>
      </c>
      <c r="B549" s="41">
        <v>39</v>
      </c>
      <c r="C549" s="41">
        <v>41</v>
      </c>
    </row>
    <row r="550" spans="1:3" x14ac:dyDescent="0.25">
      <c r="A550" s="41">
        <v>548</v>
      </c>
      <c r="B550" s="41">
        <v>13</v>
      </c>
      <c r="C550" s="41">
        <v>37</v>
      </c>
    </row>
    <row r="551" spans="1:3" x14ac:dyDescent="0.25">
      <c r="A551" s="41">
        <v>549</v>
      </c>
      <c r="B551" s="41">
        <v>27</v>
      </c>
      <c r="C551" s="41">
        <v>38</v>
      </c>
    </row>
    <row r="552" spans="1:3" x14ac:dyDescent="0.25">
      <c r="A552" s="41">
        <v>550</v>
      </c>
      <c r="B552" s="41">
        <v>21</v>
      </c>
      <c r="C552" s="41">
        <v>22</v>
      </c>
    </row>
    <row r="553" spans="1:3" x14ac:dyDescent="0.25">
      <c r="A553" s="41">
        <v>551</v>
      </c>
      <c r="B553" s="41">
        <v>27</v>
      </c>
      <c r="C553" s="41">
        <v>8</v>
      </c>
    </row>
    <row r="554" spans="1:3" x14ac:dyDescent="0.25">
      <c r="A554" s="41">
        <v>552</v>
      </c>
      <c r="B554" s="41">
        <v>0</v>
      </c>
      <c r="C554" s="41">
        <v>30</v>
      </c>
    </row>
    <row r="555" spans="1:3" x14ac:dyDescent="0.25">
      <c r="A555" s="41">
        <v>553</v>
      </c>
      <c r="B555" s="41">
        <v>38</v>
      </c>
      <c r="C555" s="41">
        <v>55</v>
      </c>
    </row>
    <row r="556" spans="1:3" x14ac:dyDescent="0.25">
      <c r="A556" s="41">
        <v>554</v>
      </c>
      <c r="B556" s="41">
        <v>24</v>
      </c>
      <c r="C556" s="41">
        <v>44</v>
      </c>
    </row>
    <row r="557" spans="1:3" x14ac:dyDescent="0.25">
      <c r="A557" s="41">
        <v>555</v>
      </c>
      <c r="B557" s="41">
        <v>68</v>
      </c>
      <c r="C557" s="41">
        <v>7</v>
      </c>
    </row>
    <row r="558" spans="1:3" x14ac:dyDescent="0.25">
      <c r="A558" s="41">
        <v>556</v>
      </c>
      <c r="B558" s="41">
        <v>20</v>
      </c>
      <c r="C558" s="41">
        <v>28</v>
      </c>
    </row>
    <row r="559" spans="1:3" x14ac:dyDescent="0.25">
      <c r="A559" s="41">
        <v>557</v>
      </c>
      <c r="B559" s="41">
        <v>47</v>
      </c>
      <c r="C559" s="41">
        <v>38</v>
      </c>
    </row>
    <row r="560" spans="1:3" x14ac:dyDescent="0.25">
      <c r="A560" s="41">
        <v>558</v>
      </c>
      <c r="B560" s="41">
        <v>31</v>
      </c>
      <c r="C560" s="41">
        <v>26</v>
      </c>
    </row>
    <row r="561" spans="1:3" x14ac:dyDescent="0.25">
      <c r="A561" s="41">
        <v>559</v>
      </c>
      <c r="B561" s="41">
        <v>44</v>
      </c>
      <c r="C561" s="41">
        <v>3</v>
      </c>
    </row>
    <row r="562" spans="1:3" x14ac:dyDescent="0.25">
      <c r="A562" s="41">
        <v>560</v>
      </c>
      <c r="B562" s="41">
        <v>14</v>
      </c>
      <c r="C562" s="41">
        <v>34</v>
      </c>
    </row>
    <row r="563" spans="1:3" x14ac:dyDescent="0.25">
      <c r="A563" s="41">
        <v>561</v>
      </c>
      <c r="B563" s="41">
        <v>48</v>
      </c>
      <c r="C563" s="41">
        <v>28</v>
      </c>
    </row>
    <row r="564" spans="1:3" x14ac:dyDescent="0.25">
      <c r="A564" s="41">
        <v>562</v>
      </c>
      <c r="B564" s="41">
        <v>33</v>
      </c>
      <c r="C564" s="41">
        <v>10</v>
      </c>
    </row>
    <row r="565" spans="1:3" x14ac:dyDescent="0.25">
      <c r="A565" s="41">
        <v>563</v>
      </c>
      <c r="B565" s="41">
        <v>14</v>
      </c>
      <c r="C565" s="41">
        <v>20</v>
      </c>
    </row>
    <row r="566" spans="1:3" x14ac:dyDescent="0.25">
      <c r="A566" s="41">
        <v>564</v>
      </c>
      <c r="B566" s="41">
        <v>38</v>
      </c>
      <c r="C566" s="41">
        <v>31</v>
      </c>
    </row>
    <row r="567" spans="1:3" x14ac:dyDescent="0.25">
      <c r="A567" s="41">
        <v>565</v>
      </c>
      <c r="B567" s="41">
        <v>13</v>
      </c>
      <c r="C567" s="41">
        <v>14</v>
      </c>
    </row>
    <row r="568" spans="1:3" x14ac:dyDescent="0.25">
      <c r="A568" s="41">
        <v>566</v>
      </c>
      <c r="B568" s="41">
        <v>24</v>
      </c>
      <c r="C568" s="41">
        <v>20</v>
      </c>
    </row>
    <row r="569" spans="1:3" x14ac:dyDescent="0.25">
      <c r="A569" s="41">
        <v>567</v>
      </c>
      <c r="B569" s="41">
        <v>14</v>
      </c>
      <c r="C569" s="41">
        <v>61</v>
      </c>
    </row>
    <row r="570" spans="1:3" x14ac:dyDescent="0.25">
      <c r="A570" s="41">
        <v>568</v>
      </c>
      <c r="B570" s="41">
        <v>61</v>
      </c>
      <c r="C570" s="41">
        <v>27</v>
      </c>
    </row>
    <row r="571" spans="1:3" x14ac:dyDescent="0.25">
      <c r="A571" s="41">
        <v>569</v>
      </c>
      <c r="B571" s="41">
        <v>29</v>
      </c>
      <c r="C571" s="41">
        <v>38</v>
      </c>
    </row>
    <row r="572" spans="1:3" x14ac:dyDescent="0.25">
      <c r="A572" s="41">
        <v>570</v>
      </c>
      <c r="B572" s="41">
        <v>35</v>
      </c>
      <c r="C572" s="41">
        <v>33</v>
      </c>
    </row>
    <row r="573" spans="1:3" x14ac:dyDescent="0.25">
      <c r="A573" s="41">
        <v>571</v>
      </c>
      <c r="B573" s="41">
        <v>17</v>
      </c>
      <c r="C573" s="41">
        <v>24</v>
      </c>
    </row>
    <row r="574" spans="1:3" x14ac:dyDescent="0.25">
      <c r="A574" s="41">
        <v>572</v>
      </c>
      <c r="B574" s="41">
        <v>17</v>
      </c>
      <c r="C574" s="41">
        <v>21</v>
      </c>
    </row>
    <row r="575" spans="1:3" x14ac:dyDescent="0.25">
      <c r="A575" s="41">
        <v>573</v>
      </c>
      <c r="B575" s="41">
        <v>24</v>
      </c>
      <c r="C575" s="41">
        <v>3</v>
      </c>
    </row>
    <row r="576" spans="1:3" x14ac:dyDescent="0.25">
      <c r="A576" s="41">
        <v>574</v>
      </c>
      <c r="B576" s="41">
        <v>22</v>
      </c>
      <c r="C576" s="41">
        <v>12</v>
      </c>
    </row>
    <row r="577" spans="1:3" x14ac:dyDescent="0.25">
      <c r="A577" s="41">
        <v>575</v>
      </c>
      <c r="B577" s="41">
        <v>24</v>
      </c>
      <c r="C577" s="41">
        <v>3</v>
      </c>
    </row>
    <row r="578" spans="1:3" x14ac:dyDescent="0.25">
      <c r="A578" s="41">
        <v>576</v>
      </c>
      <c r="B578" s="41">
        <v>49</v>
      </c>
      <c r="C578" s="41">
        <v>26</v>
      </c>
    </row>
    <row r="579" spans="1:3" x14ac:dyDescent="0.25">
      <c r="A579" s="41">
        <v>577</v>
      </c>
      <c r="B579" s="41">
        <v>37</v>
      </c>
      <c r="C579" s="41">
        <v>14</v>
      </c>
    </row>
    <row r="580" spans="1:3" x14ac:dyDescent="0.25">
      <c r="A580" s="41">
        <v>578</v>
      </c>
      <c r="B580" s="41">
        <v>42</v>
      </c>
      <c r="C580" s="41">
        <v>17</v>
      </c>
    </row>
    <row r="581" spans="1:3" x14ac:dyDescent="0.25">
      <c r="A581" s="41">
        <v>579</v>
      </c>
      <c r="B581" s="41">
        <v>40</v>
      </c>
      <c r="C581" s="41">
        <v>6</v>
      </c>
    </row>
    <row r="582" spans="1:3" x14ac:dyDescent="0.25">
      <c r="A582" s="41">
        <v>580</v>
      </c>
      <c r="B582" s="41">
        <v>35</v>
      </c>
      <c r="C582" s="41">
        <v>63</v>
      </c>
    </row>
    <row r="583" spans="1:3" x14ac:dyDescent="0.25">
      <c r="A583" s="41">
        <v>581</v>
      </c>
      <c r="B583" s="41">
        <v>26</v>
      </c>
      <c r="C583" s="41">
        <v>7</v>
      </c>
    </row>
    <row r="584" spans="1:3" x14ac:dyDescent="0.25">
      <c r="A584" s="41">
        <v>582</v>
      </c>
      <c r="B584" s="41">
        <v>7</v>
      </c>
      <c r="C584" s="41">
        <v>43</v>
      </c>
    </row>
    <row r="585" spans="1:3" x14ac:dyDescent="0.25">
      <c r="A585" s="41">
        <v>583</v>
      </c>
      <c r="B585" s="41">
        <v>25</v>
      </c>
      <c r="C585" s="41">
        <v>30</v>
      </c>
    </row>
    <row r="586" spans="1:3" x14ac:dyDescent="0.25">
      <c r="A586" s="41">
        <v>584</v>
      </c>
      <c r="B586" s="41">
        <v>20</v>
      </c>
      <c r="C586" s="41">
        <v>18</v>
      </c>
    </row>
    <row r="587" spans="1:3" x14ac:dyDescent="0.25">
      <c r="A587" s="41">
        <v>585</v>
      </c>
      <c r="B587" s="41">
        <v>42</v>
      </c>
      <c r="C587" s="41">
        <v>45</v>
      </c>
    </row>
    <row r="588" spans="1:3" x14ac:dyDescent="0.25">
      <c r="A588" s="41">
        <v>586</v>
      </c>
      <c r="B588" s="41">
        <v>47</v>
      </c>
      <c r="C588" s="41">
        <v>13</v>
      </c>
    </row>
    <row r="589" spans="1:3" x14ac:dyDescent="0.25">
      <c r="A589" s="41">
        <v>587</v>
      </c>
      <c r="B589" s="41">
        <v>31</v>
      </c>
      <c r="C589" s="41">
        <v>32</v>
      </c>
    </row>
    <row r="590" spans="1:3" x14ac:dyDescent="0.25">
      <c r="A590" s="41">
        <v>588</v>
      </c>
      <c r="B590" s="41">
        <v>29</v>
      </c>
      <c r="C590" s="41">
        <v>31</v>
      </c>
    </row>
    <row r="591" spans="1:3" x14ac:dyDescent="0.25">
      <c r="A591" s="41">
        <v>589</v>
      </c>
      <c r="B591" s="41">
        <v>15</v>
      </c>
      <c r="C591" s="41">
        <v>9</v>
      </c>
    </row>
    <row r="592" spans="1:3" x14ac:dyDescent="0.25">
      <c r="A592" s="41">
        <v>590</v>
      </c>
      <c r="B592" s="41">
        <v>21</v>
      </c>
      <c r="C592" s="41">
        <v>37</v>
      </c>
    </row>
    <row r="593" spans="1:3" x14ac:dyDescent="0.25">
      <c r="A593" s="41">
        <v>591</v>
      </c>
      <c r="B593" s="41">
        <v>17</v>
      </c>
      <c r="C593" s="41">
        <v>38</v>
      </c>
    </row>
    <row r="594" spans="1:3" x14ac:dyDescent="0.25">
      <c r="A594" s="41">
        <v>592</v>
      </c>
      <c r="B594" s="41">
        <v>28</v>
      </c>
      <c r="C594" s="41">
        <v>7</v>
      </c>
    </row>
    <row r="595" spans="1:3" x14ac:dyDescent="0.25">
      <c r="A595" s="41">
        <v>593</v>
      </c>
      <c r="B595" s="41">
        <v>40</v>
      </c>
      <c r="C595" s="41">
        <v>27</v>
      </c>
    </row>
    <row r="596" spans="1:3" x14ac:dyDescent="0.25">
      <c r="A596" s="41">
        <v>594</v>
      </c>
      <c r="B596" s="41">
        <v>35</v>
      </c>
      <c r="C596" s="41">
        <v>33</v>
      </c>
    </row>
    <row r="597" spans="1:3" x14ac:dyDescent="0.25">
      <c r="A597" s="41">
        <v>595</v>
      </c>
      <c r="B597" s="41">
        <v>31</v>
      </c>
      <c r="C597" s="41">
        <v>21</v>
      </c>
    </row>
    <row r="598" spans="1:3" x14ac:dyDescent="0.25">
      <c r="A598" s="41">
        <v>596</v>
      </c>
      <c r="B598" s="41">
        <v>53</v>
      </c>
      <c r="C598" s="41">
        <v>45</v>
      </c>
    </row>
    <row r="599" spans="1:3" x14ac:dyDescent="0.25">
      <c r="A599" s="41">
        <v>597</v>
      </c>
      <c r="B599" s="41">
        <v>27</v>
      </c>
      <c r="C599" s="41">
        <v>26</v>
      </c>
    </row>
    <row r="600" spans="1:3" x14ac:dyDescent="0.25">
      <c r="A600" s="41">
        <v>598</v>
      </c>
      <c r="B600" s="41">
        <v>39</v>
      </c>
      <c r="C600" s="41">
        <v>45</v>
      </c>
    </row>
    <row r="601" spans="1:3" x14ac:dyDescent="0.25">
      <c r="A601" s="41">
        <v>599</v>
      </c>
      <c r="B601" s="41">
        <v>0</v>
      </c>
      <c r="C601" s="41">
        <v>21</v>
      </c>
    </row>
    <row r="602" spans="1:3" x14ac:dyDescent="0.25">
      <c r="A602" s="41">
        <v>600</v>
      </c>
      <c r="B602" s="41">
        <v>23</v>
      </c>
      <c r="C602" s="41">
        <v>58</v>
      </c>
    </row>
    <row r="603" spans="1:3" x14ac:dyDescent="0.25">
      <c r="A603" s="41">
        <v>601</v>
      </c>
      <c r="B603" s="41">
        <v>14</v>
      </c>
      <c r="C603" s="41">
        <v>30</v>
      </c>
    </row>
    <row r="604" spans="1:3" x14ac:dyDescent="0.25">
      <c r="A604" s="41">
        <v>602</v>
      </c>
      <c r="B604" s="41">
        <v>35</v>
      </c>
      <c r="C604" s="41">
        <v>26</v>
      </c>
    </row>
    <row r="605" spans="1:3" x14ac:dyDescent="0.25">
      <c r="A605" s="41">
        <v>603</v>
      </c>
      <c r="B605" s="41">
        <v>17</v>
      </c>
      <c r="C605" s="41">
        <v>24</v>
      </c>
    </row>
    <row r="606" spans="1:3" x14ac:dyDescent="0.25">
      <c r="A606" s="41">
        <v>604</v>
      </c>
      <c r="B606" s="41">
        <v>37</v>
      </c>
      <c r="C606" s="41">
        <v>10</v>
      </c>
    </row>
    <row r="607" spans="1:3" x14ac:dyDescent="0.25">
      <c r="A607" s="41">
        <v>605</v>
      </c>
      <c r="B607" s="41">
        <v>47</v>
      </c>
      <c r="C607" s="41">
        <v>37</v>
      </c>
    </row>
    <row r="608" spans="1:3" x14ac:dyDescent="0.25">
      <c r="A608" s="41">
        <v>606</v>
      </c>
      <c r="B608" s="41">
        <v>17</v>
      </c>
      <c r="C608" s="41">
        <v>27</v>
      </c>
    </row>
    <row r="609" spans="1:3" x14ac:dyDescent="0.25">
      <c r="A609" s="41">
        <v>607</v>
      </c>
      <c r="B609" s="41">
        <v>18</v>
      </c>
      <c r="C609" s="41">
        <v>75</v>
      </c>
    </row>
    <row r="610" spans="1:3" x14ac:dyDescent="0.25">
      <c r="A610" s="41">
        <v>608</v>
      </c>
      <c r="B610" s="41">
        <v>30</v>
      </c>
      <c r="C610" s="41">
        <v>42</v>
      </c>
    </row>
    <row r="611" spans="1:3" x14ac:dyDescent="0.25">
      <c r="A611" s="41">
        <v>609</v>
      </c>
      <c r="B611" s="41">
        <v>23</v>
      </c>
      <c r="C611" s="41">
        <v>30</v>
      </c>
    </row>
    <row r="612" spans="1:3" x14ac:dyDescent="0.25">
      <c r="A612" s="41">
        <v>610</v>
      </c>
      <c r="B612" s="41">
        <v>21</v>
      </c>
      <c r="C612" s="41">
        <v>27</v>
      </c>
    </row>
    <row r="613" spans="1:3" x14ac:dyDescent="0.25">
      <c r="A613" s="41">
        <v>611</v>
      </c>
      <c r="B613" s="41">
        <v>42</v>
      </c>
      <c r="C613" s="41">
        <v>16</v>
      </c>
    </row>
    <row r="614" spans="1:3" x14ac:dyDescent="0.25">
      <c r="A614" s="41">
        <v>612</v>
      </c>
      <c r="B614" s="41">
        <v>6</v>
      </c>
      <c r="C614" s="41">
        <v>34</v>
      </c>
    </row>
    <row r="615" spans="1:3" x14ac:dyDescent="0.25">
      <c r="A615" s="41">
        <v>613</v>
      </c>
      <c r="B615" s="41">
        <v>20</v>
      </c>
      <c r="C615" s="41">
        <v>19</v>
      </c>
    </row>
    <row r="616" spans="1:3" x14ac:dyDescent="0.25">
      <c r="A616" s="41">
        <v>614</v>
      </c>
      <c r="B616" s="41">
        <v>24</v>
      </c>
      <c r="C616" s="41">
        <v>42</v>
      </c>
    </row>
    <row r="617" spans="1:3" x14ac:dyDescent="0.25">
      <c r="A617" s="41">
        <v>615</v>
      </c>
      <c r="B617" s="41">
        <v>23</v>
      </c>
      <c r="C617" s="41">
        <v>38</v>
      </c>
    </row>
    <row r="618" spans="1:3" x14ac:dyDescent="0.25">
      <c r="A618" s="41">
        <v>616</v>
      </c>
      <c r="B618" s="41">
        <v>41</v>
      </c>
      <c r="C618" s="41">
        <v>19</v>
      </c>
    </row>
    <row r="619" spans="1:3" x14ac:dyDescent="0.25">
      <c r="A619" s="41">
        <v>617</v>
      </c>
      <c r="B619" s="41">
        <v>23</v>
      </c>
      <c r="C619" s="41">
        <v>19</v>
      </c>
    </row>
    <row r="620" spans="1:3" x14ac:dyDescent="0.25">
      <c r="A620" s="41">
        <v>618</v>
      </c>
      <c r="B620" s="41">
        <v>28</v>
      </c>
      <c r="C620" s="41">
        <v>14</v>
      </c>
    </row>
    <row r="621" spans="1:3" x14ac:dyDescent="0.25">
      <c r="A621" s="41">
        <v>619</v>
      </c>
      <c r="B621" s="41">
        <v>27</v>
      </c>
      <c r="C621" s="41">
        <v>45</v>
      </c>
    </row>
    <row r="622" spans="1:3" x14ac:dyDescent="0.25">
      <c r="A622" s="41">
        <v>620</v>
      </c>
      <c r="B622" s="41">
        <v>33</v>
      </c>
      <c r="C622" s="41">
        <v>30</v>
      </c>
    </row>
    <row r="623" spans="1:3" x14ac:dyDescent="0.25">
      <c r="A623" s="41">
        <v>621</v>
      </c>
      <c r="B623" s="41">
        <v>14</v>
      </c>
      <c r="C623" s="41">
        <v>43</v>
      </c>
    </row>
    <row r="624" spans="1:3" x14ac:dyDescent="0.25">
      <c r="A624" s="41">
        <v>622</v>
      </c>
      <c r="B624" s="41">
        <v>17</v>
      </c>
      <c r="C624" s="41">
        <v>15</v>
      </c>
    </row>
    <row r="625" spans="1:3" x14ac:dyDescent="0.25">
      <c r="A625" s="41">
        <v>623</v>
      </c>
      <c r="B625" s="41">
        <v>20</v>
      </c>
      <c r="C625" s="41">
        <v>30</v>
      </c>
    </row>
    <row r="626" spans="1:3" x14ac:dyDescent="0.25">
      <c r="A626" s="41">
        <v>624</v>
      </c>
      <c r="B626" s="41">
        <v>41</v>
      </c>
      <c r="C626" s="41">
        <v>20</v>
      </c>
    </row>
    <row r="627" spans="1:3" x14ac:dyDescent="0.25">
      <c r="A627" s="41">
        <v>625</v>
      </c>
      <c r="B627" s="41">
        <v>10</v>
      </c>
      <c r="C627" s="41">
        <v>3</v>
      </c>
    </row>
    <row r="628" spans="1:3" x14ac:dyDescent="0.25">
      <c r="A628" s="41">
        <v>626</v>
      </c>
      <c r="B628" s="41">
        <v>13</v>
      </c>
      <c r="C628" s="41">
        <v>34</v>
      </c>
    </row>
    <row r="629" spans="1:3" x14ac:dyDescent="0.25">
      <c r="A629" s="41">
        <v>627</v>
      </c>
      <c r="B629" s="41">
        <v>28</v>
      </c>
      <c r="C629" s="41">
        <v>31</v>
      </c>
    </row>
    <row r="630" spans="1:3" x14ac:dyDescent="0.25">
      <c r="A630" s="41">
        <v>628</v>
      </c>
      <c r="B630" s="41">
        <v>9</v>
      </c>
      <c r="C630" s="41">
        <v>67</v>
      </c>
    </row>
    <row r="631" spans="1:3" x14ac:dyDescent="0.25">
      <c r="A631" s="41">
        <v>629</v>
      </c>
      <c r="B631" s="41">
        <v>21</v>
      </c>
      <c r="C631" s="41">
        <v>20</v>
      </c>
    </row>
    <row r="632" spans="1:3" x14ac:dyDescent="0.25">
      <c r="A632" s="41">
        <v>630</v>
      </c>
      <c r="B632" s="41">
        <v>42</v>
      </c>
      <c r="C632" s="41">
        <v>27</v>
      </c>
    </row>
    <row r="633" spans="1:3" x14ac:dyDescent="0.25">
      <c r="A633" s="41">
        <v>631</v>
      </c>
      <c r="B633" s="41">
        <v>10</v>
      </c>
      <c r="C633" s="41">
        <v>17</v>
      </c>
    </row>
    <row r="634" spans="1:3" x14ac:dyDescent="0.25">
      <c r="A634" s="41">
        <v>632</v>
      </c>
      <c r="B634" s="41">
        <v>17</v>
      </c>
      <c r="C634" s="41">
        <v>36</v>
      </c>
    </row>
    <row r="635" spans="1:3" x14ac:dyDescent="0.25">
      <c r="A635" s="41">
        <v>633</v>
      </c>
      <c r="B635" s="41">
        <v>16</v>
      </c>
      <c r="C635" s="41">
        <v>17</v>
      </c>
    </row>
    <row r="636" spans="1:3" x14ac:dyDescent="0.25">
      <c r="A636" s="41">
        <v>634</v>
      </c>
      <c r="B636" s="41">
        <v>34</v>
      </c>
      <c r="C636" s="41">
        <v>23</v>
      </c>
    </row>
    <row r="637" spans="1:3" x14ac:dyDescent="0.25">
      <c r="A637" s="41">
        <v>635</v>
      </c>
      <c r="B637" s="41">
        <v>18</v>
      </c>
      <c r="C637" s="41">
        <v>31</v>
      </c>
    </row>
    <row r="638" spans="1:3" x14ac:dyDescent="0.25">
      <c r="A638" s="41">
        <v>636</v>
      </c>
      <c r="B638" s="41">
        <v>49</v>
      </c>
      <c r="C638" s="41">
        <v>20</v>
      </c>
    </row>
    <row r="639" spans="1:3" x14ac:dyDescent="0.25">
      <c r="A639" s="41">
        <v>637</v>
      </c>
      <c r="B639" s="41">
        <v>31</v>
      </c>
      <c r="C639" s="41">
        <v>42</v>
      </c>
    </row>
    <row r="640" spans="1:3" x14ac:dyDescent="0.25">
      <c r="A640" s="41">
        <v>638</v>
      </c>
      <c r="B640" s="41">
        <v>24</v>
      </c>
      <c r="C640" s="41">
        <v>30</v>
      </c>
    </row>
    <row r="641" spans="1:3" x14ac:dyDescent="0.25">
      <c r="A641" s="41">
        <v>639</v>
      </c>
      <c r="B641" s="41">
        <v>17</v>
      </c>
      <c r="C641" s="41">
        <v>39</v>
      </c>
    </row>
    <row r="642" spans="1:3" x14ac:dyDescent="0.25">
      <c r="A642" s="41">
        <v>640</v>
      </c>
      <c r="B642" s="41">
        <v>27</v>
      </c>
      <c r="C642" s="41">
        <v>51</v>
      </c>
    </row>
    <row r="643" spans="1:3" x14ac:dyDescent="0.25">
      <c r="A643" s="41">
        <v>641</v>
      </c>
      <c r="B643" s="41">
        <v>34</v>
      </c>
      <c r="C643" s="41">
        <v>54</v>
      </c>
    </row>
    <row r="644" spans="1:3" x14ac:dyDescent="0.25">
      <c r="A644" s="41">
        <v>642</v>
      </c>
      <c r="B644" s="41">
        <v>24</v>
      </c>
      <c r="C644" s="41">
        <v>36</v>
      </c>
    </row>
    <row r="645" spans="1:3" x14ac:dyDescent="0.25">
      <c r="A645" s="41">
        <v>643</v>
      </c>
      <c r="B645" s="41">
        <v>27</v>
      </c>
      <c r="C645" s="41">
        <v>33</v>
      </c>
    </row>
    <row r="646" spans="1:3" x14ac:dyDescent="0.25">
      <c r="A646" s="41">
        <v>644</v>
      </c>
      <c r="B646" s="41">
        <v>14</v>
      </c>
      <c r="C646" s="41">
        <v>21</v>
      </c>
    </row>
    <row r="647" spans="1:3" x14ac:dyDescent="0.25">
      <c r="A647" s="41">
        <v>645</v>
      </c>
      <c r="B647" s="41">
        <v>33</v>
      </c>
      <c r="C647" s="41">
        <v>30</v>
      </c>
    </row>
    <row r="648" spans="1:3" x14ac:dyDescent="0.25">
      <c r="A648" s="41">
        <v>646</v>
      </c>
      <c r="B648" s="41">
        <v>17</v>
      </c>
      <c r="C648" s="41">
        <v>24</v>
      </c>
    </row>
    <row r="649" spans="1:3" x14ac:dyDescent="0.25">
      <c r="A649" s="41">
        <v>647</v>
      </c>
      <c r="B649" s="41">
        <v>27</v>
      </c>
      <c r="C649" s="41">
        <v>31</v>
      </c>
    </row>
    <row r="650" spans="1:3" x14ac:dyDescent="0.25">
      <c r="A650" s="41">
        <v>648</v>
      </c>
      <c r="B650" s="41">
        <v>23</v>
      </c>
      <c r="C650" s="41">
        <v>38</v>
      </c>
    </row>
    <row r="651" spans="1:3" x14ac:dyDescent="0.25">
      <c r="A651" s="41">
        <v>649</v>
      </c>
      <c r="B651" s="41">
        <v>31</v>
      </c>
      <c r="C651" s="41">
        <v>20</v>
      </c>
    </row>
    <row r="652" spans="1:3" x14ac:dyDescent="0.25">
      <c r="A652" s="41">
        <v>650</v>
      </c>
      <c r="B652" s="41">
        <v>26</v>
      </c>
      <c r="C652" s="41">
        <v>69</v>
      </c>
    </row>
    <row r="653" spans="1:3" x14ac:dyDescent="0.25">
      <c r="A653" s="41">
        <v>651</v>
      </c>
      <c r="B653" s="41">
        <v>23</v>
      </c>
      <c r="C653" s="41">
        <v>26</v>
      </c>
    </row>
    <row r="654" spans="1:3" x14ac:dyDescent="0.25">
      <c r="A654" s="41">
        <v>652</v>
      </c>
      <c r="B654" s="41">
        <v>31</v>
      </c>
      <c r="C654" s="41">
        <v>20</v>
      </c>
    </row>
    <row r="655" spans="1:3" x14ac:dyDescent="0.25">
      <c r="A655" s="41">
        <v>653</v>
      </c>
      <c r="B655" s="41">
        <v>30</v>
      </c>
      <c r="C655" s="41">
        <v>49</v>
      </c>
    </row>
    <row r="656" spans="1:3" x14ac:dyDescent="0.25">
      <c r="A656" s="41">
        <v>654</v>
      </c>
      <c r="B656" s="41">
        <v>28</v>
      </c>
      <c r="C656" s="41">
        <v>36</v>
      </c>
    </row>
    <row r="657" spans="1:3" x14ac:dyDescent="0.25">
      <c r="A657" s="41">
        <v>655</v>
      </c>
      <c r="B657" s="41">
        <v>13</v>
      </c>
      <c r="C657" s="41">
        <v>24</v>
      </c>
    </row>
    <row r="658" spans="1:3" x14ac:dyDescent="0.25">
      <c r="A658" s="41">
        <v>656</v>
      </c>
      <c r="B658" s="41">
        <v>38</v>
      </c>
      <c r="C658" s="41">
        <v>21</v>
      </c>
    </row>
    <row r="659" spans="1:3" x14ac:dyDescent="0.25">
      <c r="A659" s="41">
        <v>657</v>
      </c>
      <c r="B659" s="41">
        <v>31</v>
      </c>
      <c r="C659" s="41">
        <v>40</v>
      </c>
    </row>
    <row r="660" spans="1:3" x14ac:dyDescent="0.25">
      <c r="A660" s="41">
        <v>658</v>
      </c>
      <c r="B660" s="41">
        <v>24</v>
      </c>
      <c r="C660" s="41">
        <v>13</v>
      </c>
    </row>
    <row r="661" spans="1:3" x14ac:dyDescent="0.25">
      <c r="A661" s="41">
        <v>659</v>
      </c>
      <c r="B661" s="41">
        <v>3</v>
      </c>
      <c r="C661" s="41">
        <v>23</v>
      </c>
    </row>
    <row r="662" spans="1:3" x14ac:dyDescent="0.25">
      <c r="A662" s="41">
        <v>660</v>
      </c>
      <c r="B662" s="41">
        <v>21</v>
      </c>
      <c r="C662" s="41">
        <v>13</v>
      </c>
    </row>
    <row r="663" spans="1:3" x14ac:dyDescent="0.25">
      <c r="A663" s="41">
        <v>661</v>
      </c>
      <c r="B663" s="41">
        <v>27</v>
      </c>
      <c r="C663" s="41">
        <v>43</v>
      </c>
    </row>
    <row r="664" spans="1:3" x14ac:dyDescent="0.25">
      <c r="A664" s="41">
        <v>662</v>
      </c>
      <c r="B664" s="41">
        <v>56</v>
      </c>
      <c r="C664" s="41">
        <v>10</v>
      </c>
    </row>
    <row r="665" spans="1:3" x14ac:dyDescent="0.25">
      <c r="A665" s="41">
        <v>663</v>
      </c>
      <c r="B665" s="41">
        <v>24</v>
      </c>
      <c r="C665" s="41">
        <v>47</v>
      </c>
    </row>
    <row r="666" spans="1:3" x14ac:dyDescent="0.25">
      <c r="A666" s="41">
        <v>664</v>
      </c>
      <c r="B666" s="41">
        <v>3</v>
      </c>
      <c r="C666" s="41">
        <v>17</v>
      </c>
    </row>
    <row r="667" spans="1:3" x14ac:dyDescent="0.25">
      <c r="A667" s="41">
        <v>665</v>
      </c>
      <c r="B667" s="41">
        <v>7</v>
      </c>
      <c r="C667" s="41">
        <v>26</v>
      </c>
    </row>
    <row r="668" spans="1:3" x14ac:dyDescent="0.25">
      <c r="A668" s="41">
        <v>666</v>
      </c>
      <c r="B668" s="41">
        <v>19</v>
      </c>
      <c r="C668" s="41">
        <v>13</v>
      </c>
    </row>
    <row r="669" spans="1:3" x14ac:dyDescent="0.25">
      <c r="A669" s="41">
        <v>667</v>
      </c>
      <c r="B669" s="41">
        <v>20</v>
      </c>
      <c r="C669" s="41">
        <v>12</v>
      </c>
    </row>
    <row r="670" spans="1:3" x14ac:dyDescent="0.25">
      <c r="A670" s="41">
        <v>668</v>
      </c>
      <c r="B670" s="41">
        <v>52</v>
      </c>
      <c r="C670" s="41">
        <v>24</v>
      </c>
    </row>
    <row r="671" spans="1:3" x14ac:dyDescent="0.25">
      <c r="A671" s="41">
        <v>669</v>
      </c>
      <c r="B671" s="41">
        <v>23</v>
      </c>
      <c r="C671" s="41">
        <v>13</v>
      </c>
    </row>
    <row r="672" spans="1:3" x14ac:dyDescent="0.25">
      <c r="A672" s="41">
        <v>670</v>
      </c>
      <c r="B672" s="41">
        <v>34</v>
      </c>
      <c r="C672" s="41">
        <v>24</v>
      </c>
    </row>
    <row r="673" spans="1:3" x14ac:dyDescent="0.25">
      <c r="A673" s="41">
        <v>671</v>
      </c>
      <c r="B673" s="41">
        <v>27</v>
      </c>
      <c r="C673" s="41">
        <v>12</v>
      </c>
    </row>
    <row r="674" spans="1:3" x14ac:dyDescent="0.25">
      <c r="A674" s="41">
        <v>672</v>
      </c>
      <c r="B674" s="41">
        <v>24</v>
      </c>
      <c r="C674" s="41">
        <v>36</v>
      </c>
    </row>
    <row r="675" spans="1:3" x14ac:dyDescent="0.25">
      <c r="A675" s="41">
        <v>673</v>
      </c>
      <c r="B675" s="41">
        <v>16</v>
      </c>
      <c r="C675" s="41">
        <v>27</v>
      </c>
    </row>
    <row r="676" spans="1:3" x14ac:dyDescent="0.25">
      <c r="A676" s="41">
        <v>674</v>
      </c>
      <c r="B676" s="41">
        <v>47</v>
      </c>
      <c r="C676" s="41">
        <v>41</v>
      </c>
    </row>
    <row r="677" spans="1:3" x14ac:dyDescent="0.25">
      <c r="A677" s="41">
        <v>675</v>
      </c>
      <c r="B677" s="41">
        <v>31</v>
      </c>
      <c r="C677" s="41">
        <v>10</v>
      </c>
    </row>
    <row r="678" spans="1:3" x14ac:dyDescent="0.25">
      <c r="A678" s="41">
        <v>676</v>
      </c>
      <c r="B678" s="41">
        <v>39</v>
      </c>
      <c r="C678" s="41">
        <v>34</v>
      </c>
    </row>
    <row r="679" spans="1:3" x14ac:dyDescent="0.25">
      <c r="A679" s="41">
        <v>677</v>
      </c>
      <c r="B679" s="41">
        <v>26</v>
      </c>
      <c r="C679" s="41">
        <v>12</v>
      </c>
    </row>
    <row r="680" spans="1:3" x14ac:dyDescent="0.25">
      <c r="A680" s="41">
        <v>678</v>
      </c>
      <c r="B680" s="41">
        <v>14</v>
      </c>
      <c r="C680" s="41">
        <v>33</v>
      </c>
    </row>
    <row r="681" spans="1:3" x14ac:dyDescent="0.25">
      <c r="A681" s="41">
        <v>679</v>
      </c>
      <c r="B681" s="41">
        <v>41</v>
      </c>
      <c r="C681" s="41">
        <v>44</v>
      </c>
    </row>
    <row r="682" spans="1:3" x14ac:dyDescent="0.25">
      <c r="A682" s="41">
        <v>680</v>
      </c>
      <c r="B682" s="41">
        <v>16</v>
      </c>
      <c r="C682" s="41">
        <v>23</v>
      </c>
    </row>
    <row r="683" spans="1:3" x14ac:dyDescent="0.25">
      <c r="A683" s="41">
        <v>681</v>
      </c>
      <c r="B683" s="41">
        <v>17</v>
      </c>
      <c r="C683" s="41">
        <v>10</v>
      </c>
    </row>
    <row r="684" spans="1:3" x14ac:dyDescent="0.25">
      <c r="A684" s="41">
        <v>682</v>
      </c>
      <c r="B684" s="41">
        <v>38</v>
      </c>
      <c r="C684" s="41">
        <v>23</v>
      </c>
    </row>
    <row r="685" spans="1:3" x14ac:dyDescent="0.25">
      <c r="A685" s="41">
        <v>683</v>
      </c>
      <c r="B685" s="41">
        <v>47</v>
      </c>
      <c r="C685" s="41">
        <v>10</v>
      </c>
    </row>
    <row r="686" spans="1:3" x14ac:dyDescent="0.25">
      <c r="A686" s="41">
        <v>684</v>
      </c>
      <c r="B686" s="41">
        <v>28</v>
      </c>
      <c r="C686" s="41">
        <v>54</v>
      </c>
    </row>
    <row r="687" spans="1:3" x14ac:dyDescent="0.25">
      <c r="A687" s="41">
        <v>685</v>
      </c>
      <c r="B687" s="41">
        <v>14</v>
      </c>
      <c r="C687" s="41">
        <v>26</v>
      </c>
    </row>
    <row r="688" spans="1:3" x14ac:dyDescent="0.25">
      <c r="A688" s="41">
        <v>686</v>
      </c>
      <c r="B688" s="41">
        <v>6</v>
      </c>
      <c r="C688" s="41">
        <v>41</v>
      </c>
    </row>
    <row r="689" spans="1:3" x14ac:dyDescent="0.25">
      <c r="A689" s="41">
        <v>687</v>
      </c>
      <c r="B689" s="41">
        <v>24</v>
      </c>
      <c r="C689" s="41">
        <v>37</v>
      </c>
    </row>
    <row r="690" spans="1:3" x14ac:dyDescent="0.25">
      <c r="A690" s="41">
        <v>688</v>
      </c>
      <c r="B690" s="41">
        <v>26</v>
      </c>
      <c r="C690" s="41">
        <v>28</v>
      </c>
    </row>
    <row r="691" spans="1:3" x14ac:dyDescent="0.25">
      <c r="A691" s="41">
        <v>689</v>
      </c>
      <c r="B691" s="41">
        <v>7</v>
      </c>
      <c r="C691" s="41">
        <v>42</v>
      </c>
    </row>
    <row r="692" spans="1:3" x14ac:dyDescent="0.25">
      <c r="A692" s="41">
        <v>690</v>
      </c>
      <c r="B692" s="41">
        <v>14</v>
      </c>
      <c r="C692" s="41">
        <v>44</v>
      </c>
    </row>
    <row r="693" spans="1:3" x14ac:dyDescent="0.25">
      <c r="A693" s="41">
        <v>691</v>
      </c>
      <c r="B693" s="41">
        <v>7</v>
      </c>
      <c r="C693" s="41">
        <v>31</v>
      </c>
    </row>
    <row r="694" spans="1:3" x14ac:dyDescent="0.25">
      <c r="A694" s="41">
        <v>692</v>
      </c>
      <c r="B694" s="41">
        <v>41</v>
      </c>
      <c r="C694" s="41">
        <v>25</v>
      </c>
    </row>
    <row r="695" spans="1:3" x14ac:dyDescent="0.25">
      <c r="A695" s="41">
        <v>693</v>
      </c>
      <c r="B695" s="41">
        <v>30</v>
      </c>
      <c r="C695" s="41">
        <v>33</v>
      </c>
    </row>
    <row r="696" spans="1:3" x14ac:dyDescent="0.25">
      <c r="A696" s="41">
        <v>694</v>
      </c>
      <c r="B696" s="41">
        <v>38</v>
      </c>
      <c r="C696" s="41">
        <v>17</v>
      </c>
    </row>
    <row r="697" spans="1:3" x14ac:dyDescent="0.25">
      <c r="A697" s="41">
        <v>695</v>
      </c>
      <c r="B697" s="41">
        <v>46</v>
      </c>
      <c r="C697" s="41">
        <v>74</v>
      </c>
    </row>
    <row r="698" spans="1:3" x14ac:dyDescent="0.25">
      <c r="A698" s="41">
        <v>696</v>
      </c>
      <c r="B698" s="41">
        <v>29</v>
      </c>
      <c r="C698" s="41">
        <v>9</v>
      </c>
    </row>
    <row r="699" spans="1:3" x14ac:dyDescent="0.25">
      <c r="A699" s="41">
        <v>697</v>
      </c>
      <c r="B699" s="41">
        <v>31</v>
      </c>
      <c r="C699" s="41">
        <v>48</v>
      </c>
    </row>
    <row r="700" spans="1:3" x14ac:dyDescent="0.25">
      <c r="A700" s="41">
        <v>698</v>
      </c>
      <c r="B700" s="41">
        <v>13</v>
      </c>
      <c r="C700" s="41">
        <v>21</v>
      </c>
    </row>
    <row r="701" spans="1:3" x14ac:dyDescent="0.25">
      <c r="A701" s="41">
        <v>699</v>
      </c>
      <c r="B701" s="41">
        <v>16</v>
      </c>
      <c r="C701" s="41">
        <v>44</v>
      </c>
    </row>
    <row r="702" spans="1:3" x14ac:dyDescent="0.25">
      <c r="A702" s="41">
        <v>700</v>
      </c>
      <c r="B702" s="41">
        <v>42</v>
      </c>
      <c r="C702" s="41">
        <v>13</v>
      </c>
    </row>
    <row r="703" spans="1:3" x14ac:dyDescent="0.25">
      <c r="A703" s="41">
        <v>701</v>
      </c>
      <c r="B703" s="41">
        <v>13</v>
      </c>
      <c r="C703" s="41">
        <v>20</v>
      </c>
    </row>
    <row r="704" spans="1:3" x14ac:dyDescent="0.25">
      <c r="A704" s="41">
        <v>702</v>
      </c>
      <c r="B704" s="41">
        <v>24</v>
      </c>
      <c r="C704" s="41">
        <v>42</v>
      </c>
    </row>
    <row r="705" spans="1:3" x14ac:dyDescent="0.25">
      <c r="A705" s="41">
        <v>703</v>
      </c>
      <c r="B705" s="41">
        <v>7</v>
      </c>
      <c r="C705" s="41">
        <v>19</v>
      </c>
    </row>
    <row r="706" spans="1:3" x14ac:dyDescent="0.25">
      <c r="A706" s="41">
        <v>704</v>
      </c>
      <c r="B706" s="41">
        <v>16</v>
      </c>
      <c r="C706" s="41">
        <v>44</v>
      </c>
    </row>
    <row r="707" spans="1:3" x14ac:dyDescent="0.25">
      <c r="A707" s="41">
        <v>705</v>
      </c>
      <c r="B707" s="41">
        <v>31</v>
      </c>
      <c r="C707" s="41">
        <v>17</v>
      </c>
    </row>
    <row r="708" spans="1:3" x14ac:dyDescent="0.25">
      <c r="A708" s="41">
        <v>706</v>
      </c>
      <c r="B708" s="41">
        <v>21</v>
      </c>
      <c r="C708" s="41">
        <v>17</v>
      </c>
    </row>
    <row r="709" spans="1:3" x14ac:dyDescent="0.25">
      <c r="A709" s="41">
        <v>707</v>
      </c>
      <c r="B709" s="41">
        <v>10</v>
      </c>
      <c r="C709" s="41">
        <v>47</v>
      </c>
    </row>
    <row r="710" spans="1:3" x14ac:dyDescent="0.25">
      <c r="A710" s="41">
        <v>708</v>
      </c>
      <c r="B710" s="41">
        <v>30</v>
      </c>
      <c r="C710" s="41">
        <v>40</v>
      </c>
    </row>
    <row r="711" spans="1:3" x14ac:dyDescent="0.25">
      <c r="A711" s="41">
        <v>709</v>
      </c>
      <c r="B711" s="41">
        <v>40</v>
      </c>
      <c r="C711" s="41">
        <v>13</v>
      </c>
    </row>
    <row r="712" spans="1:3" x14ac:dyDescent="0.25">
      <c r="A712" s="41">
        <v>710</v>
      </c>
      <c r="B712" s="41">
        <v>16</v>
      </c>
      <c r="C712" s="41">
        <v>25</v>
      </c>
    </row>
    <row r="713" spans="1:3" x14ac:dyDescent="0.25">
      <c r="A713" s="41">
        <v>711</v>
      </c>
      <c r="B713" s="41">
        <v>36</v>
      </c>
      <c r="C713" s="41">
        <v>26</v>
      </c>
    </row>
    <row r="714" spans="1:3" x14ac:dyDescent="0.25">
      <c r="A714" s="41">
        <v>712</v>
      </c>
      <c r="B714" s="41">
        <v>20</v>
      </c>
      <c r="C714" s="41">
        <v>26</v>
      </c>
    </row>
    <row r="715" spans="1:3" x14ac:dyDescent="0.25">
      <c r="A715" s="41">
        <v>713</v>
      </c>
      <c r="B715" s="41">
        <v>24</v>
      </c>
      <c r="C715" s="41">
        <v>17</v>
      </c>
    </row>
    <row r="716" spans="1:3" x14ac:dyDescent="0.25">
      <c r="A716" s="41">
        <v>714</v>
      </c>
      <c r="B716" s="41">
        <v>24</v>
      </c>
      <c r="C716" s="41">
        <v>26</v>
      </c>
    </row>
    <row r="717" spans="1:3" x14ac:dyDescent="0.25">
      <c r="A717" s="41">
        <v>715</v>
      </c>
      <c r="B717" s="41">
        <v>30</v>
      </c>
      <c r="C717" s="41">
        <v>3</v>
      </c>
    </row>
    <row r="718" spans="1:3" x14ac:dyDescent="0.25">
      <c r="A718" s="41">
        <v>716</v>
      </c>
      <c r="B718" s="41">
        <v>38</v>
      </c>
      <c r="C718" s="41">
        <v>23</v>
      </c>
    </row>
    <row r="719" spans="1:3" x14ac:dyDescent="0.25">
      <c r="A719" s="41">
        <v>717</v>
      </c>
      <c r="B719" s="41">
        <v>17</v>
      </c>
      <c r="C719" s="41">
        <v>37</v>
      </c>
    </row>
    <row r="720" spans="1:3" x14ac:dyDescent="0.25">
      <c r="A720" s="41">
        <v>718</v>
      </c>
      <c r="B720" s="41">
        <v>37</v>
      </c>
      <c r="C720" s="41">
        <v>45</v>
      </c>
    </row>
    <row r="721" spans="1:3" x14ac:dyDescent="0.25">
      <c r="A721" s="41">
        <v>719</v>
      </c>
      <c r="B721" s="41">
        <v>7</v>
      </c>
      <c r="C721" s="41">
        <v>26</v>
      </c>
    </row>
    <row r="722" spans="1:3" x14ac:dyDescent="0.25">
      <c r="A722" s="41">
        <v>720</v>
      </c>
      <c r="B722" s="41">
        <v>14</v>
      </c>
      <c r="C722" s="41">
        <v>17</v>
      </c>
    </row>
    <row r="723" spans="1:3" x14ac:dyDescent="0.25">
      <c r="A723" s="41">
        <v>721</v>
      </c>
      <c r="B723" s="41">
        <v>24</v>
      </c>
      <c r="C723" s="41">
        <v>61</v>
      </c>
    </row>
    <row r="724" spans="1:3" x14ac:dyDescent="0.25">
      <c r="A724" s="41">
        <v>722</v>
      </c>
      <c r="B724" s="41">
        <v>24</v>
      </c>
      <c r="C724" s="41">
        <v>23</v>
      </c>
    </row>
    <row r="725" spans="1:3" x14ac:dyDescent="0.25">
      <c r="A725" s="41">
        <v>723</v>
      </c>
      <c r="B725" s="41">
        <v>37</v>
      </c>
      <c r="C725" s="41">
        <v>38</v>
      </c>
    </row>
    <row r="726" spans="1:3" x14ac:dyDescent="0.25">
      <c r="A726" s="41">
        <v>724</v>
      </c>
      <c r="B726" s="41">
        <v>32</v>
      </c>
      <c r="C726" s="41">
        <v>17</v>
      </c>
    </row>
    <row r="727" spans="1:3" x14ac:dyDescent="0.25">
      <c r="A727" s="41">
        <v>725</v>
      </c>
      <c r="B727" s="41">
        <v>28</v>
      </c>
      <c r="C727" s="41">
        <v>20</v>
      </c>
    </row>
    <row r="728" spans="1:3" x14ac:dyDescent="0.25">
      <c r="A728" s="41">
        <v>726</v>
      </c>
      <c r="B728" s="41">
        <v>41</v>
      </c>
      <c r="C728" s="41">
        <v>50</v>
      </c>
    </row>
    <row r="729" spans="1:3" x14ac:dyDescent="0.25">
      <c r="A729" s="41">
        <v>727</v>
      </c>
      <c r="B729" s="41">
        <v>49</v>
      </c>
      <c r="C729" s="41">
        <v>17</v>
      </c>
    </row>
    <row r="730" spans="1:3" x14ac:dyDescent="0.25">
      <c r="A730" s="41">
        <v>728</v>
      </c>
      <c r="B730" s="41">
        <v>10</v>
      </c>
      <c r="C730" s="41">
        <v>16</v>
      </c>
    </row>
    <row r="731" spans="1:3" x14ac:dyDescent="0.25">
      <c r="A731" s="41">
        <v>729</v>
      </c>
      <c r="B731" s="41">
        <v>7</v>
      </c>
      <c r="C731" s="41">
        <v>9</v>
      </c>
    </row>
    <row r="732" spans="1:3" x14ac:dyDescent="0.25">
      <c r="A732" s="41">
        <v>730</v>
      </c>
      <c r="B732" s="41">
        <v>21</v>
      </c>
      <c r="C732" s="41">
        <v>14</v>
      </c>
    </row>
    <row r="733" spans="1:3" x14ac:dyDescent="0.25">
      <c r="A733" s="41">
        <v>731</v>
      </c>
      <c r="B733" s="41">
        <v>28</v>
      </c>
      <c r="C733" s="41">
        <v>37</v>
      </c>
    </row>
    <row r="734" spans="1:3" x14ac:dyDescent="0.25">
      <c r="A734" s="41">
        <v>732</v>
      </c>
      <c r="B734" s="41">
        <v>20</v>
      </c>
      <c r="C734" s="41">
        <v>15</v>
      </c>
    </row>
    <row r="735" spans="1:3" x14ac:dyDescent="0.25">
      <c r="A735" s="41">
        <v>733</v>
      </c>
      <c r="B735" s="41">
        <v>51</v>
      </c>
      <c r="C735" s="41">
        <v>45</v>
      </c>
    </row>
    <row r="736" spans="1:3" x14ac:dyDescent="0.25">
      <c r="A736" s="41">
        <v>734</v>
      </c>
      <c r="B736" s="41">
        <v>78</v>
      </c>
      <c r="C736" s="41">
        <v>27</v>
      </c>
    </row>
    <row r="737" spans="1:3" x14ac:dyDescent="0.25">
      <c r="A737" s="41">
        <v>735</v>
      </c>
      <c r="B737" s="41">
        <v>13</v>
      </c>
      <c r="C737" s="41">
        <v>28</v>
      </c>
    </row>
    <row r="738" spans="1:3" x14ac:dyDescent="0.25">
      <c r="A738" s="41">
        <v>736</v>
      </c>
      <c r="B738" s="41">
        <v>10</v>
      </c>
      <c r="C738" s="41">
        <v>39</v>
      </c>
    </row>
    <row r="739" spans="1:3" x14ac:dyDescent="0.25">
      <c r="A739" s="41">
        <v>737</v>
      </c>
      <c r="B739" s="41">
        <v>41</v>
      </c>
      <c r="C739" s="41">
        <v>45</v>
      </c>
    </row>
    <row r="740" spans="1:3" x14ac:dyDescent="0.25">
      <c r="A740" s="41">
        <v>738</v>
      </c>
      <c r="B740" s="41">
        <v>41</v>
      </c>
      <c r="C740" s="41">
        <v>13</v>
      </c>
    </row>
    <row r="741" spans="1:3" x14ac:dyDescent="0.25">
      <c r="A741" s="41">
        <v>739</v>
      </c>
      <c r="B741" s="41">
        <v>32</v>
      </c>
      <c r="C741" s="41">
        <v>48</v>
      </c>
    </row>
    <row r="742" spans="1:3" x14ac:dyDescent="0.25">
      <c r="A742" s="41">
        <v>740</v>
      </c>
      <c r="B742" s="41">
        <v>40</v>
      </c>
      <c r="C742" s="41">
        <v>30</v>
      </c>
    </row>
    <row r="743" spans="1:3" x14ac:dyDescent="0.25">
      <c r="A743" s="41">
        <v>741</v>
      </c>
      <c r="B743" s="41">
        <v>44</v>
      </c>
      <c r="C743" s="41">
        <v>7</v>
      </c>
    </row>
    <row r="744" spans="1:3" x14ac:dyDescent="0.25">
      <c r="A744" s="41">
        <v>742</v>
      </c>
      <c r="B744" s="41">
        <v>23</v>
      </c>
      <c r="C744" s="41">
        <v>47</v>
      </c>
    </row>
    <row r="745" spans="1:3" x14ac:dyDescent="0.25">
      <c r="A745" s="41">
        <v>743</v>
      </c>
      <c r="B745" s="41">
        <v>17</v>
      </c>
      <c r="C745" s="41">
        <v>13</v>
      </c>
    </row>
    <row r="746" spans="1:3" x14ac:dyDescent="0.25">
      <c r="A746" s="41">
        <v>744</v>
      </c>
      <c r="B746" s="41">
        <v>67</v>
      </c>
      <c r="C746" s="41">
        <v>14</v>
      </c>
    </row>
    <row r="747" spans="1:3" x14ac:dyDescent="0.25">
      <c r="A747" s="41">
        <v>745</v>
      </c>
      <c r="B747" s="41">
        <v>38</v>
      </c>
      <c r="C747" s="41">
        <v>30</v>
      </c>
    </row>
    <row r="748" spans="1:3" x14ac:dyDescent="0.25">
      <c r="A748" s="41">
        <v>746</v>
      </c>
      <c r="B748" s="41">
        <v>23</v>
      </c>
      <c r="C748" s="41">
        <v>40</v>
      </c>
    </row>
    <row r="749" spans="1:3" x14ac:dyDescent="0.25">
      <c r="A749" s="41">
        <v>747</v>
      </c>
      <c r="B749" s="41">
        <v>27</v>
      </c>
      <c r="C749" s="41">
        <v>19</v>
      </c>
    </row>
    <row r="750" spans="1:3" x14ac:dyDescent="0.25">
      <c r="A750" s="41">
        <v>748</v>
      </c>
      <c r="B750" s="41">
        <v>24</v>
      </c>
      <c r="C750" s="41">
        <v>7</v>
      </c>
    </row>
    <row r="751" spans="1:3" x14ac:dyDescent="0.25">
      <c r="A751" s="41">
        <v>749</v>
      </c>
      <c r="B751" s="41">
        <v>14</v>
      </c>
      <c r="C751" s="41">
        <v>18</v>
      </c>
    </row>
    <row r="752" spans="1:3" x14ac:dyDescent="0.25">
      <c r="A752" s="41">
        <v>750</v>
      </c>
      <c r="B752" s="41">
        <v>27</v>
      </c>
      <c r="C752" s="41">
        <v>19</v>
      </c>
    </row>
    <row r="753" spans="1:3" x14ac:dyDescent="0.25">
      <c r="A753" s="41">
        <v>751</v>
      </c>
      <c r="B753" s="41">
        <v>16</v>
      </c>
      <c r="C753" s="41">
        <v>27</v>
      </c>
    </row>
    <row r="754" spans="1:3" x14ac:dyDescent="0.25">
      <c r="A754" s="41">
        <v>752</v>
      </c>
      <c r="B754" s="41">
        <v>21</v>
      </c>
      <c r="C754" s="41">
        <v>14</v>
      </c>
    </row>
    <row r="755" spans="1:3" x14ac:dyDescent="0.25">
      <c r="A755" s="41">
        <v>753</v>
      </c>
      <c r="B755" s="41">
        <v>41</v>
      </c>
      <c r="C755" s="41">
        <v>23</v>
      </c>
    </row>
    <row r="756" spans="1:3" x14ac:dyDescent="0.25">
      <c r="A756" s="41">
        <v>754</v>
      </c>
      <c r="B756" s="41">
        <v>10</v>
      </c>
      <c r="C756" s="41">
        <v>51</v>
      </c>
    </row>
    <row r="757" spans="1:3" x14ac:dyDescent="0.25">
      <c r="A757" s="41">
        <v>755</v>
      </c>
      <c r="B757" s="41">
        <v>38</v>
      </c>
      <c r="C757" s="41">
        <v>19</v>
      </c>
    </row>
    <row r="758" spans="1:3" x14ac:dyDescent="0.25">
      <c r="A758" s="41">
        <v>756</v>
      </c>
      <c r="B758" s="41">
        <v>14</v>
      </c>
      <c r="C758" s="41">
        <v>20</v>
      </c>
    </row>
    <row r="759" spans="1:3" x14ac:dyDescent="0.25">
      <c r="A759" s="41">
        <v>757</v>
      </c>
      <c r="B759" s="41">
        <v>21</v>
      </c>
      <c r="C759" s="41">
        <v>23</v>
      </c>
    </row>
    <row r="760" spans="1:3" x14ac:dyDescent="0.25">
      <c r="A760" s="41">
        <v>758</v>
      </c>
      <c r="B760" s="41">
        <v>0</v>
      </c>
      <c r="C760" s="41">
        <v>26</v>
      </c>
    </row>
    <row r="761" spans="1:3" x14ac:dyDescent="0.25">
      <c r="A761" s="41">
        <v>759</v>
      </c>
      <c r="B761" s="41">
        <v>17</v>
      </c>
      <c r="C761" s="41">
        <v>29</v>
      </c>
    </row>
    <row r="762" spans="1:3" x14ac:dyDescent="0.25">
      <c r="A762" s="41">
        <v>760</v>
      </c>
      <c r="B762" s="41">
        <v>25</v>
      </c>
      <c r="C762" s="41">
        <v>39</v>
      </c>
    </row>
    <row r="763" spans="1:3" x14ac:dyDescent="0.25">
      <c r="A763" s="41">
        <v>761</v>
      </c>
      <c r="B763" s="41">
        <v>30</v>
      </c>
      <c r="C763" s="41">
        <v>10</v>
      </c>
    </row>
    <row r="764" spans="1:3" x14ac:dyDescent="0.25">
      <c r="A764" s="41">
        <v>762</v>
      </c>
      <c r="B764" s="41">
        <v>48</v>
      </c>
      <c r="C764" s="41">
        <v>31</v>
      </c>
    </row>
    <row r="765" spans="1:3" x14ac:dyDescent="0.25">
      <c r="A765" s="41">
        <v>763</v>
      </c>
      <c r="B765" s="41">
        <v>16</v>
      </c>
      <c r="C765" s="41">
        <v>27</v>
      </c>
    </row>
    <row r="766" spans="1:3" x14ac:dyDescent="0.25">
      <c r="A766" s="41">
        <v>764</v>
      </c>
      <c r="B766" s="41">
        <v>15</v>
      </c>
      <c r="C766" s="41">
        <v>23</v>
      </c>
    </row>
    <row r="767" spans="1:3" x14ac:dyDescent="0.25">
      <c r="A767" s="41">
        <v>765</v>
      </c>
      <c r="B767" s="41">
        <v>7</v>
      </c>
      <c r="C767" s="41">
        <v>19</v>
      </c>
    </row>
    <row r="768" spans="1:3" x14ac:dyDescent="0.25">
      <c r="A768" s="41">
        <v>766</v>
      </c>
      <c r="B768" s="41">
        <v>22</v>
      </c>
      <c r="C768" s="41">
        <v>16</v>
      </c>
    </row>
    <row r="769" spans="1:3" x14ac:dyDescent="0.25">
      <c r="A769" s="41">
        <v>767</v>
      </c>
      <c r="B769" s="41">
        <v>36</v>
      </c>
      <c r="C769" s="41">
        <v>20</v>
      </c>
    </row>
    <row r="770" spans="1:3" x14ac:dyDescent="0.25">
      <c r="A770" s="41">
        <v>768</v>
      </c>
      <c r="B770" s="41">
        <v>20</v>
      </c>
      <c r="C770" s="41">
        <v>31</v>
      </c>
    </row>
    <row r="771" spans="1:3" x14ac:dyDescent="0.25">
      <c r="A771" s="41">
        <v>769</v>
      </c>
      <c r="B771" s="41">
        <v>43</v>
      </c>
      <c r="C771" s="41">
        <v>24</v>
      </c>
    </row>
    <row r="772" spans="1:3" x14ac:dyDescent="0.25">
      <c r="A772" s="41">
        <v>770</v>
      </c>
      <c r="B772" s="41">
        <v>41</v>
      </c>
      <c r="C772" s="41">
        <v>53</v>
      </c>
    </row>
    <row r="773" spans="1:3" x14ac:dyDescent="0.25">
      <c r="A773" s="41">
        <v>771</v>
      </c>
      <c r="B773" s="41">
        <v>28</v>
      </c>
      <c r="C773" s="41">
        <v>34</v>
      </c>
    </row>
    <row r="774" spans="1:3" x14ac:dyDescent="0.25">
      <c r="A774" s="41">
        <v>772</v>
      </c>
      <c r="B774" s="41">
        <v>27</v>
      </c>
      <c r="C774" s="41">
        <v>37</v>
      </c>
    </row>
    <row r="775" spans="1:3" x14ac:dyDescent="0.25">
      <c r="A775" s="41">
        <v>773</v>
      </c>
      <c r="B775" s="41">
        <v>20</v>
      </c>
      <c r="C775" s="41">
        <v>34</v>
      </c>
    </row>
    <row r="776" spans="1:3" x14ac:dyDescent="0.25">
      <c r="A776" s="41">
        <v>774</v>
      </c>
      <c r="B776" s="41">
        <v>31</v>
      </c>
      <c r="C776" s="41">
        <v>17</v>
      </c>
    </row>
    <row r="777" spans="1:3" x14ac:dyDescent="0.25">
      <c r="A777" s="41">
        <v>775</v>
      </c>
      <c r="B777" s="41">
        <v>23</v>
      </c>
      <c r="C777" s="41">
        <v>16</v>
      </c>
    </row>
    <row r="778" spans="1:3" x14ac:dyDescent="0.25">
      <c r="A778" s="41">
        <v>776</v>
      </c>
      <c r="B778" s="41">
        <v>21</v>
      </c>
      <c r="C778" s="41">
        <v>30</v>
      </c>
    </row>
    <row r="779" spans="1:3" x14ac:dyDescent="0.25">
      <c r="A779" s="41">
        <v>777</v>
      </c>
      <c r="B779" s="41">
        <v>21</v>
      </c>
      <c r="C779" s="41">
        <v>17</v>
      </c>
    </row>
    <row r="780" spans="1:3" x14ac:dyDescent="0.25">
      <c r="A780" s="41">
        <v>778</v>
      </c>
      <c r="B780" s="41">
        <v>7</v>
      </c>
      <c r="C780" s="41">
        <v>15</v>
      </c>
    </row>
    <row r="781" spans="1:3" x14ac:dyDescent="0.25">
      <c r="A781" s="41">
        <v>779</v>
      </c>
      <c r="B781" s="41">
        <v>58</v>
      </c>
      <c r="C781" s="41">
        <v>21</v>
      </c>
    </row>
    <row r="782" spans="1:3" x14ac:dyDescent="0.25">
      <c r="A782" s="41">
        <v>780</v>
      </c>
      <c r="B782" s="41">
        <v>10</v>
      </c>
      <c r="C782" s="41">
        <v>13</v>
      </c>
    </row>
    <row r="783" spans="1:3" x14ac:dyDescent="0.25">
      <c r="A783" s="41">
        <v>781</v>
      </c>
      <c r="B783" s="41">
        <v>43</v>
      </c>
      <c r="C783" s="41">
        <v>31</v>
      </c>
    </row>
    <row r="784" spans="1:3" x14ac:dyDescent="0.25">
      <c r="A784" s="41">
        <v>782</v>
      </c>
      <c r="B784" s="41">
        <v>13</v>
      </c>
      <c r="C784" s="41">
        <v>41</v>
      </c>
    </row>
    <row r="785" spans="1:3" x14ac:dyDescent="0.25">
      <c r="A785" s="41">
        <v>783</v>
      </c>
      <c r="B785" s="41">
        <v>21</v>
      </c>
      <c r="C785" s="41">
        <v>13</v>
      </c>
    </row>
    <row r="786" spans="1:3" x14ac:dyDescent="0.25">
      <c r="A786" s="41">
        <v>784</v>
      </c>
      <c r="B786" s="41">
        <v>28</v>
      </c>
      <c r="C786" s="41">
        <v>30</v>
      </c>
    </row>
    <row r="787" spans="1:3" x14ac:dyDescent="0.25">
      <c r="A787" s="41">
        <v>785</v>
      </c>
      <c r="B787" s="41">
        <v>24</v>
      </c>
      <c r="C787" s="41">
        <v>10</v>
      </c>
    </row>
    <row r="788" spans="1:3" x14ac:dyDescent="0.25">
      <c r="A788" s="41">
        <v>786</v>
      </c>
      <c r="B788" s="41">
        <v>23</v>
      </c>
      <c r="C788" s="41">
        <v>34</v>
      </c>
    </row>
    <row r="789" spans="1:3" x14ac:dyDescent="0.25">
      <c r="A789" s="41">
        <v>787</v>
      </c>
      <c r="B789" s="41">
        <v>31</v>
      </c>
      <c r="C789" s="41">
        <v>27</v>
      </c>
    </row>
    <row r="790" spans="1:3" x14ac:dyDescent="0.25">
      <c r="A790" s="41">
        <v>788</v>
      </c>
      <c r="B790" s="41">
        <v>36</v>
      </c>
      <c r="C790" s="41">
        <v>21</v>
      </c>
    </row>
    <row r="791" spans="1:3" x14ac:dyDescent="0.25">
      <c r="A791" s="41">
        <v>789</v>
      </c>
      <c r="B791" s="41">
        <v>21</v>
      </c>
      <c r="C791" s="41">
        <v>36</v>
      </c>
    </row>
    <row r="792" spans="1:3" x14ac:dyDescent="0.25">
      <c r="A792" s="41">
        <v>790</v>
      </c>
      <c r="B792" s="41">
        <v>38</v>
      </c>
      <c r="C792" s="41">
        <v>31</v>
      </c>
    </row>
    <row r="793" spans="1:3" x14ac:dyDescent="0.25">
      <c r="A793" s="41">
        <v>791</v>
      </c>
      <c r="B793" s="41">
        <v>25</v>
      </c>
      <c r="C793" s="41">
        <v>28</v>
      </c>
    </row>
    <row r="794" spans="1:3" x14ac:dyDescent="0.25">
      <c r="A794" s="41">
        <v>792</v>
      </c>
      <c r="B794" s="41">
        <v>31</v>
      </c>
      <c r="C794" s="41">
        <v>30</v>
      </c>
    </row>
    <row r="795" spans="1:3" x14ac:dyDescent="0.25">
      <c r="A795" s="41">
        <v>793</v>
      </c>
      <c r="B795" s="41">
        <v>45</v>
      </c>
      <c r="C795" s="41">
        <v>29</v>
      </c>
    </row>
    <row r="796" spans="1:3" x14ac:dyDescent="0.25">
      <c r="A796" s="41">
        <v>794</v>
      </c>
      <c r="B796" s="41">
        <v>36</v>
      </c>
      <c r="C796" s="41">
        <v>26</v>
      </c>
    </row>
    <row r="797" spans="1:3" x14ac:dyDescent="0.25">
      <c r="A797" s="41">
        <v>795</v>
      </c>
      <c r="B797" s="41">
        <v>8</v>
      </c>
      <c r="C797" s="41">
        <v>30</v>
      </c>
    </row>
    <row r="798" spans="1:3" x14ac:dyDescent="0.25">
      <c r="A798" s="41">
        <v>796</v>
      </c>
      <c r="B798" s="41">
        <v>36</v>
      </c>
      <c r="C798" s="41">
        <v>33</v>
      </c>
    </row>
    <row r="799" spans="1:3" x14ac:dyDescent="0.25">
      <c r="A799" s="41">
        <v>797</v>
      </c>
      <c r="B799" s="41">
        <v>32</v>
      </c>
      <c r="C799" s="41">
        <v>47</v>
      </c>
    </row>
    <row r="800" spans="1:3" x14ac:dyDescent="0.25">
      <c r="A800" s="41">
        <v>798</v>
      </c>
      <c r="B800" s="41">
        <v>36</v>
      </c>
      <c r="C800" s="41">
        <v>41</v>
      </c>
    </row>
    <row r="801" spans="1:3" x14ac:dyDescent="0.25">
      <c r="A801" s="41">
        <v>799</v>
      </c>
      <c r="B801" s="41">
        <v>35</v>
      </c>
      <c r="C801" s="41">
        <v>30</v>
      </c>
    </row>
    <row r="802" spans="1:3" x14ac:dyDescent="0.25">
      <c r="A802" s="41">
        <v>800</v>
      </c>
      <c r="B802" s="41">
        <v>21</v>
      </c>
      <c r="C802" s="41">
        <v>27</v>
      </c>
    </row>
    <row r="803" spans="1:3" x14ac:dyDescent="0.25">
      <c r="A803" s="41">
        <v>801</v>
      </c>
      <c r="B803" s="41">
        <v>27</v>
      </c>
      <c r="C803" s="41">
        <v>21</v>
      </c>
    </row>
    <row r="804" spans="1:3" x14ac:dyDescent="0.25">
      <c r="A804" s="41">
        <v>802</v>
      </c>
      <c r="B804" s="41">
        <v>23</v>
      </c>
      <c r="C804" s="41">
        <v>9</v>
      </c>
    </row>
    <row r="805" spans="1:3" x14ac:dyDescent="0.25">
      <c r="A805" s="41">
        <v>803</v>
      </c>
      <c r="B805" s="41">
        <v>24</v>
      </c>
      <c r="C805" s="41">
        <v>13</v>
      </c>
    </row>
    <row r="806" spans="1:3" x14ac:dyDescent="0.25">
      <c r="A806" s="41">
        <v>804</v>
      </c>
      <c r="B806" s="41">
        <v>21</v>
      </c>
      <c r="C806" s="41">
        <v>28</v>
      </c>
    </row>
    <row r="807" spans="1:3" x14ac:dyDescent="0.25">
      <c r="A807" s="41">
        <v>805</v>
      </c>
      <c r="B807" s="41">
        <v>45</v>
      </c>
      <c r="C807" s="41">
        <v>10</v>
      </c>
    </row>
    <row r="808" spans="1:3" x14ac:dyDescent="0.25">
      <c r="A808" s="41">
        <v>806</v>
      </c>
      <c r="B808" s="41">
        <v>30</v>
      </c>
      <c r="C808" s="41">
        <v>59</v>
      </c>
    </row>
    <row r="809" spans="1:3" x14ac:dyDescent="0.25">
      <c r="A809" s="41">
        <v>807</v>
      </c>
      <c r="B809" s="41">
        <v>28</v>
      </c>
      <c r="C809" s="41">
        <v>23</v>
      </c>
    </row>
    <row r="810" spans="1:3" x14ac:dyDescent="0.25">
      <c r="A810" s="41">
        <v>808</v>
      </c>
      <c r="B810" s="41">
        <v>34</v>
      </c>
      <c r="C810" s="41">
        <v>50</v>
      </c>
    </row>
    <row r="811" spans="1:3" x14ac:dyDescent="0.25">
      <c r="A811" s="41">
        <v>809</v>
      </c>
      <c r="B811" s="41">
        <v>15</v>
      </c>
      <c r="C811" s="41">
        <v>34</v>
      </c>
    </row>
    <row r="812" spans="1:3" x14ac:dyDescent="0.25">
      <c r="A812" s="41">
        <v>810</v>
      </c>
      <c r="B812" s="41">
        <v>24</v>
      </c>
      <c r="C812" s="41">
        <v>21</v>
      </c>
    </row>
    <row r="813" spans="1:3" x14ac:dyDescent="0.25">
      <c r="A813" s="41">
        <v>811</v>
      </c>
      <c r="B813" s="41">
        <v>31</v>
      </c>
      <c r="C813" s="41">
        <v>27</v>
      </c>
    </row>
    <row r="814" spans="1:3" x14ac:dyDescent="0.25">
      <c r="A814" s="41">
        <v>812</v>
      </c>
      <c r="B814" s="41">
        <v>3</v>
      </c>
      <c r="C814" s="41">
        <v>13</v>
      </c>
    </row>
    <row r="815" spans="1:3" x14ac:dyDescent="0.25">
      <c r="A815" s="41">
        <v>813</v>
      </c>
      <c r="B815" s="41">
        <v>37</v>
      </c>
      <c r="C815" s="41">
        <v>19</v>
      </c>
    </row>
    <row r="816" spans="1:3" x14ac:dyDescent="0.25">
      <c r="A816" s="41">
        <v>814</v>
      </c>
      <c r="B816" s="41">
        <v>16</v>
      </c>
      <c r="C816" s="41">
        <v>27</v>
      </c>
    </row>
    <row r="817" spans="1:3" x14ac:dyDescent="0.25">
      <c r="A817" s="41">
        <v>815</v>
      </c>
      <c r="B817" s="41">
        <v>25</v>
      </c>
      <c r="C817" s="41">
        <v>47</v>
      </c>
    </row>
    <row r="818" spans="1:3" x14ac:dyDescent="0.25">
      <c r="A818" s="41">
        <v>816</v>
      </c>
      <c r="B818" s="41">
        <v>16</v>
      </c>
      <c r="C818" s="41">
        <v>14</v>
      </c>
    </row>
    <row r="819" spans="1:3" x14ac:dyDescent="0.25">
      <c r="A819" s="41">
        <v>817</v>
      </c>
      <c r="B819" s="41">
        <v>21</v>
      </c>
      <c r="C819" s="41">
        <v>34</v>
      </c>
    </row>
    <row r="820" spans="1:3" x14ac:dyDescent="0.25">
      <c r="A820" s="41">
        <v>818</v>
      </c>
      <c r="B820" s="41">
        <v>61</v>
      </c>
      <c r="C820" s="41">
        <v>37</v>
      </c>
    </row>
    <row r="821" spans="1:3" x14ac:dyDescent="0.25">
      <c r="A821" s="41">
        <v>819</v>
      </c>
      <c r="B821" s="41">
        <v>52</v>
      </c>
      <c r="C821" s="41">
        <v>10</v>
      </c>
    </row>
    <row r="822" spans="1:3" x14ac:dyDescent="0.25">
      <c r="A822" s="41">
        <v>820</v>
      </c>
      <c r="B822" s="41">
        <v>20</v>
      </c>
      <c r="C822" s="41">
        <v>45</v>
      </c>
    </row>
    <row r="823" spans="1:3" x14ac:dyDescent="0.25">
      <c r="A823" s="41">
        <v>821</v>
      </c>
      <c r="B823" s="41">
        <v>34</v>
      </c>
      <c r="C823" s="41">
        <v>33</v>
      </c>
    </row>
    <row r="824" spans="1:3" x14ac:dyDescent="0.25">
      <c r="A824" s="41">
        <v>822</v>
      </c>
      <c r="B824" s="41">
        <v>41</v>
      </c>
      <c r="C824" s="41">
        <v>10</v>
      </c>
    </row>
    <row r="825" spans="1:3" x14ac:dyDescent="0.25">
      <c r="A825" s="41">
        <v>823</v>
      </c>
      <c r="B825" s="41">
        <v>34</v>
      </c>
      <c r="C825" s="41">
        <v>24</v>
      </c>
    </row>
    <row r="826" spans="1:3" x14ac:dyDescent="0.25">
      <c r="A826" s="41">
        <v>824</v>
      </c>
      <c r="B826" s="41">
        <v>31</v>
      </c>
      <c r="C826" s="41">
        <v>32</v>
      </c>
    </row>
    <row r="827" spans="1:3" x14ac:dyDescent="0.25">
      <c r="A827" s="41">
        <v>825</v>
      </c>
      <c r="B827" s="41">
        <v>37</v>
      </c>
      <c r="C827" s="41">
        <v>40</v>
      </c>
    </row>
    <row r="828" spans="1:3" x14ac:dyDescent="0.25">
      <c r="A828" s="41">
        <v>826</v>
      </c>
      <c r="B828" s="41">
        <v>28</v>
      </c>
      <c r="C828" s="41">
        <v>19</v>
      </c>
    </row>
    <row r="829" spans="1:3" x14ac:dyDescent="0.25">
      <c r="A829" s="41">
        <v>827</v>
      </c>
      <c r="B829" s="41">
        <v>28</v>
      </c>
      <c r="C829" s="41">
        <v>20</v>
      </c>
    </row>
    <row r="830" spans="1:3" x14ac:dyDescent="0.25">
      <c r="A830" s="41">
        <v>828</v>
      </c>
      <c r="B830" s="41">
        <v>39</v>
      </c>
      <c r="C830" s="41">
        <v>19</v>
      </c>
    </row>
    <row r="831" spans="1:3" x14ac:dyDescent="0.25">
      <c r="A831" s="41">
        <v>829</v>
      </c>
      <c r="B831" s="41">
        <v>32</v>
      </c>
      <c r="C831" s="41">
        <v>27</v>
      </c>
    </row>
    <row r="832" spans="1:3" x14ac:dyDescent="0.25">
      <c r="A832" s="41">
        <v>830</v>
      </c>
      <c r="B832" s="41">
        <v>31</v>
      </c>
      <c r="C832" s="41">
        <v>30</v>
      </c>
    </row>
    <row r="833" spans="1:3" x14ac:dyDescent="0.25">
      <c r="A833" s="41">
        <v>831</v>
      </c>
      <c r="B833" s="41">
        <v>21</v>
      </c>
      <c r="C833" s="41">
        <v>27</v>
      </c>
    </row>
    <row r="834" spans="1:3" x14ac:dyDescent="0.25">
      <c r="A834" s="41">
        <v>832</v>
      </c>
      <c r="B834" s="41">
        <v>7</v>
      </c>
      <c r="C834" s="41">
        <v>13</v>
      </c>
    </row>
    <row r="835" spans="1:3" x14ac:dyDescent="0.25">
      <c r="A835" s="41">
        <v>833</v>
      </c>
      <c r="B835" s="41">
        <v>28</v>
      </c>
      <c r="C835" s="41">
        <v>52</v>
      </c>
    </row>
    <row r="836" spans="1:3" x14ac:dyDescent="0.25">
      <c r="A836" s="41">
        <v>834</v>
      </c>
      <c r="B836" s="41">
        <v>17</v>
      </c>
      <c r="C836" s="41">
        <v>30</v>
      </c>
    </row>
    <row r="837" spans="1:3" x14ac:dyDescent="0.25">
      <c r="A837" s="41">
        <v>835</v>
      </c>
      <c r="B837" s="41">
        <v>25</v>
      </c>
      <c r="C837" s="41">
        <v>26</v>
      </c>
    </row>
    <row r="838" spans="1:3" x14ac:dyDescent="0.25">
      <c r="A838" s="41">
        <v>836</v>
      </c>
      <c r="B838" s="41">
        <v>14</v>
      </c>
      <c r="C838" s="41">
        <v>22</v>
      </c>
    </row>
    <row r="839" spans="1:3" x14ac:dyDescent="0.25">
      <c r="A839" s="41">
        <v>837</v>
      </c>
      <c r="B839" s="41">
        <v>25</v>
      </c>
      <c r="C839" s="41">
        <v>7</v>
      </c>
    </row>
    <row r="840" spans="1:3" x14ac:dyDescent="0.25">
      <c r="A840" s="41">
        <v>838</v>
      </c>
      <c r="B840" s="41">
        <v>31</v>
      </c>
      <c r="C840" s="41">
        <v>24</v>
      </c>
    </row>
    <row r="841" spans="1:3" x14ac:dyDescent="0.25">
      <c r="A841" s="41">
        <v>839</v>
      </c>
      <c r="B841" s="41">
        <v>7</v>
      </c>
      <c r="C841" s="41">
        <v>27</v>
      </c>
    </row>
    <row r="842" spans="1:3" x14ac:dyDescent="0.25">
      <c r="A842" s="41">
        <v>840</v>
      </c>
      <c r="B842" s="41">
        <v>21</v>
      </c>
      <c r="C842" s="41">
        <v>55</v>
      </c>
    </row>
    <row r="843" spans="1:3" x14ac:dyDescent="0.25">
      <c r="A843" s="41">
        <v>841</v>
      </c>
      <c r="B843" s="41">
        <v>42</v>
      </c>
      <c r="C843" s="41">
        <v>23</v>
      </c>
    </row>
    <row r="844" spans="1:3" x14ac:dyDescent="0.25">
      <c r="A844" s="41">
        <v>842</v>
      </c>
      <c r="B844" s="41">
        <v>28</v>
      </c>
      <c r="C844" s="41">
        <v>37</v>
      </c>
    </row>
    <row r="845" spans="1:3" x14ac:dyDescent="0.25">
      <c r="A845" s="41">
        <v>843</v>
      </c>
      <c r="B845" s="41">
        <v>37</v>
      </c>
      <c r="C845" s="41">
        <v>25</v>
      </c>
    </row>
    <row r="846" spans="1:3" x14ac:dyDescent="0.25">
      <c r="A846" s="41">
        <v>844</v>
      </c>
      <c r="B846" s="41">
        <v>17</v>
      </c>
      <c r="C846" s="41">
        <v>7</v>
      </c>
    </row>
    <row r="847" spans="1:3" x14ac:dyDescent="0.25">
      <c r="A847" s="41">
        <v>845</v>
      </c>
      <c r="B847" s="41">
        <v>35</v>
      </c>
      <c r="C847" s="41">
        <v>17</v>
      </c>
    </row>
    <row r="848" spans="1:3" x14ac:dyDescent="0.25">
      <c r="A848" s="41">
        <v>846</v>
      </c>
      <c r="B848" s="41">
        <v>18</v>
      </c>
      <c r="C848" s="41">
        <v>12</v>
      </c>
    </row>
    <row r="849" spans="1:3" x14ac:dyDescent="0.25">
      <c r="A849" s="41">
        <v>847</v>
      </c>
      <c r="B849" s="41">
        <v>35</v>
      </c>
      <c r="C849" s="41">
        <v>42</v>
      </c>
    </row>
    <row r="850" spans="1:3" x14ac:dyDescent="0.25">
      <c r="A850" s="41">
        <v>848</v>
      </c>
      <c r="B850" s="41">
        <v>35</v>
      </c>
      <c r="C850" s="41">
        <v>21</v>
      </c>
    </row>
    <row r="851" spans="1:3" x14ac:dyDescent="0.25">
      <c r="A851" s="41">
        <v>849</v>
      </c>
      <c r="B851" s="41">
        <v>19</v>
      </c>
      <c r="C851" s="41">
        <v>14</v>
      </c>
    </row>
    <row r="852" spans="1:3" x14ac:dyDescent="0.25">
      <c r="A852" s="41">
        <v>850</v>
      </c>
      <c r="B852" s="41">
        <v>37</v>
      </c>
      <c r="C852" s="41">
        <v>20</v>
      </c>
    </row>
    <row r="853" spans="1:3" x14ac:dyDescent="0.25">
      <c r="A853" s="41">
        <v>851</v>
      </c>
      <c r="B853" s="41">
        <v>55</v>
      </c>
      <c r="C853" s="41">
        <v>24</v>
      </c>
    </row>
    <row r="854" spans="1:3" x14ac:dyDescent="0.25">
      <c r="A854" s="41">
        <v>852</v>
      </c>
      <c r="B854" s="41">
        <v>24</v>
      </c>
      <c r="C854" s="41">
        <v>43</v>
      </c>
    </row>
    <row r="855" spans="1:3" x14ac:dyDescent="0.25">
      <c r="A855" s="41">
        <v>853</v>
      </c>
      <c r="B855" s="41">
        <v>37</v>
      </c>
      <c r="C855" s="41">
        <v>47</v>
      </c>
    </row>
    <row r="856" spans="1:3" x14ac:dyDescent="0.25">
      <c r="A856" s="41">
        <v>854</v>
      </c>
      <c r="B856" s="41">
        <v>11</v>
      </c>
      <c r="C856" s="41">
        <v>7</v>
      </c>
    </row>
    <row r="857" spans="1:3" x14ac:dyDescent="0.25">
      <c r="A857" s="41">
        <v>855</v>
      </c>
      <c r="B857" s="41">
        <v>0</v>
      </c>
      <c r="C857" s="41">
        <v>16</v>
      </c>
    </row>
    <row r="858" spans="1:3" x14ac:dyDescent="0.25">
      <c r="A858" s="41">
        <v>856</v>
      </c>
      <c r="B858" s="41">
        <v>17</v>
      </c>
      <c r="C858" s="41">
        <v>19</v>
      </c>
    </row>
    <row r="859" spans="1:3" x14ac:dyDescent="0.25">
      <c r="A859" s="41">
        <v>857</v>
      </c>
      <c r="B859" s="41">
        <v>34</v>
      </c>
      <c r="C859" s="41">
        <v>10</v>
      </c>
    </row>
    <row r="860" spans="1:3" x14ac:dyDescent="0.25">
      <c r="A860" s="41">
        <v>858</v>
      </c>
      <c r="B860" s="41">
        <v>27</v>
      </c>
      <c r="C860" s="41">
        <v>13</v>
      </c>
    </row>
    <row r="861" spans="1:3" x14ac:dyDescent="0.25">
      <c r="A861" s="41">
        <v>859</v>
      </c>
      <c r="B861" s="41">
        <v>10</v>
      </c>
      <c r="C861" s="41">
        <v>33</v>
      </c>
    </row>
    <row r="862" spans="1:3" x14ac:dyDescent="0.25">
      <c r="A862" s="41">
        <v>860</v>
      </c>
      <c r="B862" s="41">
        <v>23</v>
      </c>
      <c r="C862" s="41">
        <v>37</v>
      </c>
    </row>
    <row r="863" spans="1:3" x14ac:dyDescent="0.25">
      <c r="A863" s="41">
        <v>861</v>
      </c>
      <c r="B863" s="41">
        <v>25</v>
      </c>
      <c r="C863" s="41">
        <v>41</v>
      </c>
    </row>
    <row r="864" spans="1:3" x14ac:dyDescent="0.25">
      <c r="A864" s="41">
        <v>862</v>
      </c>
      <c r="B864" s="41">
        <v>17</v>
      </c>
      <c r="C864" s="41">
        <v>10</v>
      </c>
    </row>
    <row r="865" spans="1:3" x14ac:dyDescent="0.25">
      <c r="A865" s="41">
        <v>863</v>
      </c>
      <c r="B865" s="41">
        <v>21</v>
      </c>
      <c r="C865" s="41">
        <v>23</v>
      </c>
    </row>
    <row r="866" spans="1:3" x14ac:dyDescent="0.25">
      <c r="A866" s="41">
        <v>864</v>
      </c>
      <c r="B866" s="41">
        <v>44</v>
      </c>
      <c r="C866" s="41">
        <v>27</v>
      </c>
    </row>
    <row r="867" spans="1:3" x14ac:dyDescent="0.25">
      <c r="A867" s="41">
        <v>865</v>
      </c>
      <c r="B867" s="41">
        <v>45</v>
      </c>
      <c r="C867" s="41">
        <v>38</v>
      </c>
    </row>
    <row r="868" spans="1:3" x14ac:dyDescent="0.25">
      <c r="A868" s="41">
        <v>866</v>
      </c>
      <c r="B868" s="41">
        <v>50</v>
      </c>
      <c r="C868" s="41">
        <v>19</v>
      </c>
    </row>
    <row r="869" spans="1:3" x14ac:dyDescent="0.25">
      <c r="A869" s="41">
        <v>867</v>
      </c>
      <c r="B869" s="41">
        <v>23</v>
      </c>
      <c r="C869" s="41">
        <v>21</v>
      </c>
    </row>
    <row r="870" spans="1:3" x14ac:dyDescent="0.25">
      <c r="A870" s="41">
        <v>868</v>
      </c>
      <c r="B870" s="41">
        <v>38</v>
      </c>
      <c r="C870" s="41">
        <v>22</v>
      </c>
    </row>
    <row r="871" spans="1:3" x14ac:dyDescent="0.25">
      <c r="A871" s="41">
        <v>869</v>
      </c>
      <c r="B871" s="41">
        <v>50</v>
      </c>
      <c r="C871" s="41">
        <v>25</v>
      </c>
    </row>
    <row r="872" spans="1:3" x14ac:dyDescent="0.25">
      <c r="A872" s="41">
        <v>870</v>
      </c>
      <c r="B872" s="41">
        <v>7</v>
      </c>
      <c r="C872" s="41">
        <v>27</v>
      </c>
    </row>
    <row r="873" spans="1:3" x14ac:dyDescent="0.25">
      <c r="A873" s="41">
        <v>871</v>
      </c>
      <c r="B873" s="41">
        <v>0</v>
      </c>
      <c r="C873" s="41">
        <v>28</v>
      </c>
    </row>
    <row r="874" spans="1:3" x14ac:dyDescent="0.25">
      <c r="A874" s="41">
        <v>872</v>
      </c>
      <c r="B874" s="41">
        <v>25</v>
      </c>
      <c r="C874" s="41">
        <v>16</v>
      </c>
    </row>
    <row r="875" spans="1:3" x14ac:dyDescent="0.25">
      <c r="A875" s="41">
        <v>873</v>
      </c>
      <c r="B875" s="41">
        <v>24</v>
      </c>
      <c r="C875" s="41">
        <v>13</v>
      </c>
    </row>
    <row r="876" spans="1:3" x14ac:dyDescent="0.25">
      <c r="A876" s="41">
        <v>874</v>
      </c>
      <c r="B876" s="41">
        <v>16</v>
      </c>
      <c r="C876" s="41">
        <v>48</v>
      </c>
    </row>
    <row r="877" spans="1:3" x14ac:dyDescent="0.25">
      <c r="A877" s="41">
        <v>875</v>
      </c>
      <c r="B877" s="41">
        <v>21</v>
      </c>
      <c r="C877" s="41">
        <v>30</v>
      </c>
    </row>
    <row r="878" spans="1:3" x14ac:dyDescent="0.25">
      <c r="A878" s="41">
        <v>876</v>
      </c>
      <c r="B878" s="41">
        <v>10</v>
      </c>
      <c r="C878" s="41">
        <v>24</v>
      </c>
    </row>
    <row r="879" spans="1:3" x14ac:dyDescent="0.25">
      <c r="A879" s="41">
        <v>877</v>
      </c>
      <c r="B879" s="41">
        <v>41</v>
      </c>
      <c r="C879" s="41">
        <v>9</v>
      </c>
    </row>
    <row r="880" spans="1:3" x14ac:dyDescent="0.25">
      <c r="A880" s="41">
        <v>878</v>
      </c>
      <c r="B880" s="41">
        <v>17</v>
      </c>
      <c r="C880" s="41">
        <v>24</v>
      </c>
    </row>
    <row r="881" spans="1:3" x14ac:dyDescent="0.25">
      <c r="A881" s="41">
        <v>879</v>
      </c>
      <c r="B881" s="41">
        <v>18</v>
      </c>
      <c r="C881" s="41">
        <v>23</v>
      </c>
    </row>
    <row r="882" spans="1:3" x14ac:dyDescent="0.25">
      <c r="A882" s="41">
        <v>880</v>
      </c>
      <c r="B882" s="41">
        <v>30</v>
      </c>
      <c r="C882" s="41">
        <v>44</v>
      </c>
    </row>
    <row r="883" spans="1:3" x14ac:dyDescent="0.25">
      <c r="A883" s="41">
        <v>881</v>
      </c>
      <c r="B883" s="41">
        <v>36</v>
      </c>
      <c r="C883" s="41">
        <v>20</v>
      </c>
    </row>
    <row r="884" spans="1:3" x14ac:dyDescent="0.25">
      <c r="A884" s="41">
        <v>882</v>
      </c>
      <c r="B884" s="41">
        <v>17</v>
      </c>
      <c r="C884" s="41">
        <v>20</v>
      </c>
    </row>
    <row r="885" spans="1:3" x14ac:dyDescent="0.25">
      <c r="A885" s="41">
        <v>883</v>
      </c>
      <c r="B885" s="41">
        <v>45</v>
      </c>
      <c r="C885" s="41">
        <v>13</v>
      </c>
    </row>
    <row r="886" spans="1:3" x14ac:dyDescent="0.25">
      <c r="A886" s="41">
        <v>884</v>
      </c>
      <c r="B886" s="41">
        <v>27</v>
      </c>
      <c r="C886" s="41">
        <v>24</v>
      </c>
    </row>
    <row r="887" spans="1:3" x14ac:dyDescent="0.25">
      <c r="A887" s="41">
        <v>885</v>
      </c>
      <c r="B887" s="41">
        <v>27</v>
      </c>
      <c r="C887" s="41">
        <v>37</v>
      </c>
    </row>
    <row r="888" spans="1:3" x14ac:dyDescent="0.25">
      <c r="A888" s="41">
        <v>886</v>
      </c>
      <c r="B888" s="41">
        <v>14</v>
      </c>
      <c r="C888" s="41">
        <v>27</v>
      </c>
    </row>
    <row r="889" spans="1:3" x14ac:dyDescent="0.25">
      <c r="A889" s="41">
        <v>887</v>
      </c>
      <c r="B889" s="41">
        <v>21</v>
      </c>
      <c r="C889" s="41">
        <v>19</v>
      </c>
    </row>
    <row r="890" spans="1:3" x14ac:dyDescent="0.25">
      <c r="A890" s="41">
        <v>888</v>
      </c>
      <c r="B890" s="41">
        <v>42</v>
      </c>
      <c r="C890" s="41">
        <v>26</v>
      </c>
    </row>
    <row r="891" spans="1:3" x14ac:dyDescent="0.25">
      <c r="A891" s="41">
        <v>889</v>
      </c>
      <c r="B891" s="41">
        <v>30</v>
      </c>
      <c r="C891" s="41">
        <v>38</v>
      </c>
    </row>
    <row r="892" spans="1:3" x14ac:dyDescent="0.25">
      <c r="A892" s="41">
        <v>890</v>
      </c>
      <c r="B892" s="41">
        <v>37</v>
      </c>
      <c r="C892" s="41">
        <v>17</v>
      </c>
    </row>
    <row r="893" spans="1:3" x14ac:dyDescent="0.25">
      <c r="A893" s="41">
        <v>891</v>
      </c>
      <c r="B893" s="41">
        <v>26</v>
      </c>
      <c r="C893" s="41">
        <v>32</v>
      </c>
    </row>
    <row r="894" spans="1:3" x14ac:dyDescent="0.25">
      <c r="A894" s="41">
        <v>892</v>
      </c>
      <c r="B894" s="41">
        <v>28</v>
      </c>
      <c r="C894" s="41">
        <v>16</v>
      </c>
    </row>
    <row r="895" spans="1:3" x14ac:dyDescent="0.25">
      <c r="A895" s="41">
        <v>893</v>
      </c>
      <c r="B895" s="41">
        <v>44</v>
      </c>
      <c r="C895" s="41">
        <v>20</v>
      </c>
    </row>
    <row r="896" spans="1:3" x14ac:dyDescent="0.25">
      <c r="A896" s="41">
        <v>894</v>
      </c>
      <c r="B896" s="41">
        <v>34</v>
      </c>
      <c r="C896" s="41">
        <v>26</v>
      </c>
    </row>
    <row r="897" spans="1:3" x14ac:dyDescent="0.25">
      <c r="A897" s="41">
        <v>895</v>
      </c>
      <c r="B897" s="41">
        <v>26</v>
      </c>
      <c r="C897" s="41">
        <v>15</v>
      </c>
    </row>
    <row r="898" spans="1:3" x14ac:dyDescent="0.25">
      <c r="A898" s="41">
        <v>896</v>
      </c>
      <c r="B898" s="41">
        <v>33</v>
      </c>
      <c r="C898" s="41">
        <v>27</v>
      </c>
    </row>
    <row r="899" spans="1:3" x14ac:dyDescent="0.25">
      <c r="A899" s="41">
        <v>897</v>
      </c>
      <c r="B899" s="41">
        <v>13</v>
      </c>
      <c r="C899" s="41">
        <v>33</v>
      </c>
    </row>
    <row r="900" spans="1:3" x14ac:dyDescent="0.25">
      <c r="A900" s="41">
        <v>898</v>
      </c>
      <c r="B900" s="41">
        <v>38</v>
      </c>
      <c r="C900" s="41">
        <v>13</v>
      </c>
    </row>
    <row r="901" spans="1:3" x14ac:dyDescent="0.25">
      <c r="A901" s="41">
        <v>899</v>
      </c>
      <c r="B901" s="41">
        <v>44</v>
      </c>
      <c r="C901" s="41">
        <v>21</v>
      </c>
    </row>
    <row r="902" spans="1:3" x14ac:dyDescent="0.25">
      <c r="A902" s="41">
        <v>900</v>
      </c>
      <c r="B902" s="41">
        <v>39</v>
      </c>
      <c r="C902" s="41">
        <v>27</v>
      </c>
    </row>
    <row r="903" spans="1:3" x14ac:dyDescent="0.25">
      <c r="A903" s="41">
        <v>901</v>
      </c>
      <c r="B903" s="41">
        <v>7</v>
      </c>
      <c r="C903" s="41">
        <v>47</v>
      </c>
    </row>
    <row r="904" spans="1:3" x14ac:dyDescent="0.25">
      <c r="A904" s="41">
        <v>902</v>
      </c>
      <c r="B904" s="41">
        <v>14</v>
      </c>
      <c r="C904" s="41">
        <v>57</v>
      </c>
    </row>
    <row r="905" spans="1:3" x14ac:dyDescent="0.25">
      <c r="A905" s="41">
        <v>903</v>
      </c>
      <c r="B905" s="41">
        <v>30</v>
      </c>
      <c r="C905" s="41">
        <v>51</v>
      </c>
    </row>
    <row r="906" spans="1:3" x14ac:dyDescent="0.25">
      <c r="A906" s="41">
        <v>904</v>
      </c>
      <c r="B906" s="41">
        <v>58</v>
      </c>
      <c r="C906" s="41">
        <v>22</v>
      </c>
    </row>
    <row r="907" spans="1:3" x14ac:dyDescent="0.25">
      <c r="A907" s="41">
        <v>905</v>
      </c>
      <c r="B907" s="41">
        <v>14</v>
      </c>
      <c r="C907" s="41">
        <v>11</v>
      </c>
    </row>
    <row r="908" spans="1:3" x14ac:dyDescent="0.25">
      <c r="A908" s="41">
        <v>906</v>
      </c>
      <c r="B908" s="41">
        <v>22</v>
      </c>
      <c r="C908" s="41">
        <v>28</v>
      </c>
    </row>
    <row r="909" spans="1:3" x14ac:dyDescent="0.25">
      <c r="A909" s="41">
        <v>907</v>
      </c>
      <c r="B909" s="41">
        <v>14</v>
      </c>
      <c r="C909" s="41">
        <v>3</v>
      </c>
    </row>
    <row r="910" spans="1:3" x14ac:dyDescent="0.25">
      <c r="A910" s="41">
        <v>908</v>
      </c>
      <c r="B910" s="41">
        <v>12</v>
      </c>
      <c r="C910" s="41">
        <v>54</v>
      </c>
    </row>
    <row r="911" spans="1:3" x14ac:dyDescent="0.25">
      <c r="A911" s="41">
        <v>909</v>
      </c>
      <c r="B911" s="41">
        <v>30</v>
      </c>
      <c r="C911" s="41">
        <v>46</v>
      </c>
    </row>
    <row r="912" spans="1:3" x14ac:dyDescent="0.25">
      <c r="A912" s="41">
        <v>910</v>
      </c>
      <c r="B912" s="41">
        <v>14</v>
      </c>
      <c r="C912" s="41">
        <v>9</v>
      </c>
    </row>
    <row r="913" spans="1:3" x14ac:dyDescent="0.25">
      <c r="A913" s="41">
        <v>911</v>
      </c>
      <c r="B913" s="41">
        <v>33</v>
      </c>
      <c r="C913" s="41">
        <v>0</v>
      </c>
    </row>
    <row r="914" spans="1:3" x14ac:dyDescent="0.25">
      <c r="A914" s="41">
        <v>912</v>
      </c>
      <c r="B914" s="41">
        <v>21</v>
      </c>
      <c r="C914" s="41">
        <v>13</v>
      </c>
    </row>
    <row r="915" spans="1:3" x14ac:dyDescent="0.25">
      <c r="A915" s="41">
        <v>913</v>
      </c>
      <c r="B915" s="41">
        <v>37</v>
      </c>
      <c r="C915" s="41">
        <v>39</v>
      </c>
    </row>
    <row r="916" spans="1:3" x14ac:dyDescent="0.25">
      <c r="A916" s="41">
        <v>914</v>
      </c>
      <c r="B916" s="41">
        <v>28</v>
      </c>
      <c r="C916" s="41">
        <v>23</v>
      </c>
    </row>
    <row r="917" spans="1:3" x14ac:dyDescent="0.25">
      <c r="A917" s="41">
        <v>915</v>
      </c>
      <c r="B917" s="41">
        <v>49</v>
      </c>
      <c r="C917" s="41">
        <v>26</v>
      </c>
    </row>
    <row r="918" spans="1:3" x14ac:dyDescent="0.25">
      <c r="A918" s="41">
        <v>916</v>
      </c>
      <c r="B918" s="41">
        <v>9</v>
      </c>
      <c r="C918" s="41">
        <v>31</v>
      </c>
    </row>
    <row r="919" spans="1:3" x14ac:dyDescent="0.25">
      <c r="A919" s="41">
        <v>917</v>
      </c>
      <c r="B919" s="41">
        <v>24</v>
      </c>
      <c r="C919" s="41">
        <v>20</v>
      </c>
    </row>
    <row r="920" spans="1:3" x14ac:dyDescent="0.25">
      <c r="A920" s="41">
        <v>918</v>
      </c>
      <c r="B920" s="41">
        <v>29</v>
      </c>
      <c r="C920" s="41">
        <v>57</v>
      </c>
    </row>
    <row r="921" spans="1:3" x14ac:dyDescent="0.25">
      <c r="A921" s="41">
        <v>919</v>
      </c>
      <c r="B921" s="41">
        <v>45</v>
      </c>
      <c r="C921" s="41">
        <v>3</v>
      </c>
    </row>
    <row r="922" spans="1:3" x14ac:dyDescent="0.25">
      <c r="A922" s="41">
        <v>920</v>
      </c>
      <c r="B922" s="41">
        <v>52</v>
      </c>
      <c r="C922" s="41">
        <v>29</v>
      </c>
    </row>
    <row r="923" spans="1:3" x14ac:dyDescent="0.25">
      <c r="A923" s="41">
        <v>921</v>
      </c>
      <c r="B923" s="41">
        <v>13</v>
      </c>
      <c r="C923" s="41">
        <v>36</v>
      </c>
    </row>
    <row r="924" spans="1:3" x14ac:dyDescent="0.25">
      <c r="A924" s="41">
        <v>922</v>
      </c>
      <c r="B924" s="41">
        <v>43</v>
      </c>
      <c r="C924" s="41">
        <v>35</v>
      </c>
    </row>
    <row r="925" spans="1:3" x14ac:dyDescent="0.25">
      <c r="A925" s="41">
        <v>923</v>
      </c>
      <c r="B925" s="41">
        <v>45</v>
      </c>
      <c r="C925" s="41">
        <v>46</v>
      </c>
    </row>
    <row r="926" spans="1:3" x14ac:dyDescent="0.25">
      <c r="A926" s="41">
        <v>924</v>
      </c>
      <c r="B926" s="41">
        <v>30</v>
      </c>
      <c r="C926" s="41">
        <v>14</v>
      </c>
    </row>
    <row r="927" spans="1:3" x14ac:dyDescent="0.25">
      <c r="A927" s="41">
        <v>925</v>
      </c>
      <c r="B927" s="41">
        <v>21</v>
      </c>
      <c r="C927" s="41">
        <v>55</v>
      </c>
    </row>
    <row r="928" spans="1:3" x14ac:dyDescent="0.25">
      <c r="A928" s="41">
        <v>926</v>
      </c>
      <c r="B928" s="41">
        <v>37</v>
      </c>
      <c r="C928" s="41">
        <v>20</v>
      </c>
    </row>
    <row r="929" spans="1:3" x14ac:dyDescent="0.25">
      <c r="A929" s="41">
        <v>927</v>
      </c>
      <c r="B929" s="41">
        <v>13</v>
      </c>
      <c r="C929" s="41">
        <v>28</v>
      </c>
    </row>
    <row r="930" spans="1:3" x14ac:dyDescent="0.25">
      <c r="A930" s="41">
        <v>928</v>
      </c>
      <c r="B930" s="41">
        <v>20</v>
      </c>
      <c r="C930" s="41">
        <v>45</v>
      </c>
    </row>
    <row r="931" spans="1:3" x14ac:dyDescent="0.25">
      <c r="A931" s="41">
        <v>929</v>
      </c>
      <c r="B931" s="41">
        <v>20</v>
      </c>
      <c r="C931" s="41">
        <v>13</v>
      </c>
    </row>
    <row r="932" spans="1:3" x14ac:dyDescent="0.25">
      <c r="A932" s="41">
        <v>930</v>
      </c>
      <c r="B932" s="41">
        <v>12</v>
      </c>
      <c r="C932" s="41">
        <v>60</v>
      </c>
    </row>
    <row r="933" spans="1:3" x14ac:dyDescent="0.25">
      <c r="A933" s="41">
        <v>931</v>
      </c>
      <c r="B933" s="41">
        <v>10</v>
      </c>
      <c r="C933" s="41">
        <v>31</v>
      </c>
    </row>
    <row r="934" spans="1:3" x14ac:dyDescent="0.25">
      <c r="A934" s="41">
        <v>932</v>
      </c>
      <c r="B934" s="41">
        <v>43</v>
      </c>
      <c r="C934" s="41">
        <v>36</v>
      </c>
    </row>
    <row r="935" spans="1:3" x14ac:dyDescent="0.25">
      <c r="A935" s="41">
        <v>933</v>
      </c>
      <c r="B935" s="41">
        <v>30</v>
      </c>
      <c r="C935" s="41">
        <v>40</v>
      </c>
    </row>
    <row r="936" spans="1:3" x14ac:dyDescent="0.25">
      <c r="A936" s="41">
        <v>934</v>
      </c>
      <c r="B936" s="41">
        <v>29</v>
      </c>
      <c r="C936" s="41">
        <v>36</v>
      </c>
    </row>
    <row r="937" spans="1:3" x14ac:dyDescent="0.25">
      <c r="A937" s="41">
        <v>935</v>
      </c>
      <c r="B937" s="41">
        <v>34</v>
      </c>
      <c r="C937" s="41">
        <v>45</v>
      </c>
    </row>
    <row r="938" spans="1:3" x14ac:dyDescent="0.25">
      <c r="A938" s="41">
        <v>936</v>
      </c>
      <c r="B938" s="41">
        <v>38</v>
      </c>
      <c r="C938" s="41">
        <v>33</v>
      </c>
    </row>
    <row r="939" spans="1:3" x14ac:dyDescent="0.25">
      <c r="A939" s="41">
        <v>937</v>
      </c>
      <c r="B939" s="41">
        <v>72</v>
      </c>
      <c r="C939" s="41">
        <v>37</v>
      </c>
    </row>
    <row r="940" spans="1:3" x14ac:dyDescent="0.25">
      <c r="A940" s="41">
        <v>938</v>
      </c>
      <c r="B940" s="41">
        <v>46</v>
      </c>
      <c r="C940" s="41">
        <v>40</v>
      </c>
    </row>
    <row r="941" spans="1:3" x14ac:dyDescent="0.25">
      <c r="A941" s="41">
        <v>939</v>
      </c>
      <c r="B941" s="41">
        <v>45</v>
      </c>
      <c r="C941" s="41">
        <v>17</v>
      </c>
    </row>
    <row r="942" spans="1:3" x14ac:dyDescent="0.25">
      <c r="A942" s="41">
        <v>940</v>
      </c>
      <c r="B942" s="41">
        <v>18</v>
      </c>
      <c r="C942" s="41">
        <v>52</v>
      </c>
    </row>
    <row r="943" spans="1:3" x14ac:dyDescent="0.25">
      <c r="A943" s="41">
        <v>941</v>
      </c>
      <c r="B943" s="41">
        <v>3</v>
      </c>
      <c r="C943" s="41">
        <v>21</v>
      </c>
    </row>
    <row r="944" spans="1:3" x14ac:dyDescent="0.25">
      <c r="A944" s="41">
        <v>942</v>
      </c>
      <c r="B944" s="41">
        <v>17</v>
      </c>
      <c r="C944" s="41">
        <v>26</v>
      </c>
    </row>
    <row r="945" spans="1:3" x14ac:dyDescent="0.25">
      <c r="A945" s="41">
        <v>943</v>
      </c>
      <c r="B945" s="41">
        <v>31</v>
      </c>
      <c r="C945" s="41">
        <v>37</v>
      </c>
    </row>
    <row r="946" spans="1:3" x14ac:dyDescent="0.25">
      <c r="A946" s="41">
        <v>944</v>
      </c>
      <c r="B946" s="41">
        <v>39</v>
      </c>
      <c r="C946" s="41">
        <v>43</v>
      </c>
    </row>
    <row r="947" spans="1:3" x14ac:dyDescent="0.25">
      <c r="A947" s="41">
        <v>945</v>
      </c>
      <c r="B947" s="41">
        <v>3</v>
      </c>
      <c r="C947" s="41">
        <v>16</v>
      </c>
    </row>
    <row r="948" spans="1:3" x14ac:dyDescent="0.25">
      <c r="A948" s="41">
        <v>946</v>
      </c>
      <c r="B948" s="41">
        <v>29</v>
      </c>
      <c r="C948" s="41">
        <v>48</v>
      </c>
    </row>
    <row r="949" spans="1:3" x14ac:dyDescent="0.25">
      <c r="A949" s="41">
        <v>947</v>
      </c>
      <c r="B949" s="41">
        <v>32</v>
      </c>
      <c r="C949" s="41">
        <v>38</v>
      </c>
    </row>
    <row r="950" spans="1:3" x14ac:dyDescent="0.25">
      <c r="A950" s="41">
        <v>948</v>
      </c>
      <c r="B950" s="41">
        <v>33</v>
      </c>
      <c r="C950" s="41">
        <v>13</v>
      </c>
    </row>
    <row r="951" spans="1:3" x14ac:dyDescent="0.25">
      <c r="A951" s="41">
        <v>949</v>
      </c>
      <c r="B951" s="41">
        <v>17</v>
      </c>
      <c r="C951" s="41">
        <v>44</v>
      </c>
    </row>
    <row r="952" spans="1:3" x14ac:dyDescent="0.25">
      <c r="A952" s="41">
        <v>950</v>
      </c>
      <c r="B952" s="41">
        <v>3</v>
      </c>
      <c r="C952" s="41">
        <v>45</v>
      </c>
    </row>
    <row r="953" spans="1:3" x14ac:dyDescent="0.25">
      <c r="A953" s="41">
        <v>951</v>
      </c>
      <c r="B953" s="41">
        <v>20</v>
      </c>
      <c r="C953" s="41">
        <v>29</v>
      </c>
    </row>
    <row r="954" spans="1:3" x14ac:dyDescent="0.25">
      <c r="A954" s="41">
        <v>952</v>
      </c>
      <c r="B954" s="41">
        <v>41</v>
      </c>
      <c r="C954" s="41">
        <v>53</v>
      </c>
    </row>
    <row r="955" spans="1:3" x14ac:dyDescent="0.25">
      <c r="A955" s="41">
        <v>953</v>
      </c>
      <c r="B955" s="41">
        <v>13</v>
      </c>
      <c r="C955" s="41">
        <v>32</v>
      </c>
    </row>
    <row r="956" spans="1:3" x14ac:dyDescent="0.25">
      <c r="A956" s="41">
        <v>954</v>
      </c>
      <c r="B956" s="41">
        <v>17</v>
      </c>
      <c r="C956" s="41">
        <v>21</v>
      </c>
    </row>
    <row r="957" spans="1:3" x14ac:dyDescent="0.25">
      <c r="A957" s="41">
        <v>955</v>
      </c>
      <c r="B957" s="41">
        <v>20</v>
      </c>
      <c r="C957" s="41">
        <v>9</v>
      </c>
    </row>
    <row r="958" spans="1:3" x14ac:dyDescent="0.25">
      <c r="A958" s="41">
        <v>956</v>
      </c>
      <c r="B958" s="41">
        <v>55</v>
      </c>
      <c r="C958" s="41">
        <v>32</v>
      </c>
    </row>
    <row r="959" spans="1:3" x14ac:dyDescent="0.25">
      <c r="A959" s="41">
        <v>957</v>
      </c>
      <c r="B959" s="41">
        <v>41</v>
      </c>
      <c r="C959" s="41">
        <v>30</v>
      </c>
    </row>
    <row r="960" spans="1:3" x14ac:dyDescent="0.25">
      <c r="A960" s="41">
        <v>958</v>
      </c>
      <c r="B960" s="41">
        <v>21</v>
      </c>
      <c r="C960" s="41">
        <v>28</v>
      </c>
    </row>
    <row r="961" spans="1:3" x14ac:dyDescent="0.25">
      <c r="A961" s="41">
        <v>959</v>
      </c>
      <c r="B961" s="41">
        <v>24</v>
      </c>
      <c r="C961" s="41">
        <v>17</v>
      </c>
    </row>
    <row r="962" spans="1:3" x14ac:dyDescent="0.25">
      <c r="A962" s="41">
        <v>960</v>
      </c>
      <c r="B962" s="41">
        <v>47</v>
      </c>
      <c r="C962" s="41">
        <v>13</v>
      </c>
    </row>
    <row r="963" spans="1:3" x14ac:dyDescent="0.25">
      <c r="A963" s="41">
        <v>961</v>
      </c>
      <c r="B963" s="41">
        <v>20</v>
      </c>
      <c r="C963" s="41">
        <v>22</v>
      </c>
    </row>
    <row r="964" spans="1:3" x14ac:dyDescent="0.25">
      <c r="A964" s="41">
        <v>962</v>
      </c>
      <c r="B964" s="41">
        <v>14</v>
      </c>
      <c r="C964" s="41">
        <v>16</v>
      </c>
    </row>
    <row r="965" spans="1:3" x14ac:dyDescent="0.25">
      <c r="A965" s="41">
        <v>963</v>
      </c>
      <c r="B965" s="41">
        <v>55</v>
      </c>
      <c r="C965" s="41">
        <v>27</v>
      </c>
    </row>
    <row r="966" spans="1:3" x14ac:dyDescent="0.25">
      <c r="A966" s="41">
        <v>964</v>
      </c>
      <c r="B966" s="41">
        <v>13</v>
      </c>
      <c r="C966" s="41">
        <v>9</v>
      </c>
    </row>
    <row r="967" spans="1:3" x14ac:dyDescent="0.25">
      <c r="A967" s="41">
        <v>965</v>
      </c>
      <c r="B967" s="41">
        <v>14</v>
      </c>
      <c r="C967" s="41">
        <v>24</v>
      </c>
    </row>
    <row r="968" spans="1:3" x14ac:dyDescent="0.25">
      <c r="A968" s="41">
        <v>966</v>
      </c>
      <c r="B968" s="41">
        <v>45</v>
      </c>
      <c r="C968" s="41">
        <v>46</v>
      </c>
    </row>
    <row r="969" spans="1:3" x14ac:dyDescent="0.25">
      <c r="A969" s="41">
        <v>967</v>
      </c>
      <c r="B969" s="41">
        <v>37</v>
      </c>
      <c r="C969" s="41">
        <v>36</v>
      </c>
    </row>
    <row r="970" spans="1:3" x14ac:dyDescent="0.25">
      <c r="A970" s="41">
        <v>968</v>
      </c>
      <c r="B970" s="41">
        <v>29</v>
      </c>
      <c r="C970" s="41">
        <v>28</v>
      </c>
    </row>
    <row r="971" spans="1:3" x14ac:dyDescent="0.25">
      <c r="A971" s="41">
        <v>969</v>
      </c>
      <c r="B971" s="41">
        <v>22</v>
      </c>
      <c r="C971" s="41">
        <v>6</v>
      </c>
    </row>
    <row r="972" spans="1:3" x14ac:dyDescent="0.25">
      <c r="A972" s="41">
        <v>970</v>
      </c>
      <c r="B972" s="41">
        <v>41</v>
      </c>
      <c r="C972" s="41">
        <v>38</v>
      </c>
    </row>
    <row r="973" spans="1:3" x14ac:dyDescent="0.25">
      <c r="A973" s="41">
        <v>971</v>
      </c>
      <c r="B973" s="41">
        <v>35</v>
      </c>
      <c r="C973" s="41">
        <v>31</v>
      </c>
    </row>
    <row r="974" spans="1:3" x14ac:dyDescent="0.25">
      <c r="A974" s="41">
        <v>972</v>
      </c>
      <c r="B974" s="41">
        <v>20</v>
      </c>
      <c r="C974" s="41">
        <v>22</v>
      </c>
    </row>
    <row r="975" spans="1:3" x14ac:dyDescent="0.25">
      <c r="A975" s="41">
        <v>973</v>
      </c>
      <c r="B975" s="41">
        <v>37</v>
      </c>
      <c r="C975" s="41">
        <v>31</v>
      </c>
    </row>
    <row r="976" spans="1:3" x14ac:dyDescent="0.25">
      <c r="A976" s="41">
        <v>974</v>
      </c>
      <c r="B976" s="41">
        <v>13</v>
      </c>
      <c r="C976" s="41">
        <v>16</v>
      </c>
    </row>
    <row r="977" spans="1:3" x14ac:dyDescent="0.25">
      <c r="A977" s="41">
        <v>975</v>
      </c>
      <c r="B977" s="41">
        <v>22</v>
      </c>
      <c r="C977" s="41">
        <v>57</v>
      </c>
    </row>
    <row r="978" spans="1:3" x14ac:dyDescent="0.25">
      <c r="A978" s="41">
        <v>976</v>
      </c>
      <c r="B978" s="41">
        <v>14</v>
      </c>
      <c r="C978" s="41">
        <v>20</v>
      </c>
    </row>
    <row r="979" spans="1:3" x14ac:dyDescent="0.25">
      <c r="A979" s="41">
        <v>977</v>
      </c>
      <c r="B979" s="41">
        <v>0</v>
      </c>
      <c r="C979" s="41">
        <v>12</v>
      </c>
    </row>
    <row r="980" spans="1:3" x14ac:dyDescent="0.25">
      <c r="A980" s="41">
        <v>978</v>
      </c>
      <c r="B980" s="41">
        <v>16</v>
      </c>
      <c r="C980" s="41">
        <v>51</v>
      </c>
    </row>
    <row r="981" spans="1:3" x14ac:dyDescent="0.25">
      <c r="A981" s="41">
        <v>979</v>
      </c>
      <c r="B981" s="41">
        <v>17</v>
      </c>
      <c r="C981" s="41">
        <v>7</v>
      </c>
    </row>
    <row r="982" spans="1:3" x14ac:dyDescent="0.25">
      <c r="A982" s="41">
        <v>980</v>
      </c>
      <c r="B982" s="41">
        <v>53</v>
      </c>
      <c r="C982" s="41">
        <v>55</v>
      </c>
    </row>
    <row r="983" spans="1:3" x14ac:dyDescent="0.25">
      <c r="A983" s="41">
        <v>981</v>
      </c>
      <c r="B983" s="41">
        <v>14</v>
      </c>
      <c r="C983" s="41">
        <v>20</v>
      </c>
    </row>
    <row r="984" spans="1:3" x14ac:dyDescent="0.25">
      <c r="A984" s="41">
        <v>982</v>
      </c>
      <c r="B984" s="41">
        <v>20</v>
      </c>
      <c r="C984" s="41">
        <v>20</v>
      </c>
    </row>
    <row r="985" spans="1:3" x14ac:dyDescent="0.25">
      <c r="A985" s="41">
        <v>983</v>
      </c>
      <c r="B985" s="41">
        <v>55</v>
      </c>
      <c r="C985" s="41">
        <v>34</v>
      </c>
    </row>
    <row r="986" spans="1:3" x14ac:dyDescent="0.25">
      <c r="A986" s="41">
        <v>984</v>
      </c>
      <c r="B986" s="41">
        <v>39</v>
      </c>
      <c r="C986" s="41">
        <v>6</v>
      </c>
    </row>
    <row r="987" spans="1:3" x14ac:dyDescent="0.25">
      <c r="A987" s="41">
        <v>985</v>
      </c>
      <c r="B987" s="41">
        <v>59</v>
      </c>
      <c r="C987" s="41">
        <v>36</v>
      </c>
    </row>
    <row r="988" spans="1:3" x14ac:dyDescent="0.25">
      <c r="A988" s="41">
        <v>986</v>
      </c>
      <c r="B988" s="41">
        <v>19</v>
      </c>
      <c r="C988" s="41">
        <v>61</v>
      </c>
    </row>
    <row r="989" spans="1:3" x14ac:dyDescent="0.25">
      <c r="A989" s="41">
        <v>987</v>
      </c>
      <c r="B989" s="41">
        <v>22</v>
      </c>
      <c r="C989" s="41">
        <v>24</v>
      </c>
    </row>
    <row r="990" spans="1:3" x14ac:dyDescent="0.25">
      <c r="A990" s="41">
        <v>988</v>
      </c>
      <c r="B990" s="41">
        <v>3</v>
      </c>
      <c r="C990" s="41">
        <v>41</v>
      </c>
    </row>
    <row r="991" spans="1:3" x14ac:dyDescent="0.25">
      <c r="A991" s="41">
        <v>989</v>
      </c>
      <c r="B991" s="41">
        <v>28</v>
      </c>
      <c r="C991" s="41">
        <v>54</v>
      </c>
    </row>
    <row r="992" spans="1:3" x14ac:dyDescent="0.25">
      <c r="A992" s="41">
        <v>990</v>
      </c>
      <c r="B992" s="41">
        <v>20</v>
      </c>
      <c r="C992" s="41">
        <v>28</v>
      </c>
    </row>
    <row r="993" spans="1:3" x14ac:dyDescent="0.25">
      <c r="A993" s="41">
        <v>991</v>
      </c>
      <c r="B993" s="41">
        <v>67</v>
      </c>
      <c r="C993" s="41">
        <v>17</v>
      </c>
    </row>
    <row r="994" spans="1:3" x14ac:dyDescent="0.25">
      <c r="A994" s="41">
        <v>992</v>
      </c>
      <c r="B994" s="41">
        <v>24</v>
      </c>
      <c r="C994" s="41">
        <v>14</v>
      </c>
    </row>
    <row r="995" spans="1:3" x14ac:dyDescent="0.25">
      <c r="A995" s="41">
        <v>993</v>
      </c>
      <c r="B995" s="41">
        <v>15</v>
      </c>
      <c r="C995" s="41">
        <v>31</v>
      </c>
    </row>
    <row r="996" spans="1:3" x14ac:dyDescent="0.25">
      <c r="A996" s="41">
        <v>994</v>
      </c>
      <c r="B996" s="41">
        <v>21</v>
      </c>
      <c r="C996" s="41">
        <v>56</v>
      </c>
    </row>
    <row r="997" spans="1:3" x14ac:dyDescent="0.25">
      <c r="A997" s="41">
        <v>995</v>
      </c>
      <c r="B997" s="41">
        <v>17</v>
      </c>
      <c r="C997" s="41">
        <v>37</v>
      </c>
    </row>
    <row r="998" spans="1:3" x14ac:dyDescent="0.25">
      <c r="A998" s="41">
        <v>996</v>
      </c>
      <c r="B998" s="41">
        <v>34</v>
      </c>
      <c r="C998" s="41">
        <v>37</v>
      </c>
    </row>
    <row r="999" spans="1:3" x14ac:dyDescent="0.25">
      <c r="A999" s="41">
        <v>997</v>
      </c>
      <c r="B999" s="41">
        <v>28</v>
      </c>
      <c r="C999" s="41">
        <v>50</v>
      </c>
    </row>
    <row r="1000" spans="1:3" x14ac:dyDescent="0.25">
      <c r="A1000" s="41">
        <v>998</v>
      </c>
      <c r="B1000" s="41">
        <v>7</v>
      </c>
      <c r="C1000" s="41">
        <v>44</v>
      </c>
    </row>
    <row r="1001" spans="1:3" x14ac:dyDescent="0.25">
      <c r="A1001" s="41">
        <v>999</v>
      </c>
      <c r="B1001" s="41">
        <v>22</v>
      </c>
      <c r="C1001" s="41">
        <v>44</v>
      </c>
    </row>
    <row r="1002" spans="1:3" x14ac:dyDescent="0.25">
      <c r="A1002" s="41">
        <v>1000</v>
      </c>
      <c r="B1002" s="41">
        <v>52</v>
      </c>
      <c r="C1002" s="41">
        <v>40</v>
      </c>
    </row>
    <row r="1003" spans="1:3" x14ac:dyDescent="0.25">
      <c r="A1003" s="41">
        <v>1001</v>
      </c>
      <c r="B1003" s="41">
        <v>31</v>
      </c>
      <c r="C1003" s="41">
        <v>2</v>
      </c>
    </row>
    <row r="1004" spans="1:3" x14ac:dyDescent="0.25">
      <c r="A1004" s="41">
        <v>1002</v>
      </c>
      <c r="B1004" s="41">
        <v>26</v>
      </c>
      <c r="C1004" s="41">
        <v>13</v>
      </c>
    </row>
    <row r="1005" spans="1:3" x14ac:dyDescent="0.25">
      <c r="A1005" s="41">
        <v>1003</v>
      </c>
      <c r="B1005" s="41">
        <v>34</v>
      </c>
      <c r="C1005" s="41">
        <v>17</v>
      </c>
    </row>
    <row r="1006" spans="1:3" x14ac:dyDescent="0.25">
      <c r="A1006" s="41">
        <v>1004</v>
      </c>
      <c r="B1006" s="41">
        <v>14</v>
      </c>
      <c r="C1006" s="41">
        <v>32</v>
      </c>
    </row>
    <row r="1007" spans="1:3" x14ac:dyDescent="0.25">
      <c r="A1007" s="41">
        <v>1005</v>
      </c>
      <c r="B1007" s="41">
        <v>78</v>
      </c>
      <c r="C1007" s="41">
        <v>47</v>
      </c>
    </row>
    <row r="1008" spans="1:3" x14ac:dyDescent="0.25">
      <c r="A1008" s="41">
        <v>1006</v>
      </c>
      <c r="B1008" s="41">
        <v>27</v>
      </c>
      <c r="C1008" s="41">
        <v>17</v>
      </c>
    </row>
    <row r="1009" spans="1:3" x14ac:dyDescent="0.25">
      <c r="A1009" s="41">
        <v>1007</v>
      </c>
      <c r="B1009" s="41">
        <v>23</v>
      </c>
      <c r="C1009" s="41">
        <v>17</v>
      </c>
    </row>
    <row r="1010" spans="1:3" x14ac:dyDescent="0.25">
      <c r="A1010" s="41">
        <v>1008</v>
      </c>
      <c r="B1010" s="41">
        <v>20</v>
      </c>
      <c r="C1010" s="41">
        <v>27</v>
      </c>
    </row>
    <row r="1011" spans="1:3" x14ac:dyDescent="0.25">
      <c r="A1011" s="41">
        <v>1009</v>
      </c>
      <c r="B1011" s="41">
        <v>24</v>
      </c>
      <c r="C1011" s="41">
        <v>59</v>
      </c>
    </row>
    <row r="1012" spans="1:3" x14ac:dyDescent="0.25">
      <c r="A1012" s="41">
        <v>1010</v>
      </c>
      <c r="B1012" s="41">
        <v>3</v>
      </c>
      <c r="C1012" s="41">
        <v>13</v>
      </c>
    </row>
    <row r="1013" spans="1:3" x14ac:dyDescent="0.25">
      <c r="A1013" s="41">
        <v>1011</v>
      </c>
      <c r="B1013" s="41">
        <v>57</v>
      </c>
      <c r="C1013" s="41">
        <v>35</v>
      </c>
    </row>
    <row r="1014" spans="1:3" x14ac:dyDescent="0.25">
      <c r="A1014" s="41">
        <v>1012</v>
      </c>
      <c r="B1014" s="41">
        <v>16</v>
      </c>
      <c r="C1014" s="41">
        <v>3</v>
      </c>
    </row>
    <row r="1015" spans="1:3" x14ac:dyDescent="0.25">
      <c r="A1015" s="41">
        <v>1013</v>
      </c>
      <c r="B1015" s="41">
        <v>27</v>
      </c>
      <c r="C1015" s="41">
        <v>24</v>
      </c>
    </row>
    <row r="1016" spans="1:3" x14ac:dyDescent="0.25">
      <c r="A1016" s="41">
        <v>1014</v>
      </c>
      <c r="B1016" s="41">
        <v>25</v>
      </c>
      <c r="C1016" s="41">
        <v>37</v>
      </c>
    </row>
    <row r="1017" spans="1:3" x14ac:dyDescent="0.25">
      <c r="A1017" s="41">
        <v>1015</v>
      </c>
      <c r="B1017" s="41">
        <v>37</v>
      </c>
      <c r="C1017" s="41">
        <v>44</v>
      </c>
    </row>
    <row r="1018" spans="1:3" x14ac:dyDescent="0.25">
      <c r="A1018" s="41">
        <v>1016</v>
      </c>
      <c r="B1018" s="41">
        <v>35</v>
      </c>
      <c r="C1018" s="41">
        <v>37</v>
      </c>
    </row>
    <row r="1019" spans="1:3" x14ac:dyDescent="0.25">
      <c r="A1019" s="41">
        <v>1017</v>
      </c>
      <c r="B1019" s="41">
        <v>10</v>
      </c>
      <c r="C1019" s="41">
        <v>37</v>
      </c>
    </row>
    <row r="1020" spans="1:3" x14ac:dyDescent="0.25">
      <c r="A1020" s="41">
        <v>1018</v>
      </c>
      <c r="B1020" s="41">
        <v>7</v>
      </c>
      <c r="C1020" s="41">
        <v>13</v>
      </c>
    </row>
    <row r="1021" spans="1:3" x14ac:dyDescent="0.25">
      <c r="A1021" s="41">
        <v>1019</v>
      </c>
      <c r="B1021" s="41">
        <v>21</v>
      </c>
      <c r="C1021" s="41">
        <v>7</v>
      </c>
    </row>
    <row r="1022" spans="1:3" x14ac:dyDescent="0.25">
      <c r="A1022" s="41">
        <v>1020</v>
      </c>
      <c r="B1022" s="41">
        <v>38</v>
      </c>
      <c r="C1022" s="41">
        <v>26</v>
      </c>
    </row>
    <row r="1023" spans="1:3" x14ac:dyDescent="0.25">
      <c r="A1023" s="41">
        <v>1021</v>
      </c>
      <c r="B1023" s="41">
        <v>46</v>
      </c>
      <c r="C1023" s="41">
        <v>36</v>
      </c>
    </row>
    <row r="1024" spans="1:3" x14ac:dyDescent="0.25">
      <c r="A1024" s="41">
        <v>1022</v>
      </c>
      <c r="B1024" s="41">
        <v>21</v>
      </c>
      <c r="C1024" s="41">
        <v>37</v>
      </c>
    </row>
    <row r="1025" spans="1:3" x14ac:dyDescent="0.25">
      <c r="A1025" s="41">
        <v>1023</v>
      </c>
      <c r="B1025" s="41">
        <v>21</v>
      </c>
      <c r="C1025" s="41">
        <v>17</v>
      </c>
    </row>
    <row r="1026" spans="1:3" x14ac:dyDescent="0.25">
      <c r="A1026" s="41">
        <v>1024</v>
      </c>
      <c r="B1026" s="41">
        <v>29</v>
      </c>
      <c r="C1026" s="41">
        <v>17</v>
      </c>
    </row>
    <row r="1027" spans="1:3" x14ac:dyDescent="0.25">
      <c r="A1027" s="41">
        <v>1025</v>
      </c>
      <c r="B1027" s="41">
        <v>28</v>
      </c>
      <c r="C1027" s="41">
        <v>43</v>
      </c>
    </row>
    <row r="1028" spans="1:3" x14ac:dyDescent="0.25">
      <c r="A1028" s="41">
        <v>1026</v>
      </c>
      <c r="B1028" s="41">
        <v>31</v>
      </c>
      <c r="C1028" s="41">
        <v>17</v>
      </c>
    </row>
    <row r="1029" spans="1:3" x14ac:dyDescent="0.25">
      <c r="A1029" s="41">
        <v>1027</v>
      </c>
      <c r="B1029" s="41">
        <v>3</v>
      </c>
      <c r="C1029" s="41">
        <v>42</v>
      </c>
    </row>
    <row r="1030" spans="1:3" x14ac:dyDescent="0.25">
      <c r="A1030" s="41">
        <v>1028</v>
      </c>
      <c r="B1030" s="41">
        <v>57</v>
      </c>
      <c r="C1030" s="41">
        <v>16</v>
      </c>
    </row>
    <row r="1031" spans="1:3" x14ac:dyDescent="0.25">
      <c r="A1031" s="41">
        <v>1029</v>
      </c>
      <c r="B1031" s="41">
        <v>7</v>
      </c>
      <c r="C1031" s="41">
        <v>23</v>
      </c>
    </row>
    <row r="1032" spans="1:3" x14ac:dyDescent="0.25">
      <c r="A1032" s="41">
        <v>1030</v>
      </c>
      <c r="B1032" s="41">
        <v>25</v>
      </c>
      <c r="C1032" s="41">
        <v>12</v>
      </c>
    </row>
    <row r="1033" spans="1:3" x14ac:dyDescent="0.25">
      <c r="A1033" s="41">
        <v>1031</v>
      </c>
      <c r="B1033" s="41">
        <v>17</v>
      </c>
      <c r="C1033" s="41">
        <v>27</v>
      </c>
    </row>
    <row r="1034" spans="1:3" x14ac:dyDescent="0.25">
      <c r="A1034" s="41">
        <v>1032</v>
      </c>
      <c r="B1034" s="41">
        <v>46</v>
      </c>
      <c r="C1034" s="41">
        <v>44</v>
      </c>
    </row>
    <row r="1035" spans="1:3" x14ac:dyDescent="0.25">
      <c r="A1035" s="41">
        <v>1033</v>
      </c>
      <c r="B1035" s="41">
        <v>32</v>
      </c>
      <c r="C1035" s="41">
        <v>24</v>
      </c>
    </row>
    <row r="1036" spans="1:3" x14ac:dyDescent="0.25">
      <c r="A1036" s="41">
        <v>1034</v>
      </c>
      <c r="B1036" s="41">
        <v>17</v>
      </c>
      <c r="C1036" s="41">
        <v>23</v>
      </c>
    </row>
    <row r="1037" spans="1:3" x14ac:dyDescent="0.25">
      <c r="A1037" s="41">
        <v>1035</v>
      </c>
      <c r="B1037" s="41">
        <v>17</v>
      </c>
      <c r="C1037" s="41">
        <v>43</v>
      </c>
    </row>
    <row r="1038" spans="1:3" x14ac:dyDescent="0.25">
      <c r="A1038" s="41">
        <v>1036</v>
      </c>
      <c r="B1038" s="41">
        <v>39</v>
      </c>
      <c r="C1038" s="41">
        <v>31</v>
      </c>
    </row>
    <row r="1039" spans="1:3" x14ac:dyDescent="0.25">
      <c r="A1039" s="41">
        <v>1037</v>
      </c>
      <c r="B1039" s="41">
        <v>35</v>
      </c>
      <c r="C1039" s="41">
        <v>13</v>
      </c>
    </row>
    <row r="1040" spans="1:3" x14ac:dyDescent="0.25">
      <c r="A1040" s="41">
        <v>1038</v>
      </c>
      <c r="B1040" s="41">
        <v>24</v>
      </c>
      <c r="C1040" s="41">
        <v>28</v>
      </c>
    </row>
    <row r="1041" spans="1:3" x14ac:dyDescent="0.25">
      <c r="A1041" s="41">
        <v>1039</v>
      </c>
      <c r="B1041" s="41">
        <v>27</v>
      </c>
      <c r="C1041" s="41">
        <v>43</v>
      </c>
    </row>
    <row r="1042" spans="1:3" x14ac:dyDescent="0.25">
      <c r="A1042" s="41">
        <v>1040</v>
      </c>
      <c r="B1042" s="41">
        <v>10</v>
      </c>
      <c r="C1042" s="41">
        <v>31</v>
      </c>
    </row>
    <row r="1043" spans="1:3" x14ac:dyDescent="0.25">
      <c r="A1043" s="41">
        <v>1041</v>
      </c>
      <c r="B1043" s="41">
        <v>29</v>
      </c>
      <c r="C1043" s="41">
        <v>7</v>
      </c>
    </row>
    <row r="1044" spans="1:3" x14ac:dyDescent="0.25">
      <c r="A1044" s="41">
        <v>1042</v>
      </c>
      <c r="B1044" s="41">
        <v>14</v>
      </c>
      <c r="C1044" s="41">
        <v>16</v>
      </c>
    </row>
    <row r="1045" spans="1:3" x14ac:dyDescent="0.25">
      <c r="A1045" s="41">
        <v>1043</v>
      </c>
      <c r="B1045" s="41">
        <v>52</v>
      </c>
      <c r="C1045" s="41">
        <v>6</v>
      </c>
    </row>
    <row r="1046" spans="1:3" x14ac:dyDescent="0.25">
      <c r="A1046" s="41">
        <v>1044</v>
      </c>
      <c r="B1046" s="41">
        <v>24</v>
      </c>
      <c r="C1046" s="41">
        <v>33</v>
      </c>
    </row>
    <row r="1047" spans="1:3" x14ac:dyDescent="0.25">
      <c r="A1047" s="41">
        <v>1045</v>
      </c>
      <c r="B1047" s="41">
        <v>53</v>
      </c>
      <c r="C1047" s="41">
        <v>6</v>
      </c>
    </row>
    <row r="1048" spans="1:3" x14ac:dyDescent="0.25">
      <c r="A1048" s="41">
        <v>1046</v>
      </c>
      <c r="B1048" s="41">
        <v>24</v>
      </c>
      <c r="C1048" s="41">
        <v>37</v>
      </c>
    </row>
    <row r="1049" spans="1:3" x14ac:dyDescent="0.25">
      <c r="A1049" s="41">
        <v>1047</v>
      </c>
      <c r="B1049" s="41">
        <v>14</v>
      </c>
      <c r="C1049" s="41">
        <v>21</v>
      </c>
    </row>
    <row r="1050" spans="1:3" x14ac:dyDescent="0.25">
      <c r="A1050" s="41">
        <v>1048</v>
      </c>
      <c r="B1050" s="41">
        <v>48</v>
      </c>
      <c r="C1050" s="41">
        <v>27</v>
      </c>
    </row>
    <row r="1051" spans="1:3" x14ac:dyDescent="0.25">
      <c r="A1051" s="41">
        <v>1049</v>
      </c>
      <c r="B1051" s="41">
        <v>40</v>
      </c>
      <c r="C1051" s="41">
        <v>25</v>
      </c>
    </row>
    <row r="1052" spans="1:3" x14ac:dyDescent="0.25">
      <c r="A1052" s="41">
        <v>1050</v>
      </c>
      <c r="B1052" s="41">
        <v>21</v>
      </c>
      <c r="C1052" s="41">
        <v>51</v>
      </c>
    </row>
    <row r="1053" spans="1:3" x14ac:dyDescent="0.25">
      <c r="A1053" s="41">
        <v>1051</v>
      </c>
      <c r="B1053" s="41">
        <v>13</v>
      </c>
      <c r="C1053" s="41">
        <v>19</v>
      </c>
    </row>
    <row r="1054" spans="1:3" x14ac:dyDescent="0.25">
      <c r="A1054" s="41">
        <v>1052</v>
      </c>
      <c r="B1054" s="41">
        <v>21</v>
      </c>
      <c r="C1054" s="41">
        <v>12</v>
      </c>
    </row>
    <row r="1055" spans="1:3" x14ac:dyDescent="0.25">
      <c r="A1055" s="41">
        <v>1053</v>
      </c>
      <c r="B1055" s="41">
        <v>14</v>
      </c>
      <c r="C1055" s="41">
        <v>34</v>
      </c>
    </row>
    <row r="1056" spans="1:3" x14ac:dyDescent="0.25">
      <c r="A1056" s="41">
        <v>1054</v>
      </c>
      <c r="B1056" s="41">
        <v>14</v>
      </c>
      <c r="C1056" s="41">
        <v>17</v>
      </c>
    </row>
    <row r="1057" spans="1:3" x14ac:dyDescent="0.25">
      <c r="A1057" s="41">
        <v>1055</v>
      </c>
      <c r="B1057" s="41">
        <v>43</v>
      </c>
      <c r="C1057" s="41">
        <v>12</v>
      </c>
    </row>
    <row r="1058" spans="1:3" x14ac:dyDescent="0.25">
      <c r="A1058" s="41">
        <v>1056</v>
      </c>
      <c r="B1058" s="41">
        <v>3</v>
      </c>
      <c r="C1058" s="41">
        <v>7</v>
      </c>
    </row>
    <row r="1059" spans="1:3" x14ac:dyDescent="0.25">
      <c r="A1059" s="41">
        <v>1057</v>
      </c>
      <c r="B1059" s="41">
        <v>17</v>
      </c>
      <c r="C1059" s="41">
        <v>33</v>
      </c>
    </row>
    <row r="1060" spans="1:3" x14ac:dyDescent="0.25">
      <c r="A1060" s="41">
        <v>1058</v>
      </c>
      <c r="B1060" s="41">
        <v>7</v>
      </c>
      <c r="C1060" s="41">
        <v>29</v>
      </c>
    </row>
    <row r="1061" spans="1:3" x14ac:dyDescent="0.25">
      <c r="A1061" s="41">
        <v>1059</v>
      </c>
      <c r="B1061" s="41">
        <v>33</v>
      </c>
      <c r="C1061" s="41">
        <v>20</v>
      </c>
    </row>
    <row r="1062" spans="1:3" x14ac:dyDescent="0.25">
      <c r="A1062" s="41">
        <v>1060</v>
      </c>
      <c r="B1062" s="41">
        <v>2</v>
      </c>
      <c r="C1062" s="41">
        <v>26</v>
      </c>
    </row>
    <row r="1063" spans="1:3" x14ac:dyDescent="0.25">
      <c r="A1063" s="41">
        <v>1061</v>
      </c>
      <c r="B1063" s="41">
        <v>10</v>
      </c>
      <c r="C1063" s="41">
        <v>20</v>
      </c>
    </row>
    <row r="1064" spans="1:3" x14ac:dyDescent="0.25">
      <c r="A1064" s="41">
        <v>1062</v>
      </c>
      <c r="B1064" s="41">
        <v>10</v>
      </c>
      <c r="C1064" s="41">
        <v>16</v>
      </c>
    </row>
    <row r="1065" spans="1:3" x14ac:dyDescent="0.25">
      <c r="A1065" s="41">
        <v>1063</v>
      </c>
      <c r="B1065" s="41">
        <v>39</v>
      </c>
      <c r="C1065" s="41">
        <v>18</v>
      </c>
    </row>
    <row r="1066" spans="1:3" x14ac:dyDescent="0.25">
      <c r="A1066" s="41">
        <v>1064</v>
      </c>
      <c r="B1066" s="41">
        <v>19</v>
      </c>
      <c r="C1066" s="41">
        <v>35</v>
      </c>
    </row>
    <row r="1067" spans="1:3" x14ac:dyDescent="0.25">
      <c r="A1067" s="41">
        <v>1065</v>
      </c>
      <c r="B1067" s="41">
        <v>24</v>
      </c>
      <c r="C1067" s="41">
        <v>27</v>
      </c>
    </row>
    <row r="1068" spans="1:3" x14ac:dyDescent="0.25">
      <c r="A1068" s="41">
        <v>1066</v>
      </c>
      <c r="B1068" s="41">
        <v>44</v>
      </c>
      <c r="C1068" s="41">
        <v>52</v>
      </c>
    </row>
    <row r="1069" spans="1:3" x14ac:dyDescent="0.25">
      <c r="A1069" s="41">
        <v>1067</v>
      </c>
      <c r="B1069" s="41">
        <v>41</v>
      </c>
      <c r="C1069" s="41">
        <v>17</v>
      </c>
    </row>
    <row r="1070" spans="1:3" x14ac:dyDescent="0.25">
      <c r="A1070" s="41">
        <v>1068</v>
      </c>
      <c r="B1070" s="41">
        <v>10</v>
      </c>
      <c r="C1070" s="41">
        <v>9</v>
      </c>
    </row>
    <row r="1071" spans="1:3" x14ac:dyDescent="0.25">
      <c r="A1071" s="41">
        <v>1069</v>
      </c>
      <c r="B1071" s="41">
        <v>31</v>
      </c>
      <c r="C1071" s="41">
        <v>48</v>
      </c>
    </row>
    <row r="1072" spans="1:3" x14ac:dyDescent="0.25">
      <c r="A1072" s="41">
        <v>1070</v>
      </c>
      <c r="B1072" s="41">
        <v>29</v>
      </c>
      <c r="C1072" s="41">
        <v>20</v>
      </c>
    </row>
    <row r="1073" spans="1:3" x14ac:dyDescent="0.25">
      <c r="A1073" s="41">
        <v>1071</v>
      </c>
      <c r="B1073" s="41">
        <v>43</v>
      </c>
      <c r="C1073" s="41">
        <v>29</v>
      </c>
    </row>
    <row r="1074" spans="1:3" x14ac:dyDescent="0.25">
      <c r="A1074" s="41">
        <v>1072</v>
      </c>
      <c r="B1074" s="41">
        <v>34</v>
      </c>
      <c r="C1074" s="41">
        <v>19</v>
      </c>
    </row>
    <row r="1075" spans="1:3" x14ac:dyDescent="0.25">
      <c r="A1075" s="41">
        <v>1073</v>
      </c>
      <c r="B1075" s="41">
        <v>41</v>
      </c>
      <c r="C1075" s="41">
        <v>16</v>
      </c>
    </row>
    <row r="1076" spans="1:3" x14ac:dyDescent="0.25">
      <c r="A1076" s="41">
        <v>1074</v>
      </c>
      <c r="B1076" s="41">
        <v>10</v>
      </c>
      <c r="C1076" s="41">
        <v>13</v>
      </c>
    </row>
    <row r="1077" spans="1:3" x14ac:dyDescent="0.25">
      <c r="A1077" s="41">
        <v>1075</v>
      </c>
      <c r="B1077" s="41">
        <v>33</v>
      </c>
      <c r="C1077" s="41">
        <v>24</v>
      </c>
    </row>
    <row r="1078" spans="1:3" x14ac:dyDescent="0.25">
      <c r="A1078" s="41">
        <v>1076</v>
      </c>
      <c r="B1078" s="41">
        <v>13</v>
      </c>
      <c r="C1078" s="41">
        <v>34</v>
      </c>
    </row>
    <row r="1079" spans="1:3" x14ac:dyDescent="0.25">
      <c r="A1079" s="41">
        <v>1077</v>
      </c>
      <c r="B1079" s="41">
        <v>25</v>
      </c>
      <c r="C1079" s="41">
        <v>19</v>
      </c>
    </row>
    <row r="1080" spans="1:3" x14ac:dyDescent="0.25">
      <c r="A1080" s="41">
        <v>1078</v>
      </c>
      <c r="B1080" s="41">
        <v>36</v>
      </c>
      <c r="C1080" s="41">
        <v>6</v>
      </c>
    </row>
    <row r="1081" spans="1:3" x14ac:dyDescent="0.25">
      <c r="A1081" s="41">
        <v>1079</v>
      </c>
      <c r="B1081" s="41">
        <v>10</v>
      </c>
      <c r="C1081" s="41">
        <v>27</v>
      </c>
    </row>
    <row r="1082" spans="1:3" x14ac:dyDescent="0.25">
      <c r="A1082" s="41">
        <v>1080</v>
      </c>
      <c r="B1082" s="41">
        <v>23</v>
      </c>
      <c r="C1082" s="41">
        <v>33</v>
      </c>
    </row>
    <row r="1083" spans="1:3" x14ac:dyDescent="0.25">
      <c r="A1083" s="41">
        <v>1081</v>
      </c>
      <c r="B1083" s="41">
        <v>27</v>
      </c>
      <c r="C1083" s="41">
        <v>7</v>
      </c>
    </row>
    <row r="1084" spans="1:3" x14ac:dyDescent="0.25">
      <c r="A1084" s="41">
        <v>1082</v>
      </c>
      <c r="B1084" s="41">
        <v>21</v>
      </c>
      <c r="C1084" s="41">
        <v>13</v>
      </c>
    </row>
    <row r="1085" spans="1:3" x14ac:dyDescent="0.25">
      <c r="A1085" s="41">
        <v>1083</v>
      </c>
      <c r="B1085" s="41">
        <v>22</v>
      </c>
      <c r="C1085" s="41">
        <v>29</v>
      </c>
    </row>
    <row r="1086" spans="1:3" x14ac:dyDescent="0.25">
      <c r="A1086" s="41">
        <v>1084</v>
      </c>
      <c r="B1086" s="41">
        <v>19</v>
      </c>
      <c r="C1086" s="41">
        <v>30</v>
      </c>
    </row>
    <row r="1087" spans="1:3" x14ac:dyDescent="0.25">
      <c r="A1087" s="41">
        <v>1085</v>
      </c>
      <c r="B1087" s="41">
        <v>28</v>
      </c>
      <c r="C1087" s="41">
        <v>13</v>
      </c>
    </row>
    <row r="1088" spans="1:3" x14ac:dyDescent="0.25">
      <c r="A1088" s="41">
        <v>1086</v>
      </c>
      <c r="B1088" s="41">
        <v>23</v>
      </c>
      <c r="C1088" s="41">
        <v>21</v>
      </c>
    </row>
    <row r="1089" spans="1:3" x14ac:dyDescent="0.25">
      <c r="A1089" s="41">
        <v>1087</v>
      </c>
      <c r="B1089" s="41">
        <v>30</v>
      </c>
      <c r="C1089" s="41">
        <v>16</v>
      </c>
    </row>
    <row r="1090" spans="1:3" x14ac:dyDescent="0.25">
      <c r="A1090" s="41">
        <v>1088</v>
      </c>
      <c r="B1090" s="41">
        <v>27</v>
      </c>
      <c r="C1090" s="41">
        <v>6</v>
      </c>
    </row>
    <row r="1091" spans="1:3" x14ac:dyDescent="0.25">
      <c r="A1091" s="41">
        <v>1089</v>
      </c>
      <c r="B1091" s="41">
        <v>59</v>
      </c>
      <c r="C1091" s="41">
        <v>26</v>
      </c>
    </row>
    <row r="1092" spans="1:3" x14ac:dyDescent="0.25">
      <c r="A1092" s="41">
        <v>1090</v>
      </c>
      <c r="B1092" s="41">
        <v>33</v>
      </c>
      <c r="C1092" s="41">
        <v>20</v>
      </c>
    </row>
    <row r="1093" spans="1:3" x14ac:dyDescent="0.25">
      <c r="A1093" s="41">
        <v>1091</v>
      </c>
      <c r="B1093" s="41">
        <v>13</v>
      </c>
      <c r="C1093" s="41">
        <v>19</v>
      </c>
    </row>
    <row r="1094" spans="1:3" x14ac:dyDescent="0.25">
      <c r="A1094" s="41">
        <v>1092</v>
      </c>
      <c r="B1094" s="41">
        <v>23</v>
      </c>
      <c r="C1094" s="41">
        <v>29</v>
      </c>
    </row>
    <row r="1095" spans="1:3" x14ac:dyDescent="0.25">
      <c r="A1095" s="41">
        <v>1093</v>
      </c>
      <c r="B1095" s="41">
        <v>0</v>
      </c>
      <c r="C1095" s="41">
        <v>23</v>
      </c>
    </row>
    <row r="1096" spans="1:3" x14ac:dyDescent="0.25">
      <c r="A1096" s="41">
        <v>1094</v>
      </c>
      <c r="B1096" s="41">
        <v>16</v>
      </c>
      <c r="C1096" s="41">
        <v>48</v>
      </c>
    </row>
    <row r="1097" spans="1:3" x14ac:dyDescent="0.25">
      <c r="A1097" s="41">
        <v>1095</v>
      </c>
      <c r="B1097" s="41">
        <v>17</v>
      </c>
      <c r="C1097" s="41">
        <v>34</v>
      </c>
    </row>
    <row r="1098" spans="1:3" x14ac:dyDescent="0.25">
      <c r="A1098" s="41">
        <v>1096</v>
      </c>
      <c r="B1098" s="41">
        <v>14</v>
      </c>
      <c r="C1098" s="41">
        <v>26</v>
      </c>
    </row>
    <row r="1099" spans="1:3" x14ac:dyDescent="0.25">
      <c r="A1099" s="41">
        <v>1097</v>
      </c>
      <c r="B1099" s="41">
        <v>37</v>
      </c>
      <c r="C1099" s="41">
        <v>33</v>
      </c>
    </row>
    <row r="1100" spans="1:3" x14ac:dyDescent="0.25">
      <c r="A1100" s="41">
        <v>1098</v>
      </c>
      <c r="B1100" s="41">
        <v>16</v>
      </c>
      <c r="C1100" s="41">
        <v>43</v>
      </c>
    </row>
    <row r="1101" spans="1:3" x14ac:dyDescent="0.25">
      <c r="A1101" s="41">
        <v>1099</v>
      </c>
      <c r="B1101" s="41">
        <v>25</v>
      </c>
      <c r="C1101" s="41">
        <v>23</v>
      </c>
    </row>
    <row r="1102" spans="1:3" x14ac:dyDescent="0.25">
      <c r="A1102" s="41">
        <v>1100</v>
      </c>
      <c r="B1102" s="41">
        <v>0</v>
      </c>
      <c r="C1102" s="41">
        <v>27</v>
      </c>
    </row>
    <row r="1103" spans="1:3" x14ac:dyDescent="0.25">
      <c r="A1103" s="41">
        <v>1101</v>
      </c>
      <c r="B1103" s="41">
        <v>42</v>
      </c>
      <c r="C1103" s="41">
        <v>10</v>
      </c>
    </row>
    <row r="1104" spans="1:3" x14ac:dyDescent="0.25">
      <c r="A1104" s="41">
        <v>1102</v>
      </c>
      <c r="B1104" s="41">
        <v>60</v>
      </c>
      <c r="C1104" s="41">
        <v>37</v>
      </c>
    </row>
    <row r="1105" spans="1:3" x14ac:dyDescent="0.25">
      <c r="A1105" s="41">
        <v>1103</v>
      </c>
      <c r="B1105" s="41">
        <v>24</v>
      </c>
      <c r="C1105" s="41">
        <v>19</v>
      </c>
    </row>
    <row r="1106" spans="1:3" x14ac:dyDescent="0.25">
      <c r="A1106" s="41">
        <v>1104</v>
      </c>
      <c r="B1106" s="41">
        <v>36</v>
      </c>
      <c r="C1106" s="41">
        <v>44</v>
      </c>
    </row>
    <row r="1107" spans="1:3" x14ac:dyDescent="0.25">
      <c r="A1107" s="41">
        <v>1105</v>
      </c>
      <c r="B1107" s="41">
        <v>17</v>
      </c>
      <c r="C1107" s="41">
        <v>34</v>
      </c>
    </row>
    <row r="1108" spans="1:3" x14ac:dyDescent="0.25">
      <c r="A1108" s="41">
        <v>1106</v>
      </c>
      <c r="B1108" s="41">
        <v>10</v>
      </c>
      <c r="C1108" s="41">
        <v>17</v>
      </c>
    </row>
    <row r="1109" spans="1:3" x14ac:dyDescent="0.25">
      <c r="A1109" s="41">
        <v>1107</v>
      </c>
      <c r="B1109" s="41">
        <v>13</v>
      </c>
      <c r="C1109" s="41">
        <v>6</v>
      </c>
    </row>
    <row r="1110" spans="1:3" x14ac:dyDescent="0.25">
      <c r="A1110" s="41">
        <v>1108</v>
      </c>
      <c r="B1110" s="41">
        <v>31</v>
      </c>
      <c r="C1110" s="41">
        <v>24</v>
      </c>
    </row>
    <row r="1111" spans="1:3" x14ac:dyDescent="0.25">
      <c r="A1111" s="41">
        <v>1109</v>
      </c>
      <c r="B1111" s="41">
        <v>24</v>
      </c>
      <c r="C1111" s="41">
        <v>80</v>
      </c>
    </row>
    <row r="1112" spans="1:3" x14ac:dyDescent="0.25">
      <c r="A1112" s="41">
        <v>1110</v>
      </c>
      <c r="B1112" s="41">
        <v>27</v>
      </c>
      <c r="C1112" s="41">
        <v>26</v>
      </c>
    </row>
    <row r="1113" spans="1:3" x14ac:dyDescent="0.25">
      <c r="A1113" s="41">
        <v>1111</v>
      </c>
      <c r="B1113" s="41">
        <v>35</v>
      </c>
      <c r="C1113" s="41">
        <v>16</v>
      </c>
    </row>
    <row r="1114" spans="1:3" x14ac:dyDescent="0.25">
      <c r="A1114" s="41">
        <v>1112</v>
      </c>
      <c r="B1114" s="41">
        <v>20</v>
      </c>
      <c r="C1114" s="41">
        <v>24</v>
      </c>
    </row>
    <row r="1115" spans="1:3" x14ac:dyDescent="0.25">
      <c r="A1115" s="41">
        <v>1113</v>
      </c>
      <c r="B1115" s="41">
        <v>21</v>
      </c>
      <c r="C1115" s="41">
        <v>31</v>
      </c>
    </row>
    <row r="1116" spans="1:3" x14ac:dyDescent="0.25">
      <c r="A1116" s="41">
        <v>1114</v>
      </c>
      <c r="B1116" s="41">
        <v>10</v>
      </c>
      <c r="C1116" s="41">
        <v>23</v>
      </c>
    </row>
    <row r="1117" spans="1:3" x14ac:dyDescent="0.25">
      <c r="A1117" s="41">
        <v>1115</v>
      </c>
      <c r="B1117" s="41">
        <v>37</v>
      </c>
      <c r="C1117" s="41">
        <v>41</v>
      </c>
    </row>
    <row r="1118" spans="1:3" x14ac:dyDescent="0.25">
      <c r="A1118" s="41">
        <v>1116</v>
      </c>
      <c r="B1118" s="41">
        <v>3</v>
      </c>
      <c r="C1118" s="41">
        <v>20</v>
      </c>
    </row>
    <row r="1119" spans="1:3" x14ac:dyDescent="0.25">
      <c r="A1119" s="41">
        <v>1117</v>
      </c>
      <c r="B1119" s="41">
        <v>31</v>
      </c>
      <c r="C1119" s="41">
        <v>17</v>
      </c>
    </row>
    <row r="1120" spans="1:3" x14ac:dyDescent="0.25">
      <c r="A1120" s="41">
        <v>1118</v>
      </c>
      <c r="B1120" s="41">
        <v>31</v>
      </c>
      <c r="C1120" s="41">
        <v>47</v>
      </c>
    </row>
    <row r="1121" spans="1:3" x14ac:dyDescent="0.25">
      <c r="A1121" s="41">
        <v>1119</v>
      </c>
      <c r="B1121" s="41">
        <v>31</v>
      </c>
      <c r="C1121" s="41">
        <v>23</v>
      </c>
    </row>
    <row r="1122" spans="1:3" x14ac:dyDescent="0.25">
      <c r="A1122" s="41">
        <v>1120</v>
      </c>
      <c r="B1122" s="41">
        <v>26</v>
      </c>
      <c r="C1122" s="41">
        <v>49</v>
      </c>
    </row>
    <row r="1123" spans="1:3" x14ac:dyDescent="0.25">
      <c r="A1123" s="41">
        <v>1121</v>
      </c>
      <c r="B1123" s="41">
        <v>35</v>
      </c>
      <c r="C1123" s="41">
        <v>41</v>
      </c>
    </row>
    <row r="1124" spans="1:3" x14ac:dyDescent="0.25">
      <c r="A1124" s="41">
        <v>1122</v>
      </c>
      <c r="B1124" s="41">
        <v>28</v>
      </c>
      <c r="C1124" s="41">
        <v>37</v>
      </c>
    </row>
    <row r="1125" spans="1:3" x14ac:dyDescent="0.25">
      <c r="A1125" s="41">
        <v>1123</v>
      </c>
      <c r="B1125" s="41">
        <v>18</v>
      </c>
      <c r="C1125" s="41">
        <v>10</v>
      </c>
    </row>
    <row r="1126" spans="1:3" x14ac:dyDescent="0.25">
      <c r="A1126" s="41">
        <v>1124</v>
      </c>
      <c r="B1126" s="41">
        <v>23</v>
      </c>
      <c r="C1126" s="41">
        <v>19</v>
      </c>
    </row>
    <row r="1127" spans="1:3" x14ac:dyDescent="0.25">
      <c r="A1127" s="41">
        <v>1125</v>
      </c>
      <c r="B1127" s="41">
        <v>43</v>
      </c>
      <c r="C1127" s="41">
        <v>23</v>
      </c>
    </row>
    <row r="1128" spans="1:3" x14ac:dyDescent="0.25">
      <c r="A1128" s="41">
        <v>1126</v>
      </c>
      <c r="B1128" s="41">
        <v>17</v>
      </c>
      <c r="C1128" s="41">
        <v>26</v>
      </c>
    </row>
    <row r="1129" spans="1:3" x14ac:dyDescent="0.25">
      <c r="A1129" s="41">
        <v>1127</v>
      </c>
      <c r="B1129" s="41">
        <v>27</v>
      </c>
      <c r="C1129" s="41">
        <v>29</v>
      </c>
    </row>
    <row r="1130" spans="1:3" x14ac:dyDescent="0.25">
      <c r="A1130" s="41">
        <v>1128</v>
      </c>
      <c r="B1130" s="41">
        <v>27</v>
      </c>
      <c r="C1130" s="41">
        <v>16</v>
      </c>
    </row>
    <row r="1131" spans="1:3" x14ac:dyDescent="0.25">
      <c r="A1131" s="41">
        <v>1129</v>
      </c>
      <c r="B1131" s="41">
        <v>14</v>
      </c>
      <c r="C1131" s="41">
        <v>30</v>
      </c>
    </row>
    <row r="1132" spans="1:3" x14ac:dyDescent="0.25">
      <c r="A1132" s="41">
        <v>1130</v>
      </c>
      <c r="B1132" s="41">
        <v>34</v>
      </c>
      <c r="C1132" s="41">
        <v>19</v>
      </c>
    </row>
    <row r="1133" spans="1:3" x14ac:dyDescent="0.25">
      <c r="A1133" s="41">
        <v>1131</v>
      </c>
      <c r="B1133" s="41">
        <v>22</v>
      </c>
      <c r="C1133" s="41">
        <v>7</v>
      </c>
    </row>
    <row r="1134" spans="1:3" x14ac:dyDescent="0.25">
      <c r="A1134" s="41">
        <v>1132</v>
      </c>
      <c r="B1134" s="41">
        <v>20</v>
      </c>
      <c r="C1134" s="41">
        <v>30</v>
      </c>
    </row>
    <row r="1135" spans="1:3" x14ac:dyDescent="0.25">
      <c r="A1135" s="41">
        <v>1133</v>
      </c>
      <c r="B1135" s="41">
        <v>12</v>
      </c>
      <c r="C1135" s="41">
        <v>44</v>
      </c>
    </row>
    <row r="1136" spans="1:3" x14ac:dyDescent="0.25">
      <c r="A1136" s="41">
        <v>1134</v>
      </c>
      <c r="B1136" s="41">
        <v>6</v>
      </c>
      <c r="C1136" s="41">
        <v>44</v>
      </c>
    </row>
    <row r="1137" spans="1:3" x14ac:dyDescent="0.25">
      <c r="A1137" s="41">
        <v>1135</v>
      </c>
      <c r="B1137" s="41">
        <v>41</v>
      </c>
      <c r="C1137" s="41">
        <v>20</v>
      </c>
    </row>
    <row r="1138" spans="1:3" x14ac:dyDescent="0.25">
      <c r="A1138" s="41">
        <v>1136</v>
      </c>
      <c r="B1138" s="41">
        <v>34</v>
      </c>
      <c r="C1138" s="41">
        <v>0</v>
      </c>
    </row>
    <row r="1139" spans="1:3" x14ac:dyDescent="0.25">
      <c r="A1139" s="41">
        <v>1137</v>
      </c>
      <c r="B1139" s="41">
        <v>16</v>
      </c>
      <c r="C1139" s="41">
        <v>28</v>
      </c>
    </row>
    <row r="1140" spans="1:3" x14ac:dyDescent="0.25">
      <c r="A1140" s="41">
        <v>1138</v>
      </c>
      <c r="B1140" s="41">
        <v>14</v>
      </c>
      <c r="C1140" s="41">
        <v>30</v>
      </c>
    </row>
    <row r="1141" spans="1:3" x14ac:dyDescent="0.25">
      <c r="A1141" s="41">
        <v>1139</v>
      </c>
      <c r="B1141" s="41">
        <v>16</v>
      </c>
      <c r="C1141" s="41">
        <v>10</v>
      </c>
    </row>
    <row r="1142" spans="1:3" x14ac:dyDescent="0.25">
      <c r="A1142" s="41">
        <v>1140</v>
      </c>
      <c r="B1142" s="41">
        <v>23</v>
      </c>
      <c r="C1142" s="41">
        <v>55</v>
      </c>
    </row>
    <row r="1143" spans="1:3" x14ac:dyDescent="0.25">
      <c r="A1143" s="41">
        <v>1141</v>
      </c>
      <c r="B1143" s="41">
        <v>14</v>
      </c>
      <c r="C1143" s="41">
        <v>16</v>
      </c>
    </row>
    <row r="1144" spans="1:3" x14ac:dyDescent="0.25">
      <c r="A1144" s="41">
        <v>1142</v>
      </c>
      <c r="B1144" s="41">
        <v>10</v>
      </c>
      <c r="C1144" s="41">
        <v>14</v>
      </c>
    </row>
    <row r="1145" spans="1:3" x14ac:dyDescent="0.25">
      <c r="A1145" s="41">
        <v>1143</v>
      </c>
      <c r="B1145" s="41">
        <v>14</v>
      </c>
      <c r="C1145" s="41">
        <v>20</v>
      </c>
    </row>
    <row r="1146" spans="1:3" x14ac:dyDescent="0.25">
      <c r="A1146" s="41">
        <v>1144</v>
      </c>
      <c r="B1146" s="41">
        <v>23</v>
      </c>
      <c r="C1146" s="41">
        <v>30</v>
      </c>
    </row>
    <row r="1147" spans="1:3" x14ac:dyDescent="0.25">
      <c r="A1147" s="41">
        <v>1145</v>
      </c>
      <c r="B1147" s="41">
        <v>27</v>
      </c>
      <c r="C1147" s="41">
        <v>22</v>
      </c>
    </row>
    <row r="1148" spans="1:3" x14ac:dyDescent="0.25">
      <c r="A1148" s="41">
        <v>1146</v>
      </c>
      <c r="B1148" s="41">
        <v>55</v>
      </c>
      <c r="C1148" s="41">
        <v>10</v>
      </c>
    </row>
    <row r="1149" spans="1:3" x14ac:dyDescent="0.25">
      <c r="A1149" s="41">
        <v>1147</v>
      </c>
      <c r="B1149" s="41">
        <v>16</v>
      </c>
      <c r="C1149" s="41">
        <v>19</v>
      </c>
    </row>
    <row r="1150" spans="1:3" x14ac:dyDescent="0.25">
      <c r="A1150" s="41">
        <v>1148</v>
      </c>
      <c r="B1150" s="41">
        <v>18</v>
      </c>
      <c r="C1150" s="41">
        <v>23</v>
      </c>
    </row>
    <row r="1151" spans="1:3" x14ac:dyDescent="0.25">
      <c r="A1151" s="41">
        <v>1149</v>
      </c>
      <c r="B1151" s="41">
        <v>7</v>
      </c>
      <c r="C1151" s="41">
        <v>3</v>
      </c>
    </row>
    <row r="1152" spans="1:3" x14ac:dyDescent="0.25">
      <c r="A1152" s="41">
        <v>1150</v>
      </c>
      <c r="B1152" s="41">
        <v>35</v>
      </c>
      <c r="C1152" s="41">
        <v>30</v>
      </c>
    </row>
    <row r="1153" spans="1:3" x14ac:dyDescent="0.25">
      <c r="A1153" s="41">
        <v>1151</v>
      </c>
      <c r="B1153" s="41">
        <v>12</v>
      </c>
      <c r="C1153" s="41">
        <v>48</v>
      </c>
    </row>
    <row r="1154" spans="1:3" x14ac:dyDescent="0.25">
      <c r="A1154" s="41">
        <v>1152</v>
      </c>
      <c r="B1154" s="41">
        <v>17</v>
      </c>
      <c r="C1154" s="41">
        <v>49</v>
      </c>
    </row>
    <row r="1155" spans="1:3" x14ac:dyDescent="0.25">
      <c r="A1155" s="41">
        <v>1153</v>
      </c>
      <c r="B1155" s="41">
        <v>29</v>
      </c>
      <c r="C1155" s="41">
        <v>24</v>
      </c>
    </row>
    <row r="1156" spans="1:3" x14ac:dyDescent="0.25">
      <c r="A1156" s="41">
        <v>1154</v>
      </c>
      <c r="B1156" s="41">
        <v>24</v>
      </c>
      <c r="C1156" s="41">
        <v>16</v>
      </c>
    </row>
    <row r="1157" spans="1:3" x14ac:dyDescent="0.25">
      <c r="A1157" s="41">
        <v>1155</v>
      </c>
      <c r="B1157" s="41">
        <v>20</v>
      </c>
      <c r="C1157" s="41">
        <v>22</v>
      </c>
    </row>
    <row r="1158" spans="1:3" x14ac:dyDescent="0.25">
      <c r="A1158" s="41">
        <v>1156</v>
      </c>
      <c r="B1158" s="41">
        <v>7</v>
      </c>
      <c r="C1158" s="41">
        <v>39</v>
      </c>
    </row>
    <row r="1159" spans="1:3" x14ac:dyDescent="0.25">
      <c r="A1159" s="41">
        <v>1157</v>
      </c>
      <c r="B1159" s="41">
        <v>10</v>
      </c>
      <c r="C1159" s="41">
        <v>36</v>
      </c>
    </row>
    <row r="1160" spans="1:3" x14ac:dyDescent="0.25">
      <c r="A1160" s="41">
        <v>1158</v>
      </c>
      <c r="B1160" s="41">
        <v>11</v>
      </c>
      <c r="C1160" s="41">
        <v>26</v>
      </c>
    </row>
    <row r="1161" spans="1:3" x14ac:dyDescent="0.25">
      <c r="A1161" s="41">
        <v>1159</v>
      </c>
      <c r="B1161" s="41">
        <v>25</v>
      </c>
      <c r="C1161" s="41">
        <v>40</v>
      </c>
    </row>
    <row r="1162" spans="1:3" x14ac:dyDescent="0.25">
      <c r="A1162" s="41">
        <v>1160</v>
      </c>
      <c r="B1162" s="41">
        <v>39</v>
      </c>
      <c r="C1162" s="41">
        <v>30</v>
      </c>
    </row>
    <row r="1163" spans="1:3" x14ac:dyDescent="0.25">
      <c r="A1163" s="41">
        <v>1161</v>
      </c>
      <c r="B1163" s="41">
        <v>20</v>
      </c>
      <c r="C1163" s="41">
        <v>33</v>
      </c>
    </row>
    <row r="1164" spans="1:3" x14ac:dyDescent="0.25">
      <c r="A1164" s="41">
        <v>1162</v>
      </c>
      <c r="B1164" s="41">
        <v>30</v>
      </c>
      <c r="C1164" s="41">
        <v>38</v>
      </c>
    </row>
    <row r="1165" spans="1:3" x14ac:dyDescent="0.25">
      <c r="A1165" s="41">
        <v>1163</v>
      </c>
      <c r="B1165" s="41">
        <v>57</v>
      </c>
      <c r="C1165" s="41">
        <v>38</v>
      </c>
    </row>
    <row r="1166" spans="1:3" x14ac:dyDescent="0.25">
      <c r="A1166" s="41">
        <v>1164</v>
      </c>
      <c r="B1166" s="41">
        <v>17</v>
      </c>
      <c r="C1166" s="41">
        <v>24</v>
      </c>
    </row>
    <row r="1167" spans="1:3" x14ac:dyDescent="0.25">
      <c r="A1167" s="41">
        <v>1165</v>
      </c>
      <c r="B1167" s="41">
        <v>10</v>
      </c>
      <c r="C1167" s="41">
        <v>34</v>
      </c>
    </row>
    <row r="1168" spans="1:3" x14ac:dyDescent="0.25">
      <c r="A1168" s="41">
        <v>1166</v>
      </c>
      <c r="B1168" s="41">
        <v>37</v>
      </c>
      <c r="C1168" s="41">
        <v>20</v>
      </c>
    </row>
    <row r="1169" spans="1:3" x14ac:dyDescent="0.25">
      <c r="A1169" s="41">
        <v>1167</v>
      </c>
      <c r="B1169" s="41">
        <v>25</v>
      </c>
      <c r="C1169" s="41">
        <v>32</v>
      </c>
    </row>
    <row r="1170" spans="1:3" x14ac:dyDescent="0.25">
      <c r="A1170" s="41">
        <v>1168</v>
      </c>
      <c r="B1170" s="41">
        <v>16</v>
      </c>
      <c r="C1170" s="41">
        <v>17</v>
      </c>
    </row>
    <row r="1171" spans="1:3" x14ac:dyDescent="0.25">
      <c r="A1171" s="41">
        <v>1169</v>
      </c>
      <c r="B1171" s="41">
        <v>44</v>
      </c>
      <c r="C1171" s="41">
        <v>36</v>
      </c>
    </row>
    <row r="1172" spans="1:3" x14ac:dyDescent="0.25">
      <c r="A1172" s="41">
        <v>1170</v>
      </c>
      <c r="B1172" s="41">
        <v>42</v>
      </c>
      <c r="C1172" s="41">
        <v>34</v>
      </c>
    </row>
    <row r="1173" spans="1:3" x14ac:dyDescent="0.25">
      <c r="A1173" s="41">
        <v>1171</v>
      </c>
      <c r="B1173" s="41">
        <v>38</v>
      </c>
      <c r="C1173" s="41">
        <v>16</v>
      </c>
    </row>
    <row r="1174" spans="1:3" x14ac:dyDescent="0.25">
      <c r="A1174" s="41">
        <v>1172</v>
      </c>
      <c r="B1174" s="41">
        <v>7</v>
      </c>
      <c r="C1174" s="41">
        <v>30</v>
      </c>
    </row>
    <row r="1175" spans="1:3" x14ac:dyDescent="0.25">
      <c r="A1175" s="41">
        <v>1173</v>
      </c>
      <c r="B1175" s="41">
        <v>29</v>
      </c>
      <c r="C1175" s="41">
        <v>49</v>
      </c>
    </row>
    <row r="1176" spans="1:3" x14ac:dyDescent="0.25">
      <c r="A1176" s="41">
        <v>1174</v>
      </c>
      <c r="B1176" s="41">
        <v>34</v>
      </c>
      <c r="C1176" s="41">
        <v>31</v>
      </c>
    </row>
    <row r="1177" spans="1:3" x14ac:dyDescent="0.25">
      <c r="A1177" s="41">
        <v>1175</v>
      </c>
      <c r="B1177" s="41">
        <v>38</v>
      </c>
      <c r="C1177" s="41">
        <v>47</v>
      </c>
    </row>
    <row r="1178" spans="1:3" x14ac:dyDescent="0.25">
      <c r="A1178" s="41">
        <v>1176</v>
      </c>
      <c r="B1178" s="41">
        <v>22</v>
      </c>
      <c r="C1178" s="41">
        <v>17</v>
      </c>
    </row>
    <row r="1179" spans="1:3" x14ac:dyDescent="0.25">
      <c r="A1179" s="41">
        <v>1177</v>
      </c>
      <c r="B1179" s="41">
        <v>14</v>
      </c>
      <c r="C1179" s="41">
        <v>55</v>
      </c>
    </row>
    <row r="1180" spans="1:3" x14ac:dyDescent="0.25">
      <c r="A1180" s="41">
        <v>1178</v>
      </c>
      <c r="B1180" s="41">
        <v>39</v>
      </c>
      <c r="C1180" s="41">
        <v>27</v>
      </c>
    </row>
    <row r="1181" spans="1:3" x14ac:dyDescent="0.25">
      <c r="A1181" s="41">
        <v>1179</v>
      </c>
      <c r="B1181" s="41">
        <v>43</v>
      </c>
      <c r="C1181" s="41">
        <v>23</v>
      </c>
    </row>
    <row r="1182" spans="1:3" x14ac:dyDescent="0.25">
      <c r="A1182" s="41">
        <v>1180</v>
      </c>
      <c r="B1182" s="41">
        <v>45</v>
      </c>
      <c r="C1182" s="41">
        <v>13</v>
      </c>
    </row>
    <row r="1183" spans="1:3" x14ac:dyDescent="0.25">
      <c r="A1183" s="41">
        <v>1181</v>
      </c>
      <c r="B1183" s="41">
        <v>44</v>
      </c>
      <c r="C1183" s="41">
        <v>13</v>
      </c>
    </row>
    <row r="1184" spans="1:3" x14ac:dyDescent="0.25">
      <c r="A1184" s="41">
        <v>1182</v>
      </c>
      <c r="B1184" s="41">
        <v>24</v>
      </c>
      <c r="C1184" s="41">
        <v>14</v>
      </c>
    </row>
    <row r="1185" spans="1:3" x14ac:dyDescent="0.25">
      <c r="A1185" s="41">
        <v>1183</v>
      </c>
      <c r="B1185" s="41">
        <v>28</v>
      </c>
      <c r="C1185" s="41">
        <v>23</v>
      </c>
    </row>
    <row r="1186" spans="1:3" x14ac:dyDescent="0.25">
      <c r="A1186" s="41">
        <v>1184</v>
      </c>
      <c r="B1186" s="41">
        <v>27</v>
      </c>
      <c r="C1186" s="41">
        <v>17</v>
      </c>
    </row>
    <row r="1187" spans="1:3" x14ac:dyDescent="0.25">
      <c r="A1187" s="41">
        <v>1185</v>
      </c>
      <c r="B1187" s="41">
        <v>24</v>
      </c>
      <c r="C1187" s="41">
        <v>16</v>
      </c>
    </row>
    <row r="1188" spans="1:3" x14ac:dyDescent="0.25">
      <c r="A1188" s="41">
        <v>1186</v>
      </c>
      <c r="B1188" s="41">
        <v>31</v>
      </c>
      <c r="C1188" s="41">
        <v>52</v>
      </c>
    </row>
    <row r="1189" spans="1:3" x14ac:dyDescent="0.25">
      <c r="A1189" s="41">
        <v>1187</v>
      </c>
      <c r="B1189" s="41">
        <v>37</v>
      </c>
      <c r="C1189" s="41">
        <v>20</v>
      </c>
    </row>
    <row r="1190" spans="1:3" x14ac:dyDescent="0.25">
      <c r="A1190" s="41">
        <v>1188</v>
      </c>
      <c r="B1190" s="41">
        <v>10</v>
      </c>
      <c r="C1190" s="41">
        <v>27</v>
      </c>
    </row>
    <row r="1191" spans="1:3" x14ac:dyDescent="0.25">
      <c r="A1191" s="41">
        <v>1189</v>
      </c>
      <c r="B1191" s="41">
        <v>33</v>
      </c>
      <c r="C1191" s="41">
        <v>40</v>
      </c>
    </row>
    <row r="1192" spans="1:3" x14ac:dyDescent="0.25">
      <c r="A1192" s="41">
        <v>1190</v>
      </c>
      <c r="B1192" s="41">
        <v>16</v>
      </c>
      <c r="C1192" s="41">
        <v>18</v>
      </c>
    </row>
    <row r="1193" spans="1:3" x14ac:dyDescent="0.25">
      <c r="A1193" s="41">
        <v>1191</v>
      </c>
      <c r="B1193" s="41">
        <v>24</v>
      </c>
      <c r="C1193" s="41">
        <v>28</v>
      </c>
    </row>
    <row r="1194" spans="1:3" x14ac:dyDescent="0.25">
      <c r="A1194" s="41">
        <v>1192</v>
      </c>
      <c r="B1194" s="41">
        <v>25</v>
      </c>
      <c r="C1194" s="41">
        <v>38</v>
      </c>
    </row>
    <row r="1195" spans="1:3" x14ac:dyDescent="0.25">
      <c r="A1195" s="41">
        <v>1193</v>
      </c>
      <c r="B1195" s="41">
        <v>6</v>
      </c>
      <c r="C1195" s="41">
        <v>12</v>
      </c>
    </row>
    <row r="1196" spans="1:3" x14ac:dyDescent="0.25">
      <c r="A1196" s="41">
        <v>1194</v>
      </c>
      <c r="B1196" s="41">
        <v>32</v>
      </c>
      <c r="C1196" s="41">
        <v>16</v>
      </c>
    </row>
    <row r="1197" spans="1:3" x14ac:dyDescent="0.25">
      <c r="A1197" s="41">
        <v>1195</v>
      </c>
      <c r="B1197" s="41">
        <v>24</v>
      </c>
      <c r="C1197" s="41">
        <v>26</v>
      </c>
    </row>
    <row r="1198" spans="1:3" x14ac:dyDescent="0.25">
      <c r="A1198" s="41">
        <v>1196</v>
      </c>
      <c r="B1198" s="41">
        <v>13</v>
      </c>
      <c r="C1198" s="41">
        <v>16</v>
      </c>
    </row>
    <row r="1199" spans="1:3" x14ac:dyDescent="0.25">
      <c r="A1199" s="41">
        <v>1197</v>
      </c>
      <c r="B1199" s="41">
        <v>14</v>
      </c>
      <c r="C1199" s="41">
        <v>27</v>
      </c>
    </row>
    <row r="1200" spans="1:3" x14ac:dyDescent="0.25">
      <c r="A1200" s="41">
        <v>1198</v>
      </c>
      <c r="B1200" s="41">
        <v>30</v>
      </c>
      <c r="C1200" s="41">
        <v>41</v>
      </c>
    </row>
    <row r="1201" spans="1:3" x14ac:dyDescent="0.25">
      <c r="A1201" s="41">
        <v>1199</v>
      </c>
      <c r="B1201" s="41">
        <v>17</v>
      </c>
      <c r="C1201" s="41">
        <v>22</v>
      </c>
    </row>
    <row r="1202" spans="1:3" x14ac:dyDescent="0.25">
      <c r="A1202" s="41">
        <v>1200</v>
      </c>
      <c r="B1202" s="41">
        <v>37</v>
      </c>
      <c r="C1202" s="41">
        <v>27</v>
      </c>
    </row>
    <row r="1203" spans="1:3" x14ac:dyDescent="0.25">
      <c r="A1203" s="41">
        <v>1201</v>
      </c>
      <c r="B1203" s="41">
        <v>20</v>
      </c>
      <c r="C1203" s="41">
        <v>3</v>
      </c>
    </row>
    <row r="1204" spans="1:3" x14ac:dyDescent="0.25">
      <c r="A1204" s="41">
        <v>1202</v>
      </c>
      <c r="B1204" s="41">
        <v>21</v>
      </c>
      <c r="C1204" s="41">
        <v>27</v>
      </c>
    </row>
    <row r="1205" spans="1:3" x14ac:dyDescent="0.25">
      <c r="A1205" s="41">
        <v>1203</v>
      </c>
      <c r="B1205" s="41">
        <v>31</v>
      </c>
      <c r="C1205" s="41">
        <v>27</v>
      </c>
    </row>
    <row r="1206" spans="1:3" x14ac:dyDescent="0.25">
      <c r="A1206" s="41">
        <v>1204</v>
      </c>
      <c r="B1206" s="41">
        <v>23</v>
      </c>
      <c r="C1206" s="41">
        <v>16</v>
      </c>
    </row>
    <row r="1207" spans="1:3" x14ac:dyDescent="0.25">
      <c r="A1207" s="41">
        <v>1205</v>
      </c>
      <c r="B1207" s="41">
        <v>49</v>
      </c>
      <c r="C1207" s="41">
        <v>36</v>
      </c>
    </row>
    <row r="1208" spans="1:3" x14ac:dyDescent="0.25">
      <c r="A1208" s="41">
        <v>1206</v>
      </c>
      <c r="B1208" s="41">
        <v>24</v>
      </c>
      <c r="C1208" s="41">
        <v>16</v>
      </c>
    </row>
    <row r="1209" spans="1:3" x14ac:dyDescent="0.25">
      <c r="A1209" s="41">
        <v>1207</v>
      </c>
      <c r="B1209" s="41">
        <v>26</v>
      </c>
      <c r="C1209" s="41">
        <v>28</v>
      </c>
    </row>
    <row r="1210" spans="1:3" x14ac:dyDescent="0.25">
      <c r="A1210" s="41">
        <v>1208</v>
      </c>
      <c r="B1210" s="41">
        <v>34</v>
      </c>
      <c r="C1210" s="41">
        <v>27</v>
      </c>
    </row>
    <row r="1211" spans="1:3" x14ac:dyDescent="0.25">
      <c r="A1211" s="41">
        <v>1209</v>
      </c>
      <c r="B1211" s="41">
        <v>21</v>
      </c>
      <c r="C1211" s="41">
        <v>29</v>
      </c>
    </row>
    <row r="1212" spans="1:3" x14ac:dyDescent="0.25">
      <c r="A1212" s="41">
        <v>1210</v>
      </c>
      <c r="B1212" s="41">
        <v>38</v>
      </c>
      <c r="C1212" s="41">
        <v>16</v>
      </c>
    </row>
    <row r="1213" spans="1:3" x14ac:dyDescent="0.25">
      <c r="A1213" s="41">
        <v>1211</v>
      </c>
      <c r="B1213" s="41">
        <v>6</v>
      </c>
      <c r="C1213" s="41">
        <v>33</v>
      </c>
    </row>
    <row r="1214" spans="1:3" x14ac:dyDescent="0.25">
      <c r="A1214" s="41">
        <v>1212</v>
      </c>
      <c r="B1214" s="41">
        <v>13</v>
      </c>
      <c r="C1214" s="41">
        <v>43</v>
      </c>
    </row>
    <row r="1215" spans="1:3" x14ac:dyDescent="0.25">
      <c r="A1215" s="41">
        <v>1213</v>
      </c>
      <c r="B1215" s="41">
        <v>24</v>
      </c>
      <c r="C1215" s="41">
        <v>23</v>
      </c>
    </row>
    <row r="1216" spans="1:3" x14ac:dyDescent="0.25">
      <c r="A1216" s="41">
        <v>1214</v>
      </c>
      <c r="B1216" s="41">
        <v>3</v>
      </c>
      <c r="C1216" s="41">
        <v>41</v>
      </c>
    </row>
    <row r="1217" spans="1:3" x14ac:dyDescent="0.25">
      <c r="A1217" s="41">
        <v>1215</v>
      </c>
      <c r="B1217" s="41">
        <v>24</v>
      </c>
      <c r="C1217" s="41">
        <v>17</v>
      </c>
    </row>
    <row r="1218" spans="1:3" x14ac:dyDescent="0.25">
      <c r="A1218" s="41">
        <v>1216</v>
      </c>
      <c r="B1218" s="41">
        <v>7</v>
      </c>
      <c r="C1218" s="41">
        <v>24</v>
      </c>
    </row>
    <row r="1219" spans="1:3" x14ac:dyDescent="0.25">
      <c r="A1219" s="41">
        <v>1217</v>
      </c>
      <c r="B1219" s="41">
        <v>26</v>
      </c>
      <c r="C1219" s="41">
        <v>37</v>
      </c>
    </row>
    <row r="1220" spans="1:3" x14ac:dyDescent="0.25">
      <c r="A1220" s="41">
        <v>1218</v>
      </c>
      <c r="B1220" s="41">
        <v>17</v>
      </c>
      <c r="C1220" s="41">
        <v>24</v>
      </c>
    </row>
    <row r="1221" spans="1:3" x14ac:dyDescent="0.25">
      <c r="A1221" s="41">
        <v>1219</v>
      </c>
      <c r="B1221" s="41">
        <v>38</v>
      </c>
      <c r="C1221" s="41">
        <v>18</v>
      </c>
    </row>
    <row r="1222" spans="1:3" x14ac:dyDescent="0.25">
      <c r="A1222" s="41">
        <v>1220</v>
      </c>
      <c r="B1222" s="41">
        <v>23</v>
      </c>
      <c r="C1222" s="41">
        <v>24</v>
      </c>
    </row>
    <row r="1223" spans="1:3" x14ac:dyDescent="0.25">
      <c r="A1223" s="41">
        <v>1221</v>
      </c>
      <c r="B1223" s="41">
        <v>9</v>
      </c>
      <c r="C1223" s="41">
        <v>13</v>
      </c>
    </row>
    <row r="1224" spans="1:3" x14ac:dyDescent="0.25">
      <c r="A1224" s="41">
        <v>1222</v>
      </c>
      <c r="B1224" s="41">
        <v>24</v>
      </c>
      <c r="C1224" s="41">
        <v>19</v>
      </c>
    </row>
    <row r="1225" spans="1:3" x14ac:dyDescent="0.25">
      <c r="A1225" s="41">
        <v>1223</v>
      </c>
      <c r="B1225" s="41">
        <v>27</v>
      </c>
      <c r="C1225" s="41">
        <v>16</v>
      </c>
    </row>
    <row r="1226" spans="1:3" x14ac:dyDescent="0.25">
      <c r="A1226" s="41">
        <v>1224</v>
      </c>
      <c r="B1226" s="41">
        <v>13</v>
      </c>
      <c r="C1226" s="41">
        <v>38</v>
      </c>
    </row>
    <row r="1227" spans="1:3" x14ac:dyDescent="0.25">
      <c r="A1227" s="41">
        <v>1225</v>
      </c>
      <c r="B1227" s="41">
        <v>37</v>
      </c>
      <c r="C1227" s="41">
        <v>17</v>
      </c>
    </row>
    <row r="1228" spans="1:3" x14ac:dyDescent="0.25">
      <c r="A1228" s="41">
        <v>1226</v>
      </c>
      <c r="B1228" s="41">
        <v>36</v>
      </c>
      <c r="C1228" s="41">
        <v>41</v>
      </c>
    </row>
    <row r="1229" spans="1:3" x14ac:dyDescent="0.25">
      <c r="A1229" s="41">
        <v>1227</v>
      </c>
      <c r="B1229" s="41">
        <v>52</v>
      </c>
      <c r="C1229" s="41">
        <v>26</v>
      </c>
    </row>
    <row r="1230" spans="1:3" x14ac:dyDescent="0.25">
      <c r="A1230" s="41">
        <v>1228</v>
      </c>
      <c r="B1230" s="41">
        <v>49</v>
      </c>
      <c r="C1230" s="41">
        <v>37</v>
      </c>
    </row>
    <row r="1231" spans="1:3" x14ac:dyDescent="0.25">
      <c r="A1231" s="41">
        <v>1229</v>
      </c>
      <c r="B1231" s="41">
        <v>20</v>
      </c>
      <c r="C1231" s="41">
        <v>24</v>
      </c>
    </row>
    <row r="1232" spans="1:3" x14ac:dyDescent="0.25">
      <c r="A1232" s="41">
        <v>1230</v>
      </c>
      <c r="B1232" s="41">
        <v>16</v>
      </c>
      <c r="C1232" s="41">
        <v>10</v>
      </c>
    </row>
    <row r="1233" spans="1:3" x14ac:dyDescent="0.25">
      <c r="A1233" s="41">
        <v>1231</v>
      </c>
      <c r="B1233" s="41">
        <v>10</v>
      </c>
      <c r="C1233" s="41">
        <v>32</v>
      </c>
    </row>
    <row r="1234" spans="1:3" x14ac:dyDescent="0.25">
      <c r="A1234" s="41">
        <v>1232</v>
      </c>
      <c r="B1234" s="41">
        <v>38</v>
      </c>
      <c r="C1234" s="41">
        <v>16</v>
      </c>
    </row>
    <row r="1235" spans="1:3" x14ac:dyDescent="0.25">
      <c r="A1235" s="41">
        <v>1233</v>
      </c>
      <c r="B1235" s="41">
        <v>40</v>
      </c>
      <c r="C1235" s="41">
        <v>20</v>
      </c>
    </row>
    <row r="1236" spans="1:3" x14ac:dyDescent="0.25">
      <c r="A1236" s="41">
        <v>1234</v>
      </c>
      <c r="B1236" s="41">
        <v>27</v>
      </c>
      <c r="C1236" s="41">
        <v>23</v>
      </c>
    </row>
    <row r="1237" spans="1:3" x14ac:dyDescent="0.25">
      <c r="A1237" s="41">
        <v>1235</v>
      </c>
      <c r="B1237" s="41">
        <v>21</v>
      </c>
      <c r="C1237" s="41">
        <v>35</v>
      </c>
    </row>
    <row r="1238" spans="1:3" x14ac:dyDescent="0.25">
      <c r="A1238" s="41">
        <v>1236</v>
      </c>
      <c r="B1238" s="41">
        <v>13</v>
      </c>
      <c r="C1238" s="41">
        <v>29</v>
      </c>
    </row>
    <row r="1239" spans="1:3" x14ac:dyDescent="0.25">
      <c r="A1239" s="41">
        <v>1237</v>
      </c>
      <c r="B1239" s="41">
        <v>13</v>
      </c>
      <c r="C1239" s="41">
        <v>30</v>
      </c>
    </row>
    <row r="1240" spans="1:3" x14ac:dyDescent="0.25">
      <c r="A1240" s="41">
        <v>1238</v>
      </c>
      <c r="B1240" s="41">
        <v>24</v>
      </c>
      <c r="C1240" s="41">
        <v>30</v>
      </c>
    </row>
    <row r="1241" spans="1:3" x14ac:dyDescent="0.25">
      <c r="A1241" s="41">
        <v>1239</v>
      </c>
      <c r="B1241" s="41">
        <v>38</v>
      </c>
      <c r="C1241" s="41">
        <v>24</v>
      </c>
    </row>
    <row r="1242" spans="1:3" x14ac:dyDescent="0.25">
      <c r="A1242" s="41">
        <v>1240</v>
      </c>
      <c r="B1242" s="41">
        <v>17</v>
      </c>
      <c r="C1242" s="41">
        <v>25</v>
      </c>
    </row>
    <row r="1243" spans="1:3" x14ac:dyDescent="0.25">
      <c r="A1243" s="41">
        <v>1241</v>
      </c>
      <c r="B1243" s="41">
        <v>35</v>
      </c>
      <c r="C1243" s="41">
        <v>7</v>
      </c>
    </row>
    <row r="1244" spans="1:3" x14ac:dyDescent="0.25">
      <c r="A1244" s="41">
        <v>1242</v>
      </c>
      <c r="B1244" s="41">
        <v>33</v>
      </c>
      <c r="C1244" s="41">
        <v>17</v>
      </c>
    </row>
    <row r="1245" spans="1:3" x14ac:dyDescent="0.25">
      <c r="A1245" s="41">
        <v>1243</v>
      </c>
      <c r="B1245" s="41">
        <v>38</v>
      </c>
      <c r="C1245" s="41">
        <v>41</v>
      </c>
    </row>
    <row r="1246" spans="1:3" x14ac:dyDescent="0.25">
      <c r="A1246" s="41">
        <v>1244</v>
      </c>
      <c r="B1246" s="41">
        <v>30</v>
      </c>
      <c r="C1246" s="41">
        <v>28</v>
      </c>
    </row>
    <row r="1247" spans="1:3" x14ac:dyDescent="0.25">
      <c r="A1247" s="41">
        <v>1245</v>
      </c>
      <c r="B1247" s="41">
        <v>23</v>
      </c>
      <c r="C1247" s="41">
        <v>20</v>
      </c>
    </row>
    <row r="1248" spans="1:3" x14ac:dyDescent="0.25">
      <c r="A1248" s="41">
        <v>1246</v>
      </c>
      <c r="B1248" s="41">
        <v>48</v>
      </c>
      <c r="C1248" s="41">
        <v>30</v>
      </c>
    </row>
    <row r="1249" spans="1:3" x14ac:dyDescent="0.25">
      <c r="A1249" s="41">
        <v>1247</v>
      </c>
      <c r="B1249" s="41">
        <v>7</v>
      </c>
      <c r="C1249" s="41">
        <v>6</v>
      </c>
    </row>
    <row r="1250" spans="1:3" x14ac:dyDescent="0.25">
      <c r="A1250" s="41">
        <v>1248</v>
      </c>
      <c r="B1250" s="41">
        <v>24</v>
      </c>
      <c r="C1250" s="41">
        <v>26</v>
      </c>
    </row>
    <row r="1251" spans="1:3" x14ac:dyDescent="0.25">
      <c r="A1251" s="41">
        <v>1249</v>
      </c>
      <c r="B1251" s="41">
        <v>14</v>
      </c>
      <c r="C1251" s="41">
        <v>58</v>
      </c>
    </row>
    <row r="1252" spans="1:3" x14ac:dyDescent="0.25">
      <c r="A1252" s="41">
        <v>1250</v>
      </c>
      <c r="B1252" s="41">
        <v>7</v>
      </c>
      <c r="C1252" s="41">
        <v>29</v>
      </c>
    </row>
    <row r="1253" spans="1:3" x14ac:dyDescent="0.25">
      <c r="A1253" s="41">
        <v>1251</v>
      </c>
      <c r="B1253" s="41">
        <v>61</v>
      </c>
      <c r="C1253" s="41">
        <v>37</v>
      </c>
    </row>
    <row r="1254" spans="1:3" x14ac:dyDescent="0.25">
      <c r="A1254" s="41">
        <v>1252</v>
      </c>
      <c r="B1254" s="41">
        <v>57</v>
      </c>
      <c r="C1254" s="41">
        <v>27</v>
      </c>
    </row>
    <row r="1255" spans="1:3" x14ac:dyDescent="0.25">
      <c r="A1255" s="41">
        <v>1253</v>
      </c>
      <c r="B1255" s="41">
        <v>7</v>
      </c>
      <c r="C1255" s="41">
        <v>41</v>
      </c>
    </row>
    <row r="1256" spans="1:3" x14ac:dyDescent="0.25">
      <c r="A1256" s="41">
        <v>1254</v>
      </c>
      <c r="B1256" s="41">
        <v>23</v>
      </c>
      <c r="C1256" s="41">
        <v>48</v>
      </c>
    </row>
    <row r="1257" spans="1:3" x14ac:dyDescent="0.25">
      <c r="A1257" s="41">
        <v>1255</v>
      </c>
      <c r="B1257" s="41">
        <v>27</v>
      </c>
      <c r="C1257" s="41">
        <v>13</v>
      </c>
    </row>
    <row r="1258" spans="1:3" x14ac:dyDescent="0.25">
      <c r="A1258" s="41">
        <v>1256</v>
      </c>
      <c r="B1258" s="41">
        <v>7</v>
      </c>
      <c r="C1258" s="41">
        <v>14</v>
      </c>
    </row>
    <row r="1259" spans="1:3" x14ac:dyDescent="0.25">
      <c r="A1259" s="41">
        <v>1257</v>
      </c>
      <c r="B1259" s="41">
        <v>20</v>
      </c>
      <c r="C1259" s="41">
        <v>44</v>
      </c>
    </row>
    <row r="1260" spans="1:3" x14ac:dyDescent="0.25">
      <c r="A1260" s="41">
        <v>1258</v>
      </c>
      <c r="B1260" s="41">
        <v>23</v>
      </c>
      <c r="C1260" s="41">
        <v>28</v>
      </c>
    </row>
    <row r="1261" spans="1:3" x14ac:dyDescent="0.25">
      <c r="A1261" s="41">
        <v>1259</v>
      </c>
      <c r="B1261" s="41">
        <v>52</v>
      </c>
      <c r="C1261" s="41">
        <v>10</v>
      </c>
    </row>
    <row r="1262" spans="1:3" x14ac:dyDescent="0.25">
      <c r="A1262" s="41">
        <v>1260</v>
      </c>
      <c r="B1262" s="41">
        <v>30</v>
      </c>
      <c r="C1262" s="41">
        <v>17</v>
      </c>
    </row>
    <row r="1263" spans="1:3" x14ac:dyDescent="0.25">
      <c r="A1263" s="41">
        <v>1261</v>
      </c>
      <c r="B1263" s="41">
        <v>10</v>
      </c>
      <c r="C1263" s="41">
        <v>30</v>
      </c>
    </row>
    <row r="1264" spans="1:3" x14ac:dyDescent="0.25">
      <c r="A1264" s="41">
        <v>1262</v>
      </c>
      <c r="B1264" s="41">
        <v>17</v>
      </c>
      <c r="C1264" s="41">
        <v>27</v>
      </c>
    </row>
    <row r="1265" spans="1:3" x14ac:dyDescent="0.25">
      <c r="A1265" s="41">
        <v>1263</v>
      </c>
      <c r="B1265" s="41">
        <v>10</v>
      </c>
      <c r="C1265" s="41">
        <v>12</v>
      </c>
    </row>
    <row r="1266" spans="1:3" x14ac:dyDescent="0.25">
      <c r="A1266" s="41">
        <v>1264</v>
      </c>
      <c r="B1266" s="41">
        <v>53</v>
      </c>
      <c r="C1266" s="41">
        <v>19</v>
      </c>
    </row>
    <row r="1267" spans="1:3" x14ac:dyDescent="0.25">
      <c r="A1267" s="41">
        <v>1265</v>
      </c>
      <c r="B1267" s="41">
        <v>27</v>
      </c>
      <c r="C1267" s="41">
        <v>39</v>
      </c>
    </row>
    <row r="1268" spans="1:3" x14ac:dyDescent="0.25">
      <c r="A1268" s="41">
        <v>1266</v>
      </c>
      <c r="B1268" s="41">
        <v>14</v>
      </c>
      <c r="C1268" s="41">
        <v>30</v>
      </c>
    </row>
    <row r="1269" spans="1:3" x14ac:dyDescent="0.25">
      <c r="A1269" s="41">
        <v>1267</v>
      </c>
      <c r="B1269" s="41">
        <v>16</v>
      </c>
      <c r="C1269" s="41">
        <v>46</v>
      </c>
    </row>
    <row r="1270" spans="1:3" x14ac:dyDescent="0.25">
      <c r="A1270" s="41">
        <v>1268</v>
      </c>
      <c r="B1270" s="41">
        <v>34</v>
      </c>
      <c r="C1270" s="41">
        <v>17</v>
      </c>
    </row>
    <row r="1271" spans="1:3" x14ac:dyDescent="0.25">
      <c r="A1271" s="41">
        <v>1269</v>
      </c>
      <c r="B1271" s="41">
        <v>35</v>
      </c>
      <c r="C1271" s="41">
        <v>22</v>
      </c>
    </row>
    <row r="1272" spans="1:3" x14ac:dyDescent="0.25">
      <c r="A1272" s="41">
        <v>1270</v>
      </c>
      <c r="B1272" s="41">
        <v>20</v>
      </c>
      <c r="C1272" s="41">
        <v>22</v>
      </c>
    </row>
    <row r="1273" spans="1:3" x14ac:dyDescent="0.25">
      <c r="A1273" s="41">
        <v>1271</v>
      </c>
      <c r="B1273" s="41">
        <v>36</v>
      </c>
      <c r="C1273" s="41">
        <v>27</v>
      </c>
    </row>
    <row r="1274" spans="1:3" x14ac:dyDescent="0.25">
      <c r="A1274" s="41">
        <v>1272</v>
      </c>
      <c r="B1274" s="41">
        <v>16</v>
      </c>
      <c r="C1274" s="41">
        <v>62</v>
      </c>
    </row>
    <row r="1275" spans="1:3" x14ac:dyDescent="0.25">
      <c r="A1275" s="41">
        <v>1273</v>
      </c>
      <c r="B1275" s="41">
        <v>14</v>
      </c>
      <c r="C1275" s="41">
        <v>36</v>
      </c>
    </row>
    <row r="1276" spans="1:3" x14ac:dyDescent="0.25">
      <c r="A1276" s="41">
        <v>1274</v>
      </c>
      <c r="B1276" s="41">
        <v>7</v>
      </c>
      <c r="C1276" s="41">
        <v>23</v>
      </c>
    </row>
    <row r="1277" spans="1:3" x14ac:dyDescent="0.25">
      <c r="A1277" s="41">
        <v>1275</v>
      </c>
      <c r="B1277" s="41">
        <v>0</v>
      </c>
      <c r="C1277" s="41">
        <v>35</v>
      </c>
    </row>
    <row r="1278" spans="1:3" x14ac:dyDescent="0.25">
      <c r="A1278" s="41">
        <v>1276</v>
      </c>
      <c r="B1278" s="41">
        <v>22</v>
      </c>
      <c r="C1278" s="41">
        <v>30</v>
      </c>
    </row>
    <row r="1279" spans="1:3" x14ac:dyDescent="0.25">
      <c r="A1279" s="41">
        <v>1277</v>
      </c>
      <c r="B1279" s="41">
        <v>12</v>
      </c>
      <c r="C1279" s="41">
        <v>27</v>
      </c>
    </row>
    <row r="1280" spans="1:3" x14ac:dyDescent="0.25">
      <c r="A1280" s="41">
        <v>1278</v>
      </c>
      <c r="B1280" s="41">
        <v>14</v>
      </c>
      <c r="C1280" s="41">
        <v>15</v>
      </c>
    </row>
    <row r="1281" spans="1:3" x14ac:dyDescent="0.25">
      <c r="A1281" s="41">
        <v>1279</v>
      </c>
      <c r="B1281" s="41">
        <v>32</v>
      </c>
      <c r="C1281" s="41">
        <v>45</v>
      </c>
    </row>
    <row r="1282" spans="1:3" x14ac:dyDescent="0.25">
      <c r="A1282" s="41">
        <v>1280</v>
      </c>
      <c r="B1282" s="41">
        <v>20</v>
      </c>
      <c r="C1282" s="41">
        <v>12</v>
      </c>
    </row>
    <row r="1283" spans="1:3" x14ac:dyDescent="0.25">
      <c r="A1283" s="41">
        <v>1281</v>
      </c>
      <c r="B1283" s="41">
        <v>31</v>
      </c>
      <c r="C1283" s="41">
        <v>34</v>
      </c>
    </row>
    <row r="1284" spans="1:3" x14ac:dyDescent="0.25">
      <c r="A1284" s="41">
        <v>1282</v>
      </c>
      <c r="B1284" s="41">
        <v>28</v>
      </c>
      <c r="C1284" s="41">
        <v>24</v>
      </c>
    </row>
    <row r="1285" spans="1:3" x14ac:dyDescent="0.25">
      <c r="A1285" s="41">
        <v>1283</v>
      </c>
      <c r="B1285" s="41">
        <v>34</v>
      </c>
      <c r="C1285" s="41">
        <v>24</v>
      </c>
    </row>
    <row r="1286" spans="1:3" x14ac:dyDescent="0.25">
      <c r="A1286" s="41">
        <v>1284</v>
      </c>
      <c r="B1286" s="41">
        <v>29</v>
      </c>
      <c r="C1286" s="41">
        <v>44</v>
      </c>
    </row>
    <row r="1287" spans="1:3" x14ac:dyDescent="0.25">
      <c r="A1287" s="41">
        <v>1285</v>
      </c>
      <c r="B1287" s="41">
        <v>10</v>
      </c>
      <c r="C1287" s="41">
        <v>35</v>
      </c>
    </row>
    <row r="1288" spans="1:3" x14ac:dyDescent="0.25">
      <c r="A1288" s="41">
        <v>1286</v>
      </c>
      <c r="B1288" s="41">
        <v>51</v>
      </c>
      <c r="C1288" s="41">
        <v>37</v>
      </c>
    </row>
    <row r="1289" spans="1:3" x14ac:dyDescent="0.25">
      <c r="A1289" s="41">
        <v>1287</v>
      </c>
      <c r="B1289" s="41">
        <v>24</v>
      </c>
      <c r="C1289" s="41">
        <v>68</v>
      </c>
    </row>
    <row r="1290" spans="1:3" x14ac:dyDescent="0.25">
      <c r="A1290" s="41">
        <v>1288</v>
      </c>
      <c r="B1290" s="41">
        <v>41</v>
      </c>
      <c r="C1290" s="41">
        <v>18</v>
      </c>
    </row>
    <row r="1291" spans="1:3" x14ac:dyDescent="0.25">
      <c r="A1291" s="41">
        <v>1289</v>
      </c>
      <c r="B1291" s="41">
        <v>57</v>
      </c>
      <c r="C1291" s="41">
        <v>22</v>
      </c>
    </row>
    <row r="1292" spans="1:3" x14ac:dyDescent="0.25">
      <c r="A1292" s="41">
        <v>1290</v>
      </c>
      <c r="B1292" s="41">
        <v>16</v>
      </c>
      <c r="C1292" s="41">
        <v>52</v>
      </c>
    </row>
    <row r="1293" spans="1:3" x14ac:dyDescent="0.25">
      <c r="A1293" s="41">
        <v>1291</v>
      </c>
      <c r="B1293" s="41">
        <v>27</v>
      </c>
      <c r="C1293" s="41">
        <v>17</v>
      </c>
    </row>
    <row r="1294" spans="1:3" x14ac:dyDescent="0.25">
      <c r="A1294" s="41">
        <v>1292</v>
      </c>
      <c r="B1294" s="41">
        <v>51</v>
      </c>
      <c r="C1294" s="41">
        <v>17</v>
      </c>
    </row>
    <row r="1295" spans="1:3" x14ac:dyDescent="0.25">
      <c r="A1295" s="41">
        <v>1293</v>
      </c>
      <c r="B1295" s="41">
        <v>45</v>
      </c>
      <c r="C1295" s="41">
        <v>27</v>
      </c>
    </row>
    <row r="1296" spans="1:3" x14ac:dyDescent="0.25">
      <c r="A1296" s="41">
        <v>1294</v>
      </c>
      <c r="B1296" s="41">
        <v>27</v>
      </c>
      <c r="C1296" s="41">
        <v>13</v>
      </c>
    </row>
    <row r="1297" spans="1:3" x14ac:dyDescent="0.25">
      <c r="A1297" s="41">
        <v>1295</v>
      </c>
      <c r="B1297" s="41">
        <v>44</v>
      </c>
      <c r="C1297" s="41">
        <v>51</v>
      </c>
    </row>
    <row r="1298" spans="1:3" x14ac:dyDescent="0.25">
      <c r="A1298" s="41">
        <v>1296</v>
      </c>
      <c r="B1298" s="41">
        <v>45</v>
      </c>
      <c r="C1298" s="41">
        <v>17</v>
      </c>
    </row>
    <row r="1299" spans="1:3" x14ac:dyDescent="0.25">
      <c r="A1299" s="41">
        <v>1297</v>
      </c>
      <c r="B1299" s="41">
        <v>23</v>
      </c>
      <c r="C1299" s="41">
        <v>43</v>
      </c>
    </row>
    <row r="1300" spans="1:3" x14ac:dyDescent="0.25">
      <c r="A1300" s="41">
        <v>1298</v>
      </c>
      <c r="B1300" s="41">
        <v>31</v>
      </c>
      <c r="C1300" s="41">
        <v>29</v>
      </c>
    </row>
    <row r="1301" spans="1:3" x14ac:dyDescent="0.25">
      <c r="A1301" s="41">
        <v>1299</v>
      </c>
      <c r="B1301" s="41">
        <v>28</v>
      </c>
      <c r="C1301" s="41">
        <v>13</v>
      </c>
    </row>
    <row r="1302" spans="1:3" x14ac:dyDescent="0.25">
      <c r="A1302" s="41">
        <v>1300</v>
      </c>
      <c r="B1302" s="41">
        <v>13</v>
      </c>
      <c r="C1302" s="41">
        <v>23</v>
      </c>
    </row>
    <row r="1303" spans="1:3" x14ac:dyDescent="0.25">
      <c r="A1303" s="41">
        <v>1301</v>
      </c>
      <c r="B1303" s="41">
        <v>31</v>
      </c>
      <c r="C1303" s="41">
        <v>9</v>
      </c>
    </row>
    <row r="1304" spans="1:3" x14ac:dyDescent="0.25">
      <c r="A1304" s="41">
        <v>1302</v>
      </c>
      <c r="B1304" s="41">
        <v>49</v>
      </c>
      <c r="C1304" s="41">
        <v>30</v>
      </c>
    </row>
    <row r="1305" spans="1:3" x14ac:dyDescent="0.25">
      <c r="A1305" s="41">
        <v>1303</v>
      </c>
      <c r="B1305" s="41">
        <v>14</v>
      </c>
      <c r="C1305" s="41">
        <v>23</v>
      </c>
    </row>
    <row r="1306" spans="1:3" x14ac:dyDescent="0.25">
      <c r="A1306" s="41">
        <v>1304</v>
      </c>
      <c r="B1306" s="41">
        <v>0</v>
      </c>
      <c r="C1306" s="41">
        <v>29</v>
      </c>
    </row>
    <row r="1307" spans="1:3" x14ac:dyDescent="0.25">
      <c r="A1307" s="41">
        <v>1305</v>
      </c>
      <c r="B1307" s="41">
        <v>30</v>
      </c>
      <c r="C1307" s="41">
        <v>10</v>
      </c>
    </row>
    <row r="1308" spans="1:3" x14ac:dyDescent="0.25">
      <c r="A1308" s="41">
        <v>1306</v>
      </c>
      <c r="B1308" s="41">
        <v>43</v>
      </c>
      <c r="C1308" s="41">
        <v>26</v>
      </c>
    </row>
    <row r="1309" spans="1:3" x14ac:dyDescent="0.25">
      <c r="A1309" s="41">
        <v>1307</v>
      </c>
      <c r="B1309" s="41">
        <v>35</v>
      </c>
      <c r="C1309" s="41">
        <v>42</v>
      </c>
    </row>
    <row r="1310" spans="1:3" x14ac:dyDescent="0.25">
      <c r="A1310" s="41">
        <v>1308</v>
      </c>
      <c r="B1310" s="41">
        <v>52</v>
      </c>
      <c r="C1310" s="41">
        <v>42</v>
      </c>
    </row>
    <row r="1311" spans="1:3" x14ac:dyDescent="0.25">
      <c r="A1311" s="41">
        <v>1309</v>
      </c>
      <c r="B1311" s="41">
        <v>14</v>
      </c>
      <c r="C1311" s="41">
        <v>45</v>
      </c>
    </row>
    <row r="1312" spans="1:3" x14ac:dyDescent="0.25">
      <c r="A1312" s="41">
        <v>1310</v>
      </c>
      <c r="B1312" s="41">
        <v>9</v>
      </c>
      <c r="C1312" s="41">
        <v>14</v>
      </c>
    </row>
    <row r="1313" spans="1:3" x14ac:dyDescent="0.25">
      <c r="A1313" s="41">
        <v>1311</v>
      </c>
      <c r="B1313" s="41">
        <v>20</v>
      </c>
      <c r="C1313" s="41">
        <v>6</v>
      </c>
    </row>
    <row r="1314" spans="1:3" x14ac:dyDescent="0.25">
      <c r="A1314" s="41">
        <v>1312</v>
      </c>
      <c r="B1314" s="41">
        <v>7</v>
      </c>
      <c r="C1314" s="41">
        <v>30</v>
      </c>
    </row>
    <row r="1315" spans="1:3" x14ac:dyDescent="0.25">
      <c r="A1315" s="41">
        <v>1313</v>
      </c>
      <c r="B1315" s="41">
        <v>10</v>
      </c>
      <c r="C1315" s="41">
        <v>26</v>
      </c>
    </row>
    <row r="1316" spans="1:3" x14ac:dyDescent="0.25">
      <c r="A1316" s="41">
        <v>1314</v>
      </c>
      <c r="B1316" s="41">
        <v>17</v>
      </c>
      <c r="C1316" s="41">
        <v>20</v>
      </c>
    </row>
    <row r="1317" spans="1:3" x14ac:dyDescent="0.25">
      <c r="A1317" s="41">
        <v>1315</v>
      </c>
      <c r="B1317" s="41">
        <v>45</v>
      </c>
      <c r="C1317" s="41">
        <v>43</v>
      </c>
    </row>
    <row r="1318" spans="1:3" x14ac:dyDescent="0.25">
      <c r="A1318" s="41">
        <v>1316</v>
      </c>
      <c r="B1318" s="41">
        <v>34</v>
      </c>
      <c r="C1318" s="41">
        <v>20</v>
      </c>
    </row>
    <row r="1319" spans="1:3" x14ac:dyDescent="0.25">
      <c r="A1319" s="41">
        <v>1317</v>
      </c>
      <c r="B1319" s="41">
        <v>14</v>
      </c>
      <c r="C1319" s="41">
        <v>26</v>
      </c>
    </row>
    <row r="1320" spans="1:3" x14ac:dyDescent="0.25">
      <c r="A1320" s="41">
        <v>1318</v>
      </c>
      <c r="B1320" s="41">
        <v>31</v>
      </c>
      <c r="C1320" s="41">
        <v>21</v>
      </c>
    </row>
    <row r="1321" spans="1:3" x14ac:dyDescent="0.25">
      <c r="A1321" s="41">
        <v>1319</v>
      </c>
      <c r="B1321" s="41">
        <v>10</v>
      </c>
      <c r="C1321" s="41">
        <v>32</v>
      </c>
    </row>
    <row r="1322" spans="1:3" x14ac:dyDescent="0.25">
      <c r="A1322" s="41">
        <v>1320</v>
      </c>
      <c r="B1322" s="41">
        <v>23</v>
      </c>
      <c r="C1322" s="41">
        <v>41</v>
      </c>
    </row>
    <row r="1323" spans="1:3" x14ac:dyDescent="0.25">
      <c r="A1323" s="41">
        <v>1321</v>
      </c>
      <c r="B1323" s="41">
        <v>29</v>
      </c>
      <c r="C1323" s="41">
        <v>37</v>
      </c>
    </row>
    <row r="1324" spans="1:3" x14ac:dyDescent="0.25">
      <c r="A1324" s="41">
        <v>1322</v>
      </c>
      <c r="B1324" s="41">
        <v>33</v>
      </c>
      <c r="C1324" s="41">
        <v>26</v>
      </c>
    </row>
    <row r="1325" spans="1:3" x14ac:dyDescent="0.25">
      <c r="A1325" s="41">
        <v>1323</v>
      </c>
      <c r="B1325" s="41">
        <v>31</v>
      </c>
      <c r="C1325" s="41">
        <v>33</v>
      </c>
    </row>
    <row r="1326" spans="1:3" x14ac:dyDescent="0.25">
      <c r="A1326" s="41">
        <v>1324</v>
      </c>
      <c r="B1326" s="41">
        <v>25</v>
      </c>
      <c r="C1326" s="41">
        <v>19</v>
      </c>
    </row>
    <row r="1327" spans="1:3" x14ac:dyDescent="0.25">
      <c r="A1327" s="41">
        <v>1325</v>
      </c>
      <c r="B1327" s="41">
        <v>36</v>
      </c>
      <c r="C1327" s="41">
        <v>38</v>
      </c>
    </row>
    <row r="1328" spans="1:3" x14ac:dyDescent="0.25">
      <c r="A1328" s="41">
        <v>1326</v>
      </c>
      <c r="B1328" s="41">
        <v>10</v>
      </c>
      <c r="C1328" s="41">
        <v>34</v>
      </c>
    </row>
    <row r="1329" spans="1:3" x14ac:dyDescent="0.25">
      <c r="A1329" s="41">
        <v>1327</v>
      </c>
      <c r="B1329" s="41">
        <v>26</v>
      </c>
      <c r="C1329" s="41">
        <v>33</v>
      </c>
    </row>
    <row r="1330" spans="1:3" x14ac:dyDescent="0.25">
      <c r="A1330" s="41">
        <v>1328</v>
      </c>
      <c r="B1330" s="41">
        <v>21</v>
      </c>
      <c r="C1330" s="41">
        <v>45</v>
      </c>
    </row>
    <row r="1331" spans="1:3" x14ac:dyDescent="0.25">
      <c r="A1331" s="41">
        <v>1329</v>
      </c>
      <c r="B1331" s="41">
        <v>30</v>
      </c>
      <c r="C1331" s="41">
        <v>20</v>
      </c>
    </row>
    <row r="1332" spans="1:3" x14ac:dyDescent="0.25">
      <c r="A1332" s="41">
        <v>1330</v>
      </c>
      <c r="B1332" s="41">
        <v>20</v>
      </c>
      <c r="C1332" s="41">
        <v>22</v>
      </c>
    </row>
    <row r="1333" spans="1:3" x14ac:dyDescent="0.25">
      <c r="A1333" s="41">
        <v>1331</v>
      </c>
      <c r="B1333" s="41">
        <v>6</v>
      </c>
      <c r="C1333" s="41">
        <v>18</v>
      </c>
    </row>
    <row r="1334" spans="1:3" x14ac:dyDescent="0.25">
      <c r="A1334" s="41">
        <v>1332</v>
      </c>
      <c r="B1334" s="41">
        <v>20</v>
      </c>
      <c r="C1334" s="41">
        <v>25</v>
      </c>
    </row>
    <row r="1335" spans="1:3" x14ac:dyDescent="0.25">
      <c r="A1335" s="41">
        <v>1333</v>
      </c>
      <c r="B1335" s="41">
        <v>45</v>
      </c>
      <c r="C1335" s="41">
        <v>9</v>
      </c>
    </row>
    <row r="1336" spans="1:3" x14ac:dyDescent="0.25">
      <c r="A1336" s="41">
        <v>1334</v>
      </c>
      <c r="B1336" s="41">
        <v>25</v>
      </c>
      <c r="C1336" s="41">
        <v>27</v>
      </c>
    </row>
    <row r="1337" spans="1:3" x14ac:dyDescent="0.25">
      <c r="A1337" s="41">
        <v>1335</v>
      </c>
      <c r="B1337" s="41">
        <v>13</v>
      </c>
      <c r="C1337" s="41">
        <v>47</v>
      </c>
    </row>
    <row r="1338" spans="1:3" x14ac:dyDescent="0.25">
      <c r="A1338" s="41">
        <v>1336</v>
      </c>
      <c r="B1338" s="41">
        <v>21</v>
      </c>
      <c r="C1338" s="41">
        <v>31</v>
      </c>
    </row>
    <row r="1339" spans="1:3" x14ac:dyDescent="0.25">
      <c r="A1339" s="41">
        <v>1337</v>
      </c>
      <c r="B1339" s="41">
        <v>28</v>
      </c>
      <c r="C1339" s="41">
        <v>29</v>
      </c>
    </row>
    <row r="1340" spans="1:3" x14ac:dyDescent="0.25">
      <c r="A1340" s="41">
        <v>1338</v>
      </c>
      <c r="B1340" s="41">
        <v>13</v>
      </c>
      <c r="C1340" s="41">
        <v>45</v>
      </c>
    </row>
    <row r="1341" spans="1:3" x14ac:dyDescent="0.25">
      <c r="A1341" s="41">
        <v>1339</v>
      </c>
      <c r="B1341" s="41">
        <v>27</v>
      </c>
      <c r="C1341" s="41">
        <v>37</v>
      </c>
    </row>
    <row r="1342" spans="1:3" x14ac:dyDescent="0.25">
      <c r="A1342" s="41">
        <v>1340</v>
      </c>
      <c r="B1342" s="41">
        <v>35</v>
      </c>
      <c r="C1342" s="41">
        <v>37</v>
      </c>
    </row>
    <row r="1343" spans="1:3" x14ac:dyDescent="0.25">
      <c r="A1343" s="41">
        <v>1341</v>
      </c>
      <c r="B1343" s="41">
        <v>24</v>
      </c>
      <c r="C1343" s="41">
        <v>23</v>
      </c>
    </row>
    <row r="1344" spans="1:3" x14ac:dyDescent="0.25">
      <c r="A1344" s="41">
        <v>1342</v>
      </c>
      <c r="B1344" s="41">
        <v>24</v>
      </c>
      <c r="C1344" s="41">
        <v>21</v>
      </c>
    </row>
    <row r="1345" spans="1:3" x14ac:dyDescent="0.25">
      <c r="A1345" s="41">
        <v>1343</v>
      </c>
      <c r="B1345" s="41">
        <v>17</v>
      </c>
      <c r="C1345" s="41">
        <v>30</v>
      </c>
    </row>
    <row r="1346" spans="1:3" x14ac:dyDescent="0.25">
      <c r="A1346" s="41">
        <v>1344</v>
      </c>
      <c r="B1346" s="41">
        <v>7</v>
      </c>
      <c r="C1346" s="41">
        <v>30</v>
      </c>
    </row>
    <row r="1347" spans="1:3" x14ac:dyDescent="0.25">
      <c r="A1347" s="41">
        <v>1345</v>
      </c>
      <c r="B1347" s="41">
        <v>28</v>
      </c>
      <c r="C1347" s="41">
        <v>30</v>
      </c>
    </row>
    <row r="1348" spans="1:3" x14ac:dyDescent="0.25">
      <c r="A1348" s="41">
        <v>1346</v>
      </c>
      <c r="B1348" s="41">
        <v>34</v>
      </c>
      <c r="C1348" s="41">
        <v>40</v>
      </c>
    </row>
    <row r="1349" spans="1:3" x14ac:dyDescent="0.25">
      <c r="A1349" s="41">
        <v>1347</v>
      </c>
      <c r="B1349" s="41">
        <v>35</v>
      </c>
      <c r="C1349" s="41">
        <v>30</v>
      </c>
    </row>
    <row r="1350" spans="1:3" x14ac:dyDescent="0.25">
      <c r="A1350" s="41">
        <v>1348</v>
      </c>
      <c r="B1350" s="41">
        <v>20</v>
      </c>
      <c r="C1350" s="41">
        <v>37</v>
      </c>
    </row>
    <row r="1351" spans="1:3" x14ac:dyDescent="0.25">
      <c r="A1351" s="41">
        <v>1349</v>
      </c>
      <c r="B1351" s="41">
        <v>24</v>
      </c>
      <c r="C1351" s="41">
        <v>15</v>
      </c>
    </row>
    <row r="1352" spans="1:3" x14ac:dyDescent="0.25">
      <c r="A1352" s="41">
        <v>1350</v>
      </c>
      <c r="B1352" s="41">
        <v>13</v>
      </c>
      <c r="C1352" s="41">
        <v>32</v>
      </c>
    </row>
    <row r="1353" spans="1:3" x14ac:dyDescent="0.25">
      <c r="A1353" s="41">
        <v>1351</v>
      </c>
      <c r="B1353" s="41">
        <v>27</v>
      </c>
      <c r="C1353" s="41">
        <v>52</v>
      </c>
    </row>
    <row r="1354" spans="1:3" x14ac:dyDescent="0.25">
      <c r="A1354" s="41">
        <v>1352</v>
      </c>
      <c r="B1354" s="41">
        <v>26</v>
      </c>
      <c r="C1354" s="41">
        <v>43</v>
      </c>
    </row>
    <row r="1355" spans="1:3" x14ac:dyDescent="0.25">
      <c r="A1355" s="41">
        <v>1353</v>
      </c>
      <c r="B1355" s="41">
        <v>38</v>
      </c>
      <c r="C1355" s="41">
        <v>13</v>
      </c>
    </row>
    <row r="1356" spans="1:3" x14ac:dyDescent="0.25">
      <c r="A1356" s="41">
        <v>1354</v>
      </c>
      <c r="B1356" s="41">
        <v>20</v>
      </c>
      <c r="C1356" s="41">
        <v>11</v>
      </c>
    </row>
    <row r="1357" spans="1:3" x14ac:dyDescent="0.25">
      <c r="A1357" s="41">
        <v>1355</v>
      </c>
      <c r="B1357" s="41">
        <v>17</v>
      </c>
      <c r="C1357" s="41">
        <v>40</v>
      </c>
    </row>
    <row r="1358" spans="1:3" x14ac:dyDescent="0.25">
      <c r="A1358" s="41">
        <v>1356</v>
      </c>
      <c r="B1358" s="41">
        <v>67</v>
      </c>
      <c r="C1358" s="41">
        <v>34</v>
      </c>
    </row>
    <row r="1359" spans="1:3" x14ac:dyDescent="0.25">
      <c r="A1359" s="41">
        <v>1357</v>
      </c>
      <c r="B1359" s="41">
        <v>13</v>
      </c>
      <c r="C1359" s="41">
        <v>16</v>
      </c>
    </row>
    <row r="1360" spans="1:3" x14ac:dyDescent="0.25">
      <c r="A1360" s="41">
        <v>1358</v>
      </c>
      <c r="B1360" s="41">
        <v>20</v>
      </c>
      <c r="C1360" s="41">
        <v>25</v>
      </c>
    </row>
    <row r="1361" spans="1:3" x14ac:dyDescent="0.25">
      <c r="A1361" s="41">
        <v>1359</v>
      </c>
      <c r="B1361" s="41">
        <v>0</v>
      </c>
      <c r="C1361" s="41">
        <v>44</v>
      </c>
    </row>
    <row r="1362" spans="1:3" x14ac:dyDescent="0.25">
      <c r="A1362" s="41">
        <v>1360</v>
      </c>
      <c r="B1362" s="41">
        <v>17</v>
      </c>
      <c r="C1362" s="41">
        <v>19</v>
      </c>
    </row>
    <row r="1363" spans="1:3" x14ac:dyDescent="0.25">
      <c r="A1363" s="41">
        <v>1361</v>
      </c>
      <c r="B1363" s="41">
        <v>13</v>
      </c>
      <c r="C1363" s="41">
        <v>47</v>
      </c>
    </row>
    <row r="1364" spans="1:3" x14ac:dyDescent="0.25">
      <c r="A1364" s="41">
        <v>1362</v>
      </c>
      <c r="B1364" s="41">
        <v>14</v>
      </c>
      <c r="C1364" s="41">
        <v>40</v>
      </c>
    </row>
    <row r="1365" spans="1:3" x14ac:dyDescent="0.25">
      <c r="A1365" s="41">
        <v>1363</v>
      </c>
      <c r="B1365" s="41">
        <v>46</v>
      </c>
      <c r="C1365" s="41">
        <v>24</v>
      </c>
    </row>
    <row r="1366" spans="1:3" x14ac:dyDescent="0.25">
      <c r="A1366" s="41">
        <v>1364</v>
      </c>
      <c r="B1366" s="41">
        <v>14</v>
      </c>
      <c r="C1366" s="41">
        <v>20</v>
      </c>
    </row>
    <row r="1367" spans="1:3" x14ac:dyDescent="0.25">
      <c r="A1367" s="41">
        <v>1365</v>
      </c>
      <c r="B1367" s="41">
        <v>27</v>
      </c>
      <c r="C1367" s="41">
        <v>34</v>
      </c>
    </row>
    <row r="1368" spans="1:3" x14ac:dyDescent="0.25">
      <c r="A1368" s="41">
        <v>1366</v>
      </c>
      <c r="B1368" s="41">
        <v>26</v>
      </c>
      <c r="C1368" s="41">
        <v>19</v>
      </c>
    </row>
    <row r="1369" spans="1:3" x14ac:dyDescent="0.25">
      <c r="A1369" s="41">
        <v>1367</v>
      </c>
      <c r="B1369" s="41">
        <v>41</v>
      </c>
      <c r="C1369" s="41">
        <v>36</v>
      </c>
    </row>
    <row r="1370" spans="1:3" x14ac:dyDescent="0.25">
      <c r="A1370" s="41">
        <v>1368</v>
      </c>
      <c r="B1370" s="41">
        <v>59</v>
      </c>
      <c r="C1370" s="41">
        <v>58</v>
      </c>
    </row>
    <row r="1371" spans="1:3" x14ac:dyDescent="0.25">
      <c r="A1371" s="41">
        <v>1369</v>
      </c>
      <c r="B1371" s="41">
        <v>23</v>
      </c>
      <c r="C1371" s="41">
        <v>14</v>
      </c>
    </row>
    <row r="1372" spans="1:3" x14ac:dyDescent="0.25">
      <c r="A1372" s="41">
        <v>1370</v>
      </c>
      <c r="B1372" s="41">
        <v>0</v>
      </c>
      <c r="C1372" s="41">
        <v>25</v>
      </c>
    </row>
    <row r="1373" spans="1:3" x14ac:dyDescent="0.25">
      <c r="A1373" s="41">
        <v>1371</v>
      </c>
      <c r="B1373" s="41">
        <v>30</v>
      </c>
      <c r="C1373" s="41">
        <v>16</v>
      </c>
    </row>
    <row r="1374" spans="1:3" x14ac:dyDescent="0.25">
      <c r="A1374" s="41">
        <v>1372</v>
      </c>
      <c r="B1374" s="41">
        <v>59</v>
      </c>
      <c r="C1374" s="41">
        <v>35</v>
      </c>
    </row>
    <row r="1375" spans="1:3" x14ac:dyDescent="0.25">
      <c r="A1375" s="41">
        <v>1373</v>
      </c>
      <c r="B1375" s="41">
        <v>3</v>
      </c>
      <c r="C1375" s="41">
        <v>41</v>
      </c>
    </row>
    <row r="1376" spans="1:3" x14ac:dyDescent="0.25">
      <c r="A1376" s="41">
        <v>1374</v>
      </c>
      <c r="B1376" s="41">
        <v>42</v>
      </c>
      <c r="C1376" s="41">
        <v>13</v>
      </c>
    </row>
    <row r="1377" spans="1:3" x14ac:dyDescent="0.25">
      <c r="A1377" s="41">
        <v>1375</v>
      </c>
      <c r="B1377" s="41">
        <v>18</v>
      </c>
      <c r="C1377" s="41">
        <v>26</v>
      </c>
    </row>
    <row r="1378" spans="1:3" x14ac:dyDescent="0.25">
      <c r="A1378" s="41">
        <v>1376</v>
      </c>
      <c r="B1378" s="41">
        <v>24</v>
      </c>
      <c r="C1378" s="41">
        <v>45</v>
      </c>
    </row>
    <row r="1379" spans="1:3" x14ac:dyDescent="0.25">
      <c r="A1379" s="41">
        <v>1377</v>
      </c>
      <c r="B1379" s="41">
        <v>21</v>
      </c>
      <c r="C1379" s="41">
        <v>18</v>
      </c>
    </row>
    <row r="1380" spans="1:3" x14ac:dyDescent="0.25">
      <c r="A1380" s="41">
        <v>1378</v>
      </c>
      <c r="B1380" s="41">
        <v>54</v>
      </c>
      <c r="C1380" s="41">
        <v>6</v>
      </c>
    </row>
    <row r="1381" spans="1:3" x14ac:dyDescent="0.25">
      <c r="A1381" s="41">
        <v>1379</v>
      </c>
      <c r="B1381" s="41">
        <v>24</v>
      </c>
      <c r="C1381" s="41">
        <v>39</v>
      </c>
    </row>
    <row r="1382" spans="1:3" x14ac:dyDescent="0.25">
      <c r="A1382" s="41">
        <v>1380</v>
      </c>
      <c r="B1382" s="41">
        <v>14</v>
      </c>
      <c r="C1382" s="41">
        <v>21</v>
      </c>
    </row>
    <row r="1383" spans="1:3" x14ac:dyDescent="0.25">
      <c r="A1383" s="41">
        <v>1381</v>
      </c>
      <c r="B1383" s="41">
        <v>6</v>
      </c>
      <c r="C1383" s="41">
        <v>10</v>
      </c>
    </row>
    <row r="1384" spans="1:3" x14ac:dyDescent="0.25">
      <c r="A1384" s="41">
        <v>1382</v>
      </c>
      <c r="B1384" s="41">
        <v>17</v>
      </c>
      <c r="C1384" s="41">
        <v>34</v>
      </c>
    </row>
    <row r="1385" spans="1:3" x14ac:dyDescent="0.25">
      <c r="A1385" s="41">
        <v>1383</v>
      </c>
      <c r="B1385" s="41">
        <v>20</v>
      </c>
      <c r="C1385" s="41">
        <v>13</v>
      </c>
    </row>
    <row r="1386" spans="1:3" x14ac:dyDescent="0.25">
      <c r="A1386" s="41">
        <v>1384</v>
      </c>
      <c r="B1386" s="41">
        <v>29</v>
      </c>
      <c r="C1386" s="41">
        <v>35</v>
      </c>
    </row>
    <row r="1387" spans="1:3" x14ac:dyDescent="0.25">
      <c r="A1387" s="41">
        <v>1385</v>
      </c>
      <c r="B1387" s="41">
        <v>49</v>
      </c>
      <c r="C1387" s="41">
        <v>39</v>
      </c>
    </row>
    <row r="1388" spans="1:3" x14ac:dyDescent="0.25">
      <c r="A1388" s="41">
        <v>1386</v>
      </c>
      <c r="B1388" s="41">
        <v>20</v>
      </c>
      <c r="C1388" s="41">
        <v>26</v>
      </c>
    </row>
    <row r="1389" spans="1:3" x14ac:dyDescent="0.25">
      <c r="A1389" s="41">
        <v>1387</v>
      </c>
      <c r="B1389" s="41">
        <v>21</v>
      </c>
      <c r="C1389" s="41">
        <v>54</v>
      </c>
    </row>
    <row r="1390" spans="1:3" x14ac:dyDescent="0.25">
      <c r="A1390" s="41">
        <v>1388</v>
      </c>
      <c r="B1390" s="41">
        <v>37</v>
      </c>
      <c r="C1390" s="41">
        <v>10</v>
      </c>
    </row>
    <row r="1391" spans="1:3" x14ac:dyDescent="0.25">
      <c r="A1391" s="41">
        <v>1389</v>
      </c>
      <c r="B1391" s="41">
        <v>37</v>
      </c>
      <c r="C1391" s="41">
        <v>24</v>
      </c>
    </row>
    <row r="1392" spans="1:3" x14ac:dyDescent="0.25">
      <c r="A1392" s="41">
        <v>1390</v>
      </c>
      <c r="B1392" s="41">
        <v>52</v>
      </c>
      <c r="C1392" s="41">
        <v>31</v>
      </c>
    </row>
    <row r="1393" spans="1:3" x14ac:dyDescent="0.25">
      <c r="A1393" s="41">
        <v>1391</v>
      </c>
      <c r="B1393" s="41">
        <v>20</v>
      </c>
      <c r="C1393" s="41">
        <v>34</v>
      </c>
    </row>
    <row r="1394" spans="1:3" x14ac:dyDescent="0.25">
      <c r="A1394" s="41">
        <v>1392</v>
      </c>
      <c r="B1394" s="41">
        <v>21</v>
      </c>
      <c r="C1394" s="41">
        <v>20</v>
      </c>
    </row>
    <row r="1395" spans="1:3" x14ac:dyDescent="0.25">
      <c r="A1395" s="41">
        <v>1393</v>
      </c>
      <c r="B1395" s="41">
        <v>26</v>
      </c>
      <c r="C1395" s="41">
        <v>44</v>
      </c>
    </row>
    <row r="1396" spans="1:3" x14ac:dyDescent="0.25">
      <c r="A1396" s="41">
        <v>1394</v>
      </c>
      <c r="B1396" s="41">
        <v>16</v>
      </c>
      <c r="C1396" s="41">
        <v>17</v>
      </c>
    </row>
    <row r="1397" spans="1:3" x14ac:dyDescent="0.25">
      <c r="A1397" s="41">
        <v>1395</v>
      </c>
      <c r="B1397" s="41">
        <v>20</v>
      </c>
      <c r="C1397" s="41">
        <v>13</v>
      </c>
    </row>
    <row r="1398" spans="1:3" x14ac:dyDescent="0.25">
      <c r="A1398" s="41">
        <v>1396</v>
      </c>
      <c r="B1398" s="41">
        <v>28</v>
      </c>
      <c r="C1398" s="41">
        <v>36</v>
      </c>
    </row>
    <row r="1399" spans="1:3" x14ac:dyDescent="0.25">
      <c r="A1399" s="41">
        <v>1397</v>
      </c>
      <c r="B1399" s="41">
        <v>30</v>
      </c>
      <c r="C1399" s="41">
        <v>42</v>
      </c>
    </row>
    <row r="1400" spans="1:3" x14ac:dyDescent="0.25">
      <c r="A1400" s="41">
        <v>1398</v>
      </c>
      <c r="B1400" s="41">
        <v>20</v>
      </c>
      <c r="C1400" s="41">
        <v>7</v>
      </c>
    </row>
    <row r="1401" spans="1:3" x14ac:dyDescent="0.25">
      <c r="A1401" s="41">
        <v>1399</v>
      </c>
      <c r="B1401" s="41">
        <v>27</v>
      </c>
      <c r="C1401" s="41">
        <v>17</v>
      </c>
    </row>
    <row r="1402" spans="1:3" x14ac:dyDescent="0.25">
      <c r="A1402" s="41">
        <v>1400</v>
      </c>
      <c r="B1402" s="41">
        <v>13</v>
      </c>
      <c r="C1402" s="41">
        <v>9</v>
      </c>
    </row>
    <row r="1403" spans="1:3" x14ac:dyDescent="0.25">
      <c r="A1403" s="41">
        <v>1401</v>
      </c>
      <c r="B1403" s="41">
        <v>71</v>
      </c>
      <c r="C1403" s="41">
        <v>23</v>
      </c>
    </row>
    <row r="1404" spans="1:3" x14ac:dyDescent="0.25">
      <c r="A1404" s="41">
        <v>1402</v>
      </c>
      <c r="B1404" s="41">
        <v>21</v>
      </c>
      <c r="C1404" s="41">
        <v>48</v>
      </c>
    </row>
    <row r="1405" spans="1:3" x14ac:dyDescent="0.25">
      <c r="A1405" s="41">
        <v>1403</v>
      </c>
      <c r="B1405" s="41">
        <v>7</v>
      </c>
      <c r="C1405" s="41">
        <v>34</v>
      </c>
    </row>
    <row r="1406" spans="1:3" x14ac:dyDescent="0.25">
      <c r="A1406" s="41">
        <v>1404</v>
      </c>
      <c r="B1406" s="41">
        <v>29</v>
      </c>
      <c r="C1406" s="41">
        <v>22</v>
      </c>
    </row>
    <row r="1407" spans="1:3" x14ac:dyDescent="0.25">
      <c r="A1407" s="41">
        <v>1405</v>
      </c>
      <c r="B1407" s="41">
        <v>27</v>
      </c>
      <c r="C1407" s="41">
        <v>34</v>
      </c>
    </row>
    <row r="1408" spans="1:3" x14ac:dyDescent="0.25">
      <c r="A1408" s="41">
        <v>1406</v>
      </c>
      <c r="B1408" s="41">
        <v>47</v>
      </c>
      <c r="C1408" s="41">
        <v>40</v>
      </c>
    </row>
    <row r="1409" spans="1:3" x14ac:dyDescent="0.25">
      <c r="A1409" s="41">
        <v>1407</v>
      </c>
      <c r="B1409" s="41">
        <v>34</v>
      </c>
      <c r="C1409" s="41">
        <v>16</v>
      </c>
    </row>
    <row r="1410" spans="1:3" x14ac:dyDescent="0.25">
      <c r="A1410" s="41">
        <v>1408</v>
      </c>
      <c r="B1410" s="41">
        <v>17</v>
      </c>
      <c r="C1410" s="41">
        <v>13</v>
      </c>
    </row>
    <row r="1411" spans="1:3" x14ac:dyDescent="0.25">
      <c r="A1411" s="41">
        <v>1409</v>
      </c>
      <c r="B1411" s="41">
        <v>29</v>
      </c>
      <c r="C1411" s="41">
        <v>44</v>
      </c>
    </row>
    <row r="1412" spans="1:3" x14ac:dyDescent="0.25">
      <c r="A1412" s="41">
        <v>1410</v>
      </c>
      <c r="B1412" s="41">
        <v>31</v>
      </c>
      <c r="C1412" s="41">
        <v>13</v>
      </c>
    </row>
    <row r="1413" spans="1:3" x14ac:dyDescent="0.25">
      <c r="A1413" s="41">
        <v>1411</v>
      </c>
      <c r="B1413" s="41">
        <v>13</v>
      </c>
      <c r="C1413" s="41">
        <v>31</v>
      </c>
    </row>
    <row r="1414" spans="1:3" x14ac:dyDescent="0.25">
      <c r="A1414" s="41">
        <v>1412</v>
      </c>
      <c r="B1414" s="41">
        <v>27</v>
      </c>
      <c r="C1414" s="41">
        <v>21</v>
      </c>
    </row>
    <row r="1415" spans="1:3" x14ac:dyDescent="0.25">
      <c r="A1415" s="41">
        <v>1413</v>
      </c>
      <c r="B1415" s="41">
        <v>45</v>
      </c>
      <c r="C1415" s="41">
        <v>27</v>
      </c>
    </row>
    <row r="1416" spans="1:3" x14ac:dyDescent="0.25">
      <c r="A1416" s="41">
        <v>1414</v>
      </c>
      <c r="B1416" s="41">
        <v>51</v>
      </c>
      <c r="C1416" s="41">
        <v>28</v>
      </c>
    </row>
    <row r="1417" spans="1:3" x14ac:dyDescent="0.25">
      <c r="A1417" s="41">
        <v>1415</v>
      </c>
      <c r="B1417" s="41">
        <v>37</v>
      </c>
      <c r="C1417" s="41">
        <v>22</v>
      </c>
    </row>
    <row r="1418" spans="1:3" x14ac:dyDescent="0.25">
      <c r="A1418" s="41">
        <v>1416</v>
      </c>
      <c r="B1418" s="41">
        <v>24</v>
      </c>
      <c r="C1418" s="41">
        <v>48</v>
      </c>
    </row>
    <row r="1419" spans="1:3" x14ac:dyDescent="0.25">
      <c r="A1419" s="41">
        <v>1417</v>
      </c>
      <c r="B1419" s="41">
        <v>16</v>
      </c>
      <c r="C1419" s="41">
        <v>10</v>
      </c>
    </row>
    <row r="1420" spans="1:3" x14ac:dyDescent="0.25">
      <c r="A1420" s="41">
        <v>1418</v>
      </c>
      <c r="B1420" s="41">
        <v>17</v>
      </c>
      <c r="C1420" s="41">
        <v>30</v>
      </c>
    </row>
    <row r="1421" spans="1:3" x14ac:dyDescent="0.25">
      <c r="A1421" s="41">
        <v>1419</v>
      </c>
      <c r="B1421" s="41">
        <v>33</v>
      </c>
      <c r="C1421" s="41">
        <v>39</v>
      </c>
    </row>
    <row r="1422" spans="1:3" x14ac:dyDescent="0.25">
      <c r="A1422" s="41">
        <v>1420</v>
      </c>
      <c r="B1422" s="41">
        <v>47</v>
      </c>
      <c r="C1422" s="41">
        <v>9</v>
      </c>
    </row>
    <row r="1423" spans="1:3" x14ac:dyDescent="0.25">
      <c r="A1423" s="41">
        <v>1421</v>
      </c>
      <c r="B1423" s="41">
        <v>14</v>
      </c>
      <c r="C1423" s="41">
        <v>27</v>
      </c>
    </row>
    <row r="1424" spans="1:3" x14ac:dyDescent="0.25">
      <c r="A1424" s="41">
        <v>1422</v>
      </c>
      <c r="B1424" s="41">
        <v>23</v>
      </c>
      <c r="C1424" s="41">
        <v>30</v>
      </c>
    </row>
    <row r="1425" spans="1:3" x14ac:dyDescent="0.25">
      <c r="A1425" s="41">
        <v>1423</v>
      </c>
      <c r="B1425" s="41">
        <v>21</v>
      </c>
      <c r="C1425" s="41">
        <v>24</v>
      </c>
    </row>
    <row r="1426" spans="1:3" x14ac:dyDescent="0.25">
      <c r="A1426" s="41">
        <v>1424</v>
      </c>
      <c r="B1426" s="41">
        <v>35</v>
      </c>
      <c r="C1426" s="41">
        <v>20</v>
      </c>
    </row>
    <row r="1427" spans="1:3" x14ac:dyDescent="0.25">
      <c r="A1427" s="41">
        <v>1425</v>
      </c>
      <c r="B1427" s="41">
        <v>21</v>
      </c>
      <c r="C1427" s="41">
        <v>34</v>
      </c>
    </row>
    <row r="1428" spans="1:3" x14ac:dyDescent="0.25">
      <c r="A1428" s="41">
        <v>1426</v>
      </c>
      <c r="B1428" s="41">
        <v>42</v>
      </c>
      <c r="C1428" s="41">
        <v>17</v>
      </c>
    </row>
    <row r="1429" spans="1:3" x14ac:dyDescent="0.25">
      <c r="A1429" s="41">
        <v>1427</v>
      </c>
      <c r="B1429" s="41">
        <v>35</v>
      </c>
      <c r="C1429" s="41">
        <v>20</v>
      </c>
    </row>
    <row r="1430" spans="1:3" x14ac:dyDescent="0.25">
      <c r="A1430" s="41">
        <v>1428</v>
      </c>
      <c r="B1430" s="41">
        <v>38</v>
      </c>
      <c r="C1430" s="41">
        <v>16</v>
      </c>
    </row>
    <row r="1431" spans="1:3" x14ac:dyDescent="0.25">
      <c r="A1431" s="41">
        <v>1429</v>
      </c>
      <c r="B1431" s="41">
        <v>56</v>
      </c>
      <c r="C1431" s="41">
        <v>27</v>
      </c>
    </row>
    <row r="1432" spans="1:3" x14ac:dyDescent="0.25">
      <c r="A1432" s="41">
        <v>1430</v>
      </c>
      <c r="B1432" s="41">
        <v>17</v>
      </c>
      <c r="C1432" s="41">
        <v>42</v>
      </c>
    </row>
    <row r="1433" spans="1:3" x14ac:dyDescent="0.25">
      <c r="A1433" s="41">
        <v>1431</v>
      </c>
      <c r="B1433" s="41">
        <v>14</v>
      </c>
      <c r="C1433" s="41">
        <v>37</v>
      </c>
    </row>
    <row r="1434" spans="1:3" x14ac:dyDescent="0.25">
      <c r="A1434" s="41">
        <v>1432</v>
      </c>
      <c r="B1434" s="41">
        <v>20</v>
      </c>
      <c r="C1434" s="41">
        <v>13</v>
      </c>
    </row>
    <row r="1435" spans="1:3" x14ac:dyDescent="0.25">
      <c r="A1435" s="41">
        <v>1433</v>
      </c>
      <c r="B1435" s="41">
        <v>38</v>
      </c>
      <c r="C1435" s="41">
        <v>30</v>
      </c>
    </row>
    <row r="1436" spans="1:3" x14ac:dyDescent="0.25">
      <c r="A1436" s="41">
        <v>1434</v>
      </c>
      <c r="B1436" s="41">
        <v>17</v>
      </c>
      <c r="C1436" s="41">
        <v>42</v>
      </c>
    </row>
    <row r="1437" spans="1:3" x14ac:dyDescent="0.25">
      <c r="A1437" s="41">
        <v>1435</v>
      </c>
      <c r="B1437" s="41">
        <v>49</v>
      </c>
      <c r="C1437" s="41">
        <v>3</v>
      </c>
    </row>
    <row r="1438" spans="1:3" x14ac:dyDescent="0.25">
      <c r="A1438" s="41">
        <v>1436</v>
      </c>
      <c r="B1438" s="41">
        <v>52</v>
      </c>
      <c r="C1438" s="41">
        <v>38</v>
      </c>
    </row>
    <row r="1439" spans="1:3" x14ac:dyDescent="0.25">
      <c r="A1439" s="41">
        <v>1437</v>
      </c>
      <c r="B1439" s="41">
        <v>28</v>
      </c>
      <c r="C1439" s="41">
        <v>16</v>
      </c>
    </row>
    <row r="1440" spans="1:3" x14ac:dyDescent="0.25">
      <c r="A1440" s="41">
        <v>1438</v>
      </c>
      <c r="B1440" s="41">
        <v>7</v>
      </c>
      <c r="C1440" s="41">
        <v>23</v>
      </c>
    </row>
    <row r="1441" spans="1:3" x14ac:dyDescent="0.25">
      <c r="A1441" s="41">
        <v>1439</v>
      </c>
      <c r="B1441" s="41">
        <v>24</v>
      </c>
      <c r="C1441" s="41">
        <v>7</v>
      </c>
    </row>
    <row r="1442" spans="1:3" x14ac:dyDescent="0.25">
      <c r="A1442" s="41">
        <v>1440</v>
      </c>
      <c r="B1442" s="41">
        <v>17</v>
      </c>
      <c r="C1442" s="41">
        <v>29</v>
      </c>
    </row>
    <row r="1443" spans="1:3" x14ac:dyDescent="0.25">
      <c r="A1443" s="41">
        <v>1441</v>
      </c>
      <c r="B1443" s="41">
        <v>16</v>
      </c>
      <c r="C1443" s="41">
        <v>35</v>
      </c>
    </row>
    <row r="1444" spans="1:3" x14ac:dyDescent="0.25">
      <c r="A1444" s="41">
        <v>1442</v>
      </c>
      <c r="B1444" s="41">
        <v>24</v>
      </c>
      <c r="C1444" s="41">
        <v>16</v>
      </c>
    </row>
    <row r="1445" spans="1:3" x14ac:dyDescent="0.25">
      <c r="A1445" s="41">
        <v>1443</v>
      </c>
      <c r="B1445" s="41">
        <v>10</v>
      </c>
      <c r="C1445" s="41">
        <v>27</v>
      </c>
    </row>
    <row r="1446" spans="1:3" x14ac:dyDescent="0.25">
      <c r="A1446" s="41">
        <v>1444</v>
      </c>
      <c r="B1446" s="41">
        <v>0</v>
      </c>
      <c r="C1446" s="41">
        <v>32</v>
      </c>
    </row>
    <row r="1447" spans="1:3" x14ac:dyDescent="0.25">
      <c r="A1447" s="41">
        <v>1445</v>
      </c>
      <c r="B1447" s="41">
        <v>28</v>
      </c>
      <c r="C1447" s="41">
        <v>36</v>
      </c>
    </row>
    <row r="1448" spans="1:3" x14ac:dyDescent="0.25">
      <c r="A1448" s="41">
        <v>1446</v>
      </c>
      <c r="B1448" s="41">
        <v>78</v>
      </c>
      <c r="C1448" s="41">
        <v>26</v>
      </c>
    </row>
    <row r="1449" spans="1:3" x14ac:dyDescent="0.25">
      <c r="A1449" s="41">
        <v>1447</v>
      </c>
      <c r="B1449" s="41">
        <v>24</v>
      </c>
      <c r="C1449" s="41">
        <v>27</v>
      </c>
    </row>
    <row r="1450" spans="1:3" x14ac:dyDescent="0.25">
      <c r="A1450" s="41">
        <v>1448</v>
      </c>
      <c r="B1450" s="41">
        <v>30</v>
      </c>
      <c r="C1450" s="41">
        <v>37</v>
      </c>
    </row>
    <row r="1451" spans="1:3" x14ac:dyDescent="0.25">
      <c r="A1451" s="41">
        <v>1449</v>
      </c>
      <c r="B1451" s="41">
        <v>14</v>
      </c>
      <c r="C1451" s="41">
        <v>27</v>
      </c>
    </row>
    <row r="1452" spans="1:3" x14ac:dyDescent="0.25">
      <c r="A1452" s="41">
        <v>1450</v>
      </c>
      <c r="B1452" s="41">
        <v>28</v>
      </c>
      <c r="C1452" s="41">
        <v>41</v>
      </c>
    </row>
    <row r="1453" spans="1:3" x14ac:dyDescent="0.25">
      <c r="A1453" s="41">
        <v>1451</v>
      </c>
      <c r="B1453" s="41">
        <v>30</v>
      </c>
      <c r="C1453" s="41">
        <v>3</v>
      </c>
    </row>
    <row r="1454" spans="1:3" x14ac:dyDescent="0.25">
      <c r="A1454" s="41">
        <v>1452</v>
      </c>
      <c r="B1454" s="41">
        <v>44</v>
      </c>
      <c r="C1454" s="41">
        <v>24</v>
      </c>
    </row>
    <row r="1455" spans="1:3" x14ac:dyDescent="0.25">
      <c r="A1455" s="41">
        <v>1453</v>
      </c>
      <c r="B1455" s="41">
        <v>37</v>
      </c>
      <c r="C1455" s="41">
        <v>24</v>
      </c>
    </row>
    <row r="1456" spans="1:3" x14ac:dyDescent="0.25">
      <c r="A1456" s="41">
        <v>1454</v>
      </c>
      <c r="B1456" s="41">
        <v>27</v>
      </c>
      <c r="C1456" s="41">
        <v>25</v>
      </c>
    </row>
    <row r="1457" spans="1:3" x14ac:dyDescent="0.25">
      <c r="A1457" s="41">
        <v>1455</v>
      </c>
      <c r="B1457" s="41">
        <v>37</v>
      </c>
      <c r="C1457" s="41">
        <v>40</v>
      </c>
    </row>
    <row r="1458" spans="1:3" x14ac:dyDescent="0.25">
      <c r="A1458" s="41">
        <v>1456</v>
      </c>
      <c r="B1458" s="41">
        <v>17</v>
      </c>
      <c r="C1458" s="41">
        <v>19</v>
      </c>
    </row>
    <row r="1459" spans="1:3" x14ac:dyDescent="0.25">
      <c r="A1459" s="41">
        <v>1457</v>
      </c>
      <c r="B1459" s="41">
        <v>23</v>
      </c>
      <c r="C1459" s="41">
        <v>36</v>
      </c>
    </row>
    <row r="1460" spans="1:3" x14ac:dyDescent="0.25">
      <c r="A1460" s="41">
        <v>1458</v>
      </c>
      <c r="B1460" s="41">
        <v>29</v>
      </c>
      <c r="C1460" s="41">
        <v>30</v>
      </c>
    </row>
    <row r="1461" spans="1:3" x14ac:dyDescent="0.25">
      <c r="A1461" s="41">
        <v>1459</v>
      </c>
      <c r="B1461" s="41">
        <v>35</v>
      </c>
      <c r="C1461" s="41">
        <v>19</v>
      </c>
    </row>
    <row r="1462" spans="1:3" x14ac:dyDescent="0.25">
      <c r="A1462" s="41">
        <v>1460</v>
      </c>
      <c r="B1462" s="41">
        <v>55</v>
      </c>
      <c r="C1462" s="41">
        <v>14</v>
      </c>
    </row>
    <row r="1463" spans="1:3" x14ac:dyDescent="0.25">
      <c r="A1463" s="41">
        <v>1461</v>
      </c>
      <c r="B1463" s="41">
        <v>10</v>
      </c>
      <c r="C1463" s="41">
        <v>31</v>
      </c>
    </row>
    <row r="1464" spans="1:3" x14ac:dyDescent="0.25">
      <c r="A1464" s="41">
        <v>1462</v>
      </c>
      <c r="B1464" s="41">
        <v>20</v>
      </c>
      <c r="C1464" s="41">
        <v>0</v>
      </c>
    </row>
    <row r="1465" spans="1:3" x14ac:dyDescent="0.25">
      <c r="A1465" s="41">
        <v>1463</v>
      </c>
      <c r="B1465" s="41">
        <v>20</v>
      </c>
      <c r="C1465" s="41">
        <v>41</v>
      </c>
    </row>
    <row r="1466" spans="1:3" x14ac:dyDescent="0.25">
      <c r="A1466" s="41">
        <v>1464</v>
      </c>
      <c r="B1466" s="41">
        <v>22</v>
      </c>
      <c r="C1466" s="41">
        <v>25</v>
      </c>
    </row>
    <row r="1467" spans="1:3" x14ac:dyDescent="0.25">
      <c r="A1467" s="41">
        <v>1465</v>
      </c>
      <c r="B1467" s="41">
        <v>14</v>
      </c>
      <c r="C1467" s="41">
        <v>23</v>
      </c>
    </row>
    <row r="1468" spans="1:3" x14ac:dyDescent="0.25">
      <c r="A1468" s="41">
        <v>1466</v>
      </c>
      <c r="B1468" s="41">
        <v>18</v>
      </c>
      <c r="C1468" s="41">
        <v>28</v>
      </c>
    </row>
    <row r="1469" spans="1:3" x14ac:dyDescent="0.25">
      <c r="A1469" s="41">
        <v>1467</v>
      </c>
      <c r="B1469" s="41">
        <v>35</v>
      </c>
      <c r="C1469" s="41">
        <v>10</v>
      </c>
    </row>
    <row r="1470" spans="1:3" x14ac:dyDescent="0.25">
      <c r="A1470" s="41">
        <v>1468</v>
      </c>
      <c r="B1470" s="41">
        <v>20</v>
      </c>
      <c r="C1470" s="41">
        <v>43</v>
      </c>
    </row>
    <row r="1471" spans="1:3" x14ac:dyDescent="0.25">
      <c r="A1471" s="41">
        <v>1469</v>
      </c>
      <c r="B1471" s="41">
        <v>27</v>
      </c>
      <c r="C1471" s="41">
        <v>23</v>
      </c>
    </row>
    <row r="1472" spans="1:3" x14ac:dyDescent="0.25">
      <c r="A1472" s="41">
        <v>1470</v>
      </c>
      <c r="B1472" s="41">
        <v>28</v>
      </c>
      <c r="C1472" s="41">
        <v>50</v>
      </c>
    </row>
    <row r="1473" spans="1:3" x14ac:dyDescent="0.25">
      <c r="A1473" s="41">
        <v>1471</v>
      </c>
      <c r="B1473" s="41">
        <v>38</v>
      </c>
      <c r="C1473" s="41">
        <v>10</v>
      </c>
    </row>
    <row r="1474" spans="1:3" x14ac:dyDescent="0.25">
      <c r="A1474" s="41">
        <v>1472</v>
      </c>
      <c r="B1474" s="41">
        <v>52</v>
      </c>
      <c r="C1474" s="41">
        <v>16</v>
      </c>
    </row>
    <row r="1475" spans="1:3" x14ac:dyDescent="0.25">
      <c r="A1475" s="41">
        <v>1473</v>
      </c>
      <c r="B1475" s="41">
        <v>20</v>
      </c>
      <c r="C1475" s="41">
        <v>47</v>
      </c>
    </row>
    <row r="1476" spans="1:3" x14ac:dyDescent="0.25">
      <c r="A1476" s="41">
        <v>1474</v>
      </c>
      <c r="B1476" s="41">
        <v>45</v>
      </c>
      <c r="C1476" s="41">
        <v>9</v>
      </c>
    </row>
    <row r="1477" spans="1:3" x14ac:dyDescent="0.25">
      <c r="A1477" s="41">
        <v>1475</v>
      </c>
      <c r="B1477" s="41">
        <v>40</v>
      </c>
      <c r="C1477" s="41">
        <v>37</v>
      </c>
    </row>
    <row r="1478" spans="1:3" x14ac:dyDescent="0.25">
      <c r="A1478" s="41">
        <v>1476</v>
      </c>
      <c r="B1478" s="41">
        <v>17</v>
      </c>
      <c r="C1478" s="41">
        <v>13</v>
      </c>
    </row>
    <row r="1479" spans="1:3" x14ac:dyDescent="0.25">
      <c r="A1479" s="41">
        <v>1477</v>
      </c>
      <c r="B1479" s="41">
        <v>33</v>
      </c>
      <c r="C1479" s="41">
        <v>36</v>
      </c>
    </row>
    <row r="1480" spans="1:3" x14ac:dyDescent="0.25">
      <c r="A1480" s="41">
        <v>1478</v>
      </c>
      <c r="B1480" s="41">
        <v>34</v>
      </c>
      <c r="C1480" s="41">
        <v>7</v>
      </c>
    </row>
    <row r="1481" spans="1:3" x14ac:dyDescent="0.25">
      <c r="A1481" s="41">
        <v>1479</v>
      </c>
      <c r="B1481" s="41">
        <v>27</v>
      </c>
      <c r="C1481" s="41">
        <v>22</v>
      </c>
    </row>
    <row r="1482" spans="1:3" x14ac:dyDescent="0.25">
      <c r="A1482" s="41">
        <v>1480</v>
      </c>
      <c r="B1482" s="41">
        <v>35</v>
      </c>
      <c r="C1482" s="41">
        <v>27</v>
      </c>
    </row>
    <row r="1483" spans="1:3" x14ac:dyDescent="0.25">
      <c r="A1483" s="41">
        <v>1481</v>
      </c>
      <c r="B1483" s="41">
        <v>42</v>
      </c>
      <c r="C1483" s="41">
        <v>41</v>
      </c>
    </row>
    <row r="1484" spans="1:3" x14ac:dyDescent="0.25">
      <c r="A1484" s="41">
        <v>1482</v>
      </c>
      <c r="B1484" s="41">
        <v>33</v>
      </c>
      <c r="C1484" s="41">
        <v>34</v>
      </c>
    </row>
    <row r="1485" spans="1:3" x14ac:dyDescent="0.25">
      <c r="A1485" s="41">
        <v>1483</v>
      </c>
      <c r="B1485" s="41">
        <v>21</v>
      </c>
      <c r="C1485" s="41">
        <v>13</v>
      </c>
    </row>
    <row r="1486" spans="1:3" x14ac:dyDescent="0.25">
      <c r="A1486" s="41">
        <v>1484</v>
      </c>
      <c r="B1486" s="41">
        <v>26</v>
      </c>
      <c r="C1486" s="41">
        <v>42</v>
      </c>
    </row>
    <row r="1487" spans="1:3" x14ac:dyDescent="0.25">
      <c r="A1487" s="41">
        <v>1485</v>
      </c>
      <c r="B1487" s="41">
        <v>35</v>
      </c>
      <c r="C1487" s="41">
        <v>17</v>
      </c>
    </row>
    <row r="1488" spans="1:3" x14ac:dyDescent="0.25">
      <c r="A1488" s="41">
        <v>1486</v>
      </c>
      <c r="B1488" s="41">
        <v>30</v>
      </c>
      <c r="C1488" s="41">
        <v>25</v>
      </c>
    </row>
    <row r="1489" spans="1:3" x14ac:dyDescent="0.25">
      <c r="A1489" s="41">
        <v>1487</v>
      </c>
      <c r="B1489" s="41">
        <v>14</v>
      </c>
      <c r="C1489" s="41">
        <v>13</v>
      </c>
    </row>
    <row r="1490" spans="1:3" x14ac:dyDescent="0.25">
      <c r="A1490" s="41">
        <v>1488</v>
      </c>
      <c r="B1490" s="41">
        <v>14</v>
      </c>
      <c r="C1490" s="41">
        <v>29</v>
      </c>
    </row>
    <row r="1491" spans="1:3" x14ac:dyDescent="0.25">
      <c r="A1491" s="41">
        <v>1489</v>
      </c>
      <c r="B1491" s="41">
        <v>27</v>
      </c>
      <c r="C1491" s="41">
        <v>39</v>
      </c>
    </row>
    <row r="1492" spans="1:3" x14ac:dyDescent="0.25">
      <c r="A1492" s="41">
        <v>1490</v>
      </c>
      <c r="B1492" s="41">
        <v>35</v>
      </c>
      <c r="C1492" s="41">
        <v>51</v>
      </c>
    </row>
    <row r="1493" spans="1:3" x14ac:dyDescent="0.25">
      <c r="A1493" s="41">
        <v>1491</v>
      </c>
      <c r="B1493" s="41">
        <v>13</v>
      </c>
      <c r="C1493" s="41">
        <v>27</v>
      </c>
    </row>
    <row r="1494" spans="1:3" x14ac:dyDescent="0.25">
      <c r="A1494" s="41">
        <v>1492</v>
      </c>
      <c r="B1494" s="41">
        <v>21</v>
      </c>
      <c r="C1494" s="41">
        <v>27</v>
      </c>
    </row>
    <row r="1495" spans="1:3" x14ac:dyDescent="0.25">
      <c r="A1495" s="41">
        <v>1493</v>
      </c>
      <c r="B1495" s="41">
        <v>52</v>
      </c>
      <c r="C1495" s="41">
        <v>17</v>
      </c>
    </row>
    <row r="1496" spans="1:3" x14ac:dyDescent="0.25">
      <c r="A1496" s="41">
        <v>1494</v>
      </c>
      <c r="B1496" s="41">
        <v>37</v>
      </c>
      <c r="C1496" s="41">
        <v>23</v>
      </c>
    </row>
    <row r="1497" spans="1:3" x14ac:dyDescent="0.25">
      <c r="A1497" s="41">
        <v>1495</v>
      </c>
      <c r="B1497" s="41">
        <v>35</v>
      </c>
      <c r="C1497" s="41">
        <v>24</v>
      </c>
    </row>
    <row r="1498" spans="1:3" x14ac:dyDescent="0.25">
      <c r="A1498" s="41">
        <v>1496</v>
      </c>
      <c r="B1498" s="41">
        <v>33</v>
      </c>
      <c r="C1498" s="41">
        <v>23</v>
      </c>
    </row>
    <row r="1499" spans="1:3" x14ac:dyDescent="0.25">
      <c r="A1499" s="41">
        <v>1497</v>
      </c>
      <c r="B1499" s="41">
        <v>37</v>
      </c>
      <c r="C1499" s="41">
        <v>59</v>
      </c>
    </row>
    <row r="1500" spans="1:3" x14ac:dyDescent="0.25">
      <c r="A1500" s="41">
        <v>1498</v>
      </c>
      <c r="B1500" s="41">
        <v>21</v>
      </c>
      <c r="C1500" s="41">
        <v>33</v>
      </c>
    </row>
    <row r="1501" spans="1:3" x14ac:dyDescent="0.25">
      <c r="A1501" s="41">
        <v>1499</v>
      </c>
      <c r="B1501" s="41">
        <v>14</v>
      </c>
      <c r="C1501" s="41">
        <v>49</v>
      </c>
    </row>
    <row r="1502" spans="1:3" x14ac:dyDescent="0.25">
      <c r="A1502" s="41">
        <v>1500</v>
      </c>
      <c r="B1502" s="41">
        <v>45</v>
      </c>
      <c r="C1502" s="41">
        <v>22</v>
      </c>
    </row>
    <row r="1503" spans="1:3" x14ac:dyDescent="0.25">
      <c r="A1503" s="41">
        <v>1501</v>
      </c>
      <c r="B1503" s="41">
        <v>17</v>
      </c>
      <c r="C1503" s="41">
        <v>10</v>
      </c>
    </row>
    <row r="1504" spans="1:3" x14ac:dyDescent="0.25">
      <c r="A1504" s="41">
        <v>1502</v>
      </c>
      <c r="B1504" s="41">
        <v>21</v>
      </c>
      <c r="C1504" s="41">
        <v>14</v>
      </c>
    </row>
    <row r="1505" spans="1:3" x14ac:dyDescent="0.25">
      <c r="A1505" s="41">
        <v>1503</v>
      </c>
      <c r="B1505" s="41">
        <v>14</v>
      </c>
      <c r="C1505" s="41">
        <v>35</v>
      </c>
    </row>
    <row r="1506" spans="1:3" x14ac:dyDescent="0.25">
      <c r="A1506" s="41">
        <v>1504</v>
      </c>
      <c r="B1506" s="41">
        <v>35</v>
      </c>
      <c r="C1506" s="41">
        <v>13</v>
      </c>
    </row>
    <row r="1507" spans="1:3" x14ac:dyDescent="0.25">
      <c r="A1507" s="41">
        <v>1505</v>
      </c>
      <c r="B1507" s="41">
        <v>17</v>
      </c>
      <c r="C1507" s="41">
        <v>16</v>
      </c>
    </row>
    <row r="1508" spans="1:3" x14ac:dyDescent="0.25">
      <c r="A1508" s="41">
        <v>1506</v>
      </c>
      <c r="B1508" s="41">
        <v>10</v>
      </c>
      <c r="C1508" s="41">
        <v>33</v>
      </c>
    </row>
    <row r="1509" spans="1:3" x14ac:dyDescent="0.25">
      <c r="A1509" s="41">
        <v>1507</v>
      </c>
      <c r="B1509" s="41">
        <v>14</v>
      </c>
      <c r="C1509" s="41">
        <v>31</v>
      </c>
    </row>
    <row r="1510" spans="1:3" x14ac:dyDescent="0.25">
      <c r="A1510" s="41">
        <v>1508</v>
      </c>
      <c r="B1510" s="41">
        <v>14</v>
      </c>
      <c r="C1510" s="41">
        <v>24</v>
      </c>
    </row>
    <row r="1511" spans="1:3" x14ac:dyDescent="0.25">
      <c r="A1511" s="41">
        <v>1509</v>
      </c>
      <c r="B1511" s="41">
        <v>35</v>
      </c>
      <c r="C1511" s="41">
        <v>23</v>
      </c>
    </row>
    <row r="1512" spans="1:3" x14ac:dyDescent="0.25">
      <c r="A1512" s="41">
        <v>1510</v>
      </c>
      <c r="B1512" s="41">
        <v>22</v>
      </c>
      <c r="C1512" s="41">
        <v>36</v>
      </c>
    </row>
    <row r="1513" spans="1:3" x14ac:dyDescent="0.25">
      <c r="A1513" s="41">
        <v>1511</v>
      </c>
      <c r="B1513" s="41">
        <v>41</v>
      </c>
      <c r="C1513" s="41">
        <v>23</v>
      </c>
    </row>
    <row r="1514" spans="1:3" x14ac:dyDescent="0.25">
      <c r="A1514" s="41">
        <v>1512</v>
      </c>
      <c r="B1514" s="41">
        <v>37</v>
      </c>
      <c r="C1514" s="41">
        <v>27</v>
      </c>
    </row>
    <row r="1515" spans="1:3" x14ac:dyDescent="0.25">
      <c r="A1515" s="41">
        <v>1513</v>
      </c>
      <c r="B1515" s="41">
        <v>38</v>
      </c>
      <c r="C1515" s="41">
        <v>15</v>
      </c>
    </row>
    <row r="1516" spans="1:3" x14ac:dyDescent="0.25">
      <c r="A1516" s="41">
        <v>1514</v>
      </c>
      <c r="B1516" s="41">
        <v>62</v>
      </c>
      <c r="C1516" s="41">
        <v>17</v>
      </c>
    </row>
    <row r="1517" spans="1:3" x14ac:dyDescent="0.25">
      <c r="A1517" s="41">
        <v>1515</v>
      </c>
      <c r="B1517" s="41">
        <v>23</v>
      </c>
      <c r="C1517" s="41">
        <v>17</v>
      </c>
    </row>
    <row r="1518" spans="1:3" x14ac:dyDescent="0.25">
      <c r="A1518" s="41">
        <v>1516</v>
      </c>
      <c r="B1518" s="41">
        <v>63</v>
      </c>
      <c r="C1518" s="41">
        <v>30</v>
      </c>
    </row>
    <row r="1519" spans="1:3" x14ac:dyDescent="0.25">
      <c r="A1519" s="41">
        <v>1517</v>
      </c>
      <c r="B1519" s="41">
        <v>29</v>
      </c>
      <c r="C1519" s="41">
        <v>28</v>
      </c>
    </row>
    <row r="1520" spans="1:3" x14ac:dyDescent="0.25">
      <c r="A1520" s="41">
        <v>1518</v>
      </c>
      <c r="B1520" s="41">
        <v>14</v>
      </c>
      <c r="C1520" s="41">
        <v>30</v>
      </c>
    </row>
    <row r="1521" spans="1:3" x14ac:dyDescent="0.25">
      <c r="A1521" s="41">
        <v>1519</v>
      </c>
      <c r="B1521" s="41">
        <v>32</v>
      </c>
      <c r="C1521" s="41">
        <v>25</v>
      </c>
    </row>
    <row r="1522" spans="1:3" x14ac:dyDescent="0.25">
      <c r="A1522" s="41">
        <v>1520</v>
      </c>
      <c r="B1522" s="41">
        <v>20</v>
      </c>
      <c r="C1522" s="41">
        <v>29</v>
      </c>
    </row>
    <row r="1523" spans="1:3" x14ac:dyDescent="0.25">
      <c r="A1523" s="41">
        <v>1521</v>
      </c>
      <c r="B1523" s="41">
        <v>8</v>
      </c>
      <c r="C1523" s="41">
        <v>10</v>
      </c>
    </row>
    <row r="1524" spans="1:3" x14ac:dyDescent="0.25">
      <c r="A1524" s="41">
        <v>1522</v>
      </c>
      <c r="B1524" s="41">
        <v>30</v>
      </c>
      <c r="C1524" s="41">
        <v>16</v>
      </c>
    </row>
    <row r="1525" spans="1:3" x14ac:dyDescent="0.25">
      <c r="A1525" s="41">
        <v>1523</v>
      </c>
      <c r="B1525" s="41">
        <v>46</v>
      </c>
      <c r="C1525" s="41">
        <v>17</v>
      </c>
    </row>
    <row r="1526" spans="1:3" x14ac:dyDescent="0.25">
      <c r="A1526" s="41">
        <v>1524</v>
      </c>
      <c r="B1526" s="41">
        <v>10</v>
      </c>
      <c r="C1526" s="41">
        <v>30</v>
      </c>
    </row>
    <row r="1527" spans="1:3" x14ac:dyDescent="0.25">
      <c r="A1527" s="41">
        <v>1525</v>
      </c>
      <c r="B1527" s="41">
        <v>20</v>
      </c>
      <c r="C1527" s="41">
        <v>12</v>
      </c>
    </row>
    <row r="1528" spans="1:3" x14ac:dyDescent="0.25">
      <c r="A1528" s="41">
        <v>1526</v>
      </c>
      <c r="B1528" s="41">
        <v>32</v>
      </c>
      <c r="C1528" s="41">
        <v>27</v>
      </c>
    </row>
    <row r="1529" spans="1:3" x14ac:dyDescent="0.25">
      <c r="A1529" s="41">
        <v>1527</v>
      </c>
      <c r="B1529" s="41">
        <v>10</v>
      </c>
      <c r="C1529" s="41">
        <v>13</v>
      </c>
    </row>
    <row r="1530" spans="1:3" x14ac:dyDescent="0.25">
      <c r="A1530" s="41">
        <v>1528</v>
      </c>
      <c r="B1530" s="41">
        <v>31</v>
      </c>
      <c r="C1530" s="41">
        <v>30</v>
      </c>
    </row>
    <row r="1531" spans="1:3" x14ac:dyDescent="0.25">
      <c r="A1531" s="41">
        <v>1529</v>
      </c>
      <c r="B1531" s="41">
        <v>28</v>
      </c>
      <c r="C1531" s="41">
        <v>41</v>
      </c>
    </row>
    <row r="1532" spans="1:3" x14ac:dyDescent="0.25">
      <c r="A1532" s="41">
        <v>1530</v>
      </c>
      <c r="B1532" s="41">
        <v>21</v>
      </c>
      <c r="C1532" s="41">
        <v>44</v>
      </c>
    </row>
    <row r="1533" spans="1:3" x14ac:dyDescent="0.25">
      <c r="A1533" s="41">
        <v>1531</v>
      </c>
      <c r="B1533" s="41">
        <v>42</v>
      </c>
      <c r="C1533" s="41">
        <v>29</v>
      </c>
    </row>
    <row r="1534" spans="1:3" x14ac:dyDescent="0.25">
      <c r="A1534" s="41">
        <v>1532</v>
      </c>
      <c r="B1534" s="41">
        <v>28</v>
      </c>
      <c r="C1534" s="41">
        <v>29</v>
      </c>
    </row>
    <row r="1535" spans="1:3" x14ac:dyDescent="0.25">
      <c r="A1535" s="41">
        <v>1533</v>
      </c>
      <c r="B1535" s="41">
        <v>24</v>
      </c>
      <c r="C1535" s="41">
        <v>80</v>
      </c>
    </row>
    <row r="1536" spans="1:3" x14ac:dyDescent="0.25">
      <c r="A1536" s="41">
        <v>1534</v>
      </c>
      <c r="B1536" s="41">
        <v>27</v>
      </c>
      <c r="C1536" s="41">
        <v>29</v>
      </c>
    </row>
    <row r="1537" spans="1:3" x14ac:dyDescent="0.25">
      <c r="A1537" s="41">
        <v>1535</v>
      </c>
      <c r="B1537" s="41">
        <v>10</v>
      </c>
      <c r="C1537" s="41">
        <v>30</v>
      </c>
    </row>
    <row r="1538" spans="1:3" x14ac:dyDescent="0.25">
      <c r="A1538" s="41">
        <v>1536</v>
      </c>
      <c r="B1538" s="41">
        <v>31</v>
      </c>
      <c r="C1538" s="41">
        <v>14</v>
      </c>
    </row>
    <row r="1539" spans="1:3" x14ac:dyDescent="0.25">
      <c r="A1539" s="41">
        <v>1537</v>
      </c>
      <c r="B1539" s="41">
        <v>33</v>
      </c>
      <c r="C1539" s="41">
        <v>27</v>
      </c>
    </row>
    <row r="1540" spans="1:3" x14ac:dyDescent="0.25">
      <c r="A1540" s="41">
        <v>1538</v>
      </c>
      <c r="B1540" s="41">
        <v>22</v>
      </c>
      <c r="C1540" s="41">
        <v>41</v>
      </c>
    </row>
    <row r="1541" spans="1:3" x14ac:dyDescent="0.25">
      <c r="A1541" s="41">
        <v>1539</v>
      </c>
      <c r="B1541" s="41">
        <v>30</v>
      </c>
      <c r="C1541" s="41">
        <v>39</v>
      </c>
    </row>
    <row r="1542" spans="1:3" x14ac:dyDescent="0.25">
      <c r="A1542" s="41">
        <v>1540</v>
      </c>
      <c r="B1542" s="41">
        <v>64</v>
      </c>
      <c r="C1542" s="41">
        <v>20</v>
      </c>
    </row>
    <row r="1543" spans="1:3" x14ac:dyDescent="0.25">
      <c r="A1543" s="41">
        <v>1541</v>
      </c>
      <c r="B1543" s="41">
        <v>17</v>
      </c>
      <c r="C1543" s="41">
        <v>24</v>
      </c>
    </row>
    <row r="1544" spans="1:3" x14ac:dyDescent="0.25">
      <c r="A1544" s="41">
        <v>1542</v>
      </c>
      <c r="B1544" s="41">
        <v>60</v>
      </c>
      <c r="C1544" s="41">
        <v>16</v>
      </c>
    </row>
    <row r="1545" spans="1:3" x14ac:dyDescent="0.25">
      <c r="A1545" s="41">
        <v>1543</v>
      </c>
      <c r="B1545" s="41">
        <v>25</v>
      </c>
      <c r="C1545" s="41">
        <v>26</v>
      </c>
    </row>
    <row r="1546" spans="1:3" x14ac:dyDescent="0.25">
      <c r="A1546" s="41">
        <v>1544</v>
      </c>
      <c r="B1546" s="41">
        <v>22</v>
      </c>
      <c r="C1546" s="41">
        <v>10</v>
      </c>
    </row>
    <row r="1547" spans="1:3" x14ac:dyDescent="0.25">
      <c r="A1547" s="41">
        <v>1545</v>
      </c>
      <c r="B1547" s="41">
        <v>20</v>
      </c>
      <c r="C1547" s="41">
        <v>30</v>
      </c>
    </row>
    <row r="1548" spans="1:3" x14ac:dyDescent="0.25">
      <c r="A1548" s="41">
        <v>1546</v>
      </c>
      <c r="B1548" s="41">
        <v>23</v>
      </c>
      <c r="C1548" s="41">
        <v>19</v>
      </c>
    </row>
    <row r="1549" spans="1:3" x14ac:dyDescent="0.25">
      <c r="A1549" s="41">
        <v>1547</v>
      </c>
      <c r="B1549" s="41">
        <v>45</v>
      </c>
      <c r="C1549" s="41">
        <v>7</v>
      </c>
    </row>
    <row r="1550" spans="1:3" x14ac:dyDescent="0.25">
      <c r="A1550" s="41">
        <v>1548</v>
      </c>
      <c r="B1550" s="41">
        <v>15</v>
      </c>
      <c r="C1550" s="41">
        <v>54</v>
      </c>
    </row>
    <row r="1551" spans="1:3" x14ac:dyDescent="0.25">
      <c r="A1551" s="41">
        <v>1549</v>
      </c>
      <c r="B1551" s="41">
        <v>40</v>
      </c>
      <c r="C1551" s="41">
        <v>7</v>
      </c>
    </row>
    <row r="1552" spans="1:3" x14ac:dyDescent="0.25">
      <c r="A1552" s="41">
        <v>1550</v>
      </c>
      <c r="B1552" s="41">
        <v>35</v>
      </c>
      <c r="C1552" s="41">
        <v>31</v>
      </c>
    </row>
    <row r="1553" spans="1:3" x14ac:dyDescent="0.25">
      <c r="A1553" s="41">
        <v>1551</v>
      </c>
      <c r="B1553" s="41">
        <v>34</v>
      </c>
      <c r="C1553" s="41">
        <v>22</v>
      </c>
    </row>
    <row r="1554" spans="1:3" x14ac:dyDescent="0.25">
      <c r="A1554" s="41">
        <v>1552</v>
      </c>
      <c r="B1554" s="41">
        <v>24</v>
      </c>
      <c r="C1554" s="41">
        <v>29</v>
      </c>
    </row>
    <row r="1555" spans="1:3" x14ac:dyDescent="0.25">
      <c r="A1555" s="41">
        <v>1553</v>
      </c>
      <c r="B1555" s="41">
        <v>38</v>
      </c>
      <c r="C1555" s="41">
        <v>43</v>
      </c>
    </row>
    <row r="1556" spans="1:3" x14ac:dyDescent="0.25">
      <c r="A1556" s="41">
        <v>1554</v>
      </c>
      <c r="B1556" s="41">
        <v>27</v>
      </c>
      <c r="C1556" s="41">
        <v>24</v>
      </c>
    </row>
    <row r="1557" spans="1:3" x14ac:dyDescent="0.25">
      <c r="A1557" s="41">
        <v>1555</v>
      </c>
      <c r="B1557" s="41">
        <v>37</v>
      </c>
      <c r="C1557" s="41">
        <v>37</v>
      </c>
    </row>
    <row r="1558" spans="1:3" x14ac:dyDescent="0.25">
      <c r="A1558" s="41">
        <v>1556</v>
      </c>
      <c r="B1558" s="41">
        <v>30</v>
      </c>
      <c r="C1558" s="41">
        <v>24</v>
      </c>
    </row>
    <row r="1559" spans="1:3" x14ac:dyDescent="0.25">
      <c r="A1559" s="41">
        <v>1557</v>
      </c>
      <c r="B1559" s="41">
        <v>13</v>
      </c>
      <c r="C1559" s="41">
        <v>20</v>
      </c>
    </row>
    <row r="1560" spans="1:3" x14ac:dyDescent="0.25">
      <c r="A1560" s="41">
        <v>1558</v>
      </c>
      <c r="B1560" s="41">
        <v>21</v>
      </c>
      <c r="C1560" s="41">
        <v>30</v>
      </c>
    </row>
    <row r="1561" spans="1:3" x14ac:dyDescent="0.25">
      <c r="A1561" s="41">
        <v>1559</v>
      </c>
      <c r="B1561" s="41">
        <v>25</v>
      </c>
      <c r="C1561" s="41">
        <v>33</v>
      </c>
    </row>
    <row r="1562" spans="1:3" x14ac:dyDescent="0.25">
      <c r="A1562" s="41">
        <v>1560</v>
      </c>
      <c r="B1562" s="41">
        <v>26</v>
      </c>
      <c r="C1562" s="41">
        <v>23</v>
      </c>
    </row>
    <row r="1563" spans="1:3" x14ac:dyDescent="0.25">
      <c r="A1563" s="41">
        <v>1561</v>
      </c>
      <c r="B1563" s="41">
        <v>31</v>
      </c>
      <c r="C1563" s="41">
        <v>34</v>
      </c>
    </row>
    <row r="1564" spans="1:3" x14ac:dyDescent="0.25">
      <c r="A1564" s="41">
        <v>1562</v>
      </c>
      <c r="B1564" s="41">
        <v>7</v>
      </c>
      <c r="C1564" s="41">
        <v>22</v>
      </c>
    </row>
    <row r="1565" spans="1:3" x14ac:dyDescent="0.25">
      <c r="A1565" s="41">
        <v>1563</v>
      </c>
      <c r="B1565" s="41">
        <v>50</v>
      </c>
      <c r="C1565" s="41">
        <v>56</v>
      </c>
    </row>
    <row r="1566" spans="1:3" x14ac:dyDescent="0.25">
      <c r="A1566" s="41">
        <v>1564</v>
      </c>
      <c r="B1566" s="41">
        <v>45</v>
      </c>
      <c r="C1566" s="41">
        <v>31</v>
      </c>
    </row>
    <row r="1567" spans="1:3" x14ac:dyDescent="0.25">
      <c r="A1567" s="41">
        <v>1565</v>
      </c>
      <c r="B1567" s="41">
        <v>13</v>
      </c>
      <c r="C1567" s="41">
        <v>64</v>
      </c>
    </row>
    <row r="1568" spans="1:3" x14ac:dyDescent="0.25">
      <c r="A1568" s="41">
        <v>1566</v>
      </c>
      <c r="B1568" s="41">
        <v>28</v>
      </c>
      <c r="C1568" s="41">
        <v>20</v>
      </c>
    </row>
    <row r="1569" spans="1:3" x14ac:dyDescent="0.25">
      <c r="A1569" s="41">
        <v>1567</v>
      </c>
      <c r="B1569" s="41">
        <v>26</v>
      </c>
      <c r="C1569" s="41">
        <v>37</v>
      </c>
    </row>
    <row r="1570" spans="1:3" x14ac:dyDescent="0.25">
      <c r="A1570" s="41">
        <v>1568</v>
      </c>
      <c r="B1570" s="41">
        <v>35</v>
      </c>
      <c r="C1570" s="41">
        <v>44</v>
      </c>
    </row>
    <row r="1571" spans="1:3" x14ac:dyDescent="0.25">
      <c r="A1571" s="41">
        <v>1569</v>
      </c>
      <c r="B1571" s="41">
        <v>65</v>
      </c>
      <c r="C1571" s="41">
        <v>14</v>
      </c>
    </row>
    <row r="1572" spans="1:3" x14ac:dyDescent="0.25">
      <c r="A1572" s="41">
        <v>1570</v>
      </c>
      <c r="B1572" s="41">
        <v>24</v>
      </c>
      <c r="C1572" s="41">
        <v>34</v>
      </c>
    </row>
    <row r="1573" spans="1:3" x14ac:dyDescent="0.25">
      <c r="A1573" s="41">
        <v>1571</v>
      </c>
      <c r="B1573" s="41">
        <v>6</v>
      </c>
      <c r="C1573" s="41">
        <v>29</v>
      </c>
    </row>
    <row r="1574" spans="1:3" x14ac:dyDescent="0.25">
      <c r="A1574" s="41">
        <v>1572</v>
      </c>
      <c r="B1574" s="41">
        <v>13</v>
      </c>
      <c r="C1574" s="41">
        <v>37</v>
      </c>
    </row>
    <row r="1575" spans="1:3" x14ac:dyDescent="0.25">
      <c r="A1575" s="41">
        <v>1573</v>
      </c>
      <c r="B1575" s="41">
        <v>3</v>
      </c>
      <c r="C1575" s="41">
        <v>28</v>
      </c>
    </row>
    <row r="1576" spans="1:3" x14ac:dyDescent="0.25">
      <c r="A1576" s="41">
        <v>1574</v>
      </c>
      <c r="B1576" s="41">
        <v>27</v>
      </c>
      <c r="C1576" s="41">
        <v>19</v>
      </c>
    </row>
    <row r="1577" spans="1:3" x14ac:dyDescent="0.25">
      <c r="A1577" s="41">
        <v>1575</v>
      </c>
      <c r="B1577" s="41">
        <v>37</v>
      </c>
      <c r="C1577" s="41">
        <v>28</v>
      </c>
    </row>
    <row r="1578" spans="1:3" x14ac:dyDescent="0.25">
      <c r="A1578" s="41">
        <v>1576</v>
      </c>
      <c r="B1578" s="41">
        <v>24</v>
      </c>
      <c r="C1578" s="41">
        <v>34</v>
      </c>
    </row>
    <row r="1579" spans="1:3" x14ac:dyDescent="0.25">
      <c r="A1579" s="41">
        <v>1577</v>
      </c>
      <c r="B1579" s="41">
        <v>46</v>
      </c>
      <c r="C1579" s="41">
        <v>26</v>
      </c>
    </row>
    <row r="1580" spans="1:3" x14ac:dyDescent="0.25">
      <c r="A1580" s="41">
        <v>1578</v>
      </c>
      <c r="B1580" s="41">
        <v>7</v>
      </c>
      <c r="C1580" s="41">
        <v>20</v>
      </c>
    </row>
    <row r="1581" spans="1:3" x14ac:dyDescent="0.25">
      <c r="A1581" s="41">
        <v>1579</v>
      </c>
      <c r="B1581" s="41">
        <v>56</v>
      </c>
      <c r="C1581" s="41">
        <v>26</v>
      </c>
    </row>
    <row r="1582" spans="1:3" x14ac:dyDescent="0.25">
      <c r="A1582" s="41">
        <v>1580</v>
      </c>
      <c r="B1582" s="41">
        <v>30</v>
      </c>
      <c r="C1582" s="41">
        <v>20</v>
      </c>
    </row>
    <row r="1583" spans="1:3" x14ac:dyDescent="0.25">
      <c r="A1583" s="41">
        <v>1581</v>
      </c>
      <c r="B1583" s="41">
        <v>45</v>
      </c>
      <c r="C1583" s="41">
        <v>44</v>
      </c>
    </row>
    <row r="1584" spans="1:3" x14ac:dyDescent="0.25">
      <c r="A1584" s="41">
        <v>1582</v>
      </c>
      <c r="B1584" s="41">
        <v>7</v>
      </c>
      <c r="C1584" s="41">
        <v>40</v>
      </c>
    </row>
    <row r="1585" spans="1:3" x14ac:dyDescent="0.25">
      <c r="A1585" s="41">
        <v>1583</v>
      </c>
      <c r="B1585" s="41">
        <v>28</v>
      </c>
      <c r="C1585" s="41">
        <v>69</v>
      </c>
    </row>
    <row r="1586" spans="1:3" x14ac:dyDescent="0.25">
      <c r="A1586" s="41">
        <v>1584</v>
      </c>
      <c r="B1586" s="41">
        <v>39</v>
      </c>
      <c r="C1586" s="41">
        <v>37</v>
      </c>
    </row>
    <row r="1587" spans="1:3" x14ac:dyDescent="0.25">
      <c r="A1587" s="41">
        <v>1585</v>
      </c>
      <c r="B1587" s="41">
        <v>32</v>
      </c>
      <c r="C1587" s="41">
        <v>29</v>
      </c>
    </row>
    <row r="1588" spans="1:3" x14ac:dyDescent="0.25">
      <c r="A1588" s="41">
        <v>1586</v>
      </c>
      <c r="B1588" s="41">
        <v>30</v>
      </c>
      <c r="C1588" s="41">
        <v>37</v>
      </c>
    </row>
    <row r="1589" spans="1:3" x14ac:dyDescent="0.25">
      <c r="A1589" s="41">
        <v>1587</v>
      </c>
      <c r="B1589" s="41">
        <v>28</v>
      </c>
      <c r="C1589" s="41">
        <v>20</v>
      </c>
    </row>
    <row r="1590" spans="1:3" x14ac:dyDescent="0.25">
      <c r="A1590" s="41">
        <v>1588</v>
      </c>
      <c r="B1590" s="41">
        <v>36</v>
      </c>
      <c r="C1590" s="41">
        <v>39</v>
      </c>
    </row>
    <row r="1591" spans="1:3" x14ac:dyDescent="0.25">
      <c r="A1591" s="41">
        <v>1589</v>
      </c>
      <c r="B1591" s="41">
        <v>7</v>
      </c>
      <c r="C1591" s="41">
        <v>10</v>
      </c>
    </row>
    <row r="1592" spans="1:3" x14ac:dyDescent="0.25">
      <c r="A1592" s="41">
        <v>1590</v>
      </c>
      <c r="B1592" s="41">
        <v>48</v>
      </c>
      <c r="C1592" s="41">
        <v>28</v>
      </c>
    </row>
    <row r="1593" spans="1:3" x14ac:dyDescent="0.25">
      <c r="A1593" s="41">
        <v>1591</v>
      </c>
      <c r="B1593" s="41">
        <v>16</v>
      </c>
      <c r="C1593" s="41">
        <v>55</v>
      </c>
    </row>
    <row r="1594" spans="1:3" x14ac:dyDescent="0.25">
      <c r="A1594" s="41">
        <v>1592</v>
      </c>
      <c r="B1594" s="41">
        <v>20</v>
      </c>
      <c r="C1594" s="41">
        <v>12</v>
      </c>
    </row>
    <row r="1595" spans="1:3" x14ac:dyDescent="0.25">
      <c r="A1595" s="41">
        <v>1593</v>
      </c>
      <c r="B1595" s="41">
        <v>16</v>
      </c>
      <c r="C1595" s="41">
        <v>20</v>
      </c>
    </row>
    <row r="1596" spans="1:3" x14ac:dyDescent="0.25">
      <c r="A1596" s="41">
        <v>1594</v>
      </c>
      <c r="B1596" s="41">
        <v>38</v>
      </c>
      <c r="C1596" s="41">
        <v>17</v>
      </c>
    </row>
    <row r="1597" spans="1:3" x14ac:dyDescent="0.25">
      <c r="A1597" s="41">
        <v>1595</v>
      </c>
      <c r="B1597" s="41">
        <v>7</v>
      </c>
      <c r="C1597" s="41">
        <v>30</v>
      </c>
    </row>
    <row r="1598" spans="1:3" x14ac:dyDescent="0.25">
      <c r="A1598" s="41">
        <v>1596</v>
      </c>
      <c r="B1598" s="41">
        <v>16</v>
      </c>
      <c r="C1598" s="41">
        <v>10</v>
      </c>
    </row>
    <row r="1599" spans="1:3" x14ac:dyDescent="0.25">
      <c r="A1599" s="41">
        <v>1597</v>
      </c>
      <c r="B1599" s="41">
        <v>32</v>
      </c>
      <c r="C1599" s="41">
        <v>42</v>
      </c>
    </row>
    <row r="1600" spans="1:3" x14ac:dyDescent="0.25">
      <c r="A1600" s="41">
        <v>1598</v>
      </c>
      <c r="B1600" s="41">
        <v>38</v>
      </c>
      <c r="C1600" s="41">
        <v>9</v>
      </c>
    </row>
    <row r="1601" spans="1:3" x14ac:dyDescent="0.25">
      <c r="A1601" s="41">
        <v>1599</v>
      </c>
      <c r="B1601" s="41">
        <v>34</v>
      </c>
      <c r="C1601" s="41">
        <v>44</v>
      </c>
    </row>
    <row r="1602" spans="1:3" x14ac:dyDescent="0.25">
      <c r="A1602" s="41">
        <v>1600</v>
      </c>
      <c r="B1602" s="41">
        <v>34</v>
      </c>
      <c r="C1602" s="41">
        <v>27</v>
      </c>
    </row>
    <row r="1603" spans="1:3" x14ac:dyDescent="0.25">
      <c r="A1603" s="41">
        <v>1601</v>
      </c>
      <c r="B1603" s="41">
        <v>40</v>
      </c>
      <c r="C1603" s="41">
        <v>31</v>
      </c>
    </row>
    <row r="1604" spans="1:3" x14ac:dyDescent="0.25">
      <c r="A1604" s="41">
        <v>1602</v>
      </c>
      <c r="B1604" s="41">
        <v>16</v>
      </c>
      <c r="C1604" s="41">
        <v>28</v>
      </c>
    </row>
    <row r="1605" spans="1:3" x14ac:dyDescent="0.25">
      <c r="A1605" s="41">
        <v>1603</v>
      </c>
      <c r="B1605" s="41">
        <v>7</v>
      </c>
      <c r="C1605" s="41">
        <v>23</v>
      </c>
    </row>
    <row r="1606" spans="1:3" x14ac:dyDescent="0.25">
      <c r="A1606" s="41">
        <v>1604</v>
      </c>
      <c r="B1606" s="41">
        <v>10</v>
      </c>
      <c r="C1606" s="41">
        <v>16</v>
      </c>
    </row>
    <row r="1607" spans="1:3" x14ac:dyDescent="0.25">
      <c r="A1607" s="41">
        <v>1605</v>
      </c>
      <c r="B1607" s="41">
        <v>24</v>
      </c>
      <c r="C1607" s="41">
        <v>26</v>
      </c>
    </row>
    <row r="1608" spans="1:3" x14ac:dyDescent="0.25">
      <c r="A1608" s="41">
        <v>1606</v>
      </c>
      <c r="B1608" s="41">
        <v>32</v>
      </c>
      <c r="C1608" s="41">
        <v>34</v>
      </c>
    </row>
    <row r="1609" spans="1:3" x14ac:dyDescent="0.25">
      <c r="A1609" s="41">
        <v>1607</v>
      </c>
      <c r="B1609" s="41">
        <v>17</v>
      </c>
      <c r="C1609" s="41">
        <v>45</v>
      </c>
    </row>
    <row r="1610" spans="1:3" x14ac:dyDescent="0.25">
      <c r="A1610" s="41">
        <v>1608</v>
      </c>
      <c r="B1610" s="41">
        <v>7</v>
      </c>
      <c r="C1610" s="41">
        <v>12</v>
      </c>
    </row>
    <row r="1611" spans="1:3" x14ac:dyDescent="0.25">
      <c r="A1611" s="41">
        <v>1609</v>
      </c>
      <c r="B1611" s="41">
        <v>19</v>
      </c>
      <c r="C1611" s="41">
        <v>25</v>
      </c>
    </row>
    <row r="1612" spans="1:3" x14ac:dyDescent="0.25">
      <c r="A1612" s="41">
        <v>1610</v>
      </c>
      <c r="B1612" s="41">
        <v>21</v>
      </c>
      <c r="C1612" s="41">
        <v>39</v>
      </c>
    </row>
    <row r="1613" spans="1:3" x14ac:dyDescent="0.25">
      <c r="A1613" s="41">
        <v>1611</v>
      </c>
      <c r="B1613" s="41">
        <v>40</v>
      </c>
      <c r="C1613" s="41">
        <v>3</v>
      </c>
    </row>
    <row r="1614" spans="1:3" x14ac:dyDescent="0.25">
      <c r="A1614" s="41">
        <v>1612</v>
      </c>
      <c r="B1614" s="41">
        <v>48</v>
      </c>
      <c r="C1614" s="41">
        <v>10</v>
      </c>
    </row>
    <row r="1615" spans="1:3" x14ac:dyDescent="0.25">
      <c r="A1615" s="41">
        <v>1613</v>
      </c>
      <c r="B1615" s="41">
        <v>6</v>
      </c>
      <c r="C1615" s="41">
        <v>23</v>
      </c>
    </row>
    <row r="1616" spans="1:3" x14ac:dyDescent="0.25">
      <c r="A1616" s="41">
        <v>1614</v>
      </c>
      <c r="B1616" s="41">
        <v>24</v>
      </c>
      <c r="C1616" s="41">
        <v>10</v>
      </c>
    </row>
    <row r="1617" spans="1:3" x14ac:dyDescent="0.25">
      <c r="A1617" s="41">
        <v>1615</v>
      </c>
      <c r="B1617" s="41">
        <v>27</v>
      </c>
      <c r="C1617" s="41">
        <v>3</v>
      </c>
    </row>
    <row r="1618" spans="1:3" x14ac:dyDescent="0.25">
      <c r="A1618" s="41">
        <v>1616</v>
      </c>
      <c r="B1618" s="41">
        <v>38</v>
      </c>
      <c r="C1618" s="41">
        <v>26</v>
      </c>
    </row>
    <row r="1619" spans="1:3" x14ac:dyDescent="0.25">
      <c r="A1619" s="41">
        <v>1617</v>
      </c>
      <c r="B1619" s="41">
        <v>3</v>
      </c>
      <c r="C1619" s="41">
        <v>41</v>
      </c>
    </row>
    <row r="1620" spans="1:3" x14ac:dyDescent="0.25">
      <c r="A1620" s="41">
        <v>1618</v>
      </c>
      <c r="B1620" s="41">
        <v>45</v>
      </c>
      <c r="C1620" s="41">
        <v>3</v>
      </c>
    </row>
    <row r="1621" spans="1:3" x14ac:dyDescent="0.25">
      <c r="A1621" s="41">
        <v>1619</v>
      </c>
      <c r="B1621" s="41">
        <v>17</v>
      </c>
      <c r="C1621" s="41">
        <v>29</v>
      </c>
    </row>
    <row r="1622" spans="1:3" x14ac:dyDescent="0.25">
      <c r="A1622" s="41">
        <v>1620</v>
      </c>
      <c r="B1622" s="41">
        <v>17</v>
      </c>
      <c r="C1622" s="41">
        <v>7</v>
      </c>
    </row>
    <row r="1623" spans="1:3" x14ac:dyDescent="0.25">
      <c r="A1623" s="41">
        <v>1621</v>
      </c>
      <c r="B1623" s="41">
        <v>32</v>
      </c>
      <c r="C1623" s="41">
        <v>26</v>
      </c>
    </row>
    <row r="1624" spans="1:3" x14ac:dyDescent="0.25">
      <c r="A1624" s="41">
        <v>1622</v>
      </c>
      <c r="B1624" s="41">
        <v>27</v>
      </c>
      <c r="C1624" s="41">
        <v>20</v>
      </c>
    </row>
    <row r="1625" spans="1:3" x14ac:dyDescent="0.25">
      <c r="A1625" s="41">
        <v>1623</v>
      </c>
      <c r="B1625" s="41">
        <v>24</v>
      </c>
      <c r="C1625" s="41">
        <v>14</v>
      </c>
    </row>
    <row r="1626" spans="1:3" x14ac:dyDescent="0.25">
      <c r="A1626" s="41">
        <v>1624</v>
      </c>
      <c r="B1626" s="41">
        <v>25</v>
      </c>
      <c r="C1626" s="41">
        <v>21</v>
      </c>
    </row>
    <row r="1627" spans="1:3" x14ac:dyDescent="0.25">
      <c r="A1627" s="41">
        <v>1625</v>
      </c>
      <c r="B1627" s="41">
        <v>42</v>
      </c>
      <c r="C1627" s="41">
        <v>34</v>
      </c>
    </row>
    <row r="1628" spans="1:3" x14ac:dyDescent="0.25">
      <c r="A1628" s="41">
        <v>1626</v>
      </c>
      <c r="B1628" s="41">
        <v>17</v>
      </c>
      <c r="C1628" s="41">
        <v>41</v>
      </c>
    </row>
    <row r="1629" spans="1:3" x14ac:dyDescent="0.25">
      <c r="A1629" s="41">
        <v>1627</v>
      </c>
      <c r="B1629" s="41">
        <v>28</v>
      </c>
      <c r="C1629" s="41">
        <v>39</v>
      </c>
    </row>
    <row r="1630" spans="1:3" x14ac:dyDescent="0.25">
      <c r="A1630" s="41">
        <v>1628</v>
      </c>
      <c r="B1630" s="41">
        <v>10</v>
      </c>
      <c r="C1630" s="41">
        <v>44</v>
      </c>
    </row>
    <row r="1631" spans="1:3" x14ac:dyDescent="0.25">
      <c r="A1631" s="41">
        <v>1629</v>
      </c>
      <c r="B1631" s="41">
        <v>22</v>
      </c>
      <c r="C1631" s="41">
        <v>30</v>
      </c>
    </row>
    <row r="1632" spans="1:3" x14ac:dyDescent="0.25">
      <c r="A1632" s="41">
        <v>1630</v>
      </c>
      <c r="B1632" s="41">
        <v>43</v>
      </c>
      <c r="C1632" s="41">
        <v>35</v>
      </c>
    </row>
    <row r="1633" spans="1:3" x14ac:dyDescent="0.25">
      <c r="A1633" s="41">
        <v>1631</v>
      </c>
      <c r="B1633" s="41">
        <v>31</v>
      </c>
      <c r="C1633" s="41">
        <v>29</v>
      </c>
    </row>
    <row r="1634" spans="1:3" x14ac:dyDescent="0.25">
      <c r="A1634" s="41">
        <v>1632</v>
      </c>
      <c r="B1634" s="41">
        <v>55</v>
      </c>
      <c r="C1634" s="41">
        <v>35</v>
      </c>
    </row>
    <row r="1635" spans="1:3" x14ac:dyDescent="0.25">
      <c r="A1635" s="41">
        <v>1633</v>
      </c>
      <c r="B1635" s="41">
        <v>49</v>
      </c>
      <c r="C1635" s="41">
        <v>16</v>
      </c>
    </row>
    <row r="1636" spans="1:3" x14ac:dyDescent="0.25">
      <c r="A1636" s="41">
        <v>1634</v>
      </c>
      <c r="B1636" s="41">
        <v>23</v>
      </c>
      <c r="C1636" s="41">
        <v>16</v>
      </c>
    </row>
    <row r="1637" spans="1:3" x14ac:dyDescent="0.25">
      <c r="A1637" s="41">
        <v>1635</v>
      </c>
      <c r="B1637" s="41">
        <v>21</v>
      </c>
      <c r="C1637" s="41">
        <v>3</v>
      </c>
    </row>
    <row r="1638" spans="1:3" x14ac:dyDescent="0.25">
      <c r="A1638" s="41">
        <v>1636</v>
      </c>
      <c r="B1638" s="41">
        <v>37</v>
      </c>
      <c r="C1638" s="41">
        <v>10</v>
      </c>
    </row>
    <row r="1639" spans="1:3" x14ac:dyDescent="0.25">
      <c r="A1639" s="41">
        <v>1637</v>
      </c>
      <c r="B1639" s="41">
        <v>31</v>
      </c>
      <c r="C1639" s="41">
        <v>23</v>
      </c>
    </row>
    <row r="1640" spans="1:3" x14ac:dyDescent="0.25">
      <c r="A1640" s="41">
        <v>1638</v>
      </c>
      <c r="B1640" s="41">
        <v>34</v>
      </c>
      <c r="C1640" s="41">
        <v>24</v>
      </c>
    </row>
    <row r="1641" spans="1:3" x14ac:dyDescent="0.25">
      <c r="A1641" s="41">
        <v>1639</v>
      </c>
      <c r="B1641" s="41">
        <v>49</v>
      </c>
      <c r="C1641" s="41">
        <v>37</v>
      </c>
    </row>
    <row r="1642" spans="1:3" x14ac:dyDescent="0.25">
      <c r="A1642" s="41">
        <v>1640</v>
      </c>
      <c r="B1642" s="41">
        <v>14</v>
      </c>
      <c r="C1642" s="41">
        <v>13</v>
      </c>
    </row>
    <row r="1643" spans="1:3" x14ac:dyDescent="0.25">
      <c r="A1643" s="41">
        <v>1641</v>
      </c>
      <c r="B1643" s="41">
        <v>17</v>
      </c>
      <c r="C1643" s="41">
        <v>24</v>
      </c>
    </row>
    <row r="1644" spans="1:3" x14ac:dyDescent="0.25">
      <c r="A1644" s="41">
        <v>1642</v>
      </c>
      <c r="B1644" s="41">
        <v>28</v>
      </c>
      <c r="C1644" s="41">
        <v>49</v>
      </c>
    </row>
    <row r="1645" spans="1:3" x14ac:dyDescent="0.25">
      <c r="A1645" s="41">
        <v>1643</v>
      </c>
      <c r="B1645" s="41">
        <v>55</v>
      </c>
      <c r="C1645" s="41">
        <v>38</v>
      </c>
    </row>
    <row r="1646" spans="1:3" x14ac:dyDescent="0.25">
      <c r="A1646" s="41">
        <v>1644</v>
      </c>
      <c r="B1646" s="41">
        <v>34</v>
      </c>
      <c r="C1646" s="41">
        <v>23</v>
      </c>
    </row>
    <row r="1647" spans="1:3" x14ac:dyDescent="0.25">
      <c r="A1647" s="41">
        <v>1645</v>
      </c>
      <c r="B1647" s="41">
        <v>24</v>
      </c>
      <c r="C1647" s="41">
        <v>16</v>
      </c>
    </row>
    <row r="1648" spans="1:3" x14ac:dyDescent="0.25">
      <c r="A1648" s="41">
        <v>1646</v>
      </c>
      <c r="B1648" s="41">
        <v>16</v>
      </c>
      <c r="C1648" s="41">
        <v>22</v>
      </c>
    </row>
    <row r="1649" spans="1:3" x14ac:dyDescent="0.25">
      <c r="A1649" s="41">
        <v>1647</v>
      </c>
      <c r="B1649" s="41">
        <v>30</v>
      </c>
      <c r="C1649" s="41">
        <v>33</v>
      </c>
    </row>
    <row r="1650" spans="1:3" x14ac:dyDescent="0.25">
      <c r="A1650" s="41">
        <v>1648</v>
      </c>
      <c r="B1650" s="41">
        <v>52</v>
      </c>
      <c r="C1650" s="41">
        <v>18</v>
      </c>
    </row>
    <row r="1651" spans="1:3" x14ac:dyDescent="0.25">
      <c r="A1651" s="41">
        <v>1649</v>
      </c>
      <c r="B1651" s="41">
        <v>24</v>
      </c>
      <c r="C1651" s="41">
        <v>30</v>
      </c>
    </row>
    <row r="1652" spans="1:3" x14ac:dyDescent="0.25">
      <c r="A1652" s="41">
        <v>1650</v>
      </c>
      <c r="B1652" s="41">
        <v>20</v>
      </c>
      <c r="C1652" s="41">
        <v>50</v>
      </c>
    </row>
    <row r="1653" spans="1:3" x14ac:dyDescent="0.25">
      <c r="A1653" s="41">
        <v>1651</v>
      </c>
      <c r="B1653" s="41">
        <v>30</v>
      </c>
      <c r="C1653" s="41">
        <v>23</v>
      </c>
    </row>
    <row r="1654" spans="1:3" x14ac:dyDescent="0.25">
      <c r="A1654" s="41">
        <v>1652</v>
      </c>
      <c r="B1654" s="41">
        <v>47</v>
      </c>
      <c r="C1654" s="41">
        <v>48</v>
      </c>
    </row>
    <row r="1655" spans="1:3" x14ac:dyDescent="0.25">
      <c r="A1655" s="41">
        <v>1653</v>
      </c>
      <c r="B1655" s="41">
        <v>14</v>
      </c>
      <c r="C1655" s="41">
        <v>20</v>
      </c>
    </row>
    <row r="1656" spans="1:3" x14ac:dyDescent="0.25">
      <c r="A1656" s="41">
        <v>1654</v>
      </c>
      <c r="B1656" s="41">
        <v>27</v>
      </c>
      <c r="C1656" s="41">
        <v>28</v>
      </c>
    </row>
    <row r="1657" spans="1:3" x14ac:dyDescent="0.25">
      <c r="A1657" s="41">
        <v>1655</v>
      </c>
      <c r="B1657" s="41">
        <v>28</v>
      </c>
      <c r="C1657" s="41">
        <v>42</v>
      </c>
    </row>
    <row r="1658" spans="1:3" x14ac:dyDescent="0.25">
      <c r="A1658" s="41">
        <v>1656</v>
      </c>
      <c r="B1658" s="41">
        <v>28</v>
      </c>
      <c r="C1658" s="41">
        <v>9</v>
      </c>
    </row>
    <row r="1659" spans="1:3" x14ac:dyDescent="0.25">
      <c r="A1659" s="41">
        <v>1657</v>
      </c>
      <c r="B1659" s="41">
        <v>23</v>
      </c>
      <c r="C1659" s="41">
        <v>17</v>
      </c>
    </row>
    <row r="1660" spans="1:3" x14ac:dyDescent="0.25">
      <c r="A1660" s="41">
        <v>1658</v>
      </c>
      <c r="B1660" s="41">
        <v>7</v>
      </c>
      <c r="C1660" s="41">
        <v>33</v>
      </c>
    </row>
    <row r="1661" spans="1:3" x14ac:dyDescent="0.25">
      <c r="A1661" s="41">
        <v>1659</v>
      </c>
      <c r="B1661" s="41">
        <v>27</v>
      </c>
      <c r="C1661" s="41">
        <v>38</v>
      </c>
    </row>
    <row r="1662" spans="1:3" x14ac:dyDescent="0.25">
      <c r="A1662" s="41">
        <v>1660</v>
      </c>
      <c r="B1662" s="41">
        <v>52</v>
      </c>
      <c r="C1662" s="41">
        <v>23</v>
      </c>
    </row>
    <row r="1663" spans="1:3" x14ac:dyDescent="0.25">
      <c r="A1663" s="41">
        <v>1661</v>
      </c>
      <c r="B1663" s="41">
        <v>17</v>
      </c>
      <c r="C1663" s="41">
        <v>14</v>
      </c>
    </row>
    <row r="1664" spans="1:3" x14ac:dyDescent="0.25">
      <c r="A1664" s="41">
        <v>1662</v>
      </c>
      <c r="B1664" s="41">
        <v>29</v>
      </c>
      <c r="C1664" s="41">
        <v>34</v>
      </c>
    </row>
    <row r="1665" spans="1:3" x14ac:dyDescent="0.25">
      <c r="A1665" s="41">
        <v>1663</v>
      </c>
      <c r="B1665" s="41">
        <v>17</v>
      </c>
      <c r="C1665" s="41">
        <v>18</v>
      </c>
    </row>
    <row r="1666" spans="1:3" x14ac:dyDescent="0.25">
      <c r="A1666" s="41">
        <v>1664</v>
      </c>
      <c r="B1666" s="41">
        <v>52</v>
      </c>
      <c r="C1666" s="41">
        <v>26</v>
      </c>
    </row>
    <row r="1667" spans="1:3" x14ac:dyDescent="0.25">
      <c r="A1667" s="41">
        <v>1665</v>
      </c>
      <c r="B1667" s="41">
        <v>21</v>
      </c>
      <c r="C1667" s="41">
        <v>33</v>
      </c>
    </row>
    <row r="1668" spans="1:3" x14ac:dyDescent="0.25">
      <c r="A1668" s="41">
        <v>1666</v>
      </c>
      <c r="B1668" s="41">
        <v>34</v>
      </c>
      <c r="C1668" s="41">
        <v>27</v>
      </c>
    </row>
    <row r="1669" spans="1:3" x14ac:dyDescent="0.25">
      <c r="A1669" s="41">
        <v>1667</v>
      </c>
      <c r="B1669" s="41">
        <v>14</v>
      </c>
      <c r="C1669" s="41">
        <v>36</v>
      </c>
    </row>
    <row r="1670" spans="1:3" x14ac:dyDescent="0.25">
      <c r="A1670" s="41">
        <v>1668</v>
      </c>
      <c r="B1670" s="41">
        <v>20</v>
      </c>
      <c r="C1670" s="41">
        <v>18</v>
      </c>
    </row>
    <row r="1671" spans="1:3" x14ac:dyDescent="0.25">
      <c r="A1671" s="41">
        <v>1669</v>
      </c>
      <c r="B1671" s="41">
        <v>24</v>
      </c>
      <c r="C1671" s="41">
        <v>36</v>
      </c>
    </row>
    <row r="1672" spans="1:3" x14ac:dyDescent="0.25">
      <c r="A1672" s="41">
        <v>1670</v>
      </c>
      <c r="B1672" s="41">
        <v>31</v>
      </c>
      <c r="C1672" s="41">
        <v>26</v>
      </c>
    </row>
    <row r="1673" spans="1:3" x14ac:dyDescent="0.25">
      <c r="A1673" s="41">
        <v>1671</v>
      </c>
      <c r="B1673" s="41">
        <v>32</v>
      </c>
      <c r="C1673" s="41">
        <v>39</v>
      </c>
    </row>
    <row r="1674" spans="1:3" x14ac:dyDescent="0.25">
      <c r="A1674" s="41">
        <v>1672</v>
      </c>
      <c r="B1674" s="41">
        <v>21</v>
      </c>
      <c r="C1674" s="41">
        <v>13</v>
      </c>
    </row>
    <row r="1675" spans="1:3" x14ac:dyDescent="0.25">
      <c r="A1675" s="41">
        <v>1673</v>
      </c>
      <c r="B1675" s="41">
        <v>72</v>
      </c>
      <c r="C1675" s="41">
        <v>38</v>
      </c>
    </row>
    <row r="1676" spans="1:3" x14ac:dyDescent="0.25">
      <c r="A1676" s="41">
        <v>1674</v>
      </c>
      <c r="B1676" s="41">
        <v>33</v>
      </c>
      <c r="C1676" s="41">
        <v>23</v>
      </c>
    </row>
    <row r="1677" spans="1:3" x14ac:dyDescent="0.25">
      <c r="A1677" s="41">
        <v>1675</v>
      </c>
      <c r="B1677" s="41">
        <v>24</v>
      </c>
      <c r="C1677" s="41">
        <v>20</v>
      </c>
    </row>
    <row r="1678" spans="1:3" x14ac:dyDescent="0.25">
      <c r="A1678" s="41">
        <v>1676</v>
      </c>
      <c r="B1678" s="41">
        <v>39</v>
      </c>
      <c r="C1678" s="41">
        <v>30</v>
      </c>
    </row>
    <row r="1679" spans="1:3" x14ac:dyDescent="0.25">
      <c r="A1679" s="41">
        <v>1677</v>
      </c>
      <c r="B1679" s="41">
        <v>41</v>
      </c>
      <c r="C1679" s="41">
        <v>22</v>
      </c>
    </row>
    <row r="1680" spans="1:3" x14ac:dyDescent="0.25">
      <c r="A1680" s="41">
        <v>1678</v>
      </c>
      <c r="B1680" s="41">
        <v>10</v>
      </c>
      <c r="C1680" s="41">
        <v>33</v>
      </c>
    </row>
    <row r="1681" spans="1:3" x14ac:dyDescent="0.25">
      <c r="A1681" s="41">
        <v>1679</v>
      </c>
      <c r="B1681" s="41">
        <v>3</v>
      </c>
      <c r="C1681" s="41">
        <v>13</v>
      </c>
    </row>
    <row r="1682" spans="1:3" x14ac:dyDescent="0.25">
      <c r="A1682" s="41">
        <v>1680</v>
      </c>
      <c r="B1682" s="41">
        <v>30</v>
      </c>
      <c r="C1682" s="41">
        <v>36</v>
      </c>
    </row>
    <row r="1683" spans="1:3" x14ac:dyDescent="0.25">
      <c r="A1683" s="41">
        <v>1681</v>
      </c>
      <c r="B1683" s="41">
        <v>10</v>
      </c>
      <c r="C1683" s="41">
        <v>24</v>
      </c>
    </row>
    <row r="1684" spans="1:3" x14ac:dyDescent="0.25">
      <c r="A1684" s="41">
        <v>1682</v>
      </c>
      <c r="B1684" s="41">
        <v>14</v>
      </c>
      <c r="C1684" s="41">
        <v>27</v>
      </c>
    </row>
    <row r="1685" spans="1:3" x14ac:dyDescent="0.25">
      <c r="A1685" s="41">
        <v>1683</v>
      </c>
      <c r="B1685" s="41">
        <v>6</v>
      </c>
      <c r="C1685" s="41">
        <v>33</v>
      </c>
    </row>
    <row r="1686" spans="1:3" x14ac:dyDescent="0.25">
      <c r="A1686" s="41">
        <v>1684</v>
      </c>
      <c r="B1686" s="41">
        <v>27</v>
      </c>
      <c r="C1686" s="41">
        <v>30</v>
      </c>
    </row>
    <row r="1687" spans="1:3" x14ac:dyDescent="0.25">
      <c r="A1687" s="41">
        <v>1685</v>
      </c>
      <c r="B1687" s="41">
        <v>30</v>
      </c>
      <c r="C1687" s="41">
        <v>24</v>
      </c>
    </row>
    <row r="1688" spans="1:3" x14ac:dyDescent="0.25">
      <c r="A1688" s="41">
        <v>1686</v>
      </c>
      <c r="B1688" s="41">
        <v>24</v>
      </c>
      <c r="C1688" s="41">
        <v>28</v>
      </c>
    </row>
    <row r="1689" spans="1:3" x14ac:dyDescent="0.25">
      <c r="A1689" s="41">
        <v>1687</v>
      </c>
      <c r="B1689" s="41">
        <v>25</v>
      </c>
      <c r="C1689" s="41">
        <v>7</v>
      </c>
    </row>
    <row r="1690" spans="1:3" x14ac:dyDescent="0.25">
      <c r="A1690" s="41">
        <v>1688</v>
      </c>
      <c r="B1690" s="41">
        <v>39</v>
      </c>
      <c r="C1690" s="41">
        <v>17</v>
      </c>
    </row>
    <row r="1691" spans="1:3" x14ac:dyDescent="0.25">
      <c r="A1691" s="41">
        <v>1689</v>
      </c>
      <c r="B1691" s="41">
        <v>38</v>
      </c>
      <c r="C1691" s="41">
        <v>26</v>
      </c>
    </row>
    <row r="1692" spans="1:3" x14ac:dyDescent="0.25">
      <c r="A1692" s="41">
        <v>1690</v>
      </c>
      <c r="B1692" s="41">
        <v>30</v>
      </c>
      <c r="C1692" s="41">
        <v>26</v>
      </c>
    </row>
    <row r="1693" spans="1:3" x14ac:dyDescent="0.25">
      <c r="A1693" s="41">
        <v>1691</v>
      </c>
      <c r="B1693" s="41">
        <v>14</v>
      </c>
      <c r="C1693" s="41">
        <v>23</v>
      </c>
    </row>
    <row r="1694" spans="1:3" x14ac:dyDescent="0.25">
      <c r="A1694" s="41">
        <v>1692</v>
      </c>
      <c r="B1694" s="41">
        <v>48</v>
      </c>
      <c r="C1694" s="41">
        <v>13</v>
      </c>
    </row>
    <row r="1695" spans="1:3" x14ac:dyDescent="0.25">
      <c r="A1695" s="41">
        <v>1693</v>
      </c>
      <c r="B1695" s="41">
        <v>30</v>
      </c>
      <c r="C1695" s="41">
        <v>10</v>
      </c>
    </row>
    <row r="1696" spans="1:3" x14ac:dyDescent="0.25">
      <c r="A1696" s="41">
        <v>1694</v>
      </c>
      <c r="B1696" s="41">
        <v>61</v>
      </c>
      <c r="C1696" s="41">
        <v>41</v>
      </c>
    </row>
    <row r="1697" spans="1:3" x14ac:dyDescent="0.25">
      <c r="A1697" s="41">
        <v>1695</v>
      </c>
      <c r="B1697" s="41">
        <v>44</v>
      </c>
      <c r="C1697" s="41">
        <v>17</v>
      </c>
    </row>
    <row r="1698" spans="1:3" x14ac:dyDescent="0.25">
      <c r="A1698" s="41">
        <v>1696</v>
      </c>
      <c r="B1698" s="41">
        <v>6</v>
      </c>
      <c r="C1698" s="41">
        <v>37</v>
      </c>
    </row>
    <row r="1699" spans="1:3" x14ac:dyDescent="0.25">
      <c r="A1699" s="41">
        <v>1697</v>
      </c>
      <c r="B1699" s="41">
        <v>16</v>
      </c>
      <c r="C1699" s="41">
        <v>17</v>
      </c>
    </row>
    <row r="1700" spans="1:3" x14ac:dyDescent="0.25">
      <c r="A1700" s="41">
        <v>1698</v>
      </c>
      <c r="B1700" s="41">
        <v>10</v>
      </c>
      <c r="C1700" s="41">
        <v>31</v>
      </c>
    </row>
    <row r="1701" spans="1:3" x14ac:dyDescent="0.25">
      <c r="A1701" s="41">
        <v>1699</v>
      </c>
      <c r="B1701" s="41">
        <v>35</v>
      </c>
      <c r="C1701" s="41">
        <v>12</v>
      </c>
    </row>
    <row r="1702" spans="1:3" x14ac:dyDescent="0.25">
      <c r="A1702" s="41">
        <v>1700</v>
      </c>
      <c r="B1702" s="41">
        <v>32</v>
      </c>
      <c r="C1702" s="41">
        <v>28</v>
      </c>
    </row>
    <row r="1703" spans="1:3" x14ac:dyDescent="0.25">
      <c r="A1703" s="41">
        <v>1701</v>
      </c>
      <c r="B1703" s="41">
        <v>14</v>
      </c>
      <c r="C1703" s="41">
        <v>46</v>
      </c>
    </row>
    <row r="1704" spans="1:3" x14ac:dyDescent="0.25">
      <c r="A1704" s="41">
        <v>1702</v>
      </c>
      <c r="B1704" s="41">
        <v>18</v>
      </c>
      <c r="C1704" s="41">
        <v>30</v>
      </c>
    </row>
    <row r="1705" spans="1:3" x14ac:dyDescent="0.25">
      <c r="A1705" s="41">
        <v>1703</v>
      </c>
      <c r="B1705" s="41">
        <v>20</v>
      </c>
      <c r="C1705" s="41">
        <v>51</v>
      </c>
    </row>
    <row r="1706" spans="1:3" x14ac:dyDescent="0.25">
      <c r="A1706" s="41">
        <v>1704</v>
      </c>
      <c r="B1706" s="41">
        <v>27</v>
      </c>
      <c r="C1706" s="41">
        <v>20</v>
      </c>
    </row>
    <row r="1707" spans="1:3" x14ac:dyDescent="0.25">
      <c r="A1707" s="41">
        <v>1705</v>
      </c>
      <c r="B1707" s="41">
        <v>48</v>
      </c>
      <c r="C1707" s="41">
        <v>0</v>
      </c>
    </row>
    <row r="1708" spans="1:3" x14ac:dyDescent="0.25">
      <c r="A1708" s="41">
        <v>1706</v>
      </c>
      <c r="B1708" s="41">
        <v>0</v>
      </c>
      <c r="C1708" s="41">
        <v>31</v>
      </c>
    </row>
    <row r="1709" spans="1:3" x14ac:dyDescent="0.25">
      <c r="A1709" s="41">
        <v>1707</v>
      </c>
      <c r="B1709" s="41">
        <v>40</v>
      </c>
      <c r="C1709" s="41">
        <v>17</v>
      </c>
    </row>
    <row r="1710" spans="1:3" x14ac:dyDescent="0.25">
      <c r="A1710" s="41">
        <v>1708</v>
      </c>
      <c r="B1710" s="41">
        <v>30</v>
      </c>
      <c r="C1710" s="41">
        <v>19</v>
      </c>
    </row>
    <row r="1711" spans="1:3" x14ac:dyDescent="0.25">
      <c r="A1711" s="41">
        <v>1709</v>
      </c>
      <c r="B1711" s="41">
        <v>7</v>
      </c>
      <c r="C1711" s="41">
        <v>36</v>
      </c>
    </row>
    <row r="1712" spans="1:3" x14ac:dyDescent="0.25">
      <c r="A1712" s="41">
        <v>1710</v>
      </c>
      <c r="B1712" s="41">
        <v>28</v>
      </c>
      <c r="C1712" s="41">
        <v>22</v>
      </c>
    </row>
    <row r="1713" spans="1:3" x14ac:dyDescent="0.25">
      <c r="A1713" s="41">
        <v>1711</v>
      </c>
      <c r="B1713" s="41">
        <v>29</v>
      </c>
      <c r="C1713" s="41">
        <v>42</v>
      </c>
    </row>
    <row r="1714" spans="1:3" x14ac:dyDescent="0.25">
      <c r="A1714" s="41">
        <v>1712</v>
      </c>
      <c r="B1714" s="41">
        <v>14</v>
      </c>
      <c r="C1714" s="41">
        <v>16</v>
      </c>
    </row>
    <row r="1715" spans="1:3" x14ac:dyDescent="0.25">
      <c r="A1715" s="41">
        <v>1713</v>
      </c>
      <c r="B1715" s="41">
        <v>24</v>
      </c>
      <c r="C1715" s="41">
        <v>36</v>
      </c>
    </row>
    <row r="1716" spans="1:3" x14ac:dyDescent="0.25">
      <c r="A1716" s="41">
        <v>1714</v>
      </c>
      <c r="B1716" s="41">
        <v>57</v>
      </c>
      <c r="C1716" s="41">
        <v>17</v>
      </c>
    </row>
    <row r="1717" spans="1:3" x14ac:dyDescent="0.25">
      <c r="A1717" s="41">
        <v>1715</v>
      </c>
      <c r="B1717" s="41">
        <v>10</v>
      </c>
      <c r="C1717" s="41">
        <v>36</v>
      </c>
    </row>
    <row r="1718" spans="1:3" x14ac:dyDescent="0.25">
      <c r="A1718" s="41">
        <v>1716</v>
      </c>
      <c r="B1718" s="41">
        <v>27</v>
      </c>
      <c r="C1718" s="41">
        <v>22</v>
      </c>
    </row>
    <row r="1719" spans="1:3" x14ac:dyDescent="0.25">
      <c r="A1719" s="41">
        <v>1717</v>
      </c>
      <c r="B1719" s="41">
        <v>41</v>
      </c>
      <c r="C1719" s="41">
        <v>29</v>
      </c>
    </row>
    <row r="1720" spans="1:3" x14ac:dyDescent="0.25">
      <c r="A1720" s="41">
        <v>1718</v>
      </c>
      <c r="B1720" s="41">
        <v>3</v>
      </c>
      <c r="C1720" s="41">
        <v>16</v>
      </c>
    </row>
    <row r="1721" spans="1:3" x14ac:dyDescent="0.25">
      <c r="A1721" s="41">
        <v>1719</v>
      </c>
      <c r="B1721" s="41">
        <v>45</v>
      </c>
      <c r="C1721" s="41">
        <v>23</v>
      </c>
    </row>
    <row r="1722" spans="1:3" x14ac:dyDescent="0.25">
      <c r="A1722" s="41">
        <v>1720</v>
      </c>
      <c r="B1722" s="41">
        <v>28</v>
      </c>
      <c r="C1722" s="41">
        <v>41</v>
      </c>
    </row>
    <row r="1723" spans="1:3" x14ac:dyDescent="0.25">
      <c r="A1723" s="41">
        <v>1721</v>
      </c>
      <c r="B1723" s="41">
        <v>14</v>
      </c>
      <c r="C1723" s="41">
        <v>20</v>
      </c>
    </row>
    <row r="1724" spans="1:3" x14ac:dyDescent="0.25">
      <c r="A1724" s="41">
        <v>1722</v>
      </c>
      <c r="B1724" s="41">
        <v>28</v>
      </c>
      <c r="C1724" s="41">
        <v>16</v>
      </c>
    </row>
    <row r="1725" spans="1:3" x14ac:dyDescent="0.25">
      <c r="A1725" s="41">
        <v>1723</v>
      </c>
      <c r="B1725" s="41">
        <v>35</v>
      </c>
      <c r="C1725" s="41">
        <v>19</v>
      </c>
    </row>
    <row r="1726" spans="1:3" x14ac:dyDescent="0.25">
      <c r="A1726" s="41">
        <v>1724</v>
      </c>
      <c r="B1726" s="41">
        <v>42</v>
      </c>
      <c r="C1726" s="41">
        <v>20</v>
      </c>
    </row>
    <row r="1727" spans="1:3" x14ac:dyDescent="0.25">
      <c r="A1727" s="41">
        <v>1725</v>
      </c>
      <c r="B1727" s="41">
        <v>32</v>
      </c>
      <c r="C1727" s="41">
        <v>44</v>
      </c>
    </row>
    <row r="1728" spans="1:3" x14ac:dyDescent="0.25">
      <c r="A1728" s="41">
        <v>1726</v>
      </c>
      <c r="B1728" s="41">
        <v>25</v>
      </c>
      <c r="C1728" s="41">
        <v>6</v>
      </c>
    </row>
    <row r="1729" spans="1:3" x14ac:dyDescent="0.25">
      <c r="A1729" s="41">
        <v>1727</v>
      </c>
      <c r="B1729" s="41">
        <v>20</v>
      </c>
      <c r="C1729" s="41">
        <v>19</v>
      </c>
    </row>
    <row r="1730" spans="1:3" x14ac:dyDescent="0.25">
      <c r="A1730" s="41">
        <v>1728</v>
      </c>
      <c r="B1730" s="41">
        <v>39</v>
      </c>
      <c r="C1730" s="41">
        <v>22</v>
      </c>
    </row>
    <row r="1731" spans="1:3" x14ac:dyDescent="0.25">
      <c r="A1731" s="41">
        <v>1729</v>
      </c>
      <c r="B1731" s="41">
        <v>13</v>
      </c>
      <c r="C1731" s="41">
        <v>19</v>
      </c>
    </row>
    <row r="1732" spans="1:3" x14ac:dyDescent="0.25">
      <c r="A1732" s="41">
        <v>1730</v>
      </c>
      <c r="B1732" s="41">
        <v>44</v>
      </c>
      <c r="C1732" s="41">
        <v>41</v>
      </c>
    </row>
    <row r="1733" spans="1:3" x14ac:dyDescent="0.25">
      <c r="A1733" s="41">
        <v>1731</v>
      </c>
      <c r="B1733" s="41">
        <v>37</v>
      </c>
      <c r="C1733" s="41">
        <v>13</v>
      </c>
    </row>
    <row r="1734" spans="1:3" x14ac:dyDescent="0.25">
      <c r="A1734" s="41">
        <v>1732</v>
      </c>
      <c r="B1734" s="41">
        <v>29</v>
      </c>
      <c r="C1734" s="41">
        <v>48</v>
      </c>
    </row>
    <row r="1735" spans="1:3" x14ac:dyDescent="0.25">
      <c r="A1735" s="41">
        <v>1733</v>
      </c>
      <c r="B1735" s="41">
        <v>10</v>
      </c>
      <c r="C1735" s="41">
        <v>23</v>
      </c>
    </row>
    <row r="1736" spans="1:3" x14ac:dyDescent="0.25">
      <c r="A1736" s="41">
        <v>1734</v>
      </c>
      <c r="B1736" s="41">
        <v>42</v>
      </c>
      <c r="C1736" s="41">
        <v>27</v>
      </c>
    </row>
    <row r="1737" spans="1:3" x14ac:dyDescent="0.25">
      <c r="A1737" s="41">
        <v>1735</v>
      </c>
      <c r="B1737" s="41">
        <v>13</v>
      </c>
      <c r="C1737" s="41">
        <v>27</v>
      </c>
    </row>
    <row r="1738" spans="1:3" x14ac:dyDescent="0.25">
      <c r="A1738" s="41">
        <v>1736</v>
      </c>
      <c r="B1738" s="41">
        <v>40</v>
      </c>
      <c r="C1738" s="41">
        <v>37</v>
      </c>
    </row>
    <row r="1739" spans="1:3" x14ac:dyDescent="0.25">
      <c r="A1739" s="41">
        <v>1737</v>
      </c>
      <c r="B1739" s="41">
        <v>37</v>
      </c>
      <c r="C1739" s="41">
        <v>17</v>
      </c>
    </row>
    <row r="1740" spans="1:3" x14ac:dyDescent="0.25">
      <c r="A1740" s="41">
        <v>1738</v>
      </c>
      <c r="B1740" s="41">
        <v>23</v>
      </c>
      <c r="C1740" s="41">
        <v>46</v>
      </c>
    </row>
    <row r="1741" spans="1:3" x14ac:dyDescent="0.25">
      <c r="A1741" s="41">
        <v>1739</v>
      </c>
      <c r="B1741" s="41">
        <v>24</v>
      </c>
      <c r="C1741" s="41">
        <v>14</v>
      </c>
    </row>
    <row r="1742" spans="1:3" x14ac:dyDescent="0.25">
      <c r="A1742" s="41">
        <v>1740</v>
      </c>
      <c r="B1742" s="41">
        <v>32</v>
      </c>
      <c r="C1742" s="41">
        <v>13</v>
      </c>
    </row>
    <row r="1743" spans="1:3" x14ac:dyDescent="0.25">
      <c r="A1743" s="41">
        <v>1741</v>
      </c>
      <c r="B1743" s="41">
        <v>34</v>
      </c>
      <c r="C1743" s="41">
        <v>16</v>
      </c>
    </row>
    <row r="1744" spans="1:3" x14ac:dyDescent="0.25">
      <c r="A1744" s="41">
        <v>1742</v>
      </c>
      <c r="B1744" s="41">
        <v>34</v>
      </c>
      <c r="C1744" s="41">
        <v>31</v>
      </c>
    </row>
    <row r="1745" spans="1:3" x14ac:dyDescent="0.25">
      <c r="A1745" s="41">
        <v>1743</v>
      </c>
      <c r="B1745" s="41">
        <v>27</v>
      </c>
      <c r="C1745" s="41">
        <v>10</v>
      </c>
    </row>
    <row r="1746" spans="1:3" x14ac:dyDescent="0.25">
      <c r="A1746" s="41">
        <v>1744</v>
      </c>
      <c r="B1746" s="41">
        <v>39</v>
      </c>
      <c r="C1746" s="41">
        <v>3</v>
      </c>
    </row>
    <row r="1747" spans="1:3" x14ac:dyDescent="0.25">
      <c r="A1747" s="41">
        <v>1745</v>
      </c>
      <c r="B1747" s="41">
        <v>26</v>
      </c>
      <c r="C1747" s="41">
        <v>32</v>
      </c>
    </row>
    <row r="1748" spans="1:3" x14ac:dyDescent="0.25">
      <c r="A1748" s="41">
        <v>1746</v>
      </c>
      <c r="B1748" s="41">
        <v>3</v>
      </c>
      <c r="C1748" s="41">
        <v>23</v>
      </c>
    </row>
    <row r="1749" spans="1:3" x14ac:dyDescent="0.25">
      <c r="A1749" s="41">
        <v>1747</v>
      </c>
      <c r="B1749" s="41">
        <v>44</v>
      </c>
      <c r="C1749" s="41">
        <v>16</v>
      </c>
    </row>
    <row r="1750" spans="1:3" x14ac:dyDescent="0.25">
      <c r="A1750" s="41">
        <v>1748</v>
      </c>
      <c r="B1750" s="41">
        <v>14</v>
      </c>
      <c r="C1750" s="41">
        <v>20</v>
      </c>
    </row>
    <row r="1751" spans="1:3" x14ac:dyDescent="0.25">
      <c r="A1751" s="41">
        <v>1749</v>
      </c>
      <c r="B1751" s="41">
        <v>42</v>
      </c>
      <c r="C1751" s="41">
        <v>29</v>
      </c>
    </row>
    <row r="1752" spans="1:3" x14ac:dyDescent="0.25">
      <c r="A1752" s="41">
        <v>1750</v>
      </c>
      <c r="B1752" s="41">
        <v>27</v>
      </c>
      <c r="C1752" s="41">
        <v>38</v>
      </c>
    </row>
    <row r="1753" spans="1:3" x14ac:dyDescent="0.25">
      <c r="A1753" s="41">
        <v>1751</v>
      </c>
      <c r="B1753" s="41">
        <v>27</v>
      </c>
      <c r="C1753" s="41">
        <v>22</v>
      </c>
    </row>
    <row r="1754" spans="1:3" x14ac:dyDescent="0.25">
      <c r="A1754" s="41">
        <v>1752</v>
      </c>
      <c r="B1754" s="41">
        <v>13</v>
      </c>
      <c r="C1754" s="41">
        <v>34</v>
      </c>
    </row>
    <row r="1755" spans="1:3" x14ac:dyDescent="0.25">
      <c r="A1755" s="41">
        <v>1753</v>
      </c>
      <c r="B1755" s="41">
        <v>3</v>
      </c>
      <c r="C1755" s="41">
        <v>33</v>
      </c>
    </row>
    <row r="1756" spans="1:3" x14ac:dyDescent="0.25">
      <c r="A1756" s="41">
        <v>1754</v>
      </c>
      <c r="B1756" s="41">
        <v>21</v>
      </c>
      <c r="C1756" s="41">
        <v>20</v>
      </c>
    </row>
    <row r="1757" spans="1:3" x14ac:dyDescent="0.25">
      <c r="A1757" s="41">
        <v>1755</v>
      </c>
      <c r="B1757" s="41">
        <v>17</v>
      </c>
      <c r="C1757" s="41">
        <v>30</v>
      </c>
    </row>
    <row r="1758" spans="1:3" x14ac:dyDescent="0.25">
      <c r="A1758" s="41">
        <v>1756</v>
      </c>
      <c r="B1758" s="41">
        <v>23</v>
      </c>
      <c r="C1758" s="41">
        <v>26</v>
      </c>
    </row>
    <row r="1759" spans="1:3" x14ac:dyDescent="0.25">
      <c r="A1759" s="41">
        <v>1757</v>
      </c>
      <c r="B1759" s="41">
        <v>79</v>
      </c>
      <c r="C1759" s="41">
        <v>35</v>
      </c>
    </row>
    <row r="1760" spans="1:3" x14ac:dyDescent="0.25">
      <c r="A1760" s="41">
        <v>1758</v>
      </c>
      <c r="B1760" s="41">
        <v>24</v>
      </c>
      <c r="C1760" s="41">
        <v>11</v>
      </c>
    </row>
    <row r="1761" spans="1:3" x14ac:dyDescent="0.25">
      <c r="A1761" s="41">
        <v>1759</v>
      </c>
      <c r="B1761" s="41">
        <v>0</v>
      </c>
      <c r="C1761" s="41">
        <v>17</v>
      </c>
    </row>
    <row r="1762" spans="1:3" x14ac:dyDescent="0.25">
      <c r="A1762" s="41">
        <v>1760</v>
      </c>
      <c r="B1762" s="41">
        <v>13</v>
      </c>
      <c r="C1762" s="41">
        <v>14</v>
      </c>
    </row>
    <row r="1763" spans="1:3" x14ac:dyDescent="0.25">
      <c r="A1763" s="41">
        <v>1761</v>
      </c>
      <c r="B1763" s="41">
        <v>36</v>
      </c>
      <c r="C1763" s="41">
        <v>10</v>
      </c>
    </row>
    <row r="1764" spans="1:3" x14ac:dyDescent="0.25">
      <c r="A1764" s="41">
        <v>1762</v>
      </c>
      <c r="B1764" s="41">
        <v>40</v>
      </c>
      <c r="C1764" s="41">
        <v>24</v>
      </c>
    </row>
    <row r="1765" spans="1:3" x14ac:dyDescent="0.25">
      <c r="A1765" s="41">
        <v>1763</v>
      </c>
      <c r="B1765" s="41">
        <v>14</v>
      </c>
      <c r="C1765" s="41">
        <v>21</v>
      </c>
    </row>
    <row r="1766" spans="1:3" x14ac:dyDescent="0.25">
      <c r="A1766" s="41">
        <v>1764</v>
      </c>
      <c r="B1766" s="41">
        <v>24</v>
      </c>
      <c r="C1766" s="41">
        <v>37</v>
      </c>
    </row>
    <row r="1767" spans="1:3" x14ac:dyDescent="0.25">
      <c r="A1767" s="41">
        <v>1765</v>
      </c>
      <c r="B1767" s="41">
        <v>7</v>
      </c>
      <c r="C1767" s="41">
        <v>46</v>
      </c>
    </row>
    <row r="1768" spans="1:3" x14ac:dyDescent="0.25">
      <c r="A1768" s="41">
        <v>1766</v>
      </c>
      <c r="B1768" s="41">
        <v>3</v>
      </c>
      <c r="C1768" s="41">
        <v>41</v>
      </c>
    </row>
    <row r="1769" spans="1:3" x14ac:dyDescent="0.25">
      <c r="A1769" s="41">
        <v>1767</v>
      </c>
      <c r="B1769" s="41">
        <v>40</v>
      </c>
      <c r="C1769" s="41">
        <v>37</v>
      </c>
    </row>
    <row r="1770" spans="1:3" x14ac:dyDescent="0.25">
      <c r="A1770" s="41">
        <v>1768</v>
      </c>
      <c r="B1770" s="41">
        <v>36</v>
      </c>
      <c r="C1770" s="41">
        <v>10</v>
      </c>
    </row>
    <row r="1771" spans="1:3" x14ac:dyDescent="0.25">
      <c r="A1771" s="41">
        <v>1769</v>
      </c>
      <c r="B1771" s="41">
        <v>13</v>
      </c>
      <c r="C1771" s="41">
        <v>35</v>
      </c>
    </row>
    <row r="1772" spans="1:3" x14ac:dyDescent="0.25">
      <c r="A1772" s="41">
        <v>1770</v>
      </c>
      <c r="B1772" s="41">
        <v>14</v>
      </c>
      <c r="C1772" s="41">
        <v>26</v>
      </c>
    </row>
    <row r="1773" spans="1:3" x14ac:dyDescent="0.25">
      <c r="A1773" s="41">
        <v>1771</v>
      </c>
      <c r="B1773" s="41">
        <v>31</v>
      </c>
      <c r="C1773" s="41">
        <v>19</v>
      </c>
    </row>
    <row r="1774" spans="1:3" x14ac:dyDescent="0.25">
      <c r="A1774" s="41">
        <v>1772</v>
      </c>
      <c r="B1774" s="41">
        <v>48</v>
      </c>
      <c r="C1774" s="41">
        <v>60</v>
      </c>
    </row>
    <row r="1775" spans="1:3" x14ac:dyDescent="0.25">
      <c r="A1775" s="41">
        <v>1773</v>
      </c>
      <c r="B1775" s="41">
        <v>47</v>
      </c>
      <c r="C1775" s="41">
        <v>23</v>
      </c>
    </row>
    <row r="1776" spans="1:3" x14ac:dyDescent="0.25">
      <c r="A1776" s="41">
        <v>1774</v>
      </c>
      <c r="B1776" s="41">
        <v>16</v>
      </c>
      <c r="C1776" s="41">
        <v>26</v>
      </c>
    </row>
    <row r="1777" spans="1:3" x14ac:dyDescent="0.25">
      <c r="A1777" s="41">
        <v>1775</v>
      </c>
      <c r="B1777" s="41">
        <v>52</v>
      </c>
      <c r="C1777" s="41">
        <v>3</v>
      </c>
    </row>
    <row r="1778" spans="1:3" x14ac:dyDescent="0.25">
      <c r="A1778" s="41">
        <v>1776</v>
      </c>
      <c r="B1778" s="41">
        <v>13</v>
      </c>
      <c r="C1778" s="41">
        <v>30</v>
      </c>
    </row>
    <row r="1779" spans="1:3" x14ac:dyDescent="0.25">
      <c r="A1779" s="41">
        <v>1777</v>
      </c>
      <c r="B1779" s="41">
        <v>6</v>
      </c>
      <c r="C1779" s="41">
        <v>53</v>
      </c>
    </row>
    <row r="1780" spans="1:3" x14ac:dyDescent="0.25">
      <c r="A1780" s="41">
        <v>1778</v>
      </c>
      <c r="B1780" s="41">
        <v>24</v>
      </c>
      <c r="C1780" s="41">
        <v>36</v>
      </c>
    </row>
    <row r="1781" spans="1:3" x14ac:dyDescent="0.25">
      <c r="A1781" s="41">
        <v>1779</v>
      </c>
      <c r="B1781" s="41">
        <v>38</v>
      </c>
      <c r="C1781" s="41">
        <v>44</v>
      </c>
    </row>
    <row r="1782" spans="1:3" x14ac:dyDescent="0.25">
      <c r="A1782" s="41">
        <v>1780</v>
      </c>
      <c r="B1782" s="41">
        <v>21</v>
      </c>
      <c r="C1782" s="41">
        <v>44</v>
      </c>
    </row>
    <row r="1783" spans="1:3" x14ac:dyDescent="0.25">
      <c r="A1783" s="41">
        <v>1781</v>
      </c>
      <c r="B1783" s="41">
        <v>19</v>
      </c>
      <c r="C1783" s="41">
        <v>14</v>
      </c>
    </row>
    <row r="1784" spans="1:3" x14ac:dyDescent="0.25">
      <c r="A1784" s="41">
        <v>1782</v>
      </c>
      <c r="B1784" s="41">
        <v>30</v>
      </c>
      <c r="C1784" s="41">
        <v>20</v>
      </c>
    </row>
    <row r="1785" spans="1:3" x14ac:dyDescent="0.25">
      <c r="A1785" s="41">
        <v>1783</v>
      </c>
      <c r="B1785" s="41">
        <v>26</v>
      </c>
      <c r="C1785" s="41">
        <v>38</v>
      </c>
    </row>
    <row r="1786" spans="1:3" x14ac:dyDescent="0.25">
      <c r="A1786" s="41">
        <v>1784</v>
      </c>
      <c r="B1786" s="41">
        <v>41</v>
      </c>
      <c r="C1786" s="41">
        <v>14</v>
      </c>
    </row>
    <row r="1787" spans="1:3" x14ac:dyDescent="0.25">
      <c r="A1787" s="41">
        <v>1785</v>
      </c>
      <c r="B1787" s="41">
        <v>17</v>
      </c>
      <c r="C1787" s="41">
        <v>31</v>
      </c>
    </row>
    <row r="1788" spans="1:3" x14ac:dyDescent="0.25">
      <c r="A1788" s="41">
        <v>1786</v>
      </c>
      <c r="B1788" s="41">
        <v>14</v>
      </c>
      <c r="C1788" s="41">
        <v>16</v>
      </c>
    </row>
    <row r="1789" spans="1:3" x14ac:dyDescent="0.25">
      <c r="A1789" s="41">
        <v>1787</v>
      </c>
      <c r="B1789" s="41">
        <v>17</v>
      </c>
      <c r="C1789" s="41">
        <v>25</v>
      </c>
    </row>
    <row r="1790" spans="1:3" x14ac:dyDescent="0.25">
      <c r="A1790" s="41">
        <v>1788</v>
      </c>
      <c r="B1790" s="41">
        <v>27</v>
      </c>
      <c r="C1790" s="41">
        <v>28</v>
      </c>
    </row>
    <row r="1791" spans="1:3" x14ac:dyDescent="0.25">
      <c r="A1791" s="41">
        <v>1789</v>
      </c>
      <c r="B1791" s="41">
        <v>7</v>
      </c>
      <c r="C1791" s="41">
        <v>39</v>
      </c>
    </row>
    <row r="1792" spans="1:3" x14ac:dyDescent="0.25">
      <c r="A1792" s="41">
        <v>1790</v>
      </c>
      <c r="B1792" s="41">
        <v>23</v>
      </c>
      <c r="C1792" s="41">
        <v>51</v>
      </c>
    </row>
    <row r="1793" spans="1:3" x14ac:dyDescent="0.25">
      <c r="A1793" s="41">
        <v>1791</v>
      </c>
      <c r="B1793" s="41">
        <v>30</v>
      </c>
      <c r="C1793" s="41">
        <v>37</v>
      </c>
    </row>
    <row r="1794" spans="1:3" x14ac:dyDescent="0.25">
      <c r="A1794" s="41">
        <v>1792</v>
      </c>
      <c r="B1794" s="41">
        <v>23</v>
      </c>
      <c r="C1794" s="41">
        <v>33</v>
      </c>
    </row>
    <row r="1795" spans="1:3" x14ac:dyDescent="0.25">
      <c r="A1795" s="41">
        <v>1793</v>
      </c>
      <c r="B1795" s="41">
        <v>38</v>
      </c>
      <c r="C1795" s="41">
        <v>37</v>
      </c>
    </row>
    <row r="1796" spans="1:3" x14ac:dyDescent="0.25">
      <c r="A1796" s="41">
        <v>1794</v>
      </c>
      <c r="B1796" s="41">
        <v>28</v>
      </c>
      <c r="C1796" s="41">
        <v>48</v>
      </c>
    </row>
    <row r="1797" spans="1:3" x14ac:dyDescent="0.25">
      <c r="A1797" s="41">
        <v>1795</v>
      </c>
      <c r="B1797" s="41">
        <v>35</v>
      </c>
      <c r="C1797" s="41">
        <v>19</v>
      </c>
    </row>
    <row r="1798" spans="1:3" x14ac:dyDescent="0.25">
      <c r="A1798" s="41">
        <v>1796</v>
      </c>
      <c r="B1798" s="41">
        <v>23</v>
      </c>
      <c r="C1798" s="41">
        <v>29</v>
      </c>
    </row>
    <row r="1799" spans="1:3" x14ac:dyDescent="0.25">
      <c r="A1799" s="41">
        <v>1797</v>
      </c>
      <c r="B1799" s="41">
        <v>20</v>
      </c>
      <c r="C1799" s="41">
        <v>24</v>
      </c>
    </row>
    <row r="1800" spans="1:3" x14ac:dyDescent="0.25">
      <c r="A1800" s="41">
        <v>1798</v>
      </c>
      <c r="B1800" s="41">
        <v>28</v>
      </c>
      <c r="C1800" s="41">
        <v>13</v>
      </c>
    </row>
    <row r="1801" spans="1:3" x14ac:dyDescent="0.25">
      <c r="A1801" s="41">
        <v>1799</v>
      </c>
      <c r="B1801" s="41">
        <v>35</v>
      </c>
      <c r="C1801" s="41">
        <v>33</v>
      </c>
    </row>
    <row r="1802" spans="1:3" x14ac:dyDescent="0.25">
      <c r="A1802" s="41">
        <v>1800</v>
      </c>
      <c r="B1802" s="41">
        <v>38</v>
      </c>
      <c r="C1802" s="41">
        <v>13</v>
      </c>
    </row>
    <row r="1803" spans="1:3" x14ac:dyDescent="0.25">
      <c r="A1803" s="41">
        <v>1801</v>
      </c>
      <c r="B1803" s="41">
        <v>24</v>
      </c>
      <c r="C1803" s="41">
        <v>30</v>
      </c>
    </row>
    <row r="1804" spans="1:3" x14ac:dyDescent="0.25">
      <c r="A1804" s="41">
        <v>1802</v>
      </c>
      <c r="B1804" s="41">
        <v>35</v>
      </c>
      <c r="C1804" s="41">
        <v>10</v>
      </c>
    </row>
    <row r="1805" spans="1:3" x14ac:dyDescent="0.25">
      <c r="A1805" s="41">
        <v>1803</v>
      </c>
      <c r="B1805" s="41">
        <v>32</v>
      </c>
      <c r="C1805" s="41">
        <v>33</v>
      </c>
    </row>
    <row r="1806" spans="1:3" x14ac:dyDescent="0.25">
      <c r="A1806" s="41">
        <v>1804</v>
      </c>
      <c r="B1806" s="41">
        <v>27</v>
      </c>
      <c r="C1806" s="41">
        <v>17</v>
      </c>
    </row>
    <row r="1807" spans="1:3" x14ac:dyDescent="0.25">
      <c r="A1807" s="41">
        <v>1805</v>
      </c>
      <c r="B1807" s="41">
        <v>14</v>
      </c>
      <c r="C1807" s="41">
        <v>30</v>
      </c>
    </row>
    <row r="1808" spans="1:3" x14ac:dyDescent="0.25">
      <c r="A1808" s="41">
        <v>1806</v>
      </c>
      <c r="B1808" s="41">
        <v>24</v>
      </c>
      <c r="C1808" s="41">
        <v>38</v>
      </c>
    </row>
    <row r="1809" spans="1:3" x14ac:dyDescent="0.25">
      <c r="A1809" s="41">
        <v>1807</v>
      </c>
      <c r="B1809" s="41">
        <v>19</v>
      </c>
      <c r="C1809" s="41">
        <v>20</v>
      </c>
    </row>
    <row r="1810" spans="1:3" x14ac:dyDescent="0.25">
      <c r="A1810" s="41">
        <v>1808</v>
      </c>
      <c r="B1810" s="41">
        <v>13</v>
      </c>
      <c r="C1810" s="41">
        <v>10</v>
      </c>
    </row>
    <row r="1811" spans="1:3" x14ac:dyDescent="0.25">
      <c r="A1811" s="41">
        <v>1809</v>
      </c>
      <c r="B1811" s="41">
        <v>25</v>
      </c>
      <c r="C1811" s="41">
        <v>33</v>
      </c>
    </row>
    <row r="1812" spans="1:3" x14ac:dyDescent="0.25">
      <c r="A1812" s="41">
        <v>1810</v>
      </c>
      <c r="B1812" s="41">
        <v>24</v>
      </c>
      <c r="C1812" s="41">
        <v>17</v>
      </c>
    </row>
    <row r="1813" spans="1:3" x14ac:dyDescent="0.25">
      <c r="A1813" s="41">
        <v>1811</v>
      </c>
      <c r="B1813" s="41">
        <v>39</v>
      </c>
      <c r="C1813" s="41">
        <v>31</v>
      </c>
    </row>
    <row r="1814" spans="1:3" x14ac:dyDescent="0.25">
      <c r="A1814" s="41">
        <v>1812</v>
      </c>
      <c r="B1814" s="41">
        <v>51</v>
      </c>
      <c r="C1814" s="41">
        <v>3</v>
      </c>
    </row>
    <row r="1815" spans="1:3" x14ac:dyDescent="0.25">
      <c r="A1815" s="41">
        <v>1813</v>
      </c>
      <c r="B1815" s="41">
        <v>22</v>
      </c>
      <c r="C1815" s="41">
        <v>2</v>
      </c>
    </row>
    <row r="1816" spans="1:3" x14ac:dyDescent="0.25">
      <c r="A1816" s="41">
        <v>1814</v>
      </c>
      <c r="B1816" s="41">
        <v>21</v>
      </c>
      <c r="C1816" s="41">
        <v>57</v>
      </c>
    </row>
    <row r="1817" spans="1:3" x14ac:dyDescent="0.25">
      <c r="A1817" s="41">
        <v>1815</v>
      </c>
      <c r="B1817" s="41">
        <v>38</v>
      </c>
      <c r="C1817" s="41">
        <v>15</v>
      </c>
    </row>
    <row r="1818" spans="1:3" x14ac:dyDescent="0.25">
      <c r="A1818" s="41">
        <v>1816</v>
      </c>
      <c r="B1818" s="41">
        <v>17</v>
      </c>
      <c r="C1818" s="41">
        <v>12</v>
      </c>
    </row>
    <row r="1819" spans="1:3" x14ac:dyDescent="0.25">
      <c r="A1819" s="41">
        <v>1817</v>
      </c>
      <c r="B1819" s="41">
        <v>23</v>
      </c>
      <c r="C1819" s="41">
        <v>27</v>
      </c>
    </row>
    <row r="1820" spans="1:3" x14ac:dyDescent="0.25">
      <c r="A1820" s="41">
        <v>1818</v>
      </c>
      <c r="B1820" s="41">
        <v>22</v>
      </c>
      <c r="C1820" s="41">
        <v>34</v>
      </c>
    </row>
    <row r="1821" spans="1:3" x14ac:dyDescent="0.25">
      <c r="A1821" s="41">
        <v>1819</v>
      </c>
      <c r="B1821" s="41">
        <v>24</v>
      </c>
      <c r="C1821" s="41">
        <v>6</v>
      </c>
    </row>
    <row r="1822" spans="1:3" x14ac:dyDescent="0.25">
      <c r="A1822" s="41">
        <v>1820</v>
      </c>
      <c r="B1822" s="41">
        <v>14</v>
      </c>
      <c r="C1822" s="41">
        <v>47</v>
      </c>
    </row>
    <row r="1823" spans="1:3" x14ac:dyDescent="0.25">
      <c r="A1823" s="41">
        <v>1821</v>
      </c>
      <c r="B1823" s="41">
        <v>31</v>
      </c>
      <c r="C1823" s="41">
        <v>0</v>
      </c>
    </row>
    <row r="1824" spans="1:3" x14ac:dyDescent="0.25">
      <c r="A1824" s="41">
        <v>1822</v>
      </c>
      <c r="B1824" s="41">
        <v>7</v>
      </c>
      <c r="C1824" s="41">
        <v>40</v>
      </c>
    </row>
    <row r="1825" spans="1:3" x14ac:dyDescent="0.25">
      <c r="A1825" s="41">
        <v>1823</v>
      </c>
      <c r="B1825" s="41">
        <v>17</v>
      </c>
      <c r="C1825" s="41">
        <v>23</v>
      </c>
    </row>
    <row r="1826" spans="1:3" x14ac:dyDescent="0.25">
      <c r="A1826" s="41">
        <v>1824</v>
      </c>
      <c r="B1826" s="41">
        <v>6</v>
      </c>
      <c r="C1826" s="41">
        <v>22</v>
      </c>
    </row>
    <row r="1827" spans="1:3" x14ac:dyDescent="0.25">
      <c r="A1827" s="41">
        <v>1825</v>
      </c>
      <c r="B1827" s="41">
        <v>28</v>
      </c>
      <c r="C1827" s="41">
        <v>16</v>
      </c>
    </row>
    <row r="1828" spans="1:3" x14ac:dyDescent="0.25">
      <c r="A1828" s="41">
        <v>1826</v>
      </c>
      <c r="B1828" s="41">
        <v>37</v>
      </c>
      <c r="C1828" s="41">
        <v>23</v>
      </c>
    </row>
    <row r="1829" spans="1:3" x14ac:dyDescent="0.25">
      <c r="A1829" s="41">
        <v>1827</v>
      </c>
      <c r="B1829" s="41">
        <v>13</v>
      </c>
      <c r="C1829" s="41">
        <v>23</v>
      </c>
    </row>
    <row r="1830" spans="1:3" x14ac:dyDescent="0.25">
      <c r="A1830" s="41">
        <v>1828</v>
      </c>
      <c r="B1830" s="41">
        <v>38</v>
      </c>
      <c r="C1830" s="41">
        <v>3</v>
      </c>
    </row>
    <row r="1831" spans="1:3" x14ac:dyDescent="0.25">
      <c r="A1831" s="41">
        <v>1829</v>
      </c>
      <c r="B1831" s="41">
        <v>39</v>
      </c>
      <c r="C1831" s="41">
        <v>19</v>
      </c>
    </row>
    <row r="1832" spans="1:3" x14ac:dyDescent="0.25">
      <c r="A1832" s="41">
        <v>1830</v>
      </c>
      <c r="B1832" s="41">
        <v>27</v>
      </c>
      <c r="C1832" s="41">
        <v>20</v>
      </c>
    </row>
    <row r="1833" spans="1:3" x14ac:dyDescent="0.25">
      <c r="A1833" s="41">
        <v>1831</v>
      </c>
      <c r="B1833" s="41">
        <v>46</v>
      </c>
      <c r="C1833" s="41">
        <v>34</v>
      </c>
    </row>
    <row r="1834" spans="1:3" x14ac:dyDescent="0.25">
      <c r="A1834" s="41">
        <v>1832</v>
      </c>
      <c r="B1834" s="41">
        <v>20</v>
      </c>
      <c r="C1834" s="41">
        <v>34</v>
      </c>
    </row>
    <row r="1835" spans="1:3" x14ac:dyDescent="0.25">
      <c r="A1835" s="41">
        <v>1833</v>
      </c>
      <c r="B1835" s="41">
        <v>13</v>
      </c>
      <c r="C1835" s="41">
        <v>47</v>
      </c>
    </row>
    <row r="1836" spans="1:3" x14ac:dyDescent="0.25">
      <c r="A1836" s="41">
        <v>1834</v>
      </c>
      <c r="B1836" s="41">
        <v>24</v>
      </c>
      <c r="C1836" s="41">
        <v>7</v>
      </c>
    </row>
    <row r="1837" spans="1:3" x14ac:dyDescent="0.25">
      <c r="A1837" s="41">
        <v>1835</v>
      </c>
      <c r="B1837" s="41">
        <v>46</v>
      </c>
      <c r="C1837" s="41">
        <v>22</v>
      </c>
    </row>
    <row r="1838" spans="1:3" x14ac:dyDescent="0.25">
      <c r="A1838" s="41">
        <v>1836</v>
      </c>
      <c r="B1838" s="41">
        <v>23</v>
      </c>
      <c r="C1838" s="41">
        <v>24</v>
      </c>
    </row>
    <row r="1839" spans="1:3" x14ac:dyDescent="0.25">
      <c r="A1839" s="41">
        <v>1837</v>
      </c>
      <c r="B1839" s="41">
        <v>30</v>
      </c>
      <c r="C1839" s="41">
        <v>44</v>
      </c>
    </row>
    <row r="1840" spans="1:3" x14ac:dyDescent="0.25">
      <c r="A1840" s="41">
        <v>1838</v>
      </c>
      <c r="B1840" s="41">
        <v>31</v>
      </c>
      <c r="C1840" s="41">
        <v>37</v>
      </c>
    </row>
    <row r="1841" spans="1:3" x14ac:dyDescent="0.25">
      <c r="A1841" s="41">
        <v>1839</v>
      </c>
      <c r="B1841" s="41">
        <v>28</v>
      </c>
      <c r="C1841" s="41">
        <v>10</v>
      </c>
    </row>
    <row r="1842" spans="1:3" x14ac:dyDescent="0.25">
      <c r="A1842" s="41">
        <v>1840</v>
      </c>
      <c r="B1842" s="41">
        <v>3</v>
      </c>
      <c r="C1842" s="41">
        <v>25</v>
      </c>
    </row>
    <row r="1843" spans="1:3" x14ac:dyDescent="0.25">
      <c r="A1843" s="41">
        <v>1841</v>
      </c>
      <c r="B1843" s="41">
        <v>21</v>
      </c>
      <c r="C1843" s="41">
        <v>24</v>
      </c>
    </row>
    <row r="1844" spans="1:3" x14ac:dyDescent="0.25">
      <c r="A1844" s="41">
        <v>1842</v>
      </c>
      <c r="B1844" s="41">
        <v>43</v>
      </c>
      <c r="C1844" s="41">
        <v>34</v>
      </c>
    </row>
    <row r="1845" spans="1:3" x14ac:dyDescent="0.25">
      <c r="A1845" s="41">
        <v>1843</v>
      </c>
      <c r="B1845" s="41">
        <v>29</v>
      </c>
      <c r="C1845" s="41">
        <v>37</v>
      </c>
    </row>
    <row r="1846" spans="1:3" x14ac:dyDescent="0.25">
      <c r="A1846" s="41">
        <v>1844</v>
      </c>
      <c r="B1846" s="41">
        <v>41</v>
      </c>
      <c r="C1846" s="41">
        <v>47</v>
      </c>
    </row>
    <row r="1847" spans="1:3" x14ac:dyDescent="0.25">
      <c r="A1847" s="41">
        <v>1845</v>
      </c>
      <c r="B1847" s="41">
        <v>27</v>
      </c>
      <c r="C1847" s="41">
        <v>3</v>
      </c>
    </row>
    <row r="1848" spans="1:3" x14ac:dyDescent="0.25">
      <c r="A1848" s="41">
        <v>1846</v>
      </c>
      <c r="B1848" s="41">
        <v>24</v>
      </c>
      <c r="C1848" s="41">
        <v>30</v>
      </c>
    </row>
    <row r="1849" spans="1:3" x14ac:dyDescent="0.25">
      <c r="A1849" s="41">
        <v>1847</v>
      </c>
      <c r="B1849" s="41">
        <v>17</v>
      </c>
      <c r="C1849" s="41">
        <v>10</v>
      </c>
    </row>
    <row r="1850" spans="1:3" x14ac:dyDescent="0.25">
      <c r="A1850" s="41">
        <v>1848</v>
      </c>
      <c r="B1850" s="41">
        <v>47</v>
      </c>
      <c r="C1850" s="41">
        <v>33</v>
      </c>
    </row>
    <row r="1851" spans="1:3" x14ac:dyDescent="0.25">
      <c r="A1851" s="41">
        <v>1849</v>
      </c>
      <c r="B1851" s="41">
        <v>46</v>
      </c>
      <c r="C1851" s="41">
        <v>48</v>
      </c>
    </row>
    <row r="1852" spans="1:3" x14ac:dyDescent="0.25">
      <c r="A1852" s="41">
        <v>1850</v>
      </c>
      <c r="B1852" s="41">
        <v>68</v>
      </c>
      <c r="C1852" s="41">
        <v>31</v>
      </c>
    </row>
    <row r="1853" spans="1:3" x14ac:dyDescent="0.25">
      <c r="A1853" s="41">
        <v>1851</v>
      </c>
      <c r="B1853" s="41">
        <v>38</v>
      </c>
      <c r="C1853" s="41">
        <v>23</v>
      </c>
    </row>
    <row r="1854" spans="1:3" x14ac:dyDescent="0.25">
      <c r="A1854" s="41">
        <v>1852</v>
      </c>
      <c r="B1854" s="41">
        <v>27</v>
      </c>
      <c r="C1854" s="41">
        <v>18</v>
      </c>
    </row>
    <row r="1855" spans="1:3" x14ac:dyDescent="0.25">
      <c r="A1855" s="41">
        <v>1853</v>
      </c>
      <c r="B1855" s="41">
        <v>6</v>
      </c>
      <c r="C1855" s="41">
        <v>20</v>
      </c>
    </row>
    <row r="1856" spans="1:3" x14ac:dyDescent="0.25">
      <c r="A1856" s="41">
        <v>1854</v>
      </c>
      <c r="B1856" s="41">
        <v>20</v>
      </c>
      <c r="C1856" s="41">
        <v>33</v>
      </c>
    </row>
    <row r="1857" spans="1:3" x14ac:dyDescent="0.25">
      <c r="A1857" s="41">
        <v>1855</v>
      </c>
      <c r="B1857" s="41">
        <v>14</v>
      </c>
      <c r="C1857" s="41">
        <v>24</v>
      </c>
    </row>
    <row r="1858" spans="1:3" x14ac:dyDescent="0.25">
      <c r="A1858" s="41">
        <v>1856</v>
      </c>
      <c r="B1858" s="41">
        <v>36</v>
      </c>
      <c r="C1858" s="41">
        <v>37</v>
      </c>
    </row>
    <row r="1859" spans="1:3" x14ac:dyDescent="0.25">
      <c r="A1859" s="41">
        <v>1857</v>
      </c>
      <c r="B1859" s="41">
        <v>30</v>
      </c>
      <c r="C1859" s="41">
        <v>39</v>
      </c>
    </row>
    <row r="1860" spans="1:3" x14ac:dyDescent="0.25">
      <c r="A1860" s="41">
        <v>1858</v>
      </c>
      <c r="B1860" s="41">
        <v>27</v>
      </c>
      <c r="C1860" s="41">
        <v>43</v>
      </c>
    </row>
    <row r="1861" spans="1:3" x14ac:dyDescent="0.25">
      <c r="A1861" s="41">
        <v>1859</v>
      </c>
      <c r="B1861" s="41">
        <v>30</v>
      </c>
      <c r="C1861" s="41">
        <v>21</v>
      </c>
    </row>
    <row r="1862" spans="1:3" x14ac:dyDescent="0.25">
      <c r="A1862" s="41">
        <v>1860</v>
      </c>
      <c r="B1862" s="41">
        <v>30</v>
      </c>
      <c r="C1862" s="41">
        <v>38</v>
      </c>
    </row>
    <row r="1863" spans="1:3" x14ac:dyDescent="0.25">
      <c r="A1863" s="41">
        <v>1861</v>
      </c>
      <c r="B1863" s="41">
        <v>14</v>
      </c>
      <c r="C1863" s="41">
        <v>13</v>
      </c>
    </row>
    <row r="1864" spans="1:3" x14ac:dyDescent="0.25">
      <c r="A1864" s="41">
        <v>1862</v>
      </c>
      <c r="B1864" s="41">
        <v>3</v>
      </c>
      <c r="C1864" s="41">
        <v>26</v>
      </c>
    </row>
    <row r="1865" spans="1:3" x14ac:dyDescent="0.25">
      <c r="A1865" s="41">
        <v>1863</v>
      </c>
      <c r="B1865" s="41">
        <v>24</v>
      </c>
      <c r="C1865" s="41">
        <v>36</v>
      </c>
    </row>
    <row r="1866" spans="1:3" x14ac:dyDescent="0.25">
      <c r="A1866" s="41">
        <v>1864</v>
      </c>
      <c r="B1866" s="41">
        <v>21</v>
      </c>
      <c r="C1866" s="41">
        <v>55</v>
      </c>
    </row>
    <row r="1867" spans="1:3" x14ac:dyDescent="0.25">
      <c r="A1867" s="41">
        <v>1865</v>
      </c>
      <c r="B1867" s="41">
        <v>7</v>
      </c>
      <c r="C1867" s="41">
        <v>33</v>
      </c>
    </row>
    <row r="1868" spans="1:3" x14ac:dyDescent="0.25">
      <c r="A1868" s="41">
        <v>1866</v>
      </c>
      <c r="B1868" s="41">
        <v>7</v>
      </c>
      <c r="C1868" s="41">
        <v>25</v>
      </c>
    </row>
    <row r="1869" spans="1:3" x14ac:dyDescent="0.25">
      <c r="A1869" s="41">
        <v>1867</v>
      </c>
      <c r="B1869" s="41">
        <v>23</v>
      </c>
      <c r="C1869" s="41">
        <v>26</v>
      </c>
    </row>
    <row r="1870" spans="1:3" x14ac:dyDescent="0.25">
      <c r="A1870" s="41">
        <v>1868</v>
      </c>
      <c r="B1870" s="41">
        <v>28</v>
      </c>
      <c r="C1870" s="41">
        <v>46</v>
      </c>
    </row>
    <row r="1871" spans="1:3" x14ac:dyDescent="0.25">
      <c r="A1871" s="41">
        <v>1869</v>
      </c>
      <c r="B1871" s="41">
        <v>17</v>
      </c>
      <c r="C1871" s="41">
        <v>30</v>
      </c>
    </row>
    <row r="1872" spans="1:3" x14ac:dyDescent="0.25">
      <c r="A1872" s="41">
        <v>1870</v>
      </c>
      <c r="B1872" s="41">
        <v>3</v>
      </c>
      <c r="C1872" s="41">
        <v>20</v>
      </c>
    </row>
    <row r="1873" spans="1:3" x14ac:dyDescent="0.25">
      <c r="A1873" s="41">
        <v>1871</v>
      </c>
      <c r="B1873" s="41">
        <v>21</v>
      </c>
      <c r="C1873" s="41">
        <v>29</v>
      </c>
    </row>
    <row r="1874" spans="1:3" x14ac:dyDescent="0.25">
      <c r="A1874" s="41">
        <v>1872</v>
      </c>
      <c r="B1874" s="41">
        <v>44</v>
      </c>
      <c r="C1874" s="41">
        <v>41</v>
      </c>
    </row>
    <row r="1875" spans="1:3" x14ac:dyDescent="0.25">
      <c r="A1875" s="41">
        <v>1873</v>
      </c>
      <c r="B1875" s="41">
        <v>21</v>
      </c>
      <c r="C1875" s="41">
        <v>44</v>
      </c>
    </row>
    <row r="1876" spans="1:3" x14ac:dyDescent="0.25">
      <c r="A1876" s="41">
        <v>1874</v>
      </c>
      <c r="B1876" s="41">
        <v>41</v>
      </c>
      <c r="C1876" s="41">
        <v>33</v>
      </c>
    </row>
    <row r="1877" spans="1:3" x14ac:dyDescent="0.25">
      <c r="A1877" s="41">
        <v>1875</v>
      </c>
      <c r="B1877" s="41">
        <v>14</v>
      </c>
      <c r="C1877" s="41">
        <v>18</v>
      </c>
    </row>
    <row r="1878" spans="1:3" x14ac:dyDescent="0.25">
      <c r="A1878" s="41">
        <v>1876</v>
      </c>
      <c r="B1878" s="41">
        <v>25</v>
      </c>
      <c r="C1878" s="41">
        <v>40</v>
      </c>
    </row>
    <row r="1879" spans="1:3" x14ac:dyDescent="0.25">
      <c r="A1879" s="41">
        <v>1877</v>
      </c>
      <c r="B1879" s="41">
        <v>24</v>
      </c>
      <c r="C1879" s="41">
        <v>39</v>
      </c>
    </row>
    <row r="1880" spans="1:3" x14ac:dyDescent="0.25">
      <c r="A1880" s="41">
        <v>1878</v>
      </c>
      <c r="B1880" s="41">
        <v>14</v>
      </c>
      <c r="C1880" s="41">
        <v>34</v>
      </c>
    </row>
    <row r="1881" spans="1:3" x14ac:dyDescent="0.25">
      <c r="A1881" s="41">
        <v>1879</v>
      </c>
      <c r="B1881" s="41">
        <v>26</v>
      </c>
      <c r="C1881" s="41">
        <v>40</v>
      </c>
    </row>
    <row r="1882" spans="1:3" x14ac:dyDescent="0.25">
      <c r="A1882" s="41">
        <v>1880</v>
      </c>
      <c r="B1882" s="41">
        <v>25</v>
      </c>
      <c r="C1882" s="41">
        <v>21</v>
      </c>
    </row>
    <row r="1883" spans="1:3" x14ac:dyDescent="0.25">
      <c r="A1883" s="41">
        <v>1881</v>
      </c>
      <c r="B1883" s="41">
        <v>25</v>
      </c>
      <c r="C1883" s="41">
        <v>16</v>
      </c>
    </row>
    <row r="1884" spans="1:3" x14ac:dyDescent="0.25">
      <c r="A1884" s="41">
        <v>1882</v>
      </c>
      <c r="B1884" s="41">
        <v>31</v>
      </c>
      <c r="C1884" s="41">
        <v>13</v>
      </c>
    </row>
    <row r="1885" spans="1:3" x14ac:dyDescent="0.25">
      <c r="A1885" s="41">
        <v>1883</v>
      </c>
      <c r="B1885" s="41">
        <v>33</v>
      </c>
      <c r="C1885" s="41">
        <v>13</v>
      </c>
    </row>
    <row r="1886" spans="1:3" x14ac:dyDescent="0.25">
      <c r="A1886" s="41">
        <v>1884</v>
      </c>
      <c r="B1886" s="41">
        <v>17</v>
      </c>
      <c r="C1886" s="41">
        <v>20</v>
      </c>
    </row>
    <row r="1887" spans="1:3" x14ac:dyDescent="0.25">
      <c r="A1887" s="41">
        <v>1885</v>
      </c>
      <c r="B1887" s="41">
        <v>33</v>
      </c>
      <c r="C1887" s="41">
        <v>30</v>
      </c>
    </row>
    <row r="1888" spans="1:3" x14ac:dyDescent="0.25">
      <c r="A1888" s="41">
        <v>1886</v>
      </c>
      <c r="B1888" s="41">
        <v>53</v>
      </c>
      <c r="C1888" s="41">
        <v>16</v>
      </c>
    </row>
    <row r="1889" spans="1:3" x14ac:dyDescent="0.25">
      <c r="A1889" s="41">
        <v>1887</v>
      </c>
      <c r="B1889" s="41">
        <v>20</v>
      </c>
      <c r="C1889" s="41">
        <v>24</v>
      </c>
    </row>
    <row r="1890" spans="1:3" x14ac:dyDescent="0.25">
      <c r="A1890" s="41">
        <v>1888</v>
      </c>
      <c r="B1890" s="41">
        <v>64</v>
      </c>
      <c r="C1890" s="41">
        <v>33</v>
      </c>
    </row>
    <row r="1891" spans="1:3" x14ac:dyDescent="0.25">
      <c r="A1891" s="41">
        <v>1889</v>
      </c>
      <c r="B1891" s="41">
        <v>13</v>
      </c>
      <c r="C1891" s="41">
        <v>40</v>
      </c>
    </row>
    <row r="1892" spans="1:3" x14ac:dyDescent="0.25">
      <c r="A1892" s="41">
        <v>1890</v>
      </c>
      <c r="B1892" s="41">
        <v>27</v>
      </c>
      <c r="C1892" s="41">
        <v>6</v>
      </c>
    </row>
    <row r="1893" spans="1:3" x14ac:dyDescent="0.25">
      <c r="A1893" s="41">
        <v>1891</v>
      </c>
      <c r="B1893" s="41">
        <v>9</v>
      </c>
      <c r="C1893" s="41">
        <v>37</v>
      </c>
    </row>
    <row r="1894" spans="1:3" x14ac:dyDescent="0.25">
      <c r="A1894" s="41">
        <v>1892</v>
      </c>
      <c r="B1894" s="41">
        <v>17</v>
      </c>
      <c r="C1894" s="41">
        <v>7</v>
      </c>
    </row>
    <row r="1895" spans="1:3" x14ac:dyDescent="0.25">
      <c r="A1895" s="41">
        <v>1893</v>
      </c>
      <c r="B1895" s="41">
        <v>20</v>
      </c>
      <c r="C1895" s="41">
        <v>40</v>
      </c>
    </row>
    <row r="1896" spans="1:3" x14ac:dyDescent="0.25">
      <c r="A1896" s="41">
        <v>1894</v>
      </c>
      <c r="B1896" s="41">
        <v>49</v>
      </c>
      <c r="C1896" s="41">
        <v>55</v>
      </c>
    </row>
    <row r="1897" spans="1:3" x14ac:dyDescent="0.25">
      <c r="A1897" s="41">
        <v>1895</v>
      </c>
      <c r="B1897" s="41">
        <v>35</v>
      </c>
      <c r="C1897" s="41">
        <v>40</v>
      </c>
    </row>
    <row r="1898" spans="1:3" x14ac:dyDescent="0.25">
      <c r="A1898" s="41">
        <v>1896</v>
      </c>
      <c r="B1898" s="41">
        <v>31</v>
      </c>
      <c r="C1898" s="41">
        <v>19</v>
      </c>
    </row>
    <row r="1899" spans="1:3" x14ac:dyDescent="0.25">
      <c r="A1899" s="41">
        <v>1897</v>
      </c>
      <c r="B1899" s="41">
        <v>27</v>
      </c>
      <c r="C1899" s="41">
        <v>20</v>
      </c>
    </row>
    <row r="1900" spans="1:3" x14ac:dyDescent="0.25">
      <c r="A1900" s="41">
        <v>1898</v>
      </c>
      <c r="B1900" s="41">
        <v>27</v>
      </c>
      <c r="C1900" s="41">
        <v>36</v>
      </c>
    </row>
    <row r="1901" spans="1:3" x14ac:dyDescent="0.25">
      <c r="A1901" s="41">
        <v>1899</v>
      </c>
      <c r="B1901" s="41">
        <v>38</v>
      </c>
      <c r="C1901" s="41">
        <v>20</v>
      </c>
    </row>
    <row r="1902" spans="1:3" x14ac:dyDescent="0.25">
      <c r="A1902" s="41">
        <v>1900</v>
      </c>
      <c r="B1902" s="41">
        <v>38</v>
      </c>
      <c r="C1902" s="41">
        <v>24</v>
      </c>
    </row>
    <row r="1903" spans="1:3" x14ac:dyDescent="0.25">
      <c r="A1903" s="41">
        <v>1901</v>
      </c>
      <c r="B1903" s="41">
        <v>52</v>
      </c>
      <c r="C1903" s="41">
        <v>44</v>
      </c>
    </row>
    <row r="1904" spans="1:3" x14ac:dyDescent="0.25">
      <c r="A1904" s="41">
        <v>1902</v>
      </c>
      <c r="B1904" s="41">
        <v>23</v>
      </c>
      <c r="C1904" s="41">
        <v>21</v>
      </c>
    </row>
    <row r="1905" spans="1:3" x14ac:dyDescent="0.25">
      <c r="A1905" s="41">
        <v>1903</v>
      </c>
      <c r="B1905" s="41">
        <v>36</v>
      </c>
      <c r="C1905" s="41">
        <v>13</v>
      </c>
    </row>
    <row r="1906" spans="1:3" x14ac:dyDescent="0.25">
      <c r="A1906" s="41">
        <v>1904</v>
      </c>
      <c r="B1906" s="41">
        <v>21</v>
      </c>
      <c r="C1906" s="41">
        <v>37</v>
      </c>
    </row>
    <row r="1907" spans="1:3" x14ac:dyDescent="0.25">
      <c r="A1907" s="41">
        <v>1905</v>
      </c>
      <c r="B1907" s="41">
        <v>41</v>
      </c>
      <c r="C1907" s="41">
        <v>3</v>
      </c>
    </row>
    <row r="1908" spans="1:3" x14ac:dyDescent="0.25">
      <c r="A1908" s="41">
        <v>1906</v>
      </c>
      <c r="B1908" s="41">
        <v>24</v>
      </c>
      <c r="C1908" s="41">
        <v>31</v>
      </c>
    </row>
    <row r="1909" spans="1:3" x14ac:dyDescent="0.25">
      <c r="A1909" s="41">
        <v>1907</v>
      </c>
      <c r="B1909" s="41">
        <v>35</v>
      </c>
      <c r="C1909" s="41">
        <v>45</v>
      </c>
    </row>
    <row r="1910" spans="1:3" x14ac:dyDescent="0.25">
      <c r="A1910" s="41">
        <v>1908</v>
      </c>
      <c r="B1910" s="41">
        <v>41</v>
      </c>
      <c r="C1910" s="41">
        <v>27</v>
      </c>
    </row>
    <row r="1911" spans="1:3" x14ac:dyDescent="0.25">
      <c r="A1911" s="41">
        <v>1909</v>
      </c>
      <c r="B1911" s="41">
        <v>14</v>
      </c>
      <c r="C1911" s="41">
        <v>27</v>
      </c>
    </row>
    <row r="1912" spans="1:3" x14ac:dyDescent="0.25">
      <c r="A1912" s="41">
        <v>1910</v>
      </c>
      <c r="B1912" s="41">
        <v>17</v>
      </c>
      <c r="C1912" s="41">
        <v>27</v>
      </c>
    </row>
    <row r="1913" spans="1:3" x14ac:dyDescent="0.25">
      <c r="A1913" s="41">
        <v>1911</v>
      </c>
      <c r="B1913" s="41">
        <v>42</v>
      </c>
      <c r="C1913" s="41">
        <v>26</v>
      </c>
    </row>
    <row r="1914" spans="1:3" x14ac:dyDescent="0.25">
      <c r="A1914" s="41">
        <v>1912</v>
      </c>
      <c r="B1914" s="41">
        <v>14</v>
      </c>
      <c r="C1914" s="41">
        <v>58</v>
      </c>
    </row>
    <row r="1915" spans="1:3" x14ac:dyDescent="0.25">
      <c r="A1915" s="41">
        <v>1913</v>
      </c>
      <c r="B1915" s="41">
        <v>27</v>
      </c>
      <c r="C1915" s="41">
        <v>29</v>
      </c>
    </row>
    <row r="1916" spans="1:3" x14ac:dyDescent="0.25">
      <c r="A1916" s="41">
        <v>1914</v>
      </c>
      <c r="B1916" s="41">
        <v>28</v>
      </c>
      <c r="C1916" s="41">
        <v>3</v>
      </c>
    </row>
    <row r="1917" spans="1:3" x14ac:dyDescent="0.25">
      <c r="A1917" s="41">
        <v>1915</v>
      </c>
      <c r="B1917" s="41">
        <v>7</v>
      </c>
      <c r="C1917" s="41">
        <v>43</v>
      </c>
    </row>
    <row r="1918" spans="1:3" x14ac:dyDescent="0.25">
      <c r="A1918" s="41">
        <v>1916</v>
      </c>
      <c r="B1918" s="41">
        <v>28</v>
      </c>
      <c r="C1918" s="41">
        <v>27</v>
      </c>
    </row>
    <row r="1919" spans="1:3" x14ac:dyDescent="0.25">
      <c r="A1919" s="41">
        <v>1917</v>
      </c>
      <c r="B1919" s="41">
        <v>10</v>
      </c>
      <c r="C1919" s="41">
        <v>19</v>
      </c>
    </row>
    <row r="1920" spans="1:3" x14ac:dyDescent="0.25">
      <c r="A1920" s="41">
        <v>1918</v>
      </c>
      <c r="B1920" s="41">
        <v>41</v>
      </c>
      <c r="C1920" s="41">
        <v>35</v>
      </c>
    </row>
    <row r="1921" spans="1:3" x14ac:dyDescent="0.25">
      <c r="A1921" s="41">
        <v>1919</v>
      </c>
      <c r="B1921" s="41">
        <v>38</v>
      </c>
      <c r="C1921" s="41">
        <v>17</v>
      </c>
    </row>
    <row r="1922" spans="1:3" x14ac:dyDescent="0.25">
      <c r="A1922" s="41">
        <v>1920</v>
      </c>
      <c r="B1922" s="41">
        <v>28</v>
      </c>
      <c r="C1922" s="41">
        <v>10</v>
      </c>
    </row>
    <row r="1923" spans="1:3" x14ac:dyDescent="0.25">
      <c r="A1923" s="41">
        <v>1921</v>
      </c>
      <c r="B1923" s="41">
        <v>25</v>
      </c>
      <c r="C1923" s="41">
        <v>29</v>
      </c>
    </row>
    <row r="1924" spans="1:3" x14ac:dyDescent="0.25">
      <c r="A1924" s="41">
        <v>1922</v>
      </c>
      <c r="B1924" s="41">
        <v>35</v>
      </c>
      <c r="C1924" s="41">
        <v>38</v>
      </c>
    </row>
    <row r="1925" spans="1:3" x14ac:dyDescent="0.25">
      <c r="A1925" s="41">
        <v>1923</v>
      </c>
      <c r="B1925" s="41">
        <v>48</v>
      </c>
      <c r="C1925" s="41">
        <v>22</v>
      </c>
    </row>
    <row r="1926" spans="1:3" x14ac:dyDescent="0.25">
      <c r="A1926" s="41">
        <v>1924</v>
      </c>
      <c r="B1926" s="41">
        <v>29</v>
      </c>
      <c r="C1926" s="41">
        <v>31</v>
      </c>
    </row>
    <row r="1927" spans="1:3" x14ac:dyDescent="0.25">
      <c r="A1927" s="41">
        <v>1925</v>
      </c>
      <c r="B1927" s="41">
        <v>20</v>
      </c>
      <c r="C1927" s="41">
        <v>34</v>
      </c>
    </row>
    <row r="1928" spans="1:3" x14ac:dyDescent="0.25">
      <c r="A1928" s="41">
        <v>1926</v>
      </c>
      <c r="B1928" s="41">
        <v>34</v>
      </c>
      <c r="C1928" s="41">
        <v>43</v>
      </c>
    </row>
    <row r="1929" spans="1:3" x14ac:dyDescent="0.25">
      <c r="A1929" s="41">
        <v>1927</v>
      </c>
      <c r="B1929" s="41">
        <v>20</v>
      </c>
      <c r="C1929" s="41">
        <v>26</v>
      </c>
    </row>
    <row r="1930" spans="1:3" x14ac:dyDescent="0.25">
      <c r="A1930" s="41">
        <v>1928</v>
      </c>
      <c r="B1930" s="41">
        <v>34</v>
      </c>
      <c r="C1930" s="41">
        <v>27</v>
      </c>
    </row>
    <row r="1931" spans="1:3" x14ac:dyDescent="0.25">
      <c r="A1931" s="41">
        <v>1929</v>
      </c>
      <c r="B1931" s="41">
        <v>35</v>
      </c>
      <c r="C1931" s="41">
        <v>9</v>
      </c>
    </row>
    <row r="1932" spans="1:3" x14ac:dyDescent="0.25">
      <c r="A1932" s="41">
        <v>1930</v>
      </c>
      <c r="B1932" s="41">
        <v>7</v>
      </c>
      <c r="C1932" s="41">
        <v>56</v>
      </c>
    </row>
    <row r="1933" spans="1:3" x14ac:dyDescent="0.25">
      <c r="A1933" s="41">
        <v>1931</v>
      </c>
      <c r="B1933" s="41">
        <v>26</v>
      </c>
      <c r="C1933" s="41">
        <v>18</v>
      </c>
    </row>
    <row r="1934" spans="1:3" x14ac:dyDescent="0.25">
      <c r="A1934" s="41">
        <v>1932</v>
      </c>
      <c r="B1934" s="41">
        <v>40</v>
      </c>
      <c r="C1934" s="41">
        <v>19</v>
      </c>
    </row>
    <row r="1935" spans="1:3" x14ac:dyDescent="0.25">
      <c r="A1935" s="41">
        <v>1933</v>
      </c>
      <c r="B1935" s="41">
        <v>0</v>
      </c>
      <c r="C1935" s="41">
        <v>27</v>
      </c>
    </row>
    <row r="1936" spans="1:3" x14ac:dyDescent="0.25">
      <c r="A1936" s="41">
        <v>1934</v>
      </c>
      <c r="B1936" s="41">
        <v>20</v>
      </c>
      <c r="C1936" s="41">
        <v>26</v>
      </c>
    </row>
    <row r="1937" spans="1:3" x14ac:dyDescent="0.25">
      <c r="A1937" s="41">
        <v>1935</v>
      </c>
      <c r="B1937" s="41">
        <v>27</v>
      </c>
      <c r="C1937" s="41">
        <v>29</v>
      </c>
    </row>
    <row r="1938" spans="1:3" x14ac:dyDescent="0.25">
      <c r="A1938" s="41">
        <v>1936</v>
      </c>
      <c r="B1938" s="41">
        <v>21</v>
      </c>
      <c r="C1938" s="41">
        <v>31</v>
      </c>
    </row>
    <row r="1939" spans="1:3" x14ac:dyDescent="0.25">
      <c r="A1939" s="41">
        <v>1937</v>
      </c>
      <c r="B1939" s="41">
        <v>28</v>
      </c>
      <c r="C1939" s="41">
        <v>40</v>
      </c>
    </row>
    <row r="1940" spans="1:3" x14ac:dyDescent="0.25">
      <c r="A1940" s="41">
        <v>1938</v>
      </c>
      <c r="B1940" s="41">
        <v>10</v>
      </c>
      <c r="C1940" s="41">
        <v>32</v>
      </c>
    </row>
    <row r="1941" spans="1:3" x14ac:dyDescent="0.25">
      <c r="A1941" s="41">
        <v>1939</v>
      </c>
      <c r="B1941" s="41">
        <v>13</v>
      </c>
      <c r="C1941" s="41">
        <v>45</v>
      </c>
    </row>
    <row r="1942" spans="1:3" x14ac:dyDescent="0.25">
      <c r="A1942" s="41">
        <v>1940</v>
      </c>
      <c r="B1942" s="41">
        <v>65</v>
      </c>
      <c r="C1942" s="41">
        <v>20</v>
      </c>
    </row>
    <row r="1943" spans="1:3" x14ac:dyDescent="0.25">
      <c r="A1943" s="41">
        <v>1941</v>
      </c>
      <c r="B1943" s="41">
        <v>17</v>
      </c>
      <c r="C1943" s="41">
        <v>24</v>
      </c>
    </row>
    <row r="1944" spans="1:3" x14ac:dyDescent="0.25">
      <c r="A1944" s="41">
        <v>1942</v>
      </c>
      <c r="B1944" s="41">
        <v>34</v>
      </c>
      <c r="C1944" s="41">
        <v>40</v>
      </c>
    </row>
    <row r="1945" spans="1:3" x14ac:dyDescent="0.25">
      <c r="A1945" s="41">
        <v>1943</v>
      </c>
      <c r="B1945" s="41">
        <v>26</v>
      </c>
      <c r="C1945" s="41">
        <v>41</v>
      </c>
    </row>
    <row r="1946" spans="1:3" x14ac:dyDescent="0.25">
      <c r="A1946" s="41">
        <v>1944</v>
      </c>
      <c r="B1946" s="41">
        <v>35</v>
      </c>
      <c r="C1946" s="41">
        <v>24</v>
      </c>
    </row>
    <row r="1947" spans="1:3" x14ac:dyDescent="0.25">
      <c r="A1947" s="41">
        <v>1945</v>
      </c>
      <c r="B1947" s="41">
        <v>37</v>
      </c>
      <c r="C1947" s="41">
        <v>17</v>
      </c>
    </row>
    <row r="1948" spans="1:3" x14ac:dyDescent="0.25">
      <c r="A1948" s="41">
        <v>1946</v>
      </c>
      <c r="B1948" s="41">
        <v>20</v>
      </c>
      <c r="C1948" s="41">
        <v>48</v>
      </c>
    </row>
    <row r="1949" spans="1:3" x14ac:dyDescent="0.25">
      <c r="A1949" s="41">
        <v>1947</v>
      </c>
      <c r="B1949" s="41">
        <v>8</v>
      </c>
      <c r="C1949" s="41">
        <v>26</v>
      </c>
    </row>
    <row r="1950" spans="1:3" x14ac:dyDescent="0.25">
      <c r="A1950" s="41">
        <v>1948</v>
      </c>
      <c r="B1950" s="41">
        <v>21</v>
      </c>
      <c r="C1950" s="41">
        <v>51</v>
      </c>
    </row>
    <row r="1951" spans="1:3" x14ac:dyDescent="0.25">
      <c r="A1951" s="41">
        <v>1949</v>
      </c>
      <c r="B1951" s="41">
        <v>7</v>
      </c>
      <c r="C1951" s="41">
        <v>49</v>
      </c>
    </row>
    <row r="1952" spans="1:3" x14ac:dyDescent="0.25">
      <c r="A1952" s="41">
        <v>1950</v>
      </c>
      <c r="B1952" s="41">
        <v>14</v>
      </c>
      <c r="C1952" s="41">
        <v>46</v>
      </c>
    </row>
    <row r="1953" spans="1:3" x14ac:dyDescent="0.25">
      <c r="A1953" s="41">
        <v>1951</v>
      </c>
      <c r="B1953" s="41">
        <v>21</v>
      </c>
      <c r="C1953" s="41">
        <v>17</v>
      </c>
    </row>
    <row r="1954" spans="1:3" x14ac:dyDescent="0.25">
      <c r="A1954" s="41">
        <v>1952</v>
      </c>
      <c r="B1954" s="41">
        <v>30</v>
      </c>
      <c r="C1954" s="41">
        <v>17</v>
      </c>
    </row>
    <row r="1955" spans="1:3" x14ac:dyDescent="0.25">
      <c r="A1955" s="41">
        <v>1953</v>
      </c>
      <c r="B1955" s="41">
        <v>35</v>
      </c>
      <c r="C1955" s="41">
        <v>47</v>
      </c>
    </row>
    <row r="1956" spans="1:3" x14ac:dyDescent="0.25">
      <c r="A1956" s="41">
        <v>1954</v>
      </c>
      <c r="B1956" s="41">
        <v>27</v>
      </c>
      <c r="C1956" s="41">
        <v>12</v>
      </c>
    </row>
    <row r="1957" spans="1:3" x14ac:dyDescent="0.25">
      <c r="A1957" s="41">
        <v>1955</v>
      </c>
      <c r="B1957" s="41">
        <v>24</v>
      </c>
      <c r="C1957" s="41">
        <v>27</v>
      </c>
    </row>
    <row r="1958" spans="1:3" x14ac:dyDescent="0.25">
      <c r="A1958" s="41">
        <v>1956</v>
      </c>
      <c r="B1958" s="41">
        <v>21</v>
      </c>
      <c r="C1958" s="41">
        <v>20</v>
      </c>
    </row>
    <row r="1959" spans="1:3" x14ac:dyDescent="0.25">
      <c r="A1959" s="41">
        <v>1957</v>
      </c>
      <c r="B1959" s="41">
        <v>27</v>
      </c>
      <c r="C1959" s="41">
        <v>29</v>
      </c>
    </row>
    <row r="1960" spans="1:3" x14ac:dyDescent="0.25">
      <c r="A1960" s="41">
        <v>1958</v>
      </c>
      <c r="B1960" s="41">
        <v>24</v>
      </c>
      <c r="C1960" s="41">
        <v>59</v>
      </c>
    </row>
    <row r="1961" spans="1:3" x14ac:dyDescent="0.25">
      <c r="A1961" s="41">
        <v>1959</v>
      </c>
      <c r="B1961" s="41">
        <v>50</v>
      </c>
      <c r="C1961" s="41">
        <v>24</v>
      </c>
    </row>
    <row r="1962" spans="1:3" x14ac:dyDescent="0.25">
      <c r="A1962" s="41">
        <v>1960</v>
      </c>
      <c r="B1962" s="41">
        <v>22</v>
      </c>
      <c r="C1962" s="41">
        <v>32</v>
      </c>
    </row>
    <row r="1963" spans="1:3" x14ac:dyDescent="0.25">
      <c r="A1963" s="41">
        <v>1961</v>
      </c>
      <c r="B1963" s="41">
        <v>35</v>
      </c>
      <c r="C1963" s="41">
        <v>12</v>
      </c>
    </row>
    <row r="1964" spans="1:3" x14ac:dyDescent="0.25">
      <c r="A1964" s="41">
        <v>1962</v>
      </c>
      <c r="B1964" s="41">
        <v>31</v>
      </c>
      <c r="C1964" s="41">
        <v>13</v>
      </c>
    </row>
    <row r="1965" spans="1:3" x14ac:dyDescent="0.25">
      <c r="A1965" s="41">
        <v>1963</v>
      </c>
      <c r="B1965" s="41">
        <v>31</v>
      </c>
      <c r="C1965" s="41">
        <v>21</v>
      </c>
    </row>
    <row r="1966" spans="1:3" x14ac:dyDescent="0.25">
      <c r="A1966" s="41">
        <v>1964</v>
      </c>
      <c r="B1966" s="41">
        <v>50</v>
      </c>
      <c r="C1966" s="41">
        <v>16</v>
      </c>
    </row>
    <row r="1967" spans="1:3" x14ac:dyDescent="0.25">
      <c r="A1967" s="41">
        <v>1965</v>
      </c>
      <c r="B1967" s="41">
        <v>29</v>
      </c>
      <c r="C1967" s="41">
        <v>21</v>
      </c>
    </row>
    <row r="1968" spans="1:3" x14ac:dyDescent="0.25">
      <c r="A1968" s="41">
        <v>1966</v>
      </c>
      <c r="B1968" s="41">
        <v>10</v>
      </c>
      <c r="C1968" s="41">
        <v>24</v>
      </c>
    </row>
    <row r="1969" spans="1:3" x14ac:dyDescent="0.25">
      <c r="A1969" s="41">
        <v>1967</v>
      </c>
      <c r="B1969" s="41">
        <v>7</v>
      </c>
      <c r="C1969" s="41">
        <v>30</v>
      </c>
    </row>
    <row r="1970" spans="1:3" x14ac:dyDescent="0.25">
      <c r="A1970" s="41">
        <v>1968</v>
      </c>
      <c r="B1970" s="41">
        <v>24</v>
      </c>
      <c r="C1970" s="41">
        <v>35</v>
      </c>
    </row>
    <row r="1971" spans="1:3" x14ac:dyDescent="0.25">
      <c r="A1971" s="41">
        <v>1969</v>
      </c>
      <c r="B1971" s="41">
        <v>26</v>
      </c>
      <c r="C1971" s="41">
        <v>37</v>
      </c>
    </row>
    <row r="1972" spans="1:3" x14ac:dyDescent="0.25">
      <c r="A1972" s="41">
        <v>1970</v>
      </c>
      <c r="B1972" s="41">
        <v>13</v>
      </c>
      <c r="C1972" s="41">
        <v>27</v>
      </c>
    </row>
    <row r="1973" spans="1:3" x14ac:dyDescent="0.25">
      <c r="A1973" s="41">
        <v>1971</v>
      </c>
      <c r="B1973" s="41">
        <v>21</v>
      </c>
      <c r="C1973" s="41">
        <v>20</v>
      </c>
    </row>
    <row r="1974" spans="1:3" x14ac:dyDescent="0.25">
      <c r="A1974" s="41">
        <v>1972</v>
      </c>
      <c r="B1974" s="41">
        <v>34</v>
      </c>
      <c r="C1974" s="41">
        <v>37</v>
      </c>
    </row>
    <row r="1975" spans="1:3" x14ac:dyDescent="0.25">
      <c r="A1975" s="41">
        <v>1973</v>
      </c>
      <c r="B1975" s="41">
        <v>37</v>
      </c>
      <c r="C1975" s="41">
        <v>20</v>
      </c>
    </row>
    <row r="1976" spans="1:3" x14ac:dyDescent="0.25">
      <c r="A1976" s="41">
        <v>1974</v>
      </c>
      <c r="B1976" s="41">
        <v>13</v>
      </c>
      <c r="C1976" s="41">
        <v>55</v>
      </c>
    </row>
    <row r="1977" spans="1:3" x14ac:dyDescent="0.25">
      <c r="A1977" s="41">
        <v>1975</v>
      </c>
      <c r="B1977" s="41">
        <v>14</v>
      </c>
      <c r="C1977" s="41">
        <v>16</v>
      </c>
    </row>
    <row r="1978" spans="1:3" x14ac:dyDescent="0.25">
      <c r="A1978" s="41">
        <v>1976</v>
      </c>
      <c r="B1978" s="41">
        <v>17</v>
      </c>
      <c r="C1978" s="41">
        <v>33</v>
      </c>
    </row>
    <row r="1979" spans="1:3" x14ac:dyDescent="0.25">
      <c r="A1979" s="41">
        <v>1977</v>
      </c>
      <c r="B1979" s="41">
        <v>3</v>
      </c>
      <c r="C1979" s="41">
        <v>36</v>
      </c>
    </row>
    <row r="1980" spans="1:3" x14ac:dyDescent="0.25">
      <c r="A1980" s="41">
        <v>1978</v>
      </c>
      <c r="B1980" s="41">
        <v>14</v>
      </c>
      <c r="C1980" s="41">
        <v>26</v>
      </c>
    </row>
    <row r="1981" spans="1:3" x14ac:dyDescent="0.25">
      <c r="A1981" s="41">
        <v>1979</v>
      </c>
      <c r="B1981" s="41">
        <v>30</v>
      </c>
      <c r="C1981" s="41">
        <v>27</v>
      </c>
    </row>
    <row r="1982" spans="1:3" x14ac:dyDescent="0.25">
      <c r="A1982" s="41">
        <v>1980</v>
      </c>
      <c r="B1982" s="41">
        <v>17</v>
      </c>
      <c r="C1982" s="41">
        <v>16</v>
      </c>
    </row>
    <row r="1983" spans="1:3" x14ac:dyDescent="0.25">
      <c r="A1983" s="41">
        <v>1981</v>
      </c>
      <c r="B1983" s="41">
        <v>38</v>
      </c>
      <c r="C1983" s="41">
        <v>20</v>
      </c>
    </row>
    <row r="1984" spans="1:3" x14ac:dyDescent="0.25">
      <c r="A1984" s="41">
        <v>1982</v>
      </c>
      <c r="B1984" s="41">
        <v>34</v>
      </c>
      <c r="C1984" s="41">
        <v>23</v>
      </c>
    </row>
    <row r="1985" spans="1:3" x14ac:dyDescent="0.25">
      <c r="A1985" s="41">
        <v>1983</v>
      </c>
      <c r="B1985" s="41">
        <v>24</v>
      </c>
      <c r="C1985" s="41">
        <v>23</v>
      </c>
    </row>
    <row r="1986" spans="1:3" x14ac:dyDescent="0.25">
      <c r="A1986" s="41">
        <v>1984</v>
      </c>
      <c r="B1986" s="41">
        <v>28</v>
      </c>
      <c r="C1986" s="41">
        <v>33</v>
      </c>
    </row>
    <row r="1987" spans="1:3" x14ac:dyDescent="0.25">
      <c r="A1987" s="41">
        <v>1985</v>
      </c>
      <c r="B1987" s="41">
        <v>34</v>
      </c>
      <c r="C1987" s="41">
        <v>36</v>
      </c>
    </row>
    <row r="1988" spans="1:3" x14ac:dyDescent="0.25">
      <c r="A1988" s="41">
        <v>1986</v>
      </c>
      <c r="B1988" s="41">
        <v>30</v>
      </c>
      <c r="C1988" s="41">
        <v>47</v>
      </c>
    </row>
    <row r="1989" spans="1:3" x14ac:dyDescent="0.25">
      <c r="A1989" s="41">
        <v>1987</v>
      </c>
      <c r="B1989" s="41">
        <v>45</v>
      </c>
      <c r="C1989" s="41">
        <v>16</v>
      </c>
    </row>
    <row r="1990" spans="1:3" x14ac:dyDescent="0.25">
      <c r="A1990" s="41">
        <v>1988</v>
      </c>
      <c r="B1990" s="41">
        <v>21</v>
      </c>
      <c r="C1990" s="41">
        <v>48</v>
      </c>
    </row>
    <row r="1991" spans="1:3" x14ac:dyDescent="0.25">
      <c r="A1991" s="41">
        <v>1989</v>
      </c>
      <c r="B1991" s="41">
        <v>10</v>
      </c>
      <c r="C1991" s="41">
        <v>42</v>
      </c>
    </row>
    <row r="1992" spans="1:3" x14ac:dyDescent="0.25">
      <c r="A1992" s="41">
        <v>1990</v>
      </c>
      <c r="B1992" s="41">
        <v>20</v>
      </c>
      <c r="C1992" s="41">
        <v>23</v>
      </c>
    </row>
    <row r="1993" spans="1:3" x14ac:dyDescent="0.25">
      <c r="A1993" s="41">
        <v>1991</v>
      </c>
      <c r="B1993" s="41">
        <v>11</v>
      </c>
      <c r="C1993" s="41">
        <v>27</v>
      </c>
    </row>
    <row r="1994" spans="1:3" x14ac:dyDescent="0.25">
      <c r="A1994" s="41">
        <v>1992</v>
      </c>
      <c r="B1994" s="41">
        <v>31</v>
      </c>
      <c r="C1994" s="41">
        <v>37</v>
      </c>
    </row>
    <row r="1995" spans="1:3" x14ac:dyDescent="0.25">
      <c r="A1995" s="41">
        <v>1993</v>
      </c>
      <c r="B1995" s="41">
        <v>13</v>
      </c>
      <c r="C1995" s="41">
        <v>23</v>
      </c>
    </row>
    <row r="1996" spans="1:3" x14ac:dyDescent="0.25">
      <c r="A1996" s="41">
        <v>1994</v>
      </c>
      <c r="B1996" s="41">
        <v>27</v>
      </c>
      <c r="C1996" s="41">
        <v>33</v>
      </c>
    </row>
    <row r="1997" spans="1:3" x14ac:dyDescent="0.25">
      <c r="A1997" s="41">
        <v>1995</v>
      </c>
      <c r="B1997" s="41">
        <v>30</v>
      </c>
      <c r="C1997" s="41">
        <v>27</v>
      </c>
    </row>
    <row r="1998" spans="1:3" x14ac:dyDescent="0.25">
      <c r="A1998" s="41">
        <v>1996</v>
      </c>
      <c r="B1998" s="41">
        <v>25</v>
      </c>
      <c r="C1998" s="41">
        <v>19</v>
      </c>
    </row>
    <row r="1999" spans="1:3" x14ac:dyDescent="0.25">
      <c r="A1999" s="41">
        <v>1997</v>
      </c>
      <c r="B1999" s="41">
        <v>34</v>
      </c>
      <c r="C1999" s="41">
        <v>16</v>
      </c>
    </row>
    <row r="2000" spans="1:3" x14ac:dyDescent="0.25">
      <c r="A2000" s="41">
        <v>1998</v>
      </c>
      <c r="B2000" s="41">
        <v>37</v>
      </c>
      <c r="C2000" s="41">
        <v>9</v>
      </c>
    </row>
    <row r="2001" spans="1:3" x14ac:dyDescent="0.25">
      <c r="A2001" s="41">
        <v>1999</v>
      </c>
      <c r="B2001" s="41">
        <v>34</v>
      </c>
      <c r="C2001" s="41">
        <v>44</v>
      </c>
    </row>
    <row r="2002" spans="1:3" x14ac:dyDescent="0.25">
      <c r="A2002" s="41">
        <v>2000</v>
      </c>
      <c r="B2002" s="41">
        <v>37</v>
      </c>
      <c r="C2002" s="41">
        <v>26</v>
      </c>
    </row>
    <row r="2003" spans="1:3" x14ac:dyDescent="0.25">
      <c r="A2003" s="41">
        <v>2001</v>
      </c>
      <c r="B2003" s="41">
        <v>25</v>
      </c>
      <c r="C2003" s="41">
        <v>13</v>
      </c>
    </row>
    <row r="2004" spans="1:3" x14ac:dyDescent="0.25">
      <c r="A2004" s="41">
        <v>2002</v>
      </c>
      <c r="B2004" s="41">
        <v>24</v>
      </c>
      <c r="C2004" s="41">
        <v>43</v>
      </c>
    </row>
    <row r="2005" spans="1:3" x14ac:dyDescent="0.25">
      <c r="A2005" s="41">
        <v>2003</v>
      </c>
      <c r="B2005" s="41">
        <v>27</v>
      </c>
      <c r="C2005" s="41">
        <v>24</v>
      </c>
    </row>
    <row r="2006" spans="1:3" x14ac:dyDescent="0.25">
      <c r="A2006" s="41">
        <v>2004</v>
      </c>
      <c r="B2006" s="41">
        <v>20</v>
      </c>
      <c r="C2006" s="41">
        <v>32</v>
      </c>
    </row>
    <row r="2007" spans="1:3" x14ac:dyDescent="0.25">
      <c r="A2007" s="41">
        <v>2005</v>
      </c>
      <c r="B2007" s="41">
        <v>42</v>
      </c>
      <c r="C2007" s="41">
        <v>26</v>
      </c>
    </row>
    <row r="2008" spans="1:3" x14ac:dyDescent="0.25">
      <c r="A2008" s="41">
        <v>2006</v>
      </c>
      <c r="B2008" s="41">
        <v>52</v>
      </c>
      <c r="C2008" s="41">
        <v>40</v>
      </c>
    </row>
    <row r="2009" spans="1:3" x14ac:dyDescent="0.25">
      <c r="A2009" s="41">
        <v>2007</v>
      </c>
      <c r="B2009" s="41">
        <v>37</v>
      </c>
      <c r="C2009" s="41">
        <v>41</v>
      </c>
    </row>
    <row r="2010" spans="1:3" x14ac:dyDescent="0.25">
      <c r="A2010" s="41">
        <v>2008</v>
      </c>
      <c r="B2010" s="41">
        <v>24</v>
      </c>
      <c r="C2010" s="41">
        <v>38</v>
      </c>
    </row>
    <row r="2011" spans="1:3" x14ac:dyDescent="0.25">
      <c r="A2011" s="41">
        <v>2009</v>
      </c>
      <c r="B2011" s="41">
        <v>49</v>
      </c>
      <c r="C2011" s="41">
        <v>10</v>
      </c>
    </row>
    <row r="2012" spans="1:3" x14ac:dyDescent="0.25">
      <c r="A2012" s="41">
        <v>2010</v>
      </c>
      <c r="B2012" s="41">
        <v>38</v>
      </c>
      <c r="C2012" s="41">
        <v>27</v>
      </c>
    </row>
    <row r="2013" spans="1:3" x14ac:dyDescent="0.25">
      <c r="A2013" s="41">
        <v>2011</v>
      </c>
      <c r="B2013" s="41">
        <v>43</v>
      </c>
      <c r="C2013" s="41">
        <v>18</v>
      </c>
    </row>
    <row r="2014" spans="1:3" x14ac:dyDescent="0.25">
      <c r="A2014" s="41">
        <v>2012</v>
      </c>
      <c r="B2014" s="41">
        <v>19</v>
      </c>
      <c r="C2014" s="41">
        <v>34</v>
      </c>
    </row>
    <row r="2015" spans="1:3" x14ac:dyDescent="0.25">
      <c r="A2015" s="41">
        <v>2013</v>
      </c>
      <c r="B2015" s="41">
        <v>0</v>
      </c>
      <c r="C2015" s="41">
        <v>13</v>
      </c>
    </row>
    <row r="2016" spans="1:3" x14ac:dyDescent="0.25">
      <c r="A2016" s="41">
        <v>2014</v>
      </c>
      <c r="B2016" s="41">
        <v>31</v>
      </c>
      <c r="C2016" s="41">
        <v>37</v>
      </c>
    </row>
    <row r="2017" spans="1:3" x14ac:dyDescent="0.25">
      <c r="A2017" s="41">
        <v>2015</v>
      </c>
      <c r="B2017" s="41">
        <v>18</v>
      </c>
      <c r="C2017" s="41">
        <v>37</v>
      </c>
    </row>
    <row r="2018" spans="1:3" x14ac:dyDescent="0.25">
      <c r="A2018" s="41">
        <v>2016</v>
      </c>
      <c r="B2018" s="41">
        <v>29</v>
      </c>
      <c r="C2018" s="41">
        <v>9</v>
      </c>
    </row>
    <row r="2019" spans="1:3" x14ac:dyDescent="0.25">
      <c r="A2019" s="41">
        <v>2017</v>
      </c>
      <c r="B2019" s="41">
        <v>13</v>
      </c>
      <c r="C2019" s="41">
        <v>27</v>
      </c>
    </row>
    <row r="2020" spans="1:3" x14ac:dyDescent="0.25">
      <c r="A2020" s="41">
        <v>2018</v>
      </c>
      <c r="B2020" s="41">
        <v>20</v>
      </c>
      <c r="C2020" s="41">
        <v>35</v>
      </c>
    </row>
    <row r="2021" spans="1:3" x14ac:dyDescent="0.25">
      <c r="A2021" s="41">
        <v>2019</v>
      </c>
      <c r="B2021" s="41">
        <v>28</v>
      </c>
      <c r="C2021" s="41">
        <v>24</v>
      </c>
    </row>
    <row r="2022" spans="1:3" x14ac:dyDescent="0.25">
      <c r="A2022" s="41">
        <v>2020</v>
      </c>
      <c r="B2022" s="41">
        <v>23</v>
      </c>
      <c r="C2022" s="41">
        <v>33</v>
      </c>
    </row>
    <row r="2023" spans="1:3" x14ac:dyDescent="0.25">
      <c r="A2023" s="41">
        <v>2021</v>
      </c>
      <c r="B2023" s="41">
        <v>37</v>
      </c>
      <c r="C2023" s="41">
        <v>23</v>
      </c>
    </row>
    <row r="2024" spans="1:3" x14ac:dyDescent="0.25">
      <c r="A2024" s="41">
        <v>2022</v>
      </c>
      <c r="B2024" s="41">
        <v>25</v>
      </c>
      <c r="C2024" s="41">
        <v>33</v>
      </c>
    </row>
    <row r="2025" spans="1:3" x14ac:dyDescent="0.25">
      <c r="A2025" s="41">
        <v>2023</v>
      </c>
      <c r="B2025" s="41">
        <v>48</v>
      </c>
      <c r="C2025" s="41">
        <v>9</v>
      </c>
    </row>
    <row r="2026" spans="1:3" x14ac:dyDescent="0.25">
      <c r="A2026" s="41">
        <v>2024</v>
      </c>
      <c r="B2026" s="41">
        <v>20</v>
      </c>
      <c r="C2026" s="41">
        <v>48</v>
      </c>
    </row>
    <row r="2027" spans="1:3" x14ac:dyDescent="0.25">
      <c r="A2027" s="41">
        <v>2025</v>
      </c>
      <c r="B2027" s="41">
        <v>10</v>
      </c>
      <c r="C2027" s="41">
        <v>25</v>
      </c>
    </row>
    <row r="2028" spans="1:3" x14ac:dyDescent="0.25">
      <c r="A2028" s="41">
        <v>2026</v>
      </c>
      <c r="B2028" s="41">
        <v>27</v>
      </c>
      <c r="C2028" s="41">
        <v>26</v>
      </c>
    </row>
    <row r="2029" spans="1:3" x14ac:dyDescent="0.25">
      <c r="A2029" s="41">
        <v>2027</v>
      </c>
      <c r="B2029" s="41">
        <v>30</v>
      </c>
      <c r="C2029" s="41">
        <v>54</v>
      </c>
    </row>
    <row r="2030" spans="1:3" x14ac:dyDescent="0.25">
      <c r="A2030" s="41">
        <v>2028</v>
      </c>
      <c r="B2030" s="41">
        <v>31</v>
      </c>
      <c r="C2030" s="41">
        <v>23</v>
      </c>
    </row>
    <row r="2031" spans="1:3" x14ac:dyDescent="0.25">
      <c r="A2031" s="41">
        <v>2029</v>
      </c>
      <c r="B2031" s="41">
        <v>28</v>
      </c>
      <c r="C2031" s="41">
        <v>22</v>
      </c>
    </row>
    <row r="2032" spans="1:3" x14ac:dyDescent="0.25">
      <c r="A2032" s="41">
        <v>2030</v>
      </c>
      <c r="B2032" s="41">
        <v>38</v>
      </c>
      <c r="C2032" s="41">
        <v>20</v>
      </c>
    </row>
    <row r="2033" spans="1:3" x14ac:dyDescent="0.25">
      <c r="A2033" s="41">
        <v>2031</v>
      </c>
      <c r="B2033" s="41">
        <v>23</v>
      </c>
      <c r="C2033" s="41">
        <v>18</v>
      </c>
    </row>
    <row r="2034" spans="1:3" x14ac:dyDescent="0.25">
      <c r="A2034" s="41">
        <v>2032</v>
      </c>
      <c r="B2034" s="41">
        <v>21</v>
      </c>
      <c r="C2034" s="41">
        <v>19</v>
      </c>
    </row>
    <row r="2035" spans="1:3" x14ac:dyDescent="0.25">
      <c r="A2035" s="41">
        <v>2033</v>
      </c>
      <c r="B2035" s="41">
        <v>44</v>
      </c>
      <c r="C2035" s="41">
        <v>51</v>
      </c>
    </row>
    <row r="2036" spans="1:3" x14ac:dyDescent="0.25">
      <c r="A2036" s="41">
        <v>2034</v>
      </c>
      <c r="B2036" s="41">
        <v>47</v>
      </c>
      <c r="C2036" s="41">
        <v>43</v>
      </c>
    </row>
    <row r="2037" spans="1:3" x14ac:dyDescent="0.25">
      <c r="A2037" s="41">
        <v>2035</v>
      </c>
      <c r="B2037" s="41">
        <v>31</v>
      </c>
      <c r="C2037" s="41">
        <v>19</v>
      </c>
    </row>
    <row r="2038" spans="1:3" x14ac:dyDescent="0.25">
      <c r="A2038" s="41">
        <v>2036</v>
      </c>
      <c r="B2038" s="41">
        <v>14</v>
      </c>
      <c r="C2038" s="41">
        <v>31</v>
      </c>
    </row>
    <row r="2039" spans="1:3" x14ac:dyDescent="0.25">
      <c r="A2039" s="41">
        <v>2037</v>
      </c>
      <c r="B2039" s="41">
        <v>10</v>
      </c>
      <c r="C2039" s="41">
        <v>38</v>
      </c>
    </row>
    <row r="2040" spans="1:3" x14ac:dyDescent="0.25">
      <c r="A2040" s="41">
        <v>2038</v>
      </c>
      <c r="B2040" s="41">
        <v>13</v>
      </c>
      <c r="C2040" s="41">
        <v>19</v>
      </c>
    </row>
    <row r="2041" spans="1:3" x14ac:dyDescent="0.25">
      <c r="A2041" s="41">
        <v>2039</v>
      </c>
      <c r="B2041" s="41">
        <v>17</v>
      </c>
      <c r="C2041" s="41">
        <v>15</v>
      </c>
    </row>
    <row r="2042" spans="1:3" x14ac:dyDescent="0.25">
      <c r="A2042" s="41">
        <v>2040</v>
      </c>
      <c r="B2042" s="41">
        <v>13</v>
      </c>
      <c r="C2042" s="41">
        <v>24</v>
      </c>
    </row>
    <row r="2043" spans="1:3" x14ac:dyDescent="0.25">
      <c r="A2043" s="41">
        <v>2041</v>
      </c>
      <c r="B2043" s="41">
        <v>24</v>
      </c>
      <c r="C2043" s="41">
        <v>14</v>
      </c>
    </row>
    <row r="2044" spans="1:3" x14ac:dyDescent="0.25">
      <c r="A2044" s="41">
        <v>2042</v>
      </c>
      <c r="B2044" s="41">
        <v>38</v>
      </c>
      <c r="C2044" s="41">
        <v>23</v>
      </c>
    </row>
    <row r="2045" spans="1:3" x14ac:dyDescent="0.25">
      <c r="A2045" s="41">
        <v>2043</v>
      </c>
      <c r="B2045" s="41">
        <v>37</v>
      </c>
      <c r="C2045" s="41">
        <v>44</v>
      </c>
    </row>
    <row r="2046" spans="1:3" x14ac:dyDescent="0.25">
      <c r="A2046" s="41">
        <v>2044</v>
      </c>
      <c r="B2046" s="41">
        <v>22</v>
      </c>
      <c r="C2046" s="41">
        <v>19</v>
      </c>
    </row>
    <row r="2047" spans="1:3" x14ac:dyDescent="0.25">
      <c r="A2047" s="41">
        <v>2045</v>
      </c>
      <c r="B2047" s="41">
        <v>61</v>
      </c>
      <c r="C2047" s="41">
        <v>28</v>
      </c>
    </row>
    <row r="2048" spans="1:3" x14ac:dyDescent="0.25">
      <c r="A2048" s="41">
        <v>2046</v>
      </c>
      <c r="B2048" s="41">
        <v>3</v>
      </c>
      <c r="C2048" s="41">
        <v>29</v>
      </c>
    </row>
    <row r="2049" spans="1:3" x14ac:dyDescent="0.25">
      <c r="A2049" s="41">
        <v>2047</v>
      </c>
      <c r="B2049" s="41">
        <v>27</v>
      </c>
      <c r="C2049" s="41">
        <v>30</v>
      </c>
    </row>
    <row r="2050" spans="1:3" x14ac:dyDescent="0.25">
      <c r="A2050" s="41">
        <v>2048</v>
      </c>
      <c r="B2050" s="41">
        <v>16</v>
      </c>
      <c r="C2050" s="41">
        <v>41</v>
      </c>
    </row>
    <row r="2051" spans="1:3" x14ac:dyDescent="0.25">
      <c r="A2051" s="41">
        <v>2049</v>
      </c>
      <c r="B2051" s="41">
        <v>3</v>
      </c>
      <c r="C2051" s="41">
        <v>24</v>
      </c>
    </row>
    <row r="2052" spans="1:3" x14ac:dyDescent="0.25">
      <c r="A2052" s="41">
        <v>2050</v>
      </c>
      <c r="B2052" s="41">
        <v>32</v>
      </c>
      <c r="C2052" s="41">
        <v>26</v>
      </c>
    </row>
    <row r="2053" spans="1:3" x14ac:dyDescent="0.25">
      <c r="A2053" s="41">
        <v>2051</v>
      </c>
      <c r="B2053" s="41">
        <v>24</v>
      </c>
      <c r="C2053" s="41">
        <v>38</v>
      </c>
    </row>
    <row r="2054" spans="1:3" x14ac:dyDescent="0.25">
      <c r="A2054" s="41">
        <v>2052</v>
      </c>
      <c r="B2054" s="41">
        <v>24</v>
      </c>
      <c r="C2054" s="41">
        <v>17</v>
      </c>
    </row>
    <row r="2055" spans="1:3" x14ac:dyDescent="0.25">
      <c r="A2055" s="41">
        <v>2053</v>
      </c>
      <c r="B2055" s="41">
        <v>23</v>
      </c>
      <c r="C2055" s="41">
        <v>24</v>
      </c>
    </row>
    <row r="2056" spans="1:3" x14ac:dyDescent="0.25">
      <c r="A2056" s="41">
        <v>2054</v>
      </c>
      <c r="B2056" s="41">
        <v>27</v>
      </c>
      <c r="C2056" s="41">
        <v>40</v>
      </c>
    </row>
    <row r="2057" spans="1:3" x14ac:dyDescent="0.25">
      <c r="A2057" s="41">
        <v>2055</v>
      </c>
      <c r="B2057" s="41">
        <v>21</v>
      </c>
      <c r="C2057" s="41">
        <v>23</v>
      </c>
    </row>
    <row r="2058" spans="1:3" x14ac:dyDescent="0.25">
      <c r="A2058" s="41">
        <v>2056</v>
      </c>
      <c r="B2058" s="41">
        <v>17</v>
      </c>
      <c r="C2058" s="41">
        <v>31</v>
      </c>
    </row>
    <row r="2059" spans="1:3" x14ac:dyDescent="0.25">
      <c r="A2059" s="41">
        <v>2057</v>
      </c>
      <c r="B2059" s="41">
        <v>61</v>
      </c>
      <c r="C2059" s="41">
        <v>24</v>
      </c>
    </row>
    <row r="2060" spans="1:3" x14ac:dyDescent="0.25">
      <c r="A2060" s="41">
        <v>2058</v>
      </c>
      <c r="B2060" s="41">
        <v>46</v>
      </c>
      <c r="C2060" s="41">
        <v>43</v>
      </c>
    </row>
    <row r="2061" spans="1:3" x14ac:dyDescent="0.25">
      <c r="A2061" s="41">
        <v>2059</v>
      </c>
      <c r="B2061" s="41">
        <v>21</v>
      </c>
      <c r="C2061" s="41">
        <v>33</v>
      </c>
    </row>
    <row r="2062" spans="1:3" x14ac:dyDescent="0.25">
      <c r="A2062" s="41">
        <v>2060</v>
      </c>
      <c r="B2062" s="41">
        <v>29</v>
      </c>
      <c r="C2062" s="41">
        <v>26</v>
      </c>
    </row>
    <row r="2063" spans="1:3" x14ac:dyDescent="0.25">
      <c r="A2063" s="41">
        <v>2061</v>
      </c>
      <c r="B2063" s="41">
        <v>7</v>
      </c>
      <c r="C2063" s="41">
        <v>21</v>
      </c>
    </row>
    <row r="2064" spans="1:3" x14ac:dyDescent="0.25">
      <c r="A2064" s="41">
        <v>2062</v>
      </c>
      <c r="B2064" s="41">
        <v>28</v>
      </c>
      <c r="C2064" s="41">
        <v>19</v>
      </c>
    </row>
    <row r="2065" spans="1:3" x14ac:dyDescent="0.25">
      <c r="A2065" s="41">
        <v>2063</v>
      </c>
      <c r="B2065" s="41">
        <v>10</v>
      </c>
      <c r="C2065" s="41">
        <v>19</v>
      </c>
    </row>
    <row r="2066" spans="1:3" x14ac:dyDescent="0.25">
      <c r="A2066" s="41">
        <v>2064</v>
      </c>
      <c r="B2066" s="41">
        <v>41</v>
      </c>
      <c r="C2066" s="41">
        <v>27</v>
      </c>
    </row>
    <row r="2067" spans="1:3" x14ac:dyDescent="0.25">
      <c r="A2067" s="41">
        <v>2065</v>
      </c>
      <c r="B2067" s="41">
        <v>14</v>
      </c>
      <c r="C2067" s="41">
        <v>40</v>
      </c>
    </row>
    <row r="2068" spans="1:3" x14ac:dyDescent="0.25">
      <c r="A2068" s="41">
        <v>2066</v>
      </c>
      <c r="B2068" s="41">
        <v>24</v>
      </c>
      <c r="C2068" s="41">
        <v>27</v>
      </c>
    </row>
    <row r="2069" spans="1:3" x14ac:dyDescent="0.25">
      <c r="A2069" s="41">
        <v>2067</v>
      </c>
      <c r="B2069" s="41">
        <v>27</v>
      </c>
      <c r="C2069" s="41">
        <v>51</v>
      </c>
    </row>
    <row r="2070" spans="1:3" x14ac:dyDescent="0.25">
      <c r="A2070" s="41">
        <v>2068</v>
      </c>
      <c r="B2070" s="41">
        <v>23</v>
      </c>
      <c r="C2070" s="41">
        <v>16</v>
      </c>
    </row>
    <row r="2071" spans="1:3" x14ac:dyDescent="0.25">
      <c r="A2071" s="41">
        <v>2069</v>
      </c>
      <c r="B2071" s="41">
        <v>31</v>
      </c>
      <c r="C2071" s="41">
        <v>30</v>
      </c>
    </row>
    <row r="2072" spans="1:3" x14ac:dyDescent="0.25">
      <c r="A2072" s="41">
        <v>2070</v>
      </c>
      <c r="B2072" s="41">
        <v>45</v>
      </c>
      <c r="C2072" s="41">
        <v>26</v>
      </c>
    </row>
    <row r="2073" spans="1:3" x14ac:dyDescent="0.25">
      <c r="A2073" s="41">
        <v>2071</v>
      </c>
      <c r="B2073" s="41">
        <v>33</v>
      </c>
      <c r="C2073" s="41">
        <v>57</v>
      </c>
    </row>
    <row r="2074" spans="1:3" x14ac:dyDescent="0.25">
      <c r="A2074" s="41">
        <v>2072</v>
      </c>
      <c r="B2074" s="41">
        <v>20</v>
      </c>
      <c r="C2074" s="41">
        <v>46</v>
      </c>
    </row>
    <row r="2075" spans="1:3" x14ac:dyDescent="0.25">
      <c r="A2075" s="41">
        <v>2073</v>
      </c>
      <c r="B2075" s="41">
        <v>13</v>
      </c>
      <c r="C2075" s="41">
        <v>41</v>
      </c>
    </row>
    <row r="2076" spans="1:3" x14ac:dyDescent="0.25">
      <c r="A2076" s="41">
        <v>2074</v>
      </c>
      <c r="B2076" s="41">
        <v>14</v>
      </c>
      <c r="C2076" s="41">
        <v>34</v>
      </c>
    </row>
    <row r="2077" spans="1:3" x14ac:dyDescent="0.25">
      <c r="A2077" s="41">
        <v>2075</v>
      </c>
      <c r="B2077" s="41">
        <v>37</v>
      </c>
      <c r="C2077" s="41">
        <v>27</v>
      </c>
    </row>
    <row r="2078" spans="1:3" x14ac:dyDescent="0.25">
      <c r="A2078" s="41">
        <v>2076</v>
      </c>
      <c r="B2078" s="41">
        <v>35</v>
      </c>
      <c r="C2078" s="41">
        <v>39</v>
      </c>
    </row>
    <row r="2079" spans="1:3" x14ac:dyDescent="0.25">
      <c r="A2079" s="41">
        <v>2077</v>
      </c>
      <c r="B2079" s="41">
        <v>27</v>
      </c>
      <c r="C2079" s="41">
        <v>29</v>
      </c>
    </row>
    <row r="2080" spans="1:3" x14ac:dyDescent="0.25">
      <c r="A2080" s="41">
        <v>2078</v>
      </c>
      <c r="B2080" s="41">
        <v>16</v>
      </c>
      <c r="C2080" s="41">
        <v>15</v>
      </c>
    </row>
    <row r="2081" spans="1:3" x14ac:dyDescent="0.25">
      <c r="A2081" s="41">
        <v>2079</v>
      </c>
      <c r="B2081" s="41">
        <v>17</v>
      </c>
      <c r="C2081" s="41">
        <v>29</v>
      </c>
    </row>
    <row r="2082" spans="1:3" x14ac:dyDescent="0.25">
      <c r="A2082" s="41">
        <v>2080</v>
      </c>
      <c r="B2082" s="41">
        <v>14</v>
      </c>
      <c r="C2082" s="41">
        <v>26</v>
      </c>
    </row>
    <row r="2083" spans="1:3" x14ac:dyDescent="0.25">
      <c r="A2083" s="41">
        <v>2081</v>
      </c>
      <c r="B2083" s="41">
        <v>27</v>
      </c>
      <c r="C2083" s="41">
        <v>23</v>
      </c>
    </row>
    <row r="2084" spans="1:3" x14ac:dyDescent="0.25">
      <c r="A2084" s="41">
        <v>2082</v>
      </c>
      <c r="B2084" s="41">
        <v>34</v>
      </c>
      <c r="C2084" s="41">
        <v>58</v>
      </c>
    </row>
    <row r="2085" spans="1:3" x14ac:dyDescent="0.25">
      <c r="A2085" s="41">
        <v>2083</v>
      </c>
      <c r="B2085" s="41">
        <v>39</v>
      </c>
      <c r="C2085" s="41">
        <v>45</v>
      </c>
    </row>
    <row r="2086" spans="1:3" x14ac:dyDescent="0.25">
      <c r="A2086" s="41">
        <v>2084</v>
      </c>
      <c r="B2086" s="41">
        <v>16</v>
      </c>
      <c r="C2086" s="41">
        <v>18</v>
      </c>
    </row>
    <row r="2087" spans="1:3" x14ac:dyDescent="0.25">
      <c r="A2087" s="41">
        <v>2085</v>
      </c>
      <c r="B2087" s="41">
        <v>17</v>
      </c>
      <c r="C2087" s="41">
        <v>14</v>
      </c>
    </row>
    <row r="2088" spans="1:3" x14ac:dyDescent="0.25">
      <c r="A2088" s="41">
        <v>2086</v>
      </c>
      <c r="B2088" s="41">
        <v>17</v>
      </c>
      <c r="C2088" s="41">
        <v>37</v>
      </c>
    </row>
    <row r="2089" spans="1:3" x14ac:dyDescent="0.25">
      <c r="A2089" s="41">
        <v>2087</v>
      </c>
      <c r="B2089" s="41">
        <v>36</v>
      </c>
      <c r="C2089" s="41">
        <v>15</v>
      </c>
    </row>
    <row r="2090" spans="1:3" x14ac:dyDescent="0.25">
      <c r="A2090" s="41">
        <v>2088</v>
      </c>
      <c r="B2090" s="41">
        <v>30</v>
      </c>
      <c r="C2090" s="41">
        <v>40</v>
      </c>
    </row>
    <row r="2091" spans="1:3" x14ac:dyDescent="0.25">
      <c r="A2091" s="41">
        <v>2089</v>
      </c>
      <c r="B2091" s="41">
        <v>21</v>
      </c>
      <c r="C2091" s="41">
        <v>31</v>
      </c>
    </row>
    <row r="2092" spans="1:3" x14ac:dyDescent="0.25">
      <c r="A2092" s="41">
        <v>2090</v>
      </c>
      <c r="B2092" s="41">
        <v>23</v>
      </c>
      <c r="C2092" s="41">
        <v>44</v>
      </c>
    </row>
    <row r="2093" spans="1:3" x14ac:dyDescent="0.25">
      <c r="A2093" s="41">
        <v>2091</v>
      </c>
      <c r="B2093" s="41">
        <v>17</v>
      </c>
      <c r="C2093" s="41">
        <v>36</v>
      </c>
    </row>
    <row r="2094" spans="1:3" x14ac:dyDescent="0.25">
      <c r="A2094" s="41">
        <v>2092</v>
      </c>
      <c r="B2094" s="41">
        <v>16</v>
      </c>
      <c r="C2094" s="41">
        <v>32</v>
      </c>
    </row>
    <row r="2095" spans="1:3" x14ac:dyDescent="0.25">
      <c r="A2095" s="41">
        <v>2093</v>
      </c>
      <c r="B2095" s="41">
        <v>14</v>
      </c>
      <c r="C2095" s="41">
        <v>47</v>
      </c>
    </row>
    <row r="2096" spans="1:3" x14ac:dyDescent="0.25">
      <c r="A2096" s="41">
        <v>2094</v>
      </c>
      <c r="B2096" s="41">
        <v>54</v>
      </c>
      <c r="C2096" s="41">
        <v>6</v>
      </c>
    </row>
    <row r="2097" spans="1:3" x14ac:dyDescent="0.25">
      <c r="A2097" s="41">
        <v>2095</v>
      </c>
      <c r="B2097" s="41">
        <v>27</v>
      </c>
      <c r="C2097" s="41">
        <v>30</v>
      </c>
    </row>
    <row r="2098" spans="1:3" x14ac:dyDescent="0.25">
      <c r="A2098" s="41">
        <v>2096</v>
      </c>
      <c r="B2098" s="41">
        <v>23</v>
      </c>
      <c r="C2098" s="41">
        <v>28</v>
      </c>
    </row>
    <row r="2099" spans="1:3" x14ac:dyDescent="0.25">
      <c r="A2099" s="41">
        <v>2097</v>
      </c>
      <c r="B2099" s="41">
        <v>24</v>
      </c>
      <c r="C2099" s="41">
        <v>32</v>
      </c>
    </row>
    <row r="2100" spans="1:3" x14ac:dyDescent="0.25">
      <c r="A2100" s="41">
        <v>2098</v>
      </c>
      <c r="B2100" s="41">
        <v>44</v>
      </c>
      <c r="C2100" s="41">
        <v>23</v>
      </c>
    </row>
    <row r="2101" spans="1:3" x14ac:dyDescent="0.25">
      <c r="A2101" s="41">
        <v>2099</v>
      </c>
      <c r="B2101" s="41">
        <v>35</v>
      </c>
      <c r="C2101" s="41">
        <v>29</v>
      </c>
    </row>
    <row r="2102" spans="1:3" x14ac:dyDescent="0.25">
      <c r="A2102" s="41">
        <v>2100</v>
      </c>
      <c r="B2102" s="41">
        <v>14</v>
      </c>
      <c r="C2102" s="41">
        <v>19</v>
      </c>
    </row>
    <row r="2103" spans="1:3" x14ac:dyDescent="0.25">
      <c r="A2103" s="41">
        <v>2101</v>
      </c>
      <c r="B2103" s="41">
        <v>20</v>
      </c>
      <c r="C2103" s="41">
        <v>33</v>
      </c>
    </row>
    <row r="2104" spans="1:3" x14ac:dyDescent="0.25">
      <c r="A2104" s="41">
        <v>2102</v>
      </c>
      <c r="B2104" s="41">
        <v>13</v>
      </c>
      <c r="C2104" s="41">
        <v>30</v>
      </c>
    </row>
    <row r="2105" spans="1:3" x14ac:dyDescent="0.25">
      <c r="A2105" s="41">
        <v>2103</v>
      </c>
      <c r="B2105" s="41">
        <v>45</v>
      </c>
      <c r="C2105" s="41">
        <v>24</v>
      </c>
    </row>
    <row r="2106" spans="1:3" x14ac:dyDescent="0.25">
      <c r="A2106" s="41">
        <v>2104</v>
      </c>
      <c r="B2106" s="41">
        <v>10</v>
      </c>
      <c r="C2106" s="41">
        <v>24</v>
      </c>
    </row>
    <row r="2107" spans="1:3" x14ac:dyDescent="0.25">
      <c r="A2107" s="41">
        <v>2105</v>
      </c>
      <c r="B2107" s="41">
        <v>46</v>
      </c>
      <c r="C2107" s="41">
        <v>24</v>
      </c>
    </row>
    <row r="2108" spans="1:3" x14ac:dyDescent="0.25">
      <c r="A2108" s="41">
        <v>2106</v>
      </c>
      <c r="B2108" s="41">
        <v>31</v>
      </c>
      <c r="C2108" s="41">
        <v>15</v>
      </c>
    </row>
    <row r="2109" spans="1:3" x14ac:dyDescent="0.25">
      <c r="A2109" s="41">
        <v>2107</v>
      </c>
      <c r="B2109" s="41">
        <v>17</v>
      </c>
      <c r="C2109" s="41">
        <v>16</v>
      </c>
    </row>
    <row r="2110" spans="1:3" x14ac:dyDescent="0.25">
      <c r="A2110" s="41">
        <v>2108</v>
      </c>
      <c r="B2110" s="41">
        <v>27</v>
      </c>
      <c r="C2110" s="41">
        <v>36</v>
      </c>
    </row>
    <row r="2111" spans="1:3" x14ac:dyDescent="0.25">
      <c r="A2111" s="41">
        <v>2109</v>
      </c>
      <c r="B2111" s="41">
        <v>14</v>
      </c>
      <c r="C2111" s="41">
        <v>27</v>
      </c>
    </row>
    <row r="2112" spans="1:3" x14ac:dyDescent="0.25">
      <c r="A2112" s="41">
        <v>2110</v>
      </c>
      <c r="B2112" s="41">
        <v>37</v>
      </c>
      <c r="C2112" s="41">
        <v>17</v>
      </c>
    </row>
    <row r="2113" spans="1:3" x14ac:dyDescent="0.25">
      <c r="A2113" s="41">
        <v>2111</v>
      </c>
      <c r="B2113" s="41">
        <v>15</v>
      </c>
      <c r="C2113" s="41">
        <v>25</v>
      </c>
    </row>
    <row r="2114" spans="1:3" x14ac:dyDescent="0.25">
      <c r="A2114" s="41">
        <v>2112</v>
      </c>
      <c r="B2114" s="41">
        <v>33</v>
      </c>
      <c r="C2114" s="41">
        <v>43</v>
      </c>
    </row>
    <row r="2115" spans="1:3" x14ac:dyDescent="0.25">
      <c r="A2115" s="41">
        <v>2113</v>
      </c>
      <c r="B2115" s="41">
        <v>22</v>
      </c>
      <c r="C2115" s="41">
        <v>33</v>
      </c>
    </row>
    <row r="2116" spans="1:3" x14ac:dyDescent="0.25">
      <c r="A2116" s="41">
        <v>2114</v>
      </c>
      <c r="B2116" s="41">
        <v>14</v>
      </c>
      <c r="C2116" s="41">
        <v>27</v>
      </c>
    </row>
    <row r="2117" spans="1:3" x14ac:dyDescent="0.25">
      <c r="A2117" s="41">
        <v>2115</v>
      </c>
      <c r="B2117" s="41">
        <v>39</v>
      </c>
      <c r="C2117" s="41">
        <v>17</v>
      </c>
    </row>
    <row r="2118" spans="1:3" x14ac:dyDescent="0.25">
      <c r="A2118" s="41">
        <v>2116</v>
      </c>
      <c r="B2118" s="41">
        <v>34</v>
      </c>
      <c r="C2118" s="41">
        <v>30</v>
      </c>
    </row>
    <row r="2119" spans="1:3" x14ac:dyDescent="0.25">
      <c r="A2119" s="41">
        <v>2117</v>
      </c>
      <c r="B2119" s="41">
        <v>31</v>
      </c>
      <c r="C2119" s="41">
        <v>40</v>
      </c>
    </row>
    <row r="2120" spans="1:3" x14ac:dyDescent="0.25">
      <c r="A2120" s="41">
        <v>2118</v>
      </c>
      <c r="B2120" s="41">
        <v>14</v>
      </c>
      <c r="C2120" s="41">
        <v>9</v>
      </c>
    </row>
    <row r="2121" spans="1:3" x14ac:dyDescent="0.25">
      <c r="A2121" s="41">
        <v>2119</v>
      </c>
      <c r="B2121" s="41">
        <v>77</v>
      </c>
      <c r="C2121" s="41">
        <v>20</v>
      </c>
    </row>
    <row r="2122" spans="1:3" x14ac:dyDescent="0.25">
      <c r="A2122" s="41">
        <v>2120</v>
      </c>
      <c r="B2122" s="41">
        <v>27</v>
      </c>
      <c r="C2122" s="41">
        <v>32</v>
      </c>
    </row>
    <row r="2123" spans="1:3" x14ac:dyDescent="0.25">
      <c r="A2123" s="41">
        <v>2121</v>
      </c>
      <c r="B2123" s="41">
        <v>16</v>
      </c>
      <c r="C2123" s="41">
        <v>13</v>
      </c>
    </row>
    <row r="2124" spans="1:3" x14ac:dyDescent="0.25">
      <c r="A2124" s="41">
        <v>2122</v>
      </c>
      <c r="B2124" s="41">
        <v>20</v>
      </c>
      <c r="C2124" s="41">
        <v>31</v>
      </c>
    </row>
    <row r="2125" spans="1:3" x14ac:dyDescent="0.25">
      <c r="A2125" s="41">
        <v>2123</v>
      </c>
      <c r="B2125" s="41">
        <v>21</v>
      </c>
      <c r="C2125" s="41">
        <v>52</v>
      </c>
    </row>
    <row r="2126" spans="1:3" x14ac:dyDescent="0.25">
      <c r="A2126" s="41">
        <v>2124</v>
      </c>
      <c r="B2126" s="41">
        <v>21</v>
      </c>
      <c r="C2126" s="41">
        <v>29</v>
      </c>
    </row>
    <row r="2127" spans="1:3" x14ac:dyDescent="0.25">
      <c r="A2127" s="41">
        <v>2125</v>
      </c>
      <c r="B2127" s="41">
        <v>29</v>
      </c>
      <c r="C2127" s="41">
        <v>43</v>
      </c>
    </row>
    <row r="2128" spans="1:3" x14ac:dyDescent="0.25">
      <c r="A2128" s="41">
        <v>2126</v>
      </c>
      <c r="B2128" s="41">
        <v>28</v>
      </c>
      <c r="C2128" s="41">
        <v>42</v>
      </c>
    </row>
    <row r="2129" spans="1:3" x14ac:dyDescent="0.25">
      <c r="A2129" s="41">
        <v>2127</v>
      </c>
      <c r="B2129" s="41">
        <v>30</v>
      </c>
      <c r="C2129" s="41">
        <v>18</v>
      </c>
    </row>
    <row r="2130" spans="1:3" x14ac:dyDescent="0.25">
      <c r="A2130" s="41">
        <v>2128</v>
      </c>
      <c r="B2130" s="41">
        <v>28</v>
      </c>
      <c r="C2130" s="41">
        <v>20</v>
      </c>
    </row>
    <row r="2131" spans="1:3" x14ac:dyDescent="0.25">
      <c r="A2131" s="41">
        <v>2129</v>
      </c>
      <c r="B2131" s="41">
        <v>53</v>
      </c>
      <c r="C2131" s="41">
        <v>38</v>
      </c>
    </row>
    <row r="2132" spans="1:3" x14ac:dyDescent="0.25">
      <c r="A2132" s="41">
        <v>2130</v>
      </c>
      <c r="B2132" s="41">
        <v>35</v>
      </c>
      <c r="C2132" s="41">
        <v>20</v>
      </c>
    </row>
    <row r="2133" spans="1:3" x14ac:dyDescent="0.25">
      <c r="A2133" s="41">
        <v>2131</v>
      </c>
      <c r="B2133" s="41">
        <v>42</v>
      </c>
      <c r="C2133" s="41">
        <v>24</v>
      </c>
    </row>
    <row r="2134" spans="1:3" x14ac:dyDescent="0.25">
      <c r="A2134" s="41">
        <v>2132</v>
      </c>
      <c r="B2134" s="41">
        <v>26</v>
      </c>
      <c r="C2134" s="41">
        <v>19</v>
      </c>
    </row>
    <row r="2135" spans="1:3" x14ac:dyDescent="0.25">
      <c r="A2135" s="41">
        <v>2133</v>
      </c>
      <c r="B2135" s="41">
        <v>21</v>
      </c>
      <c r="C2135" s="41">
        <v>17</v>
      </c>
    </row>
    <row r="2136" spans="1:3" x14ac:dyDescent="0.25">
      <c r="A2136" s="41">
        <v>2134</v>
      </c>
      <c r="B2136" s="41">
        <v>29</v>
      </c>
      <c r="C2136" s="41">
        <v>0</v>
      </c>
    </row>
    <row r="2137" spans="1:3" x14ac:dyDescent="0.25">
      <c r="A2137" s="41">
        <v>2135</v>
      </c>
      <c r="B2137" s="41">
        <v>31</v>
      </c>
      <c r="C2137" s="41">
        <v>17</v>
      </c>
    </row>
    <row r="2138" spans="1:3" x14ac:dyDescent="0.25">
      <c r="A2138" s="41">
        <v>2136</v>
      </c>
      <c r="B2138" s="41">
        <v>37</v>
      </c>
      <c r="C2138" s="41">
        <v>44</v>
      </c>
    </row>
    <row r="2139" spans="1:3" x14ac:dyDescent="0.25">
      <c r="A2139" s="41">
        <v>2137</v>
      </c>
      <c r="B2139" s="41">
        <v>41</v>
      </c>
      <c r="C2139" s="41">
        <v>20</v>
      </c>
    </row>
    <row r="2140" spans="1:3" x14ac:dyDescent="0.25">
      <c r="A2140" s="41">
        <v>2138</v>
      </c>
      <c r="B2140" s="41">
        <v>21</v>
      </c>
      <c r="C2140" s="41">
        <v>43</v>
      </c>
    </row>
    <row r="2141" spans="1:3" x14ac:dyDescent="0.25">
      <c r="A2141" s="41">
        <v>2139</v>
      </c>
      <c r="B2141" s="41">
        <v>17</v>
      </c>
      <c r="C2141" s="41">
        <v>34</v>
      </c>
    </row>
    <row r="2142" spans="1:3" x14ac:dyDescent="0.25">
      <c r="A2142" s="41">
        <v>2140</v>
      </c>
      <c r="B2142" s="41">
        <v>15</v>
      </c>
      <c r="C2142" s="41">
        <v>16</v>
      </c>
    </row>
    <row r="2143" spans="1:3" x14ac:dyDescent="0.25">
      <c r="A2143" s="41">
        <v>2141</v>
      </c>
      <c r="B2143" s="41">
        <v>21</v>
      </c>
      <c r="C2143" s="41">
        <v>27</v>
      </c>
    </row>
    <row r="2144" spans="1:3" x14ac:dyDescent="0.25">
      <c r="A2144" s="41">
        <v>2142</v>
      </c>
      <c r="B2144" s="41">
        <v>38</v>
      </c>
      <c r="C2144" s="41">
        <v>41</v>
      </c>
    </row>
    <row r="2145" spans="1:3" x14ac:dyDescent="0.25">
      <c r="A2145" s="41">
        <v>2143</v>
      </c>
      <c r="B2145" s="41">
        <v>13</v>
      </c>
      <c r="C2145" s="41">
        <v>19</v>
      </c>
    </row>
    <row r="2146" spans="1:3" x14ac:dyDescent="0.25">
      <c r="A2146" s="41">
        <v>2144</v>
      </c>
      <c r="B2146" s="41">
        <v>44</v>
      </c>
      <c r="C2146" s="41">
        <v>17</v>
      </c>
    </row>
    <row r="2147" spans="1:3" x14ac:dyDescent="0.25">
      <c r="A2147" s="41">
        <v>2145</v>
      </c>
      <c r="B2147" s="41">
        <v>21</v>
      </c>
      <c r="C2147" s="41">
        <v>13</v>
      </c>
    </row>
    <row r="2148" spans="1:3" x14ac:dyDescent="0.25">
      <c r="A2148" s="41">
        <v>2146</v>
      </c>
      <c r="B2148" s="41">
        <v>38</v>
      </c>
      <c r="C2148" s="41">
        <v>53</v>
      </c>
    </row>
    <row r="2149" spans="1:3" x14ac:dyDescent="0.25">
      <c r="A2149" s="41">
        <v>2147</v>
      </c>
      <c r="B2149" s="41">
        <v>18</v>
      </c>
      <c r="C2149" s="41">
        <v>16</v>
      </c>
    </row>
    <row r="2150" spans="1:3" x14ac:dyDescent="0.25">
      <c r="A2150" s="41">
        <v>2148</v>
      </c>
      <c r="B2150" s="41">
        <v>7</v>
      </c>
      <c r="C2150" s="41">
        <v>42</v>
      </c>
    </row>
    <row r="2151" spans="1:3" x14ac:dyDescent="0.25">
      <c r="A2151" s="41">
        <v>2149</v>
      </c>
      <c r="B2151" s="41">
        <v>31</v>
      </c>
      <c r="C2151" s="41">
        <v>20</v>
      </c>
    </row>
    <row r="2152" spans="1:3" x14ac:dyDescent="0.25">
      <c r="A2152" s="41">
        <v>2150</v>
      </c>
      <c r="B2152" s="41">
        <v>7</v>
      </c>
      <c r="C2152" s="41">
        <v>32</v>
      </c>
    </row>
    <row r="2153" spans="1:3" x14ac:dyDescent="0.25">
      <c r="A2153" s="41">
        <v>2151</v>
      </c>
      <c r="B2153" s="41">
        <v>23</v>
      </c>
      <c r="C2153" s="41">
        <v>16</v>
      </c>
    </row>
    <row r="2154" spans="1:3" x14ac:dyDescent="0.25">
      <c r="A2154" s="41">
        <v>2152</v>
      </c>
      <c r="B2154" s="41">
        <v>38</v>
      </c>
      <c r="C2154" s="41">
        <v>9</v>
      </c>
    </row>
    <row r="2155" spans="1:3" x14ac:dyDescent="0.25">
      <c r="A2155" s="41">
        <v>2153</v>
      </c>
      <c r="B2155" s="41">
        <v>25</v>
      </c>
      <c r="C2155" s="41">
        <v>17</v>
      </c>
    </row>
    <row r="2156" spans="1:3" x14ac:dyDescent="0.25">
      <c r="A2156" s="41">
        <v>2154</v>
      </c>
      <c r="B2156" s="41">
        <v>24</v>
      </c>
      <c r="C2156" s="41">
        <v>36</v>
      </c>
    </row>
    <row r="2157" spans="1:3" x14ac:dyDescent="0.25">
      <c r="A2157" s="41">
        <v>2155</v>
      </c>
      <c r="B2157" s="41">
        <v>26</v>
      </c>
      <c r="C2157" s="41">
        <v>31</v>
      </c>
    </row>
    <row r="2158" spans="1:3" x14ac:dyDescent="0.25">
      <c r="A2158" s="41">
        <v>2156</v>
      </c>
      <c r="B2158" s="41">
        <v>17</v>
      </c>
      <c r="C2158" s="41">
        <v>14</v>
      </c>
    </row>
    <row r="2159" spans="1:3" x14ac:dyDescent="0.25">
      <c r="A2159" s="41">
        <v>2157</v>
      </c>
      <c r="B2159" s="41">
        <v>40</v>
      </c>
      <c r="C2159" s="41">
        <v>47</v>
      </c>
    </row>
    <row r="2160" spans="1:3" x14ac:dyDescent="0.25">
      <c r="A2160" s="41">
        <v>2158</v>
      </c>
      <c r="B2160" s="41">
        <v>21</v>
      </c>
      <c r="C2160" s="41">
        <v>29</v>
      </c>
    </row>
    <row r="2161" spans="1:3" x14ac:dyDescent="0.25">
      <c r="A2161" s="41">
        <v>2159</v>
      </c>
      <c r="B2161" s="41">
        <v>17</v>
      </c>
      <c r="C2161" s="41">
        <v>34</v>
      </c>
    </row>
    <row r="2162" spans="1:3" x14ac:dyDescent="0.25">
      <c r="A2162" s="41">
        <v>2160</v>
      </c>
      <c r="B2162" s="41">
        <v>7</v>
      </c>
      <c r="C2162" s="41">
        <v>15</v>
      </c>
    </row>
    <row r="2163" spans="1:3" x14ac:dyDescent="0.25">
      <c r="A2163" s="41">
        <v>2161</v>
      </c>
      <c r="B2163" s="41">
        <v>37</v>
      </c>
      <c r="C2163" s="41">
        <v>19</v>
      </c>
    </row>
    <row r="2164" spans="1:3" x14ac:dyDescent="0.25">
      <c r="A2164" s="41">
        <v>2162</v>
      </c>
      <c r="B2164" s="41">
        <v>21</v>
      </c>
      <c r="C2164" s="41">
        <v>30</v>
      </c>
    </row>
    <row r="2165" spans="1:3" x14ac:dyDescent="0.25">
      <c r="A2165" s="41">
        <v>2163</v>
      </c>
      <c r="B2165" s="41">
        <v>30</v>
      </c>
      <c r="C2165" s="41">
        <v>26</v>
      </c>
    </row>
    <row r="2166" spans="1:3" x14ac:dyDescent="0.25">
      <c r="A2166" s="41">
        <v>2164</v>
      </c>
      <c r="B2166" s="41">
        <v>15</v>
      </c>
      <c r="C2166" s="41">
        <v>41</v>
      </c>
    </row>
    <row r="2167" spans="1:3" x14ac:dyDescent="0.25">
      <c r="A2167" s="41">
        <v>2165</v>
      </c>
      <c r="B2167" s="41">
        <v>28</v>
      </c>
      <c r="C2167" s="41">
        <v>16</v>
      </c>
    </row>
    <row r="2168" spans="1:3" x14ac:dyDescent="0.25">
      <c r="A2168" s="41">
        <v>2166</v>
      </c>
      <c r="B2168" s="41">
        <v>34</v>
      </c>
      <c r="C2168" s="41">
        <v>35</v>
      </c>
    </row>
    <row r="2169" spans="1:3" x14ac:dyDescent="0.25">
      <c r="A2169" s="41">
        <v>2167</v>
      </c>
      <c r="B2169" s="41">
        <v>3</v>
      </c>
      <c r="C2169" s="41">
        <v>23</v>
      </c>
    </row>
    <row r="2170" spans="1:3" x14ac:dyDescent="0.25">
      <c r="A2170" s="41">
        <v>2168</v>
      </c>
      <c r="B2170" s="41">
        <v>24</v>
      </c>
      <c r="C2170" s="41">
        <v>63</v>
      </c>
    </row>
    <row r="2171" spans="1:3" x14ac:dyDescent="0.25">
      <c r="A2171" s="41">
        <v>2169</v>
      </c>
      <c r="B2171" s="41">
        <v>23</v>
      </c>
      <c r="C2171" s="41">
        <v>48</v>
      </c>
    </row>
    <row r="2172" spans="1:3" x14ac:dyDescent="0.25">
      <c r="A2172" s="41">
        <v>2170</v>
      </c>
      <c r="B2172" s="41">
        <v>28</v>
      </c>
      <c r="C2172" s="41">
        <v>10</v>
      </c>
    </row>
    <row r="2173" spans="1:3" x14ac:dyDescent="0.25">
      <c r="A2173" s="41">
        <v>2171</v>
      </c>
      <c r="B2173" s="41">
        <v>30</v>
      </c>
      <c r="C2173" s="41">
        <v>24</v>
      </c>
    </row>
    <row r="2174" spans="1:3" x14ac:dyDescent="0.25">
      <c r="A2174" s="41">
        <v>2172</v>
      </c>
      <c r="B2174" s="41">
        <v>21</v>
      </c>
      <c r="C2174" s="41">
        <v>31</v>
      </c>
    </row>
    <row r="2175" spans="1:3" x14ac:dyDescent="0.25">
      <c r="A2175" s="41">
        <v>2173</v>
      </c>
      <c r="B2175" s="41">
        <v>39</v>
      </c>
      <c r="C2175" s="41">
        <v>36</v>
      </c>
    </row>
    <row r="2176" spans="1:3" x14ac:dyDescent="0.25">
      <c r="A2176" s="41">
        <v>2174</v>
      </c>
      <c r="B2176" s="41">
        <v>30</v>
      </c>
      <c r="C2176" s="41">
        <v>42</v>
      </c>
    </row>
    <row r="2177" spans="1:3" x14ac:dyDescent="0.25">
      <c r="A2177" s="41">
        <v>2175</v>
      </c>
      <c r="B2177" s="41">
        <v>33</v>
      </c>
      <c r="C2177" s="41">
        <v>38</v>
      </c>
    </row>
    <row r="2178" spans="1:3" x14ac:dyDescent="0.25">
      <c r="A2178" s="41">
        <v>2176</v>
      </c>
      <c r="B2178" s="41">
        <v>33</v>
      </c>
      <c r="C2178" s="41">
        <v>26</v>
      </c>
    </row>
    <row r="2179" spans="1:3" x14ac:dyDescent="0.25">
      <c r="A2179" s="41">
        <v>2177</v>
      </c>
      <c r="B2179" s="41">
        <v>33</v>
      </c>
      <c r="C2179" s="41">
        <v>20</v>
      </c>
    </row>
    <row r="2180" spans="1:3" x14ac:dyDescent="0.25">
      <c r="A2180" s="41">
        <v>2178</v>
      </c>
      <c r="B2180" s="41">
        <v>27</v>
      </c>
      <c r="C2180" s="41">
        <v>44</v>
      </c>
    </row>
    <row r="2181" spans="1:3" x14ac:dyDescent="0.25">
      <c r="A2181" s="41">
        <v>2179</v>
      </c>
      <c r="B2181" s="41">
        <v>14</v>
      </c>
      <c r="C2181" s="41">
        <v>20</v>
      </c>
    </row>
    <row r="2182" spans="1:3" x14ac:dyDescent="0.25">
      <c r="A2182" s="41">
        <v>2180</v>
      </c>
      <c r="B2182" s="41">
        <v>21</v>
      </c>
      <c r="C2182" s="41">
        <v>58</v>
      </c>
    </row>
    <row r="2183" spans="1:3" x14ac:dyDescent="0.25">
      <c r="A2183" s="41">
        <v>2181</v>
      </c>
      <c r="B2183" s="41">
        <v>39</v>
      </c>
      <c r="C2183" s="41">
        <v>27</v>
      </c>
    </row>
    <row r="2184" spans="1:3" x14ac:dyDescent="0.25">
      <c r="A2184" s="41">
        <v>2182</v>
      </c>
      <c r="B2184" s="41">
        <v>24</v>
      </c>
      <c r="C2184" s="41">
        <v>22</v>
      </c>
    </row>
    <row r="2185" spans="1:3" x14ac:dyDescent="0.25">
      <c r="A2185" s="41">
        <v>2183</v>
      </c>
      <c r="B2185" s="41">
        <v>24</v>
      </c>
      <c r="C2185" s="41">
        <v>42</v>
      </c>
    </row>
    <row r="2186" spans="1:3" x14ac:dyDescent="0.25">
      <c r="A2186" s="41">
        <v>2184</v>
      </c>
      <c r="B2186" s="41">
        <v>0</v>
      </c>
      <c r="C2186" s="41">
        <v>39</v>
      </c>
    </row>
    <row r="2187" spans="1:3" x14ac:dyDescent="0.25">
      <c r="A2187" s="41">
        <v>2185</v>
      </c>
      <c r="B2187" s="41">
        <v>23</v>
      </c>
      <c r="C2187" s="41">
        <v>17</v>
      </c>
    </row>
    <row r="2188" spans="1:3" x14ac:dyDescent="0.25">
      <c r="A2188" s="41">
        <v>2186</v>
      </c>
      <c r="B2188" s="41">
        <v>34</v>
      </c>
      <c r="C2188" s="41">
        <v>10</v>
      </c>
    </row>
    <row r="2189" spans="1:3" x14ac:dyDescent="0.25">
      <c r="A2189" s="41">
        <v>2187</v>
      </c>
      <c r="B2189" s="41">
        <v>29</v>
      </c>
      <c r="C2189" s="41">
        <v>10</v>
      </c>
    </row>
    <row r="2190" spans="1:3" x14ac:dyDescent="0.25">
      <c r="A2190" s="41">
        <v>2188</v>
      </c>
      <c r="B2190" s="41">
        <v>26</v>
      </c>
      <c r="C2190" s="41">
        <v>29</v>
      </c>
    </row>
    <row r="2191" spans="1:3" x14ac:dyDescent="0.25">
      <c r="A2191" s="41">
        <v>2189</v>
      </c>
      <c r="B2191" s="41">
        <v>10</v>
      </c>
      <c r="C2191" s="41">
        <v>21</v>
      </c>
    </row>
    <row r="2192" spans="1:3" x14ac:dyDescent="0.25">
      <c r="A2192" s="41">
        <v>2190</v>
      </c>
      <c r="B2192" s="41">
        <v>16</v>
      </c>
      <c r="C2192" s="41">
        <v>26</v>
      </c>
    </row>
    <row r="2193" spans="1:3" x14ac:dyDescent="0.25">
      <c r="A2193" s="41">
        <v>2191</v>
      </c>
      <c r="B2193" s="41">
        <v>16</v>
      </c>
      <c r="C2193" s="41">
        <v>20</v>
      </c>
    </row>
    <row r="2194" spans="1:3" x14ac:dyDescent="0.25">
      <c r="A2194" s="41">
        <v>2192</v>
      </c>
      <c r="B2194" s="41">
        <v>13</v>
      </c>
      <c r="C2194" s="41">
        <v>58</v>
      </c>
    </row>
    <row r="2195" spans="1:3" x14ac:dyDescent="0.25">
      <c r="A2195" s="41">
        <v>2193</v>
      </c>
      <c r="B2195" s="41">
        <v>41</v>
      </c>
      <c r="C2195" s="41">
        <v>13</v>
      </c>
    </row>
    <row r="2196" spans="1:3" x14ac:dyDescent="0.25">
      <c r="A2196" s="41">
        <v>2194</v>
      </c>
      <c r="B2196" s="41">
        <v>23</v>
      </c>
      <c r="C2196" s="41">
        <v>17</v>
      </c>
    </row>
    <row r="2197" spans="1:3" x14ac:dyDescent="0.25">
      <c r="A2197" s="41">
        <v>2195</v>
      </c>
      <c r="B2197" s="41">
        <v>14</v>
      </c>
      <c r="C2197" s="41">
        <v>24</v>
      </c>
    </row>
    <row r="2198" spans="1:3" x14ac:dyDescent="0.25">
      <c r="A2198" s="41">
        <v>2196</v>
      </c>
      <c r="B2198" s="41">
        <v>42</v>
      </c>
      <c r="C2198" s="41">
        <v>13</v>
      </c>
    </row>
    <row r="2199" spans="1:3" x14ac:dyDescent="0.25">
      <c r="A2199" s="41">
        <v>2197</v>
      </c>
      <c r="B2199" s="41">
        <v>34</v>
      </c>
      <c r="C2199" s="41">
        <v>39</v>
      </c>
    </row>
    <row r="2200" spans="1:3" x14ac:dyDescent="0.25">
      <c r="A2200" s="41">
        <v>2198</v>
      </c>
      <c r="B2200" s="41">
        <v>24</v>
      </c>
      <c r="C2200" s="41">
        <v>14</v>
      </c>
    </row>
    <row r="2201" spans="1:3" x14ac:dyDescent="0.25">
      <c r="A2201" s="41">
        <v>2199</v>
      </c>
      <c r="B2201" s="41">
        <v>27</v>
      </c>
      <c r="C2201" s="41">
        <v>33</v>
      </c>
    </row>
    <row r="2202" spans="1:3" x14ac:dyDescent="0.25">
      <c r="A2202" s="41">
        <v>2200</v>
      </c>
      <c r="B2202" s="41">
        <v>7</v>
      </c>
      <c r="C2202" s="41">
        <v>27</v>
      </c>
    </row>
    <row r="2203" spans="1:3" x14ac:dyDescent="0.25">
      <c r="A2203" s="41">
        <v>2201</v>
      </c>
      <c r="B2203" s="41">
        <v>42</v>
      </c>
      <c r="C2203" s="41">
        <v>34</v>
      </c>
    </row>
    <row r="2204" spans="1:3" x14ac:dyDescent="0.25">
      <c r="A2204" s="41">
        <v>2202</v>
      </c>
      <c r="B2204" s="41">
        <v>16</v>
      </c>
      <c r="C2204" s="41">
        <v>31</v>
      </c>
    </row>
    <row r="2205" spans="1:3" x14ac:dyDescent="0.25">
      <c r="A2205" s="41">
        <v>2203</v>
      </c>
      <c r="B2205" s="41">
        <v>36</v>
      </c>
      <c r="C2205" s="41">
        <v>6</v>
      </c>
    </row>
    <row r="2206" spans="1:3" x14ac:dyDescent="0.25">
      <c r="A2206" s="41">
        <v>2204</v>
      </c>
      <c r="B2206" s="41">
        <v>18</v>
      </c>
      <c r="C2206" s="41">
        <v>17</v>
      </c>
    </row>
    <row r="2207" spans="1:3" x14ac:dyDescent="0.25">
      <c r="A2207" s="41">
        <v>2205</v>
      </c>
      <c r="B2207" s="41">
        <v>31</v>
      </c>
      <c r="C2207" s="41">
        <v>25</v>
      </c>
    </row>
    <row r="2208" spans="1:3" x14ac:dyDescent="0.25">
      <c r="A2208" s="41">
        <v>2206</v>
      </c>
      <c r="B2208" s="41">
        <v>36</v>
      </c>
      <c r="C2208" s="41">
        <v>22</v>
      </c>
    </row>
    <row r="2209" spans="1:3" x14ac:dyDescent="0.25">
      <c r="A2209" s="41">
        <v>2207</v>
      </c>
      <c r="B2209" s="41">
        <v>9</v>
      </c>
      <c r="C2209" s="41">
        <v>45</v>
      </c>
    </row>
    <row r="2210" spans="1:3" x14ac:dyDescent="0.25">
      <c r="A2210" s="41">
        <v>2208</v>
      </c>
      <c r="B2210" s="41">
        <v>35</v>
      </c>
      <c r="C2210" s="41">
        <v>37</v>
      </c>
    </row>
    <row r="2211" spans="1:3" x14ac:dyDescent="0.25">
      <c r="A2211" s="41">
        <v>2209</v>
      </c>
      <c r="B2211" s="41">
        <v>28</v>
      </c>
      <c r="C2211" s="41">
        <v>3</v>
      </c>
    </row>
    <row r="2212" spans="1:3" x14ac:dyDescent="0.25">
      <c r="A2212" s="41">
        <v>2210</v>
      </c>
      <c r="B2212" s="41">
        <v>31</v>
      </c>
      <c r="C2212" s="41">
        <v>30</v>
      </c>
    </row>
    <row r="2213" spans="1:3" x14ac:dyDescent="0.25">
      <c r="A2213" s="41">
        <v>2211</v>
      </c>
      <c r="B2213" s="41">
        <v>8</v>
      </c>
      <c r="C2213" s="41">
        <v>23</v>
      </c>
    </row>
    <row r="2214" spans="1:3" x14ac:dyDescent="0.25">
      <c r="A2214" s="41">
        <v>2212</v>
      </c>
      <c r="B2214" s="41">
        <v>21</v>
      </c>
      <c r="C2214" s="41">
        <v>47</v>
      </c>
    </row>
    <row r="2215" spans="1:3" x14ac:dyDescent="0.25">
      <c r="A2215" s="41">
        <v>2213</v>
      </c>
      <c r="B2215" s="41">
        <v>27</v>
      </c>
      <c r="C2215" s="41">
        <v>39</v>
      </c>
    </row>
    <row r="2216" spans="1:3" x14ac:dyDescent="0.25">
      <c r="A2216" s="41">
        <v>2214</v>
      </c>
      <c r="B2216" s="41">
        <v>0</v>
      </c>
      <c r="C2216" s="41">
        <v>38</v>
      </c>
    </row>
    <row r="2217" spans="1:3" x14ac:dyDescent="0.25">
      <c r="A2217" s="41">
        <v>2215</v>
      </c>
      <c r="B2217" s="41">
        <v>49</v>
      </c>
      <c r="C2217" s="41">
        <v>46</v>
      </c>
    </row>
    <row r="2218" spans="1:3" x14ac:dyDescent="0.25">
      <c r="A2218" s="41">
        <v>2216</v>
      </c>
      <c r="B2218" s="41">
        <v>17</v>
      </c>
      <c r="C2218" s="41">
        <v>22</v>
      </c>
    </row>
    <row r="2219" spans="1:3" x14ac:dyDescent="0.25">
      <c r="A2219" s="41">
        <v>2217</v>
      </c>
      <c r="B2219" s="41">
        <v>21</v>
      </c>
      <c r="C2219" s="41">
        <v>12</v>
      </c>
    </row>
    <row r="2220" spans="1:3" x14ac:dyDescent="0.25">
      <c r="A2220" s="41">
        <v>2218</v>
      </c>
      <c r="B2220" s="41">
        <v>37</v>
      </c>
      <c r="C2220" s="41">
        <v>42</v>
      </c>
    </row>
    <row r="2221" spans="1:3" x14ac:dyDescent="0.25">
      <c r="A2221" s="41">
        <v>2219</v>
      </c>
      <c r="B2221" s="41">
        <v>16</v>
      </c>
      <c r="C2221" s="41">
        <v>22</v>
      </c>
    </row>
    <row r="2222" spans="1:3" x14ac:dyDescent="0.25">
      <c r="A2222" s="41">
        <v>2220</v>
      </c>
      <c r="B2222" s="41">
        <v>20</v>
      </c>
      <c r="C2222" s="41">
        <v>74</v>
      </c>
    </row>
    <row r="2223" spans="1:3" x14ac:dyDescent="0.25">
      <c r="A2223" s="41">
        <v>2221</v>
      </c>
      <c r="B2223" s="41">
        <v>20</v>
      </c>
      <c r="C2223" s="41">
        <v>38</v>
      </c>
    </row>
    <row r="2224" spans="1:3" x14ac:dyDescent="0.25">
      <c r="A2224" s="41">
        <v>2222</v>
      </c>
      <c r="B2224" s="41">
        <v>16</v>
      </c>
      <c r="C2224" s="41">
        <v>39</v>
      </c>
    </row>
    <row r="2225" spans="1:3" x14ac:dyDescent="0.25">
      <c r="A2225" s="41">
        <v>2223</v>
      </c>
      <c r="B2225" s="41">
        <v>27</v>
      </c>
      <c r="C2225" s="41">
        <v>21</v>
      </c>
    </row>
    <row r="2226" spans="1:3" x14ac:dyDescent="0.25">
      <c r="A2226" s="41">
        <v>2224</v>
      </c>
      <c r="B2226" s="41">
        <v>16</v>
      </c>
      <c r="C2226" s="41">
        <v>26</v>
      </c>
    </row>
    <row r="2227" spans="1:3" x14ac:dyDescent="0.25">
      <c r="A2227" s="41">
        <v>2225</v>
      </c>
      <c r="B2227" s="41">
        <v>17</v>
      </c>
      <c r="C2227" s="41">
        <v>16</v>
      </c>
    </row>
    <row r="2228" spans="1:3" x14ac:dyDescent="0.25">
      <c r="A2228" s="41">
        <v>2226</v>
      </c>
      <c r="B2228" s="41">
        <v>20</v>
      </c>
      <c r="C2228" s="41">
        <v>19</v>
      </c>
    </row>
    <row r="2229" spans="1:3" x14ac:dyDescent="0.25">
      <c r="A2229" s="41">
        <v>2227</v>
      </c>
      <c r="B2229" s="41">
        <v>10</v>
      </c>
      <c r="C2229" s="41">
        <v>45</v>
      </c>
    </row>
    <row r="2230" spans="1:3" x14ac:dyDescent="0.25">
      <c r="A2230" s="41">
        <v>2228</v>
      </c>
      <c r="B2230" s="41">
        <v>27</v>
      </c>
      <c r="C2230" s="41">
        <v>19</v>
      </c>
    </row>
    <row r="2231" spans="1:3" x14ac:dyDescent="0.25">
      <c r="A2231" s="41">
        <v>2229</v>
      </c>
      <c r="B2231" s="41">
        <v>6</v>
      </c>
      <c r="C2231" s="41">
        <v>33</v>
      </c>
    </row>
    <row r="2232" spans="1:3" x14ac:dyDescent="0.25">
      <c r="A2232" s="41">
        <v>2230</v>
      </c>
      <c r="B2232" s="41">
        <v>45</v>
      </c>
      <c r="C2232" s="41">
        <v>23</v>
      </c>
    </row>
    <row r="2233" spans="1:3" x14ac:dyDescent="0.25">
      <c r="A2233" s="41">
        <v>2231</v>
      </c>
      <c r="B2233" s="41">
        <v>21</v>
      </c>
      <c r="C2233" s="41">
        <v>33</v>
      </c>
    </row>
    <row r="2234" spans="1:3" x14ac:dyDescent="0.25">
      <c r="A2234" s="41">
        <v>2232</v>
      </c>
      <c r="B2234" s="41">
        <v>7</v>
      </c>
      <c r="C2234" s="41">
        <v>46</v>
      </c>
    </row>
    <row r="2235" spans="1:3" x14ac:dyDescent="0.25">
      <c r="A2235" s="41">
        <v>2233</v>
      </c>
      <c r="B2235" s="41">
        <v>17</v>
      </c>
      <c r="C2235" s="41">
        <v>16</v>
      </c>
    </row>
    <row r="2236" spans="1:3" x14ac:dyDescent="0.25">
      <c r="A2236" s="41">
        <v>2234</v>
      </c>
      <c r="B2236" s="41">
        <v>56</v>
      </c>
      <c r="C2236" s="41">
        <v>24</v>
      </c>
    </row>
    <row r="2237" spans="1:3" x14ac:dyDescent="0.25">
      <c r="A2237" s="41">
        <v>2235</v>
      </c>
      <c r="B2237" s="41">
        <v>10</v>
      </c>
      <c r="C2237" s="41">
        <v>49</v>
      </c>
    </row>
    <row r="2238" spans="1:3" x14ac:dyDescent="0.25">
      <c r="A2238" s="41">
        <v>2236</v>
      </c>
      <c r="B2238" s="41">
        <v>3</v>
      </c>
      <c r="C2238" s="41">
        <v>65</v>
      </c>
    </row>
    <row r="2239" spans="1:3" x14ac:dyDescent="0.25">
      <c r="A2239" s="41">
        <v>2237</v>
      </c>
      <c r="B2239" s="41">
        <v>27</v>
      </c>
      <c r="C2239" s="41">
        <v>38</v>
      </c>
    </row>
    <row r="2240" spans="1:3" x14ac:dyDescent="0.25">
      <c r="A2240" s="41">
        <v>2238</v>
      </c>
      <c r="B2240" s="41">
        <v>28</v>
      </c>
      <c r="C2240" s="41">
        <v>52</v>
      </c>
    </row>
    <row r="2241" spans="1:3" x14ac:dyDescent="0.25">
      <c r="A2241" s="41">
        <v>2239</v>
      </c>
      <c r="B2241" s="41">
        <v>24</v>
      </c>
      <c r="C2241" s="41">
        <v>25</v>
      </c>
    </row>
    <row r="2242" spans="1:3" x14ac:dyDescent="0.25">
      <c r="A2242" s="41">
        <v>2240</v>
      </c>
      <c r="B2242" s="41">
        <v>22</v>
      </c>
      <c r="C2242" s="41">
        <v>17</v>
      </c>
    </row>
    <row r="2243" spans="1:3" x14ac:dyDescent="0.25">
      <c r="A2243" s="41">
        <v>2241</v>
      </c>
      <c r="B2243" s="41">
        <v>49</v>
      </c>
      <c r="C2243" s="41">
        <v>31</v>
      </c>
    </row>
    <row r="2244" spans="1:3" x14ac:dyDescent="0.25">
      <c r="A2244" s="41">
        <v>2242</v>
      </c>
      <c r="B2244" s="41">
        <v>24</v>
      </c>
      <c r="C2244" s="41">
        <v>37</v>
      </c>
    </row>
    <row r="2245" spans="1:3" x14ac:dyDescent="0.25">
      <c r="A2245" s="41">
        <v>2243</v>
      </c>
      <c r="B2245" s="41">
        <v>19</v>
      </c>
      <c r="C2245" s="41">
        <v>39</v>
      </c>
    </row>
    <row r="2246" spans="1:3" x14ac:dyDescent="0.25">
      <c r="A2246" s="41">
        <v>2244</v>
      </c>
      <c r="B2246" s="41">
        <v>31</v>
      </c>
      <c r="C2246" s="41">
        <v>29</v>
      </c>
    </row>
    <row r="2247" spans="1:3" x14ac:dyDescent="0.25">
      <c r="A2247" s="41">
        <v>2245</v>
      </c>
      <c r="B2247" s="41">
        <v>36</v>
      </c>
      <c r="C2247" s="41">
        <v>27</v>
      </c>
    </row>
    <row r="2248" spans="1:3" x14ac:dyDescent="0.25">
      <c r="A2248" s="41">
        <v>2246</v>
      </c>
      <c r="B2248" s="41">
        <v>28</v>
      </c>
      <c r="C2248" s="41">
        <v>48</v>
      </c>
    </row>
    <row r="2249" spans="1:3" x14ac:dyDescent="0.25">
      <c r="A2249" s="41">
        <v>2247</v>
      </c>
      <c r="B2249" s="41">
        <v>44</v>
      </c>
      <c r="C2249" s="41">
        <v>16</v>
      </c>
    </row>
    <row r="2250" spans="1:3" x14ac:dyDescent="0.25">
      <c r="A2250" s="41">
        <v>2248</v>
      </c>
      <c r="B2250" s="41">
        <v>21</v>
      </c>
      <c r="C2250" s="41">
        <v>37</v>
      </c>
    </row>
    <row r="2251" spans="1:3" x14ac:dyDescent="0.25">
      <c r="A2251" s="41">
        <v>2249</v>
      </c>
      <c r="B2251" s="41">
        <v>22</v>
      </c>
      <c r="C2251" s="41">
        <v>10</v>
      </c>
    </row>
    <row r="2252" spans="1:3" x14ac:dyDescent="0.25">
      <c r="A2252" s="41">
        <v>2250</v>
      </c>
      <c r="B2252" s="41">
        <v>67</v>
      </c>
      <c r="C2252" s="41">
        <v>59</v>
      </c>
    </row>
    <row r="2253" spans="1:3" x14ac:dyDescent="0.25">
      <c r="A2253" s="41">
        <v>2251</v>
      </c>
      <c r="B2253" s="41">
        <v>7</v>
      </c>
      <c r="C2253" s="41">
        <v>23</v>
      </c>
    </row>
    <row r="2254" spans="1:3" x14ac:dyDescent="0.25">
      <c r="A2254" s="41">
        <v>2252</v>
      </c>
      <c r="B2254" s="41">
        <v>10</v>
      </c>
      <c r="C2254" s="41">
        <v>19</v>
      </c>
    </row>
    <row r="2255" spans="1:3" x14ac:dyDescent="0.25">
      <c r="A2255" s="41">
        <v>2253</v>
      </c>
      <c r="B2255" s="41">
        <v>7</v>
      </c>
      <c r="C2255" s="41">
        <v>48</v>
      </c>
    </row>
    <row r="2256" spans="1:3" x14ac:dyDescent="0.25">
      <c r="A2256" s="41">
        <v>2254</v>
      </c>
      <c r="B2256" s="41">
        <v>19</v>
      </c>
      <c r="C2256" s="41">
        <v>44</v>
      </c>
    </row>
    <row r="2257" spans="1:3" x14ac:dyDescent="0.25">
      <c r="A2257" s="41">
        <v>2255</v>
      </c>
      <c r="B2257" s="41">
        <v>33</v>
      </c>
      <c r="C2257" s="41">
        <v>30</v>
      </c>
    </row>
    <row r="2258" spans="1:3" x14ac:dyDescent="0.25">
      <c r="A2258" s="41">
        <v>2256</v>
      </c>
      <c r="B2258" s="41">
        <v>7</v>
      </c>
      <c r="C2258" s="41">
        <v>37</v>
      </c>
    </row>
    <row r="2259" spans="1:3" x14ac:dyDescent="0.25">
      <c r="A2259" s="41">
        <v>2257</v>
      </c>
      <c r="B2259" s="41">
        <v>9</v>
      </c>
      <c r="C2259" s="41">
        <v>26</v>
      </c>
    </row>
    <row r="2260" spans="1:3" x14ac:dyDescent="0.25">
      <c r="A2260" s="41">
        <v>2258</v>
      </c>
      <c r="B2260" s="41">
        <v>42</v>
      </c>
      <c r="C2260" s="41">
        <v>0</v>
      </c>
    </row>
    <row r="2261" spans="1:3" x14ac:dyDescent="0.25">
      <c r="A2261" s="41">
        <v>2259</v>
      </c>
      <c r="B2261" s="41">
        <v>28</v>
      </c>
      <c r="C2261" s="41">
        <v>17</v>
      </c>
    </row>
    <row r="2262" spans="1:3" x14ac:dyDescent="0.25">
      <c r="A2262" s="41">
        <v>2260</v>
      </c>
      <c r="B2262" s="41">
        <v>24</v>
      </c>
      <c r="C2262" s="41">
        <v>51</v>
      </c>
    </row>
    <row r="2263" spans="1:3" x14ac:dyDescent="0.25">
      <c r="A2263" s="41">
        <v>2261</v>
      </c>
      <c r="B2263" s="41">
        <v>27</v>
      </c>
      <c r="C2263" s="41">
        <v>10</v>
      </c>
    </row>
    <row r="2264" spans="1:3" x14ac:dyDescent="0.25">
      <c r="A2264" s="41">
        <v>2262</v>
      </c>
      <c r="B2264" s="41">
        <v>24</v>
      </c>
      <c r="C2264" s="41">
        <v>38</v>
      </c>
    </row>
    <row r="2265" spans="1:3" x14ac:dyDescent="0.25">
      <c r="A2265" s="41">
        <v>2263</v>
      </c>
      <c r="B2265" s="41">
        <v>3</v>
      </c>
      <c r="C2265" s="41">
        <v>16</v>
      </c>
    </row>
    <row r="2266" spans="1:3" x14ac:dyDescent="0.25">
      <c r="A2266" s="41">
        <v>2264</v>
      </c>
      <c r="B2266" s="41">
        <v>20</v>
      </c>
      <c r="C2266" s="41">
        <v>30</v>
      </c>
    </row>
    <row r="2267" spans="1:3" x14ac:dyDescent="0.25">
      <c r="A2267" s="41">
        <v>2265</v>
      </c>
      <c r="B2267" s="41">
        <v>34</v>
      </c>
      <c r="C2267" s="41">
        <v>29</v>
      </c>
    </row>
    <row r="2268" spans="1:3" x14ac:dyDescent="0.25">
      <c r="A2268" s="41">
        <v>2266</v>
      </c>
      <c r="B2268" s="41">
        <v>10</v>
      </c>
      <c r="C2268" s="41">
        <v>34</v>
      </c>
    </row>
    <row r="2269" spans="1:3" x14ac:dyDescent="0.25">
      <c r="A2269" s="41">
        <v>2267</v>
      </c>
      <c r="B2269" s="41">
        <v>6</v>
      </c>
      <c r="C2269" s="41">
        <v>14</v>
      </c>
    </row>
    <row r="2270" spans="1:3" x14ac:dyDescent="0.25">
      <c r="A2270" s="41">
        <v>2268</v>
      </c>
      <c r="B2270" s="41">
        <v>34</v>
      </c>
      <c r="C2270" s="41">
        <v>44</v>
      </c>
    </row>
    <row r="2271" spans="1:3" x14ac:dyDescent="0.25">
      <c r="A2271" s="41">
        <v>2269</v>
      </c>
      <c r="B2271" s="41">
        <v>9</v>
      </c>
      <c r="C2271" s="41">
        <v>24</v>
      </c>
    </row>
    <row r="2272" spans="1:3" x14ac:dyDescent="0.25">
      <c r="A2272" s="41">
        <v>2270</v>
      </c>
      <c r="B2272" s="41">
        <v>19</v>
      </c>
      <c r="C2272" s="41">
        <v>21</v>
      </c>
    </row>
    <row r="2273" spans="1:3" x14ac:dyDescent="0.25">
      <c r="A2273" s="41">
        <v>2271</v>
      </c>
      <c r="B2273" s="41">
        <v>31</v>
      </c>
      <c r="C2273" s="41">
        <v>15</v>
      </c>
    </row>
    <row r="2274" spans="1:3" x14ac:dyDescent="0.25">
      <c r="A2274" s="41">
        <v>2272</v>
      </c>
      <c r="B2274" s="41">
        <v>34</v>
      </c>
      <c r="C2274" s="41">
        <v>45</v>
      </c>
    </row>
    <row r="2275" spans="1:3" x14ac:dyDescent="0.25">
      <c r="A2275" s="41">
        <v>2273</v>
      </c>
      <c r="B2275" s="41">
        <v>29</v>
      </c>
      <c r="C2275" s="41">
        <v>18</v>
      </c>
    </row>
    <row r="2276" spans="1:3" x14ac:dyDescent="0.25">
      <c r="A2276" s="41">
        <v>2274</v>
      </c>
      <c r="B2276" s="41">
        <v>27</v>
      </c>
      <c r="C2276" s="41">
        <v>29</v>
      </c>
    </row>
    <row r="2277" spans="1:3" x14ac:dyDescent="0.25">
      <c r="A2277" s="41">
        <v>2275</v>
      </c>
      <c r="B2277" s="41">
        <v>32</v>
      </c>
      <c r="C2277" s="41">
        <v>33</v>
      </c>
    </row>
    <row r="2278" spans="1:3" x14ac:dyDescent="0.25">
      <c r="A2278" s="41">
        <v>2276</v>
      </c>
      <c r="B2278" s="41">
        <v>21</v>
      </c>
      <c r="C2278" s="41">
        <v>33</v>
      </c>
    </row>
    <row r="2279" spans="1:3" x14ac:dyDescent="0.25">
      <c r="A2279" s="41">
        <v>2277</v>
      </c>
      <c r="B2279" s="41">
        <v>39</v>
      </c>
      <c r="C2279" s="41">
        <v>36</v>
      </c>
    </row>
    <row r="2280" spans="1:3" x14ac:dyDescent="0.25">
      <c r="A2280" s="41">
        <v>2278</v>
      </c>
      <c r="B2280" s="41">
        <v>13</v>
      </c>
      <c r="C2280" s="41">
        <v>20</v>
      </c>
    </row>
    <row r="2281" spans="1:3" x14ac:dyDescent="0.25">
      <c r="A2281" s="41">
        <v>2279</v>
      </c>
      <c r="B2281" s="41">
        <v>35</v>
      </c>
      <c r="C2281" s="41">
        <v>23</v>
      </c>
    </row>
    <row r="2282" spans="1:3" x14ac:dyDescent="0.25">
      <c r="A2282" s="41">
        <v>2280</v>
      </c>
      <c r="B2282" s="41">
        <v>37</v>
      </c>
      <c r="C2282" s="41">
        <v>6</v>
      </c>
    </row>
    <row r="2283" spans="1:3" x14ac:dyDescent="0.25">
      <c r="A2283" s="41">
        <v>2281</v>
      </c>
      <c r="B2283" s="41">
        <v>41</v>
      </c>
      <c r="C2283" s="41">
        <v>10</v>
      </c>
    </row>
    <row r="2284" spans="1:3" x14ac:dyDescent="0.25">
      <c r="A2284" s="41">
        <v>2282</v>
      </c>
      <c r="B2284" s="41">
        <v>37</v>
      </c>
      <c r="C2284" s="41">
        <v>22</v>
      </c>
    </row>
    <row r="2285" spans="1:3" x14ac:dyDescent="0.25">
      <c r="A2285" s="41">
        <v>2283</v>
      </c>
      <c r="B2285" s="41">
        <v>29</v>
      </c>
      <c r="C2285" s="41">
        <v>3</v>
      </c>
    </row>
    <row r="2286" spans="1:3" x14ac:dyDescent="0.25">
      <c r="A2286" s="41">
        <v>2284</v>
      </c>
      <c r="B2286" s="41">
        <v>49</v>
      </c>
      <c r="C2286" s="41">
        <v>19</v>
      </c>
    </row>
    <row r="2287" spans="1:3" x14ac:dyDescent="0.25">
      <c r="A2287" s="41">
        <v>2285</v>
      </c>
      <c r="B2287" s="41">
        <v>7</v>
      </c>
      <c r="C2287" s="41">
        <v>50</v>
      </c>
    </row>
    <row r="2288" spans="1:3" x14ac:dyDescent="0.25">
      <c r="A2288" s="41">
        <v>2286</v>
      </c>
      <c r="B2288" s="41">
        <v>35</v>
      </c>
      <c r="C2288" s="41">
        <v>24</v>
      </c>
    </row>
    <row r="2289" spans="1:3" x14ac:dyDescent="0.25">
      <c r="A2289" s="41">
        <v>2287</v>
      </c>
      <c r="B2289" s="41">
        <v>20</v>
      </c>
      <c r="C2289" s="41">
        <v>26</v>
      </c>
    </row>
    <row r="2290" spans="1:3" x14ac:dyDescent="0.25">
      <c r="A2290" s="41">
        <v>2288</v>
      </c>
      <c r="B2290" s="41">
        <v>10</v>
      </c>
      <c r="C2290" s="41">
        <v>32</v>
      </c>
    </row>
    <row r="2291" spans="1:3" x14ac:dyDescent="0.25">
      <c r="A2291" s="41">
        <v>2289</v>
      </c>
      <c r="B2291" s="41">
        <v>39</v>
      </c>
      <c r="C2291" s="41">
        <v>13</v>
      </c>
    </row>
    <row r="2292" spans="1:3" x14ac:dyDescent="0.25">
      <c r="A2292" s="41">
        <v>2290</v>
      </c>
      <c r="B2292" s="41">
        <v>26</v>
      </c>
      <c r="C2292" s="41">
        <v>37</v>
      </c>
    </row>
    <row r="2293" spans="1:3" x14ac:dyDescent="0.25">
      <c r="A2293" s="41">
        <v>2291</v>
      </c>
      <c r="B2293" s="41">
        <v>33</v>
      </c>
      <c r="C2293" s="41">
        <v>41</v>
      </c>
    </row>
    <row r="2294" spans="1:3" x14ac:dyDescent="0.25">
      <c r="A2294" s="41">
        <v>2292</v>
      </c>
      <c r="B2294" s="41">
        <v>14</v>
      </c>
      <c r="C2294" s="41">
        <v>20</v>
      </c>
    </row>
    <row r="2295" spans="1:3" x14ac:dyDescent="0.25">
      <c r="A2295" s="41">
        <v>2293</v>
      </c>
      <c r="B2295" s="41">
        <v>40</v>
      </c>
      <c r="C2295" s="41">
        <v>13</v>
      </c>
    </row>
    <row r="2296" spans="1:3" x14ac:dyDescent="0.25">
      <c r="A2296" s="41">
        <v>2294</v>
      </c>
      <c r="B2296" s="41">
        <v>20</v>
      </c>
      <c r="C2296" s="41">
        <v>24</v>
      </c>
    </row>
    <row r="2297" spans="1:3" x14ac:dyDescent="0.25">
      <c r="A2297" s="41">
        <v>2295</v>
      </c>
      <c r="B2297" s="41">
        <v>17</v>
      </c>
      <c r="C2297" s="41">
        <v>9</v>
      </c>
    </row>
    <row r="2298" spans="1:3" x14ac:dyDescent="0.25">
      <c r="A2298" s="41">
        <v>2296</v>
      </c>
      <c r="B2298" s="41">
        <v>17</v>
      </c>
      <c r="C2298" s="41">
        <v>40</v>
      </c>
    </row>
    <row r="2299" spans="1:3" x14ac:dyDescent="0.25">
      <c r="A2299" s="41">
        <v>2297</v>
      </c>
      <c r="B2299" s="41">
        <v>26</v>
      </c>
      <c r="C2299" s="41">
        <v>30</v>
      </c>
    </row>
    <row r="2300" spans="1:3" x14ac:dyDescent="0.25">
      <c r="A2300" s="41">
        <v>2298</v>
      </c>
      <c r="B2300" s="41">
        <v>10</v>
      </c>
      <c r="C2300" s="41">
        <v>36</v>
      </c>
    </row>
    <row r="2301" spans="1:3" x14ac:dyDescent="0.25">
      <c r="A2301" s="41">
        <v>2299</v>
      </c>
      <c r="B2301" s="41">
        <v>38</v>
      </c>
      <c r="C2301" s="41">
        <v>13</v>
      </c>
    </row>
    <row r="2302" spans="1:3" x14ac:dyDescent="0.25">
      <c r="A2302" s="41">
        <v>2300</v>
      </c>
      <c r="B2302" s="41">
        <v>21</v>
      </c>
      <c r="C2302" s="41">
        <v>12</v>
      </c>
    </row>
    <row r="2303" spans="1:3" x14ac:dyDescent="0.25">
      <c r="A2303" s="41">
        <v>2301</v>
      </c>
      <c r="B2303" s="41">
        <v>62</v>
      </c>
      <c r="C2303" s="41">
        <v>24</v>
      </c>
    </row>
    <row r="2304" spans="1:3" x14ac:dyDescent="0.25">
      <c r="A2304" s="41">
        <v>2302</v>
      </c>
      <c r="B2304" s="41">
        <v>27</v>
      </c>
      <c r="C2304" s="41">
        <v>20</v>
      </c>
    </row>
    <row r="2305" spans="1:3" x14ac:dyDescent="0.25">
      <c r="A2305" s="41">
        <v>2303</v>
      </c>
      <c r="B2305" s="41">
        <v>30</v>
      </c>
      <c r="C2305" s="41">
        <v>37</v>
      </c>
    </row>
    <row r="2306" spans="1:3" x14ac:dyDescent="0.25">
      <c r="A2306" s="41">
        <v>2304</v>
      </c>
      <c r="B2306" s="41">
        <v>27</v>
      </c>
      <c r="C2306" s="41">
        <v>34</v>
      </c>
    </row>
    <row r="2307" spans="1:3" x14ac:dyDescent="0.25">
      <c r="A2307" s="41">
        <v>2305</v>
      </c>
      <c r="B2307" s="41">
        <v>19</v>
      </c>
      <c r="C2307" s="41">
        <v>22</v>
      </c>
    </row>
    <row r="2308" spans="1:3" x14ac:dyDescent="0.25">
      <c r="A2308" s="41">
        <v>2306</v>
      </c>
      <c r="B2308" s="41">
        <v>25</v>
      </c>
      <c r="C2308" s="41">
        <v>29</v>
      </c>
    </row>
    <row r="2309" spans="1:3" x14ac:dyDescent="0.25">
      <c r="A2309" s="41">
        <v>2307</v>
      </c>
      <c r="B2309" s="41">
        <v>10</v>
      </c>
      <c r="C2309" s="41">
        <v>30</v>
      </c>
    </row>
    <row r="2310" spans="1:3" x14ac:dyDescent="0.25">
      <c r="A2310" s="41">
        <v>2308</v>
      </c>
      <c r="B2310" s="41">
        <v>37</v>
      </c>
      <c r="C2310" s="41">
        <v>19</v>
      </c>
    </row>
    <row r="2311" spans="1:3" x14ac:dyDescent="0.25">
      <c r="A2311" s="41">
        <v>2309</v>
      </c>
      <c r="B2311" s="41">
        <v>16</v>
      </c>
      <c r="C2311" s="41">
        <v>40</v>
      </c>
    </row>
    <row r="2312" spans="1:3" x14ac:dyDescent="0.25">
      <c r="A2312" s="41">
        <v>2310</v>
      </c>
      <c r="B2312" s="41">
        <v>27</v>
      </c>
      <c r="C2312" s="41">
        <v>40</v>
      </c>
    </row>
    <row r="2313" spans="1:3" x14ac:dyDescent="0.25">
      <c r="A2313" s="41">
        <v>2311</v>
      </c>
      <c r="B2313" s="41">
        <v>52</v>
      </c>
      <c r="C2313" s="41">
        <v>30</v>
      </c>
    </row>
    <row r="2314" spans="1:3" x14ac:dyDescent="0.25">
      <c r="A2314" s="41">
        <v>2312</v>
      </c>
      <c r="B2314" s="41">
        <v>36</v>
      </c>
      <c r="C2314" s="41">
        <v>36</v>
      </c>
    </row>
    <row r="2315" spans="1:3" x14ac:dyDescent="0.25">
      <c r="A2315" s="41">
        <v>2313</v>
      </c>
      <c r="B2315" s="41">
        <v>34</v>
      </c>
      <c r="C2315" s="41">
        <v>33</v>
      </c>
    </row>
    <row r="2316" spans="1:3" x14ac:dyDescent="0.25">
      <c r="A2316" s="41">
        <v>2314</v>
      </c>
      <c r="B2316" s="41">
        <v>27</v>
      </c>
      <c r="C2316" s="41">
        <v>24</v>
      </c>
    </row>
    <row r="2317" spans="1:3" x14ac:dyDescent="0.25">
      <c r="A2317" s="41">
        <v>2315</v>
      </c>
      <c r="B2317" s="41">
        <v>38</v>
      </c>
      <c r="C2317" s="41">
        <v>9</v>
      </c>
    </row>
    <row r="2318" spans="1:3" x14ac:dyDescent="0.25">
      <c r="A2318" s="41">
        <v>2316</v>
      </c>
      <c r="B2318" s="41">
        <v>30</v>
      </c>
      <c r="C2318" s="41">
        <v>20</v>
      </c>
    </row>
    <row r="2319" spans="1:3" x14ac:dyDescent="0.25">
      <c r="A2319" s="41">
        <v>2317</v>
      </c>
      <c r="B2319" s="41">
        <v>0</v>
      </c>
      <c r="C2319" s="41">
        <v>17</v>
      </c>
    </row>
    <row r="2320" spans="1:3" x14ac:dyDescent="0.25">
      <c r="A2320" s="41">
        <v>2318</v>
      </c>
      <c r="B2320" s="41">
        <v>28</v>
      </c>
      <c r="C2320" s="41">
        <v>61</v>
      </c>
    </row>
    <row r="2321" spans="1:3" x14ac:dyDescent="0.25">
      <c r="A2321" s="41">
        <v>2319</v>
      </c>
      <c r="B2321" s="41">
        <v>23</v>
      </c>
      <c r="C2321" s="41">
        <v>17</v>
      </c>
    </row>
    <row r="2322" spans="1:3" x14ac:dyDescent="0.25">
      <c r="A2322" s="41">
        <v>2320</v>
      </c>
      <c r="B2322" s="41">
        <v>36</v>
      </c>
      <c r="C2322" s="41">
        <v>0</v>
      </c>
    </row>
    <row r="2323" spans="1:3" x14ac:dyDescent="0.25">
      <c r="A2323" s="41">
        <v>2321</v>
      </c>
      <c r="B2323" s="41">
        <v>38</v>
      </c>
      <c r="C2323" s="41">
        <v>36</v>
      </c>
    </row>
    <row r="2324" spans="1:3" x14ac:dyDescent="0.25">
      <c r="A2324" s="41">
        <v>2322</v>
      </c>
      <c r="B2324" s="41">
        <v>34</v>
      </c>
      <c r="C2324" s="41">
        <v>27</v>
      </c>
    </row>
    <row r="2325" spans="1:3" x14ac:dyDescent="0.25">
      <c r="A2325" s="41">
        <v>2323</v>
      </c>
      <c r="B2325" s="41">
        <v>21</v>
      </c>
      <c r="C2325" s="41">
        <v>36</v>
      </c>
    </row>
    <row r="2326" spans="1:3" x14ac:dyDescent="0.25">
      <c r="A2326" s="41">
        <v>2324</v>
      </c>
      <c r="B2326" s="41">
        <v>23</v>
      </c>
      <c r="C2326" s="41">
        <v>28</v>
      </c>
    </row>
    <row r="2327" spans="1:3" x14ac:dyDescent="0.25">
      <c r="A2327" s="41">
        <v>2325</v>
      </c>
      <c r="B2327" s="41">
        <v>26</v>
      </c>
      <c r="C2327" s="41">
        <v>6</v>
      </c>
    </row>
    <row r="2328" spans="1:3" x14ac:dyDescent="0.25">
      <c r="A2328" s="41">
        <v>2326</v>
      </c>
      <c r="B2328" s="41">
        <v>46</v>
      </c>
      <c r="C2328" s="41">
        <v>33</v>
      </c>
    </row>
    <row r="2329" spans="1:3" x14ac:dyDescent="0.25">
      <c r="A2329" s="41">
        <v>2327</v>
      </c>
      <c r="B2329" s="41">
        <v>38</v>
      </c>
      <c r="C2329" s="41">
        <v>30</v>
      </c>
    </row>
    <row r="2330" spans="1:3" x14ac:dyDescent="0.25">
      <c r="A2330" s="41">
        <v>2328</v>
      </c>
      <c r="B2330" s="41">
        <v>13</v>
      </c>
      <c r="C2330" s="41">
        <v>33</v>
      </c>
    </row>
    <row r="2331" spans="1:3" x14ac:dyDescent="0.25">
      <c r="A2331" s="41">
        <v>2329</v>
      </c>
      <c r="B2331" s="41">
        <v>29</v>
      </c>
      <c r="C2331" s="41">
        <v>17</v>
      </c>
    </row>
    <row r="2332" spans="1:3" x14ac:dyDescent="0.25">
      <c r="A2332" s="41">
        <v>2330</v>
      </c>
      <c r="B2332" s="41">
        <v>17</v>
      </c>
      <c r="C2332" s="41">
        <v>14</v>
      </c>
    </row>
    <row r="2333" spans="1:3" x14ac:dyDescent="0.25">
      <c r="A2333" s="41">
        <v>2331</v>
      </c>
      <c r="B2333" s="41">
        <v>14</v>
      </c>
      <c r="C2333" s="41">
        <v>33</v>
      </c>
    </row>
    <row r="2334" spans="1:3" x14ac:dyDescent="0.25">
      <c r="A2334" s="41">
        <v>2332</v>
      </c>
      <c r="B2334" s="41">
        <v>30</v>
      </c>
      <c r="C2334" s="41">
        <v>6</v>
      </c>
    </row>
    <row r="2335" spans="1:3" x14ac:dyDescent="0.25">
      <c r="A2335" s="41">
        <v>2333</v>
      </c>
      <c r="B2335" s="41">
        <v>19</v>
      </c>
      <c r="C2335" s="41">
        <v>26</v>
      </c>
    </row>
    <row r="2336" spans="1:3" x14ac:dyDescent="0.25">
      <c r="A2336" s="41">
        <v>2334</v>
      </c>
      <c r="B2336" s="41">
        <v>30</v>
      </c>
      <c r="C2336" s="41">
        <v>14</v>
      </c>
    </row>
    <row r="2337" spans="1:3" x14ac:dyDescent="0.25">
      <c r="A2337" s="41">
        <v>2335</v>
      </c>
      <c r="B2337" s="41">
        <v>20</v>
      </c>
      <c r="C2337" s="41">
        <v>6</v>
      </c>
    </row>
    <row r="2338" spans="1:3" x14ac:dyDescent="0.25">
      <c r="A2338" s="41">
        <v>2336</v>
      </c>
      <c r="B2338" s="41">
        <v>24</v>
      </c>
      <c r="C2338" s="41">
        <v>14</v>
      </c>
    </row>
    <row r="2339" spans="1:3" x14ac:dyDescent="0.25">
      <c r="A2339" s="41">
        <v>2337</v>
      </c>
      <c r="B2339" s="41">
        <v>44</v>
      </c>
      <c r="C2339" s="41">
        <v>30</v>
      </c>
    </row>
    <row r="2340" spans="1:3" x14ac:dyDescent="0.25">
      <c r="A2340" s="41">
        <v>2338</v>
      </c>
      <c r="B2340" s="41">
        <v>10</v>
      </c>
      <c r="C2340" s="41">
        <v>20</v>
      </c>
    </row>
    <row r="2341" spans="1:3" x14ac:dyDescent="0.25">
      <c r="A2341" s="41">
        <v>2339</v>
      </c>
      <c r="B2341" s="41">
        <v>22</v>
      </c>
      <c r="C2341" s="41">
        <v>30</v>
      </c>
    </row>
    <row r="2342" spans="1:3" x14ac:dyDescent="0.25">
      <c r="A2342" s="41">
        <v>2340</v>
      </c>
      <c r="B2342" s="41">
        <v>43</v>
      </c>
      <c r="C2342" s="41">
        <v>10</v>
      </c>
    </row>
    <row r="2343" spans="1:3" x14ac:dyDescent="0.25">
      <c r="A2343" s="41">
        <v>2341</v>
      </c>
      <c r="B2343" s="41">
        <v>28</v>
      </c>
      <c r="C2343" s="41">
        <v>10</v>
      </c>
    </row>
    <row r="2344" spans="1:3" x14ac:dyDescent="0.25">
      <c r="A2344" s="41">
        <v>2342</v>
      </c>
      <c r="B2344" s="41">
        <v>21</v>
      </c>
      <c r="C2344" s="41">
        <v>42</v>
      </c>
    </row>
    <row r="2345" spans="1:3" x14ac:dyDescent="0.25">
      <c r="A2345" s="41">
        <v>2343</v>
      </c>
      <c r="B2345" s="41">
        <v>48</v>
      </c>
      <c r="C2345" s="41">
        <v>74</v>
      </c>
    </row>
    <row r="2346" spans="1:3" x14ac:dyDescent="0.25">
      <c r="A2346" s="41">
        <v>2344</v>
      </c>
      <c r="B2346" s="41">
        <v>12</v>
      </c>
      <c r="C2346" s="41">
        <v>20</v>
      </c>
    </row>
    <row r="2347" spans="1:3" x14ac:dyDescent="0.25">
      <c r="A2347" s="41">
        <v>2345</v>
      </c>
      <c r="B2347" s="41">
        <v>45</v>
      </c>
      <c r="C2347" s="41">
        <v>26</v>
      </c>
    </row>
    <row r="2348" spans="1:3" x14ac:dyDescent="0.25">
      <c r="A2348" s="41">
        <v>2346</v>
      </c>
      <c r="B2348" s="41">
        <v>36</v>
      </c>
      <c r="C2348" s="41">
        <v>19</v>
      </c>
    </row>
    <row r="2349" spans="1:3" x14ac:dyDescent="0.25">
      <c r="A2349" s="41">
        <v>2347</v>
      </c>
      <c r="B2349" s="41">
        <v>35</v>
      </c>
      <c r="C2349" s="41">
        <v>26</v>
      </c>
    </row>
    <row r="2350" spans="1:3" x14ac:dyDescent="0.25">
      <c r="A2350" s="41">
        <v>2348</v>
      </c>
      <c r="B2350" s="41">
        <v>17</v>
      </c>
      <c r="C2350" s="41">
        <v>37</v>
      </c>
    </row>
    <row r="2351" spans="1:3" x14ac:dyDescent="0.25">
      <c r="A2351" s="41">
        <v>2349</v>
      </c>
      <c r="B2351" s="41">
        <v>25</v>
      </c>
      <c r="C2351" s="41">
        <v>30</v>
      </c>
    </row>
    <row r="2352" spans="1:3" x14ac:dyDescent="0.25">
      <c r="A2352" s="41">
        <v>2350</v>
      </c>
      <c r="B2352" s="41">
        <v>35</v>
      </c>
      <c r="C2352" s="41">
        <v>34</v>
      </c>
    </row>
    <row r="2353" spans="1:3" x14ac:dyDescent="0.25">
      <c r="A2353" s="41">
        <v>2351</v>
      </c>
      <c r="B2353" s="41">
        <v>15</v>
      </c>
      <c r="C2353" s="41">
        <v>36</v>
      </c>
    </row>
    <row r="2354" spans="1:3" x14ac:dyDescent="0.25">
      <c r="A2354" s="41">
        <v>2352</v>
      </c>
      <c r="B2354" s="41">
        <v>41</v>
      </c>
      <c r="C2354" s="41">
        <v>35</v>
      </c>
    </row>
    <row r="2355" spans="1:3" x14ac:dyDescent="0.25">
      <c r="A2355" s="41">
        <v>2353</v>
      </c>
      <c r="B2355" s="41">
        <v>21</v>
      </c>
      <c r="C2355" s="41">
        <v>17</v>
      </c>
    </row>
    <row r="2356" spans="1:3" x14ac:dyDescent="0.25">
      <c r="A2356" s="41">
        <v>2354</v>
      </c>
      <c r="B2356" s="41">
        <v>64</v>
      </c>
      <c r="C2356" s="41">
        <v>17</v>
      </c>
    </row>
    <row r="2357" spans="1:3" x14ac:dyDescent="0.25">
      <c r="A2357" s="41">
        <v>2355</v>
      </c>
      <c r="B2357" s="41">
        <v>10</v>
      </c>
      <c r="C2357" s="41">
        <v>17</v>
      </c>
    </row>
    <row r="2358" spans="1:3" x14ac:dyDescent="0.25">
      <c r="A2358" s="41">
        <v>2356</v>
      </c>
      <c r="B2358" s="41">
        <v>30</v>
      </c>
      <c r="C2358" s="41">
        <v>41</v>
      </c>
    </row>
    <row r="2359" spans="1:3" x14ac:dyDescent="0.25">
      <c r="A2359" s="41">
        <v>2357</v>
      </c>
      <c r="B2359" s="41">
        <v>41</v>
      </c>
      <c r="C2359" s="41">
        <v>31</v>
      </c>
    </row>
    <row r="2360" spans="1:3" x14ac:dyDescent="0.25">
      <c r="A2360" s="41">
        <v>2358</v>
      </c>
      <c r="B2360" s="41">
        <v>33</v>
      </c>
      <c r="C2360" s="41">
        <v>27</v>
      </c>
    </row>
    <row r="2361" spans="1:3" x14ac:dyDescent="0.25">
      <c r="A2361" s="41">
        <v>2359</v>
      </c>
      <c r="B2361" s="41">
        <v>7</v>
      </c>
      <c r="C2361" s="41">
        <v>43</v>
      </c>
    </row>
    <row r="2362" spans="1:3" x14ac:dyDescent="0.25">
      <c r="A2362" s="41">
        <v>2360</v>
      </c>
      <c r="B2362" s="41">
        <v>14</v>
      </c>
      <c r="C2362" s="41">
        <v>33</v>
      </c>
    </row>
    <row r="2363" spans="1:3" x14ac:dyDescent="0.25">
      <c r="A2363" s="41">
        <v>2361</v>
      </c>
      <c r="B2363" s="41">
        <v>26</v>
      </c>
      <c r="C2363" s="41">
        <v>36</v>
      </c>
    </row>
    <row r="2364" spans="1:3" x14ac:dyDescent="0.25">
      <c r="A2364" s="41">
        <v>2362</v>
      </c>
      <c r="B2364" s="41">
        <v>34</v>
      </c>
      <c r="C2364" s="41">
        <v>37</v>
      </c>
    </row>
    <row r="2365" spans="1:3" x14ac:dyDescent="0.25">
      <c r="A2365" s="41">
        <v>2363</v>
      </c>
      <c r="B2365" s="41">
        <v>7</v>
      </c>
      <c r="C2365" s="41">
        <v>21</v>
      </c>
    </row>
    <row r="2366" spans="1:3" x14ac:dyDescent="0.25">
      <c r="A2366" s="41">
        <v>2364</v>
      </c>
      <c r="B2366" s="41">
        <v>26</v>
      </c>
      <c r="C2366" s="41">
        <v>33</v>
      </c>
    </row>
    <row r="2367" spans="1:3" x14ac:dyDescent="0.25">
      <c r="A2367" s="41">
        <v>2365</v>
      </c>
      <c r="B2367" s="41">
        <v>10</v>
      </c>
      <c r="C2367" s="41">
        <v>29</v>
      </c>
    </row>
    <row r="2368" spans="1:3" x14ac:dyDescent="0.25">
      <c r="A2368" s="41">
        <v>2366</v>
      </c>
      <c r="B2368" s="41">
        <v>27</v>
      </c>
      <c r="C2368" s="41">
        <v>24</v>
      </c>
    </row>
    <row r="2369" spans="1:3" x14ac:dyDescent="0.25">
      <c r="A2369" s="41">
        <v>2367</v>
      </c>
      <c r="B2369" s="41">
        <v>53</v>
      </c>
      <c r="C2369" s="41">
        <v>45</v>
      </c>
    </row>
    <row r="2370" spans="1:3" x14ac:dyDescent="0.25">
      <c r="A2370" s="41">
        <v>2368</v>
      </c>
      <c r="B2370" s="41">
        <v>49</v>
      </c>
      <c r="C2370" s="41">
        <v>27</v>
      </c>
    </row>
    <row r="2371" spans="1:3" x14ac:dyDescent="0.25">
      <c r="A2371" s="41">
        <v>2369</v>
      </c>
      <c r="B2371" s="41">
        <v>44</v>
      </c>
      <c r="C2371" s="41">
        <v>19</v>
      </c>
    </row>
    <row r="2372" spans="1:3" x14ac:dyDescent="0.25">
      <c r="A2372" s="41">
        <v>2370</v>
      </c>
      <c r="B2372" s="41">
        <v>17</v>
      </c>
      <c r="C2372" s="41">
        <v>41</v>
      </c>
    </row>
    <row r="2373" spans="1:3" x14ac:dyDescent="0.25">
      <c r="A2373" s="41">
        <v>2371</v>
      </c>
      <c r="B2373" s="41">
        <v>26</v>
      </c>
      <c r="C2373" s="41">
        <v>44</v>
      </c>
    </row>
    <row r="2374" spans="1:3" x14ac:dyDescent="0.25">
      <c r="A2374" s="41">
        <v>2372</v>
      </c>
      <c r="B2374" s="41">
        <v>17</v>
      </c>
      <c r="C2374" s="41">
        <v>26</v>
      </c>
    </row>
    <row r="2375" spans="1:3" x14ac:dyDescent="0.25">
      <c r="A2375" s="41">
        <v>2373</v>
      </c>
      <c r="B2375" s="41">
        <v>16</v>
      </c>
      <c r="C2375" s="41">
        <v>10</v>
      </c>
    </row>
    <row r="2376" spans="1:3" x14ac:dyDescent="0.25">
      <c r="A2376" s="41">
        <v>2374</v>
      </c>
      <c r="B2376" s="41">
        <v>27</v>
      </c>
      <c r="C2376" s="41">
        <v>35</v>
      </c>
    </row>
    <row r="2377" spans="1:3" x14ac:dyDescent="0.25">
      <c r="A2377" s="41">
        <v>2375</v>
      </c>
      <c r="B2377" s="41">
        <v>59</v>
      </c>
      <c r="C2377" s="41">
        <v>13</v>
      </c>
    </row>
    <row r="2378" spans="1:3" x14ac:dyDescent="0.25">
      <c r="A2378" s="41">
        <v>2376</v>
      </c>
      <c r="B2378" s="41">
        <v>32</v>
      </c>
      <c r="C2378" s="41">
        <v>16</v>
      </c>
    </row>
    <row r="2379" spans="1:3" x14ac:dyDescent="0.25">
      <c r="A2379" s="41">
        <v>2377</v>
      </c>
      <c r="B2379" s="41">
        <v>38</v>
      </c>
      <c r="C2379" s="41">
        <v>6</v>
      </c>
    </row>
    <row r="2380" spans="1:3" x14ac:dyDescent="0.25">
      <c r="A2380" s="41">
        <v>2378</v>
      </c>
      <c r="B2380" s="41">
        <v>30</v>
      </c>
      <c r="C2380" s="41">
        <v>31</v>
      </c>
    </row>
    <row r="2381" spans="1:3" x14ac:dyDescent="0.25">
      <c r="A2381" s="41">
        <v>2379</v>
      </c>
      <c r="B2381" s="41">
        <v>31</v>
      </c>
      <c r="C2381" s="41">
        <v>35</v>
      </c>
    </row>
    <row r="2382" spans="1:3" x14ac:dyDescent="0.25">
      <c r="A2382" s="41">
        <v>2380</v>
      </c>
      <c r="B2382" s="41">
        <v>34</v>
      </c>
      <c r="C2382" s="41">
        <v>47</v>
      </c>
    </row>
    <row r="2383" spans="1:3" x14ac:dyDescent="0.25">
      <c r="A2383" s="41">
        <v>2381</v>
      </c>
      <c r="B2383" s="41">
        <v>38</v>
      </c>
      <c r="C2383" s="41">
        <v>26</v>
      </c>
    </row>
    <row r="2384" spans="1:3" x14ac:dyDescent="0.25">
      <c r="A2384" s="41">
        <v>2382</v>
      </c>
      <c r="B2384" s="41">
        <v>20</v>
      </c>
      <c r="C2384" s="41">
        <v>16</v>
      </c>
    </row>
    <row r="2385" spans="1:3" x14ac:dyDescent="0.25">
      <c r="A2385" s="41">
        <v>2383</v>
      </c>
      <c r="B2385" s="41">
        <v>13</v>
      </c>
      <c r="C2385" s="41">
        <v>30</v>
      </c>
    </row>
    <row r="2386" spans="1:3" x14ac:dyDescent="0.25">
      <c r="A2386" s="41">
        <v>2384</v>
      </c>
      <c r="B2386" s="41">
        <v>46</v>
      </c>
      <c r="C2386" s="41">
        <v>37</v>
      </c>
    </row>
    <row r="2387" spans="1:3" x14ac:dyDescent="0.25">
      <c r="A2387" s="41">
        <v>2385</v>
      </c>
      <c r="B2387" s="41">
        <v>24</v>
      </c>
      <c r="C2387" s="41">
        <v>26</v>
      </c>
    </row>
    <row r="2388" spans="1:3" x14ac:dyDescent="0.25">
      <c r="A2388" s="41">
        <v>2386</v>
      </c>
      <c r="B2388" s="41">
        <v>28</v>
      </c>
      <c r="C2388" s="41">
        <v>27</v>
      </c>
    </row>
    <row r="2389" spans="1:3" x14ac:dyDescent="0.25">
      <c r="A2389" s="41">
        <v>2387</v>
      </c>
      <c r="B2389" s="41">
        <v>24</v>
      </c>
      <c r="C2389" s="41">
        <v>37</v>
      </c>
    </row>
    <row r="2390" spans="1:3" x14ac:dyDescent="0.25">
      <c r="A2390" s="41">
        <v>2388</v>
      </c>
      <c r="B2390" s="41">
        <v>19</v>
      </c>
      <c r="C2390" s="41">
        <v>28</v>
      </c>
    </row>
    <row r="2391" spans="1:3" x14ac:dyDescent="0.25">
      <c r="A2391" s="41">
        <v>2389</v>
      </c>
      <c r="B2391" s="41">
        <v>24</v>
      </c>
      <c r="C2391" s="41">
        <v>36</v>
      </c>
    </row>
    <row r="2392" spans="1:3" x14ac:dyDescent="0.25">
      <c r="A2392" s="41">
        <v>2390</v>
      </c>
      <c r="B2392" s="41">
        <v>22</v>
      </c>
      <c r="C2392" s="41">
        <v>28</v>
      </c>
    </row>
    <row r="2393" spans="1:3" x14ac:dyDescent="0.25">
      <c r="A2393" s="41">
        <v>2391</v>
      </c>
      <c r="B2393" s="41">
        <v>20</v>
      </c>
      <c r="C2393" s="41">
        <v>3</v>
      </c>
    </row>
    <row r="2394" spans="1:3" x14ac:dyDescent="0.25">
      <c r="A2394" s="41">
        <v>2392</v>
      </c>
      <c r="B2394" s="41">
        <v>32</v>
      </c>
      <c r="C2394" s="41">
        <v>6</v>
      </c>
    </row>
    <row r="2395" spans="1:3" x14ac:dyDescent="0.25">
      <c r="A2395" s="41">
        <v>2393</v>
      </c>
      <c r="B2395" s="41">
        <v>21</v>
      </c>
      <c r="C2395" s="41">
        <v>27</v>
      </c>
    </row>
    <row r="2396" spans="1:3" x14ac:dyDescent="0.25">
      <c r="A2396" s="41">
        <v>2394</v>
      </c>
      <c r="B2396" s="41">
        <v>33</v>
      </c>
      <c r="C2396" s="41">
        <v>34</v>
      </c>
    </row>
    <row r="2397" spans="1:3" x14ac:dyDescent="0.25">
      <c r="A2397" s="41">
        <v>2395</v>
      </c>
      <c r="B2397" s="41">
        <v>20</v>
      </c>
      <c r="C2397" s="41">
        <v>38</v>
      </c>
    </row>
    <row r="2398" spans="1:3" x14ac:dyDescent="0.25">
      <c r="A2398" s="41">
        <v>2396</v>
      </c>
      <c r="B2398" s="41">
        <v>23</v>
      </c>
      <c r="C2398" s="41">
        <v>31</v>
      </c>
    </row>
    <row r="2399" spans="1:3" x14ac:dyDescent="0.25">
      <c r="A2399" s="41">
        <v>2397</v>
      </c>
      <c r="B2399" s="41">
        <v>24</v>
      </c>
      <c r="C2399" s="41">
        <v>27</v>
      </c>
    </row>
    <row r="2400" spans="1:3" x14ac:dyDescent="0.25">
      <c r="A2400" s="41">
        <v>2398</v>
      </c>
      <c r="B2400" s="41">
        <v>38</v>
      </c>
      <c r="C2400" s="41">
        <v>19</v>
      </c>
    </row>
    <row r="2401" spans="1:3" x14ac:dyDescent="0.25">
      <c r="A2401" s="41">
        <v>2399</v>
      </c>
      <c r="B2401" s="41">
        <v>27</v>
      </c>
      <c r="C2401" s="41">
        <v>38</v>
      </c>
    </row>
    <row r="2402" spans="1:3" x14ac:dyDescent="0.25">
      <c r="A2402" s="41">
        <v>2400</v>
      </c>
      <c r="B2402" s="41">
        <v>17</v>
      </c>
      <c r="C2402" s="41">
        <v>28</v>
      </c>
    </row>
    <row r="2403" spans="1:3" x14ac:dyDescent="0.25">
      <c r="A2403" s="41">
        <v>2401</v>
      </c>
      <c r="B2403" s="41">
        <v>7</v>
      </c>
      <c r="C2403" s="41">
        <v>42</v>
      </c>
    </row>
    <row r="2404" spans="1:3" x14ac:dyDescent="0.25">
      <c r="A2404" s="41">
        <v>2402</v>
      </c>
      <c r="B2404" s="41">
        <v>41</v>
      </c>
      <c r="C2404" s="41">
        <v>62</v>
      </c>
    </row>
    <row r="2405" spans="1:3" x14ac:dyDescent="0.25">
      <c r="A2405" s="41">
        <v>2403</v>
      </c>
      <c r="B2405" s="41">
        <v>24</v>
      </c>
      <c r="C2405" s="41">
        <v>15</v>
      </c>
    </row>
    <row r="2406" spans="1:3" x14ac:dyDescent="0.25">
      <c r="A2406" s="41">
        <v>2404</v>
      </c>
      <c r="B2406" s="41">
        <v>30</v>
      </c>
      <c r="C2406" s="41">
        <v>31</v>
      </c>
    </row>
    <row r="2407" spans="1:3" x14ac:dyDescent="0.25">
      <c r="A2407" s="41">
        <v>2405</v>
      </c>
      <c r="B2407" s="41">
        <v>13</v>
      </c>
      <c r="C2407" s="41">
        <v>17</v>
      </c>
    </row>
    <row r="2408" spans="1:3" x14ac:dyDescent="0.25">
      <c r="A2408" s="41">
        <v>2406</v>
      </c>
      <c r="B2408" s="41">
        <v>0</v>
      </c>
      <c r="C2408" s="41">
        <v>6</v>
      </c>
    </row>
    <row r="2409" spans="1:3" x14ac:dyDescent="0.25">
      <c r="A2409" s="41">
        <v>2407</v>
      </c>
      <c r="B2409" s="41">
        <v>38</v>
      </c>
      <c r="C2409" s="41">
        <v>27</v>
      </c>
    </row>
    <row r="2410" spans="1:3" x14ac:dyDescent="0.25">
      <c r="A2410" s="41">
        <v>2408</v>
      </c>
      <c r="B2410" s="41">
        <v>14</v>
      </c>
      <c r="C2410" s="41">
        <v>45</v>
      </c>
    </row>
    <row r="2411" spans="1:3" x14ac:dyDescent="0.25">
      <c r="A2411" s="41">
        <v>2409</v>
      </c>
      <c r="B2411" s="41">
        <v>25</v>
      </c>
      <c r="C2411" s="41">
        <v>29</v>
      </c>
    </row>
    <row r="2412" spans="1:3" x14ac:dyDescent="0.25">
      <c r="A2412" s="41">
        <v>2410</v>
      </c>
      <c r="B2412" s="41">
        <v>27</v>
      </c>
      <c r="C2412" s="41">
        <v>23</v>
      </c>
    </row>
    <row r="2413" spans="1:3" x14ac:dyDescent="0.25">
      <c r="A2413" s="41">
        <v>2411</v>
      </c>
      <c r="B2413" s="41">
        <v>38</v>
      </c>
      <c r="C2413" s="41">
        <v>10</v>
      </c>
    </row>
    <row r="2414" spans="1:3" x14ac:dyDescent="0.25">
      <c r="A2414" s="41">
        <v>2412</v>
      </c>
      <c r="B2414" s="41">
        <v>45</v>
      </c>
      <c r="C2414" s="41">
        <v>0</v>
      </c>
    </row>
    <row r="2415" spans="1:3" x14ac:dyDescent="0.25">
      <c r="A2415" s="41">
        <v>2413</v>
      </c>
      <c r="B2415" s="41">
        <v>61</v>
      </c>
      <c r="C2415" s="41">
        <v>22</v>
      </c>
    </row>
    <row r="2416" spans="1:3" x14ac:dyDescent="0.25">
      <c r="A2416" s="41">
        <v>2414</v>
      </c>
      <c r="B2416" s="41">
        <v>19</v>
      </c>
      <c r="C2416" s="41">
        <v>27</v>
      </c>
    </row>
    <row r="2417" spans="1:3" x14ac:dyDescent="0.25">
      <c r="A2417" s="41">
        <v>2415</v>
      </c>
      <c r="B2417" s="41">
        <v>10</v>
      </c>
      <c r="C2417" s="41">
        <v>19</v>
      </c>
    </row>
    <row r="2418" spans="1:3" x14ac:dyDescent="0.25">
      <c r="A2418" s="41">
        <v>2416</v>
      </c>
      <c r="B2418" s="41">
        <v>42</v>
      </c>
      <c r="C2418" s="41">
        <v>24</v>
      </c>
    </row>
    <row r="2419" spans="1:3" x14ac:dyDescent="0.25">
      <c r="A2419" s="41">
        <v>2417</v>
      </c>
      <c r="B2419" s="41">
        <v>21</v>
      </c>
      <c r="C2419" s="41">
        <v>26</v>
      </c>
    </row>
    <row r="2420" spans="1:3" x14ac:dyDescent="0.25">
      <c r="A2420" s="41">
        <v>2418</v>
      </c>
      <c r="B2420" s="41">
        <v>10</v>
      </c>
      <c r="C2420" s="41">
        <v>22</v>
      </c>
    </row>
    <row r="2421" spans="1:3" x14ac:dyDescent="0.25">
      <c r="A2421" s="41">
        <v>2419</v>
      </c>
      <c r="B2421" s="41">
        <v>27</v>
      </c>
      <c r="C2421" s="41">
        <v>49</v>
      </c>
    </row>
    <row r="2422" spans="1:3" x14ac:dyDescent="0.25">
      <c r="A2422" s="41">
        <v>2420</v>
      </c>
      <c r="B2422" s="41">
        <v>42</v>
      </c>
      <c r="C2422" s="41">
        <v>37</v>
      </c>
    </row>
    <row r="2423" spans="1:3" x14ac:dyDescent="0.25">
      <c r="A2423" s="41">
        <v>2421</v>
      </c>
      <c r="B2423" s="41">
        <v>14</v>
      </c>
      <c r="C2423" s="41">
        <v>40</v>
      </c>
    </row>
    <row r="2424" spans="1:3" x14ac:dyDescent="0.25">
      <c r="A2424" s="41">
        <v>2422</v>
      </c>
      <c r="B2424" s="41">
        <v>8</v>
      </c>
      <c r="C2424" s="41">
        <v>7</v>
      </c>
    </row>
    <row r="2425" spans="1:3" x14ac:dyDescent="0.25">
      <c r="A2425" s="41">
        <v>2423</v>
      </c>
      <c r="B2425" s="41">
        <v>29</v>
      </c>
      <c r="C2425" s="41">
        <v>9</v>
      </c>
    </row>
    <row r="2426" spans="1:3" x14ac:dyDescent="0.25">
      <c r="A2426" s="41">
        <v>2424</v>
      </c>
      <c r="B2426" s="41">
        <v>34</v>
      </c>
      <c r="C2426" s="41">
        <v>52</v>
      </c>
    </row>
    <row r="2427" spans="1:3" x14ac:dyDescent="0.25">
      <c r="A2427" s="41">
        <v>2425</v>
      </c>
      <c r="B2427" s="41">
        <v>37</v>
      </c>
      <c r="C2427" s="41">
        <v>18</v>
      </c>
    </row>
    <row r="2428" spans="1:3" x14ac:dyDescent="0.25">
      <c r="A2428" s="41">
        <v>2426</v>
      </c>
      <c r="B2428" s="41">
        <v>7</v>
      </c>
      <c r="C2428" s="41">
        <v>47</v>
      </c>
    </row>
    <row r="2429" spans="1:3" x14ac:dyDescent="0.25">
      <c r="A2429" s="41">
        <v>2427</v>
      </c>
      <c r="B2429" s="41">
        <v>51</v>
      </c>
      <c r="C2429" s="41">
        <v>31</v>
      </c>
    </row>
    <row r="2430" spans="1:3" x14ac:dyDescent="0.25">
      <c r="A2430" s="41">
        <v>2428</v>
      </c>
      <c r="B2430" s="41">
        <v>17</v>
      </c>
      <c r="C2430" s="41">
        <v>40</v>
      </c>
    </row>
    <row r="2431" spans="1:3" x14ac:dyDescent="0.25">
      <c r="A2431" s="41">
        <v>2429</v>
      </c>
      <c r="B2431" s="41">
        <v>17</v>
      </c>
      <c r="C2431" s="41">
        <v>20</v>
      </c>
    </row>
    <row r="2432" spans="1:3" x14ac:dyDescent="0.25">
      <c r="A2432" s="41">
        <v>2430</v>
      </c>
      <c r="B2432" s="41">
        <v>33</v>
      </c>
      <c r="C2432" s="41">
        <v>38</v>
      </c>
    </row>
    <row r="2433" spans="1:3" x14ac:dyDescent="0.25">
      <c r="A2433" s="41">
        <v>2431</v>
      </c>
      <c r="B2433" s="41">
        <v>10</v>
      </c>
      <c r="C2433" s="41">
        <v>19</v>
      </c>
    </row>
    <row r="2434" spans="1:3" x14ac:dyDescent="0.25">
      <c r="A2434" s="41">
        <v>2432</v>
      </c>
      <c r="B2434" s="41">
        <v>6</v>
      </c>
      <c r="C2434" s="41">
        <v>23</v>
      </c>
    </row>
    <row r="2435" spans="1:3" x14ac:dyDescent="0.25">
      <c r="A2435" s="41">
        <v>2433</v>
      </c>
      <c r="B2435" s="41">
        <v>41</v>
      </c>
      <c r="C2435" s="41">
        <v>39</v>
      </c>
    </row>
    <row r="2436" spans="1:3" x14ac:dyDescent="0.25">
      <c r="A2436" s="41">
        <v>2434</v>
      </c>
      <c r="B2436" s="41">
        <v>21</v>
      </c>
      <c r="C2436" s="41">
        <v>3</v>
      </c>
    </row>
    <row r="2437" spans="1:3" x14ac:dyDescent="0.25">
      <c r="A2437" s="41">
        <v>2435</v>
      </c>
      <c r="B2437" s="41">
        <v>52</v>
      </c>
      <c r="C2437" s="41">
        <v>24</v>
      </c>
    </row>
    <row r="2438" spans="1:3" x14ac:dyDescent="0.25">
      <c r="A2438" s="41">
        <v>2436</v>
      </c>
      <c r="B2438" s="41">
        <v>14</v>
      </c>
      <c r="C2438" s="41">
        <v>27</v>
      </c>
    </row>
    <row r="2439" spans="1:3" x14ac:dyDescent="0.25">
      <c r="A2439" s="41">
        <v>2437</v>
      </c>
      <c r="B2439" s="41">
        <v>20</v>
      </c>
      <c r="C2439" s="41">
        <v>13</v>
      </c>
    </row>
    <row r="2440" spans="1:3" x14ac:dyDescent="0.25">
      <c r="A2440" s="41">
        <v>2438</v>
      </c>
      <c r="B2440" s="41">
        <v>21</v>
      </c>
      <c r="C2440" s="41">
        <v>26</v>
      </c>
    </row>
    <row r="2441" spans="1:3" x14ac:dyDescent="0.25">
      <c r="A2441" s="41">
        <v>2439</v>
      </c>
      <c r="B2441" s="41">
        <v>31</v>
      </c>
      <c r="C2441" s="41">
        <v>25</v>
      </c>
    </row>
    <row r="2442" spans="1:3" x14ac:dyDescent="0.25">
      <c r="A2442" s="41">
        <v>2440</v>
      </c>
      <c r="B2442" s="41">
        <v>17</v>
      </c>
      <c r="C2442" s="41">
        <v>26</v>
      </c>
    </row>
    <row r="2443" spans="1:3" x14ac:dyDescent="0.25">
      <c r="A2443" s="41">
        <v>2441</v>
      </c>
      <c r="B2443" s="41">
        <v>37</v>
      </c>
      <c r="C2443" s="41">
        <v>24</v>
      </c>
    </row>
    <row r="2444" spans="1:3" x14ac:dyDescent="0.25">
      <c r="A2444" s="41">
        <v>2442</v>
      </c>
      <c r="B2444" s="41">
        <v>24</v>
      </c>
      <c r="C2444" s="41">
        <v>26</v>
      </c>
    </row>
    <row r="2445" spans="1:3" x14ac:dyDescent="0.25">
      <c r="A2445" s="41">
        <v>2443</v>
      </c>
      <c r="B2445" s="41">
        <v>7</v>
      </c>
      <c r="C2445" s="41">
        <v>21</v>
      </c>
    </row>
    <row r="2446" spans="1:3" x14ac:dyDescent="0.25">
      <c r="A2446" s="41">
        <v>2444</v>
      </c>
      <c r="B2446" s="41">
        <v>31</v>
      </c>
      <c r="C2446" s="41">
        <v>40</v>
      </c>
    </row>
    <row r="2447" spans="1:3" x14ac:dyDescent="0.25">
      <c r="A2447" s="41">
        <v>2445</v>
      </c>
      <c r="B2447" s="41">
        <v>28</v>
      </c>
      <c r="C2447" s="41">
        <v>41</v>
      </c>
    </row>
    <row r="2448" spans="1:3" x14ac:dyDescent="0.25">
      <c r="A2448" s="41">
        <v>2446</v>
      </c>
      <c r="B2448" s="41">
        <v>17</v>
      </c>
      <c r="C2448" s="41">
        <v>12</v>
      </c>
    </row>
    <row r="2449" spans="1:3" x14ac:dyDescent="0.25">
      <c r="A2449" s="41">
        <v>2447</v>
      </c>
      <c r="B2449" s="41">
        <v>31</v>
      </c>
      <c r="C2449" s="41">
        <v>48</v>
      </c>
    </row>
    <row r="2450" spans="1:3" x14ac:dyDescent="0.25">
      <c r="A2450" s="41">
        <v>2448</v>
      </c>
      <c r="B2450" s="41">
        <v>30</v>
      </c>
      <c r="C2450" s="41">
        <v>28</v>
      </c>
    </row>
    <row r="2451" spans="1:3" x14ac:dyDescent="0.25">
      <c r="A2451" s="41">
        <v>2449</v>
      </c>
      <c r="B2451" s="41">
        <v>27</v>
      </c>
      <c r="C2451" s="41">
        <v>26</v>
      </c>
    </row>
    <row r="2452" spans="1:3" x14ac:dyDescent="0.25">
      <c r="A2452" s="41">
        <v>2450</v>
      </c>
      <c r="B2452" s="41">
        <v>32</v>
      </c>
      <c r="C2452" s="41">
        <v>17</v>
      </c>
    </row>
    <row r="2453" spans="1:3" x14ac:dyDescent="0.25">
      <c r="A2453" s="41">
        <v>2451</v>
      </c>
      <c r="B2453" s="41">
        <v>20</v>
      </c>
      <c r="C2453" s="41">
        <v>47</v>
      </c>
    </row>
    <row r="2454" spans="1:3" x14ac:dyDescent="0.25">
      <c r="A2454" s="41">
        <v>2452</v>
      </c>
      <c r="B2454" s="41">
        <v>37</v>
      </c>
      <c r="C2454" s="41">
        <v>43</v>
      </c>
    </row>
    <row r="2455" spans="1:3" x14ac:dyDescent="0.25">
      <c r="A2455" s="41">
        <v>2453</v>
      </c>
      <c r="B2455" s="41">
        <v>3</v>
      </c>
      <c r="C2455" s="41">
        <v>36</v>
      </c>
    </row>
    <row r="2456" spans="1:3" x14ac:dyDescent="0.25">
      <c r="A2456" s="41">
        <v>2454</v>
      </c>
      <c r="B2456" s="41">
        <v>32</v>
      </c>
      <c r="C2456" s="41">
        <v>34</v>
      </c>
    </row>
    <row r="2457" spans="1:3" x14ac:dyDescent="0.25">
      <c r="A2457" s="41">
        <v>2455</v>
      </c>
      <c r="B2457" s="41">
        <v>35</v>
      </c>
      <c r="C2457" s="41">
        <v>30</v>
      </c>
    </row>
    <row r="2458" spans="1:3" x14ac:dyDescent="0.25">
      <c r="A2458" s="41">
        <v>2456</v>
      </c>
      <c r="B2458" s="41">
        <v>10</v>
      </c>
      <c r="C2458" s="41">
        <v>32</v>
      </c>
    </row>
    <row r="2459" spans="1:3" x14ac:dyDescent="0.25">
      <c r="A2459" s="41">
        <v>2457</v>
      </c>
      <c r="B2459" s="41">
        <v>38</v>
      </c>
      <c r="C2459" s="41">
        <v>44</v>
      </c>
    </row>
    <row r="2460" spans="1:3" x14ac:dyDescent="0.25">
      <c r="A2460" s="41">
        <v>2458</v>
      </c>
      <c r="B2460" s="41">
        <v>33</v>
      </c>
      <c r="C2460" s="41">
        <v>34</v>
      </c>
    </row>
    <row r="2461" spans="1:3" x14ac:dyDescent="0.25">
      <c r="A2461" s="41">
        <v>2459</v>
      </c>
      <c r="B2461" s="41">
        <v>0</v>
      </c>
      <c r="C2461" s="41">
        <v>3</v>
      </c>
    </row>
    <row r="2462" spans="1:3" x14ac:dyDescent="0.25">
      <c r="A2462" s="41">
        <v>2460</v>
      </c>
      <c r="B2462" s="41">
        <v>44</v>
      </c>
      <c r="C2462" s="41">
        <v>24</v>
      </c>
    </row>
    <row r="2463" spans="1:3" x14ac:dyDescent="0.25">
      <c r="A2463" s="41">
        <v>2461</v>
      </c>
      <c r="B2463" s="41">
        <v>56</v>
      </c>
      <c r="C2463" s="41">
        <v>6</v>
      </c>
    </row>
    <row r="2464" spans="1:3" x14ac:dyDescent="0.25">
      <c r="A2464" s="41">
        <v>2462</v>
      </c>
      <c r="B2464" s="41">
        <v>38</v>
      </c>
      <c r="C2464" s="41">
        <v>9</v>
      </c>
    </row>
    <row r="2465" spans="1:3" x14ac:dyDescent="0.25">
      <c r="A2465" s="41">
        <v>2463</v>
      </c>
      <c r="B2465" s="41">
        <v>42</v>
      </c>
      <c r="C2465" s="41">
        <v>42</v>
      </c>
    </row>
    <row r="2466" spans="1:3" x14ac:dyDescent="0.25">
      <c r="A2466" s="41">
        <v>2464</v>
      </c>
      <c r="B2466" s="41">
        <v>23</v>
      </c>
      <c r="C2466" s="41">
        <v>20</v>
      </c>
    </row>
    <row r="2467" spans="1:3" x14ac:dyDescent="0.25">
      <c r="A2467" s="41">
        <v>2465</v>
      </c>
      <c r="B2467" s="41">
        <v>48</v>
      </c>
      <c r="C2467" s="41">
        <v>18</v>
      </c>
    </row>
    <row r="2468" spans="1:3" x14ac:dyDescent="0.25">
      <c r="A2468" s="41">
        <v>2466</v>
      </c>
      <c r="B2468" s="41">
        <v>3</v>
      </c>
      <c r="C2468" s="41">
        <v>14</v>
      </c>
    </row>
    <row r="2469" spans="1:3" x14ac:dyDescent="0.25">
      <c r="A2469" s="41">
        <v>2467</v>
      </c>
      <c r="B2469" s="41">
        <v>7</v>
      </c>
      <c r="C2469" s="41">
        <v>39</v>
      </c>
    </row>
    <row r="2470" spans="1:3" x14ac:dyDescent="0.25">
      <c r="A2470" s="41">
        <v>2468</v>
      </c>
      <c r="B2470" s="41">
        <v>34</v>
      </c>
      <c r="C2470" s="41">
        <v>28</v>
      </c>
    </row>
    <row r="2471" spans="1:3" x14ac:dyDescent="0.25">
      <c r="A2471" s="41">
        <v>2469</v>
      </c>
      <c r="B2471" s="41">
        <v>58</v>
      </c>
      <c r="C2471" s="41">
        <v>21</v>
      </c>
    </row>
    <row r="2472" spans="1:3" x14ac:dyDescent="0.25">
      <c r="A2472" s="41">
        <v>2470</v>
      </c>
      <c r="B2472" s="41">
        <v>34</v>
      </c>
      <c r="C2472" s="41">
        <v>47</v>
      </c>
    </row>
    <row r="2473" spans="1:3" x14ac:dyDescent="0.25">
      <c r="A2473" s="41">
        <v>2471</v>
      </c>
      <c r="B2473" s="41">
        <v>37</v>
      </c>
      <c r="C2473" s="41">
        <v>10</v>
      </c>
    </row>
    <row r="2474" spans="1:3" x14ac:dyDescent="0.25">
      <c r="A2474" s="41">
        <v>2472</v>
      </c>
      <c r="B2474" s="41">
        <v>21</v>
      </c>
      <c r="C2474" s="41">
        <v>40</v>
      </c>
    </row>
    <row r="2475" spans="1:3" x14ac:dyDescent="0.25">
      <c r="A2475" s="41">
        <v>2473</v>
      </c>
      <c r="B2475" s="41">
        <v>26</v>
      </c>
      <c r="C2475" s="41">
        <v>13</v>
      </c>
    </row>
    <row r="2476" spans="1:3" x14ac:dyDescent="0.25">
      <c r="A2476" s="41">
        <v>2474</v>
      </c>
      <c r="B2476" s="41">
        <v>26</v>
      </c>
      <c r="C2476" s="41">
        <v>44</v>
      </c>
    </row>
    <row r="2477" spans="1:3" x14ac:dyDescent="0.25">
      <c r="A2477" s="41">
        <v>2475</v>
      </c>
      <c r="B2477" s="41">
        <v>34</v>
      </c>
      <c r="C2477" s="41">
        <v>21</v>
      </c>
    </row>
    <row r="2478" spans="1:3" x14ac:dyDescent="0.25">
      <c r="A2478" s="41">
        <v>2476</v>
      </c>
      <c r="B2478" s="41">
        <v>8</v>
      </c>
      <c r="C2478" s="41">
        <v>27</v>
      </c>
    </row>
    <row r="2479" spans="1:3" x14ac:dyDescent="0.25">
      <c r="A2479" s="41">
        <v>2477</v>
      </c>
      <c r="B2479" s="41">
        <v>17</v>
      </c>
      <c r="C2479" s="41">
        <v>9</v>
      </c>
    </row>
    <row r="2480" spans="1:3" x14ac:dyDescent="0.25">
      <c r="A2480" s="41">
        <v>2478</v>
      </c>
      <c r="B2480" s="41">
        <v>26</v>
      </c>
      <c r="C2480" s="41">
        <v>10</v>
      </c>
    </row>
    <row r="2481" spans="1:3" x14ac:dyDescent="0.25">
      <c r="A2481" s="41">
        <v>2479</v>
      </c>
      <c r="B2481" s="41">
        <v>29</v>
      </c>
      <c r="C2481" s="41">
        <v>9</v>
      </c>
    </row>
    <row r="2482" spans="1:3" x14ac:dyDescent="0.25">
      <c r="A2482" s="41">
        <v>2480</v>
      </c>
      <c r="B2482" s="41">
        <v>56</v>
      </c>
      <c r="C2482" s="41">
        <v>31</v>
      </c>
    </row>
    <row r="2483" spans="1:3" x14ac:dyDescent="0.25">
      <c r="A2483" s="41">
        <v>2481</v>
      </c>
      <c r="B2483" s="41">
        <v>23</v>
      </c>
      <c r="C2483" s="41">
        <v>20</v>
      </c>
    </row>
    <row r="2484" spans="1:3" x14ac:dyDescent="0.25">
      <c r="A2484" s="41">
        <v>2482</v>
      </c>
      <c r="B2484" s="41">
        <v>30</v>
      </c>
      <c r="C2484" s="41">
        <v>41</v>
      </c>
    </row>
    <row r="2485" spans="1:3" x14ac:dyDescent="0.25">
      <c r="A2485" s="41">
        <v>2483</v>
      </c>
      <c r="B2485" s="41">
        <v>10</v>
      </c>
      <c r="C2485" s="41">
        <v>17</v>
      </c>
    </row>
    <row r="2486" spans="1:3" x14ac:dyDescent="0.25">
      <c r="A2486" s="41">
        <v>2484</v>
      </c>
      <c r="B2486" s="41">
        <v>42</v>
      </c>
      <c r="C2486" s="41">
        <v>13</v>
      </c>
    </row>
    <row r="2487" spans="1:3" x14ac:dyDescent="0.25">
      <c r="A2487" s="41">
        <v>2485</v>
      </c>
      <c r="B2487" s="41">
        <v>31</v>
      </c>
      <c r="C2487" s="41">
        <v>9</v>
      </c>
    </row>
    <row r="2488" spans="1:3" x14ac:dyDescent="0.25">
      <c r="A2488" s="41">
        <v>2486</v>
      </c>
      <c r="B2488" s="41">
        <v>17</v>
      </c>
      <c r="C2488" s="41">
        <v>26</v>
      </c>
    </row>
    <row r="2489" spans="1:3" x14ac:dyDescent="0.25">
      <c r="A2489" s="41">
        <v>2487</v>
      </c>
      <c r="B2489" s="41">
        <v>13</v>
      </c>
      <c r="C2489" s="41">
        <v>16</v>
      </c>
    </row>
    <row r="2490" spans="1:3" x14ac:dyDescent="0.25">
      <c r="A2490" s="41">
        <v>2488</v>
      </c>
      <c r="B2490" s="41">
        <v>36</v>
      </c>
      <c r="C2490" s="41">
        <v>26</v>
      </c>
    </row>
    <row r="2491" spans="1:3" x14ac:dyDescent="0.25">
      <c r="A2491" s="41">
        <v>2489</v>
      </c>
      <c r="B2491" s="41">
        <v>20</v>
      </c>
      <c r="C2491" s="41">
        <v>47</v>
      </c>
    </row>
    <row r="2492" spans="1:3" x14ac:dyDescent="0.25">
      <c r="A2492" s="41">
        <v>2490</v>
      </c>
      <c r="B2492" s="41">
        <v>38</v>
      </c>
      <c r="C2492" s="41">
        <v>21</v>
      </c>
    </row>
    <row r="2493" spans="1:3" x14ac:dyDescent="0.25">
      <c r="A2493" s="41">
        <v>2491</v>
      </c>
      <c r="B2493" s="41">
        <v>16</v>
      </c>
      <c r="C2493" s="41">
        <v>20</v>
      </c>
    </row>
    <row r="2494" spans="1:3" x14ac:dyDescent="0.25">
      <c r="A2494" s="41">
        <v>2492</v>
      </c>
      <c r="B2494" s="41">
        <v>30</v>
      </c>
      <c r="C2494" s="41">
        <v>19</v>
      </c>
    </row>
    <row r="2495" spans="1:3" x14ac:dyDescent="0.25">
      <c r="A2495" s="41">
        <v>2493</v>
      </c>
      <c r="B2495" s="41">
        <v>35</v>
      </c>
      <c r="C2495" s="41">
        <v>36</v>
      </c>
    </row>
    <row r="2496" spans="1:3" x14ac:dyDescent="0.25">
      <c r="A2496" s="41">
        <v>2494</v>
      </c>
      <c r="B2496" s="41">
        <v>53</v>
      </c>
      <c r="C2496" s="41">
        <v>38</v>
      </c>
    </row>
    <row r="2497" spans="1:3" x14ac:dyDescent="0.25">
      <c r="A2497" s="41">
        <v>2495</v>
      </c>
      <c r="B2497" s="41">
        <v>20</v>
      </c>
      <c r="C2497" s="41">
        <v>23</v>
      </c>
    </row>
    <row r="2498" spans="1:3" x14ac:dyDescent="0.25">
      <c r="A2498" s="41">
        <v>2496</v>
      </c>
      <c r="B2498" s="41">
        <v>17</v>
      </c>
      <c r="C2498" s="41">
        <v>28</v>
      </c>
    </row>
    <row r="2499" spans="1:3" x14ac:dyDescent="0.25">
      <c r="A2499" s="41">
        <v>2497</v>
      </c>
      <c r="B2499" s="41">
        <v>45</v>
      </c>
      <c r="C2499" s="41">
        <v>36</v>
      </c>
    </row>
    <row r="2500" spans="1:3" x14ac:dyDescent="0.25">
      <c r="A2500" s="41">
        <v>2498</v>
      </c>
      <c r="B2500" s="41">
        <v>56</v>
      </c>
      <c r="C2500" s="41">
        <v>48</v>
      </c>
    </row>
    <row r="2501" spans="1:3" x14ac:dyDescent="0.25">
      <c r="A2501" s="41">
        <v>2499</v>
      </c>
      <c r="B2501" s="41">
        <v>39</v>
      </c>
      <c r="C2501" s="41">
        <v>47</v>
      </c>
    </row>
    <row r="2502" spans="1:3" x14ac:dyDescent="0.25">
      <c r="A2502" s="41">
        <v>2500</v>
      </c>
      <c r="B2502" s="41">
        <v>45</v>
      </c>
      <c r="C2502" s="41">
        <v>55</v>
      </c>
    </row>
    <row r="2503" spans="1:3" x14ac:dyDescent="0.25">
      <c r="A2503" s="41">
        <v>2501</v>
      </c>
      <c r="B2503" s="41">
        <v>36</v>
      </c>
      <c r="C2503" s="41">
        <v>23</v>
      </c>
    </row>
    <row r="2504" spans="1:3" x14ac:dyDescent="0.25">
      <c r="A2504" s="41">
        <v>2502</v>
      </c>
      <c r="B2504" s="41">
        <v>48</v>
      </c>
      <c r="C2504" s="41">
        <v>22</v>
      </c>
    </row>
    <row r="2505" spans="1:3" x14ac:dyDescent="0.25">
      <c r="A2505" s="41">
        <v>2503</v>
      </c>
      <c r="B2505" s="41">
        <v>43</v>
      </c>
      <c r="C2505" s="41">
        <v>49</v>
      </c>
    </row>
    <row r="2506" spans="1:3" x14ac:dyDescent="0.25">
      <c r="A2506" s="41">
        <v>2504</v>
      </c>
      <c r="B2506" s="41">
        <v>20</v>
      </c>
      <c r="C2506" s="41">
        <v>37</v>
      </c>
    </row>
    <row r="2507" spans="1:3" x14ac:dyDescent="0.25">
      <c r="A2507" s="41">
        <v>2505</v>
      </c>
      <c r="B2507" s="41">
        <v>18</v>
      </c>
      <c r="C2507" s="41">
        <v>50</v>
      </c>
    </row>
    <row r="2508" spans="1:3" x14ac:dyDescent="0.25">
      <c r="A2508" s="41">
        <v>2506</v>
      </c>
      <c r="B2508" s="41">
        <v>0</v>
      </c>
      <c r="C2508" s="41">
        <v>20</v>
      </c>
    </row>
    <row r="2509" spans="1:3" x14ac:dyDescent="0.25">
      <c r="A2509" s="41">
        <v>2507</v>
      </c>
      <c r="B2509" s="41">
        <v>48</v>
      </c>
      <c r="C2509" s="41">
        <v>27</v>
      </c>
    </row>
    <row r="2510" spans="1:3" x14ac:dyDescent="0.25">
      <c r="A2510" s="41">
        <v>2508</v>
      </c>
      <c r="B2510" s="41">
        <v>20</v>
      </c>
      <c r="C2510" s="41">
        <v>23</v>
      </c>
    </row>
    <row r="2511" spans="1:3" x14ac:dyDescent="0.25">
      <c r="A2511" s="41">
        <v>2509</v>
      </c>
      <c r="B2511" s="41">
        <v>26</v>
      </c>
      <c r="C2511" s="41">
        <v>34</v>
      </c>
    </row>
    <row r="2512" spans="1:3" x14ac:dyDescent="0.25">
      <c r="A2512" s="41">
        <v>2510</v>
      </c>
      <c r="B2512" s="41">
        <v>10</v>
      </c>
      <c r="C2512" s="41">
        <v>28</v>
      </c>
    </row>
    <row r="2513" spans="1:3" x14ac:dyDescent="0.25">
      <c r="A2513" s="41">
        <v>2511</v>
      </c>
      <c r="B2513" s="41">
        <v>13</v>
      </c>
      <c r="C2513" s="41">
        <v>37</v>
      </c>
    </row>
    <row r="2514" spans="1:3" x14ac:dyDescent="0.25">
      <c r="A2514" s="41">
        <v>2512</v>
      </c>
      <c r="B2514" s="41">
        <v>35</v>
      </c>
      <c r="C2514" s="41">
        <v>34</v>
      </c>
    </row>
    <row r="2515" spans="1:3" x14ac:dyDescent="0.25">
      <c r="A2515" s="41">
        <v>2513</v>
      </c>
      <c r="B2515" s="41">
        <v>14</v>
      </c>
      <c r="C2515" s="41">
        <v>29</v>
      </c>
    </row>
    <row r="2516" spans="1:3" x14ac:dyDescent="0.25">
      <c r="A2516" s="41">
        <v>2514</v>
      </c>
      <c r="B2516" s="41">
        <v>62</v>
      </c>
      <c r="C2516" s="41">
        <v>60</v>
      </c>
    </row>
    <row r="2517" spans="1:3" x14ac:dyDescent="0.25">
      <c r="A2517" s="41">
        <v>2515</v>
      </c>
      <c r="B2517" s="41">
        <v>10</v>
      </c>
      <c r="C2517" s="41">
        <v>46</v>
      </c>
    </row>
    <row r="2518" spans="1:3" x14ac:dyDescent="0.25">
      <c r="A2518" s="41">
        <v>2516</v>
      </c>
      <c r="B2518" s="41">
        <v>34</v>
      </c>
      <c r="C2518" s="41">
        <v>7</v>
      </c>
    </row>
    <row r="2519" spans="1:3" x14ac:dyDescent="0.25">
      <c r="A2519" s="41">
        <v>2517</v>
      </c>
      <c r="B2519" s="41">
        <v>15</v>
      </c>
      <c r="C2519" s="41">
        <v>16</v>
      </c>
    </row>
    <row r="2520" spans="1:3" x14ac:dyDescent="0.25">
      <c r="A2520" s="41">
        <v>2518</v>
      </c>
      <c r="B2520" s="41">
        <v>26</v>
      </c>
      <c r="C2520" s="41">
        <v>7</v>
      </c>
    </row>
    <row r="2521" spans="1:3" x14ac:dyDescent="0.25">
      <c r="A2521" s="41">
        <v>2519</v>
      </c>
      <c r="B2521" s="41">
        <v>33</v>
      </c>
      <c r="C2521" s="41">
        <v>22</v>
      </c>
    </row>
    <row r="2522" spans="1:3" x14ac:dyDescent="0.25">
      <c r="A2522" s="41">
        <v>2520</v>
      </c>
      <c r="B2522" s="41">
        <v>37</v>
      </c>
      <c r="C2522" s="41">
        <v>27</v>
      </c>
    </row>
    <row r="2523" spans="1:3" x14ac:dyDescent="0.25">
      <c r="A2523" s="41">
        <v>2521</v>
      </c>
      <c r="B2523" s="41">
        <v>31</v>
      </c>
      <c r="C2523" s="41">
        <v>19</v>
      </c>
    </row>
    <row r="2524" spans="1:3" x14ac:dyDescent="0.25">
      <c r="A2524" s="41">
        <v>2522</v>
      </c>
      <c r="B2524" s="41">
        <v>17</v>
      </c>
      <c r="C2524" s="41">
        <v>18</v>
      </c>
    </row>
    <row r="2525" spans="1:3" x14ac:dyDescent="0.25">
      <c r="A2525" s="41">
        <v>2523</v>
      </c>
      <c r="B2525" s="41">
        <v>26</v>
      </c>
      <c r="C2525" s="41">
        <v>29</v>
      </c>
    </row>
    <row r="2526" spans="1:3" x14ac:dyDescent="0.25">
      <c r="A2526" s="41">
        <v>2524</v>
      </c>
      <c r="B2526" s="41">
        <v>21</v>
      </c>
      <c r="C2526" s="41">
        <v>26</v>
      </c>
    </row>
    <row r="2527" spans="1:3" x14ac:dyDescent="0.25">
      <c r="A2527" s="41">
        <v>2525</v>
      </c>
      <c r="B2527" s="41">
        <v>21</v>
      </c>
      <c r="C2527" s="41">
        <v>6</v>
      </c>
    </row>
    <row r="2528" spans="1:3" x14ac:dyDescent="0.25">
      <c r="A2528" s="41">
        <v>2526</v>
      </c>
      <c r="B2528" s="41">
        <v>27</v>
      </c>
      <c r="C2528" s="41">
        <v>7</v>
      </c>
    </row>
    <row r="2529" spans="1:3" x14ac:dyDescent="0.25">
      <c r="A2529" s="41">
        <v>2527</v>
      </c>
      <c r="B2529" s="41">
        <v>7</v>
      </c>
      <c r="C2529" s="41">
        <v>17</v>
      </c>
    </row>
    <row r="2530" spans="1:3" x14ac:dyDescent="0.25">
      <c r="A2530" s="41">
        <v>2528</v>
      </c>
      <c r="B2530" s="41">
        <v>15</v>
      </c>
      <c r="C2530" s="41">
        <v>24</v>
      </c>
    </row>
    <row r="2531" spans="1:3" x14ac:dyDescent="0.25">
      <c r="A2531" s="41">
        <v>2529</v>
      </c>
      <c r="B2531" s="41">
        <v>13</v>
      </c>
      <c r="C2531" s="41">
        <v>17</v>
      </c>
    </row>
    <row r="2532" spans="1:3" x14ac:dyDescent="0.25">
      <c r="A2532" s="41">
        <v>2530</v>
      </c>
      <c r="B2532" s="41">
        <v>38</v>
      </c>
      <c r="C2532" s="41">
        <v>16</v>
      </c>
    </row>
    <row r="2533" spans="1:3" x14ac:dyDescent="0.25">
      <c r="A2533" s="41">
        <v>2531</v>
      </c>
      <c r="B2533" s="41">
        <v>40</v>
      </c>
      <c r="C2533" s="41">
        <v>49</v>
      </c>
    </row>
    <row r="2534" spans="1:3" x14ac:dyDescent="0.25">
      <c r="A2534" s="41">
        <v>2532</v>
      </c>
      <c r="B2534" s="41">
        <v>14</v>
      </c>
      <c r="C2534" s="41">
        <v>41</v>
      </c>
    </row>
    <row r="2535" spans="1:3" x14ac:dyDescent="0.25">
      <c r="A2535" s="41">
        <v>2533</v>
      </c>
      <c r="B2535" s="41">
        <v>17</v>
      </c>
      <c r="C2535" s="41">
        <v>38</v>
      </c>
    </row>
    <row r="2536" spans="1:3" x14ac:dyDescent="0.25">
      <c r="A2536" s="41">
        <v>2534</v>
      </c>
      <c r="B2536" s="41">
        <v>23</v>
      </c>
      <c r="C2536" s="41">
        <v>13</v>
      </c>
    </row>
    <row r="2537" spans="1:3" x14ac:dyDescent="0.25">
      <c r="A2537" s="41">
        <v>2535</v>
      </c>
      <c r="B2537" s="41">
        <v>33</v>
      </c>
      <c r="C2537" s="41">
        <v>7</v>
      </c>
    </row>
    <row r="2538" spans="1:3" x14ac:dyDescent="0.25">
      <c r="A2538" s="41">
        <v>2536</v>
      </c>
      <c r="B2538" s="41">
        <v>27</v>
      </c>
      <c r="C2538" s="41">
        <v>89</v>
      </c>
    </row>
    <row r="2539" spans="1:3" x14ac:dyDescent="0.25">
      <c r="A2539" s="41">
        <v>2537</v>
      </c>
      <c r="B2539" s="41">
        <v>26</v>
      </c>
      <c r="C2539" s="41">
        <v>9</v>
      </c>
    </row>
    <row r="2540" spans="1:3" x14ac:dyDescent="0.25">
      <c r="A2540" s="41">
        <v>2538</v>
      </c>
      <c r="B2540" s="41">
        <v>26</v>
      </c>
      <c r="C2540" s="41">
        <v>35</v>
      </c>
    </row>
    <row r="2541" spans="1:3" x14ac:dyDescent="0.25">
      <c r="A2541" s="41">
        <v>2539</v>
      </c>
      <c r="B2541" s="41">
        <v>19</v>
      </c>
      <c r="C2541" s="41">
        <v>46</v>
      </c>
    </row>
    <row r="2542" spans="1:3" x14ac:dyDescent="0.25">
      <c r="A2542" s="41">
        <v>2540</v>
      </c>
      <c r="B2542" s="41">
        <v>23</v>
      </c>
      <c r="C2542" s="41">
        <v>10</v>
      </c>
    </row>
    <row r="2543" spans="1:3" x14ac:dyDescent="0.25">
      <c r="A2543" s="41">
        <v>2541</v>
      </c>
      <c r="B2543" s="41">
        <v>24</v>
      </c>
      <c r="C2543" s="41">
        <v>40</v>
      </c>
    </row>
    <row r="2544" spans="1:3" x14ac:dyDescent="0.25">
      <c r="A2544" s="41">
        <v>2542</v>
      </c>
      <c r="B2544" s="41">
        <v>34</v>
      </c>
      <c r="C2544" s="41">
        <v>24</v>
      </c>
    </row>
    <row r="2545" spans="1:3" x14ac:dyDescent="0.25">
      <c r="A2545" s="41">
        <v>2543</v>
      </c>
      <c r="B2545" s="41">
        <v>22</v>
      </c>
      <c r="C2545" s="41">
        <v>44</v>
      </c>
    </row>
    <row r="2546" spans="1:3" x14ac:dyDescent="0.25">
      <c r="A2546" s="41">
        <v>2544</v>
      </c>
      <c r="B2546" s="41">
        <v>17</v>
      </c>
      <c r="C2546" s="41">
        <v>27</v>
      </c>
    </row>
    <row r="2547" spans="1:3" x14ac:dyDescent="0.25">
      <c r="A2547" s="41">
        <v>2545</v>
      </c>
      <c r="B2547" s="41">
        <v>19</v>
      </c>
      <c r="C2547" s="41">
        <v>17</v>
      </c>
    </row>
    <row r="2548" spans="1:3" x14ac:dyDescent="0.25">
      <c r="A2548" s="41">
        <v>2546</v>
      </c>
      <c r="B2548" s="41">
        <v>40</v>
      </c>
      <c r="C2548" s="41">
        <v>33</v>
      </c>
    </row>
    <row r="2549" spans="1:3" x14ac:dyDescent="0.25">
      <c r="A2549" s="41">
        <v>2547</v>
      </c>
      <c r="B2549" s="41">
        <v>28</v>
      </c>
      <c r="C2549" s="41">
        <v>21</v>
      </c>
    </row>
    <row r="2550" spans="1:3" x14ac:dyDescent="0.25">
      <c r="A2550" s="41">
        <v>2548</v>
      </c>
      <c r="B2550" s="41">
        <v>24</v>
      </c>
      <c r="C2550" s="41">
        <v>16</v>
      </c>
    </row>
    <row r="2551" spans="1:3" x14ac:dyDescent="0.25">
      <c r="A2551" s="41">
        <v>2549</v>
      </c>
      <c r="B2551" s="41">
        <v>48</v>
      </c>
      <c r="C2551" s="41">
        <v>53</v>
      </c>
    </row>
    <row r="2552" spans="1:3" x14ac:dyDescent="0.25">
      <c r="A2552" s="41">
        <v>2550</v>
      </c>
      <c r="B2552" s="41">
        <v>11</v>
      </c>
      <c r="C2552" s="41">
        <v>24</v>
      </c>
    </row>
    <row r="2553" spans="1:3" x14ac:dyDescent="0.25">
      <c r="A2553" s="41">
        <v>2551</v>
      </c>
      <c r="B2553" s="41">
        <v>36</v>
      </c>
      <c r="C2553" s="41">
        <v>17</v>
      </c>
    </row>
    <row r="2554" spans="1:3" x14ac:dyDescent="0.25">
      <c r="A2554" s="41">
        <v>2552</v>
      </c>
      <c r="B2554" s="41">
        <v>35</v>
      </c>
      <c r="C2554" s="41">
        <v>27</v>
      </c>
    </row>
    <row r="2555" spans="1:3" x14ac:dyDescent="0.25">
      <c r="A2555" s="41">
        <v>2553</v>
      </c>
      <c r="B2555" s="41">
        <v>16</v>
      </c>
      <c r="C2555" s="41">
        <v>10</v>
      </c>
    </row>
    <row r="2556" spans="1:3" x14ac:dyDescent="0.25">
      <c r="A2556" s="41">
        <v>2554</v>
      </c>
      <c r="B2556" s="41">
        <v>25</v>
      </c>
      <c r="C2556" s="41">
        <v>26</v>
      </c>
    </row>
    <row r="2557" spans="1:3" x14ac:dyDescent="0.25">
      <c r="A2557" s="41">
        <v>2555</v>
      </c>
      <c r="B2557" s="41">
        <v>41</v>
      </c>
      <c r="C2557" s="41">
        <v>38</v>
      </c>
    </row>
    <row r="2558" spans="1:3" x14ac:dyDescent="0.25">
      <c r="A2558" s="41">
        <v>2556</v>
      </c>
      <c r="B2558" s="41">
        <v>16</v>
      </c>
      <c r="C2558" s="41">
        <v>23</v>
      </c>
    </row>
    <row r="2559" spans="1:3" x14ac:dyDescent="0.25">
      <c r="A2559" s="41">
        <v>2557</v>
      </c>
      <c r="B2559" s="41">
        <v>18</v>
      </c>
      <c r="C2559" s="41">
        <v>11</v>
      </c>
    </row>
    <row r="2560" spans="1:3" x14ac:dyDescent="0.25">
      <c r="A2560" s="41">
        <v>2558</v>
      </c>
      <c r="B2560" s="41">
        <v>6</v>
      </c>
      <c r="C2560" s="41">
        <v>71</v>
      </c>
    </row>
    <row r="2561" spans="1:3" x14ac:dyDescent="0.25">
      <c r="A2561" s="41">
        <v>2559</v>
      </c>
      <c r="B2561" s="41">
        <v>27</v>
      </c>
      <c r="C2561" s="41">
        <v>41</v>
      </c>
    </row>
    <row r="2562" spans="1:3" x14ac:dyDescent="0.25">
      <c r="A2562" s="41">
        <v>2560</v>
      </c>
      <c r="B2562" s="41">
        <v>6</v>
      </c>
      <c r="C2562" s="41">
        <v>38</v>
      </c>
    </row>
    <row r="2563" spans="1:3" x14ac:dyDescent="0.25">
      <c r="A2563" s="41">
        <v>2561</v>
      </c>
      <c r="B2563" s="41">
        <v>37</v>
      </c>
      <c r="C2563" s="41">
        <v>29</v>
      </c>
    </row>
    <row r="2564" spans="1:3" x14ac:dyDescent="0.25">
      <c r="A2564" s="41">
        <v>2562</v>
      </c>
      <c r="B2564" s="41">
        <v>23</v>
      </c>
      <c r="C2564" s="41">
        <v>3</v>
      </c>
    </row>
    <row r="2565" spans="1:3" x14ac:dyDescent="0.25">
      <c r="A2565" s="41">
        <v>2563</v>
      </c>
      <c r="B2565" s="41">
        <v>26</v>
      </c>
      <c r="C2565" s="41">
        <v>20</v>
      </c>
    </row>
    <row r="2566" spans="1:3" x14ac:dyDescent="0.25">
      <c r="A2566" s="41">
        <v>2564</v>
      </c>
      <c r="B2566" s="41">
        <v>37</v>
      </c>
      <c r="C2566" s="41">
        <v>66</v>
      </c>
    </row>
    <row r="2567" spans="1:3" x14ac:dyDescent="0.25">
      <c r="A2567" s="41">
        <v>2565</v>
      </c>
      <c r="B2567" s="41">
        <v>10</v>
      </c>
      <c r="C2567" s="41">
        <v>27</v>
      </c>
    </row>
    <row r="2568" spans="1:3" x14ac:dyDescent="0.25">
      <c r="A2568" s="41">
        <v>2566</v>
      </c>
      <c r="B2568" s="41">
        <v>7</v>
      </c>
      <c r="C2568" s="41">
        <v>20</v>
      </c>
    </row>
    <row r="2569" spans="1:3" x14ac:dyDescent="0.25">
      <c r="A2569" s="41">
        <v>2567</v>
      </c>
      <c r="B2569" s="41">
        <v>25</v>
      </c>
      <c r="C2569" s="41">
        <v>21</v>
      </c>
    </row>
    <row r="2570" spans="1:3" x14ac:dyDescent="0.25">
      <c r="A2570" s="41">
        <v>2568</v>
      </c>
      <c r="B2570" s="41">
        <v>10</v>
      </c>
      <c r="C2570" s="41">
        <v>24</v>
      </c>
    </row>
    <row r="2571" spans="1:3" x14ac:dyDescent="0.25">
      <c r="A2571" s="41">
        <v>2569</v>
      </c>
      <c r="B2571" s="41">
        <v>31</v>
      </c>
      <c r="C2571" s="41">
        <v>21</v>
      </c>
    </row>
    <row r="2572" spans="1:3" x14ac:dyDescent="0.25">
      <c r="A2572" s="41">
        <v>2570</v>
      </c>
      <c r="B2572" s="41">
        <v>21</v>
      </c>
      <c r="C2572" s="41">
        <v>32</v>
      </c>
    </row>
    <row r="2573" spans="1:3" x14ac:dyDescent="0.25">
      <c r="A2573" s="41">
        <v>2571</v>
      </c>
      <c r="B2573" s="41">
        <v>9</v>
      </c>
      <c r="C2573" s="41">
        <v>32</v>
      </c>
    </row>
    <row r="2574" spans="1:3" x14ac:dyDescent="0.25">
      <c r="A2574" s="41">
        <v>2572</v>
      </c>
      <c r="B2574" s="41">
        <v>35</v>
      </c>
      <c r="C2574" s="41">
        <v>43</v>
      </c>
    </row>
    <row r="2575" spans="1:3" x14ac:dyDescent="0.25">
      <c r="A2575" s="41">
        <v>2573</v>
      </c>
      <c r="B2575" s="41">
        <v>0</v>
      </c>
      <c r="C2575" s="41">
        <v>51</v>
      </c>
    </row>
    <row r="2576" spans="1:3" x14ac:dyDescent="0.25">
      <c r="A2576" s="41">
        <v>2574</v>
      </c>
      <c r="B2576" s="41">
        <v>30</v>
      </c>
      <c r="C2576" s="41">
        <v>29</v>
      </c>
    </row>
    <row r="2577" spans="1:3" x14ac:dyDescent="0.25">
      <c r="A2577" s="41">
        <v>2575</v>
      </c>
      <c r="B2577" s="41">
        <v>24</v>
      </c>
      <c r="C2577" s="41">
        <v>32</v>
      </c>
    </row>
    <row r="2578" spans="1:3" x14ac:dyDescent="0.25">
      <c r="A2578" s="41">
        <v>2576</v>
      </c>
      <c r="B2578" s="41">
        <v>28</v>
      </c>
      <c r="C2578" s="41">
        <v>38</v>
      </c>
    </row>
    <row r="2579" spans="1:3" x14ac:dyDescent="0.25">
      <c r="A2579" s="41">
        <v>2577</v>
      </c>
      <c r="B2579" s="41">
        <v>10</v>
      </c>
      <c r="C2579" s="41">
        <v>32</v>
      </c>
    </row>
    <row r="2580" spans="1:3" x14ac:dyDescent="0.25">
      <c r="A2580" s="41">
        <v>2578</v>
      </c>
      <c r="B2580" s="41">
        <v>18</v>
      </c>
      <c r="C2580" s="41">
        <v>17</v>
      </c>
    </row>
    <row r="2581" spans="1:3" x14ac:dyDescent="0.25">
      <c r="A2581" s="41">
        <v>2579</v>
      </c>
      <c r="B2581" s="41">
        <v>53</v>
      </c>
      <c r="C2581" s="41">
        <v>24</v>
      </c>
    </row>
    <row r="2582" spans="1:3" x14ac:dyDescent="0.25">
      <c r="A2582" s="41">
        <v>2580</v>
      </c>
      <c r="B2582" s="41">
        <v>34</v>
      </c>
      <c r="C2582" s="41">
        <v>43</v>
      </c>
    </row>
    <row r="2583" spans="1:3" x14ac:dyDescent="0.25">
      <c r="A2583" s="41">
        <v>2581</v>
      </c>
      <c r="B2583" s="41">
        <v>7</v>
      </c>
      <c r="C2583" s="41">
        <v>44</v>
      </c>
    </row>
    <row r="2584" spans="1:3" x14ac:dyDescent="0.25">
      <c r="A2584" s="41">
        <v>2582</v>
      </c>
      <c r="B2584" s="41">
        <v>23</v>
      </c>
      <c r="C2584" s="41">
        <v>20</v>
      </c>
    </row>
    <row r="2585" spans="1:3" x14ac:dyDescent="0.25">
      <c r="A2585" s="41">
        <v>2583</v>
      </c>
      <c r="B2585" s="41">
        <v>10</v>
      </c>
      <c r="C2585" s="41">
        <v>33</v>
      </c>
    </row>
    <row r="2586" spans="1:3" x14ac:dyDescent="0.25">
      <c r="A2586" s="41">
        <v>2584</v>
      </c>
      <c r="B2586" s="41">
        <v>6</v>
      </c>
      <c r="C2586" s="41">
        <v>18</v>
      </c>
    </row>
    <row r="2587" spans="1:3" x14ac:dyDescent="0.25">
      <c r="A2587" s="41">
        <v>2585</v>
      </c>
      <c r="B2587" s="41">
        <v>18</v>
      </c>
      <c r="C2587" s="41">
        <v>22</v>
      </c>
    </row>
    <row r="2588" spans="1:3" x14ac:dyDescent="0.25">
      <c r="A2588" s="41">
        <v>2586</v>
      </c>
      <c r="B2588" s="41">
        <v>13</v>
      </c>
      <c r="C2588" s="41">
        <v>18</v>
      </c>
    </row>
    <row r="2589" spans="1:3" x14ac:dyDescent="0.25">
      <c r="A2589" s="41">
        <v>2587</v>
      </c>
      <c r="B2589" s="41">
        <v>9</v>
      </c>
      <c r="C2589" s="41">
        <v>52</v>
      </c>
    </row>
    <row r="2590" spans="1:3" x14ac:dyDescent="0.25">
      <c r="A2590" s="41">
        <v>2588</v>
      </c>
      <c r="B2590" s="41">
        <v>14</v>
      </c>
      <c r="C2590" s="41">
        <v>24</v>
      </c>
    </row>
    <row r="2591" spans="1:3" x14ac:dyDescent="0.25">
      <c r="A2591" s="41">
        <v>2589</v>
      </c>
      <c r="B2591" s="41">
        <v>27</v>
      </c>
      <c r="C2591" s="41">
        <v>34</v>
      </c>
    </row>
    <row r="2592" spans="1:3" x14ac:dyDescent="0.25">
      <c r="A2592" s="41">
        <v>2590</v>
      </c>
      <c r="B2592" s="41">
        <v>31</v>
      </c>
      <c r="C2592" s="41">
        <v>16</v>
      </c>
    </row>
    <row r="2593" spans="1:3" x14ac:dyDescent="0.25">
      <c r="A2593" s="41">
        <v>2591</v>
      </c>
      <c r="B2593" s="41">
        <v>17</v>
      </c>
      <c r="C2593" s="41">
        <v>46</v>
      </c>
    </row>
    <row r="2594" spans="1:3" x14ac:dyDescent="0.25">
      <c r="A2594" s="41">
        <v>2592</v>
      </c>
      <c r="B2594" s="41">
        <v>47</v>
      </c>
      <c r="C2594" s="41">
        <v>24</v>
      </c>
    </row>
    <row r="2595" spans="1:3" x14ac:dyDescent="0.25">
      <c r="A2595" s="41">
        <v>2593</v>
      </c>
      <c r="B2595" s="41">
        <v>28</v>
      </c>
      <c r="C2595" s="41">
        <v>6</v>
      </c>
    </row>
    <row r="2596" spans="1:3" x14ac:dyDescent="0.25">
      <c r="A2596" s="41">
        <v>2594</v>
      </c>
      <c r="B2596" s="41">
        <v>28</v>
      </c>
      <c r="C2596" s="41">
        <v>29</v>
      </c>
    </row>
    <row r="2597" spans="1:3" x14ac:dyDescent="0.25">
      <c r="A2597" s="41">
        <v>2595</v>
      </c>
      <c r="B2597" s="41">
        <v>3</v>
      </c>
      <c r="C2597" s="41">
        <v>31</v>
      </c>
    </row>
    <row r="2598" spans="1:3" x14ac:dyDescent="0.25">
      <c r="A2598" s="41">
        <v>2596</v>
      </c>
      <c r="B2598" s="41">
        <v>23</v>
      </c>
      <c r="C2598" s="41">
        <v>34</v>
      </c>
    </row>
    <row r="2599" spans="1:3" x14ac:dyDescent="0.25">
      <c r="A2599" s="41">
        <v>2597</v>
      </c>
      <c r="B2599" s="41">
        <v>46</v>
      </c>
      <c r="C2599" s="41">
        <v>47</v>
      </c>
    </row>
    <row r="2600" spans="1:3" x14ac:dyDescent="0.25">
      <c r="A2600" s="41">
        <v>2598</v>
      </c>
      <c r="B2600" s="41">
        <v>37</v>
      </c>
      <c r="C2600" s="41">
        <v>27</v>
      </c>
    </row>
    <row r="2601" spans="1:3" x14ac:dyDescent="0.25">
      <c r="A2601" s="41">
        <v>2599</v>
      </c>
      <c r="B2601" s="41">
        <v>28</v>
      </c>
      <c r="C2601" s="41">
        <v>24</v>
      </c>
    </row>
    <row r="2602" spans="1:3" x14ac:dyDescent="0.25">
      <c r="A2602" s="41">
        <v>2600</v>
      </c>
      <c r="B2602" s="41">
        <v>17</v>
      </c>
      <c r="C2602" s="41">
        <v>10</v>
      </c>
    </row>
    <row r="2603" spans="1:3" x14ac:dyDescent="0.25">
      <c r="A2603" s="41">
        <v>2601</v>
      </c>
      <c r="B2603" s="41">
        <v>18</v>
      </c>
      <c r="C2603" s="41">
        <v>26</v>
      </c>
    </row>
    <row r="2604" spans="1:3" x14ac:dyDescent="0.25">
      <c r="A2604" s="41">
        <v>2602</v>
      </c>
      <c r="B2604" s="41">
        <v>27</v>
      </c>
      <c r="C2604" s="41">
        <v>31</v>
      </c>
    </row>
    <row r="2605" spans="1:3" x14ac:dyDescent="0.25">
      <c r="A2605" s="41">
        <v>2603</v>
      </c>
      <c r="B2605" s="41">
        <v>20</v>
      </c>
      <c r="C2605" s="41">
        <v>19</v>
      </c>
    </row>
    <row r="2606" spans="1:3" x14ac:dyDescent="0.25">
      <c r="A2606" s="41">
        <v>2604</v>
      </c>
      <c r="B2606" s="41">
        <v>20</v>
      </c>
      <c r="C2606" s="41">
        <v>13</v>
      </c>
    </row>
    <row r="2607" spans="1:3" x14ac:dyDescent="0.25">
      <c r="A2607" s="41">
        <v>2605</v>
      </c>
      <c r="B2607" s="41">
        <v>56</v>
      </c>
      <c r="C2607" s="41">
        <v>10</v>
      </c>
    </row>
    <row r="2608" spans="1:3" x14ac:dyDescent="0.25">
      <c r="A2608" s="41">
        <v>2606</v>
      </c>
      <c r="B2608" s="41">
        <v>47</v>
      </c>
      <c r="C2608" s="41">
        <v>13</v>
      </c>
    </row>
    <row r="2609" spans="1:3" x14ac:dyDescent="0.25">
      <c r="A2609" s="41">
        <v>2607</v>
      </c>
      <c r="B2609" s="41">
        <v>17</v>
      </c>
      <c r="C2609" s="41">
        <v>46</v>
      </c>
    </row>
    <row r="2610" spans="1:3" x14ac:dyDescent="0.25">
      <c r="A2610" s="41">
        <v>2608</v>
      </c>
      <c r="B2610" s="41">
        <v>21</v>
      </c>
      <c r="C2610" s="41">
        <v>9</v>
      </c>
    </row>
    <row r="2611" spans="1:3" x14ac:dyDescent="0.25">
      <c r="A2611" s="41">
        <v>2609</v>
      </c>
      <c r="B2611" s="41">
        <v>23</v>
      </c>
      <c r="C2611" s="41">
        <v>25</v>
      </c>
    </row>
    <row r="2612" spans="1:3" x14ac:dyDescent="0.25">
      <c r="A2612" s="41">
        <v>2610</v>
      </c>
      <c r="B2612" s="41">
        <v>34</v>
      </c>
      <c r="C2612" s="41">
        <v>20</v>
      </c>
    </row>
    <row r="2613" spans="1:3" x14ac:dyDescent="0.25">
      <c r="A2613" s="41">
        <v>2611</v>
      </c>
      <c r="B2613" s="41">
        <v>31</v>
      </c>
      <c r="C2613" s="41">
        <v>41</v>
      </c>
    </row>
    <row r="2614" spans="1:3" x14ac:dyDescent="0.25">
      <c r="A2614" s="41">
        <v>2612</v>
      </c>
      <c r="B2614" s="41">
        <v>21</v>
      </c>
      <c r="C2614" s="41">
        <v>31</v>
      </c>
    </row>
    <row r="2615" spans="1:3" x14ac:dyDescent="0.25">
      <c r="A2615" s="41">
        <v>2613</v>
      </c>
      <c r="B2615" s="41">
        <v>7</v>
      </c>
      <c r="C2615" s="41">
        <v>12</v>
      </c>
    </row>
    <row r="2616" spans="1:3" x14ac:dyDescent="0.25">
      <c r="A2616" s="41">
        <v>2614</v>
      </c>
      <c r="B2616" s="41">
        <v>31</v>
      </c>
      <c r="C2616" s="41">
        <v>23</v>
      </c>
    </row>
    <row r="2617" spans="1:3" x14ac:dyDescent="0.25">
      <c r="A2617" s="41">
        <v>2615</v>
      </c>
      <c r="B2617" s="41">
        <v>35</v>
      </c>
      <c r="C2617" s="41">
        <v>38</v>
      </c>
    </row>
    <row r="2618" spans="1:3" x14ac:dyDescent="0.25">
      <c r="A2618" s="41">
        <v>2616</v>
      </c>
      <c r="B2618" s="41">
        <v>17</v>
      </c>
      <c r="C2618" s="41">
        <v>10</v>
      </c>
    </row>
    <row r="2619" spans="1:3" x14ac:dyDescent="0.25">
      <c r="A2619" s="41">
        <v>2617</v>
      </c>
      <c r="B2619" s="41">
        <v>26</v>
      </c>
      <c r="C2619" s="41">
        <v>14</v>
      </c>
    </row>
    <row r="2620" spans="1:3" x14ac:dyDescent="0.25">
      <c r="A2620" s="41">
        <v>2618</v>
      </c>
      <c r="B2620" s="41">
        <v>23</v>
      </c>
      <c r="C2620" s="41">
        <v>24</v>
      </c>
    </row>
    <row r="2621" spans="1:3" x14ac:dyDescent="0.25">
      <c r="A2621" s="41">
        <v>2619</v>
      </c>
      <c r="B2621" s="41">
        <v>20</v>
      </c>
      <c r="C2621" s="41">
        <v>34</v>
      </c>
    </row>
    <row r="2622" spans="1:3" x14ac:dyDescent="0.25">
      <c r="A2622" s="41">
        <v>2620</v>
      </c>
      <c r="B2622" s="41">
        <v>16</v>
      </c>
      <c r="C2622" s="41">
        <v>29</v>
      </c>
    </row>
    <row r="2623" spans="1:3" x14ac:dyDescent="0.25">
      <c r="A2623" s="41">
        <v>2621</v>
      </c>
      <c r="B2623" s="41">
        <v>20</v>
      </c>
      <c r="C2623" s="41">
        <v>23</v>
      </c>
    </row>
    <row r="2624" spans="1:3" x14ac:dyDescent="0.25">
      <c r="A2624" s="41">
        <v>2622</v>
      </c>
      <c r="B2624" s="41">
        <v>21</v>
      </c>
      <c r="C2624" s="41">
        <v>13</v>
      </c>
    </row>
    <row r="2625" spans="1:3" x14ac:dyDescent="0.25">
      <c r="A2625" s="41">
        <v>2623</v>
      </c>
      <c r="B2625" s="41">
        <v>9</v>
      </c>
      <c r="C2625" s="41">
        <v>14</v>
      </c>
    </row>
    <row r="2626" spans="1:3" x14ac:dyDescent="0.25">
      <c r="A2626" s="41">
        <v>2624</v>
      </c>
      <c r="B2626" s="41">
        <v>22</v>
      </c>
      <c r="C2626" s="41">
        <v>41</v>
      </c>
    </row>
    <row r="2627" spans="1:3" x14ac:dyDescent="0.25">
      <c r="A2627" s="41">
        <v>2625</v>
      </c>
      <c r="B2627" s="41">
        <v>17</v>
      </c>
      <c r="C2627" s="41">
        <v>20</v>
      </c>
    </row>
    <row r="2628" spans="1:3" x14ac:dyDescent="0.25">
      <c r="A2628" s="41">
        <v>2626</v>
      </c>
      <c r="B2628" s="41">
        <v>16</v>
      </c>
      <c r="C2628" s="41">
        <v>34</v>
      </c>
    </row>
    <row r="2629" spans="1:3" x14ac:dyDescent="0.25">
      <c r="A2629" s="41">
        <v>2627</v>
      </c>
      <c r="B2629" s="41">
        <v>34</v>
      </c>
      <c r="C2629" s="41">
        <v>9</v>
      </c>
    </row>
    <row r="2630" spans="1:3" x14ac:dyDescent="0.25">
      <c r="A2630" s="41">
        <v>2628</v>
      </c>
      <c r="B2630" s="41">
        <v>28</v>
      </c>
      <c r="C2630" s="41">
        <v>31</v>
      </c>
    </row>
    <row r="2631" spans="1:3" x14ac:dyDescent="0.25">
      <c r="A2631" s="41">
        <v>2629</v>
      </c>
      <c r="B2631" s="41">
        <v>31</v>
      </c>
      <c r="C2631" s="41">
        <v>16</v>
      </c>
    </row>
    <row r="2632" spans="1:3" x14ac:dyDescent="0.25">
      <c r="A2632" s="41">
        <v>2630</v>
      </c>
      <c r="B2632" s="41">
        <v>52</v>
      </c>
      <c r="C2632" s="41">
        <v>22</v>
      </c>
    </row>
    <row r="2633" spans="1:3" x14ac:dyDescent="0.25">
      <c r="A2633" s="41">
        <v>2631</v>
      </c>
      <c r="B2633" s="41">
        <v>28</v>
      </c>
      <c r="C2633" s="41">
        <v>17</v>
      </c>
    </row>
    <row r="2634" spans="1:3" x14ac:dyDescent="0.25">
      <c r="A2634" s="41">
        <v>2632</v>
      </c>
      <c r="B2634" s="41">
        <v>14</v>
      </c>
      <c r="C2634" s="41">
        <v>20</v>
      </c>
    </row>
    <row r="2635" spans="1:3" x14ac:dyDescent="0.25">
      <c r="A2635" s="41">
        <v>2633</v>
      </c>
      <c r="B2635" s="41">
        <v>38</v>
      </c>
      <c r="C2635" s="41">
        <v>32</v>
      </c>
    </row>
    <row r="2636" spans="1:3" x14ac:dyDescent="0.25">
      <c r="A2636" s="41">
        <v>2634</v>
      </c>
      <c r="B2636" s="41">
        <v>26</v>
      </c>
      <c r="C2636" s="41">
        <v>16</v>
      </c>
    </row>
    <row r="2637" spans="1:3" x14ac:dyDescent="0.25">
      <c r="A2637" s="41">
        <v>2635</v>
      </c>
      <c r="B2637" s="41">
        <v>35</v>
      </c>
      <c r="C2637" s="41">
        <v>50</v>
      </c>
    </row>
    <row r="2638" spans="1:3" x14ac:dyDescent="0.25">
      <c r="A2638" s="41">
        <v>2636</v>
      </c>
      <c r="B2638" s="41">
        <v>13</v>
      </c>
      <c r="C2638" s="41">
        <v>53</v>
      </c>
    </row>
    <row r="2639" spans="1:3" x14ac:dyDescent="0.25">
      <c r="A2639" s="41">
        <v>2637</v>
      </c>
      <c r="B2639" s="41">
        <v>13</v>
      </c>
      <c r="C2639" s="41">
        <v>10</v>
      </c>
    </row>
    <row r="2640" spans="1:3" x14ac:dyDescent="0.25">
      <c r="A2640" s="41">
        <v>2638</v>
      </c>
      <c r="B2640" s="41">
        <v>47</v>
      </c>
      <c r="C2640" s="41">
        <v>44</v>
      </c>
    </row>
    <row r="2641" spans="1:3" x14ac:dyDescent="0.25">
      <c r="A2641" s="41">
        <v>2639</v>
      </c>
      <c r="B2641" s="41">
        <v>37</v>
      </c>
      <c r="C2641" s="41">
        <v>43</v>
      </c>
    </row>
    <row r="2642" spans="1:3" x14ac:dyDescent="0.25">
      <c r="A2642" s="41">
        <v>2640</v>
      </c>
      <c r="B2642" s="41">
        <v>17</v>
      </c>
      <c r="C2642" s="41">
        <v>35</v>
      </c>
    </row>
    <row r="2643" spans="1:3" x14ac:dyDescent="0.25">
      <c r="A2643" s="41">
        <v>2641</v>
      </c>
      <c r="B2643" s="41">
        <v>17</v>
      </c>
      <c r="C2643" s="41">
        <v>22</v>
      </c>
    </row>
    <row r="2644" spans="1:3" x14ac:dyDescent="0.25">
      <c r="A2644" s="41">
        <v>2642</v>
      </c>
      <c r="B2644" s="41">
        <v>17</v>
      </c>
      <c r="C2644" s="41">
        <v>3</v>
      </c>
    </row>
    <row r="2645" spans="1:3" x14ac:dyDescent="0.25">
      <c r="A2645" s="41">
        <v>2643</v>
      </c>
      <c r="B2645" s="41">
        <v>20</v>
      </c>
      <c r="C2645" s="41">
        <v>14</v>
      </c>
    </row>
    <row r="2646" spans="1:3" x14ac:dyDescent="0.25">
      <c r="A2646" s="41">
        <v>2644</v>
      </c>
      <c r="B2646" s="41">
        <v>13</v>
      </c>
      <c r="C2646" s="41">
        <v>17</v>
      </c>
    </row>
    <row r="2647" spans="1:3" x14ac:dyDescent="0.25">
      <c r="A2647" s="41">
        <v>2645</v>
      </c>
      <c r="B2647" s="41">
        <v>7</v>
      </c>
      <c r="C2647" s="41">
        <v>36</v>
      </c>
    </row>
    <row r="2648" spans="1:3" x14ac:dyDescent="0.25">
      <c r="A2648" s="41">
        <v>2646</v>
      </c>
      <c r="B2648" s="41">
        <v>29</v>
      </c>
      <c r="C2648" s="41">
        <v>47</v>
      </c>
    </row>
    <row r="2649" spans="1:3" x14ac:dyDescent="0.25">
      <c r="A2649" s="41">
        <v>2647</v>
      </c>
      <c r="B2649" s="41">
        <v>16</v>
      </c>
      <c r="C2649" s="41">
        <v>41</v>
      </c>
    </row>
    <row r="2650" spans="1:3" x14ac:dyDescent="0.25">
      <c r="A2650" s="41">
        <v>2648</v>
      </c>
      <c r="B2650" s="41">
        <v>7</v>
      </c>
      <c r="C2650" s="41">
        <v>19</v>
      </c>
    </row>
    <row r="2651" spans="1:3" x14ac:dyDescent="0.25">
      <c r="A2651" s="41">
        <v>2649</v>
      </c>
      <c r="B2651" s="41">
        <v>17</v>
      </c>
      <c r="C2651" s="41">
        <v>13</v>
      </c>
    </row>
    <row r="2652" spans="1:3" x14ac:dyDescent="0.25">
      <c r="A2652" s="41">
        <v>2650</v>
      </c>
      <c r="B2652" s="41">
        <v>32</v>
      </c>
      <c r="C2652" s="41">
        <v>47</v>
      </c>
    </row>
    <row r="2653" spans="1:3" x14ac:dyDescent="0.25">
      <c r="A2653" s="41">
        <v>2651</v>
      </c>
      <c r="B2653" s="41">
        <v>19</v>
      </c>
      <c r="C2653" s="41">
        <v>39</v>
      </c>
    </row>
    <row r="2654" spans="1:3" x14ac:dyDescent="0.25">
      <c r="A2654" s="41">
        <v>2652</v>
      </c>
      <c r="B2654" s="41">
        <v>36</v>
      </c>
      <c r="C2654" s="41">
        <v>42</v>
      </c>
    </row>
    <row r="2655" spans="1:3" x14ac:dyDescent="0.25">
      <c r="A2655" s="41">
        <v>2653</v>
      </c>
      <c r="B2655" s="41">
        <v>28</v>
      </c>
      <c r="C2655" s="41">
        <v>44</v>
      </c>
    </row>
    <row r="2656" spans="1:3" x14ac:dyDescent="0.25">
      <c r="A2656" s="41">
        <v>2654</v>
      </c>
      <c r="B2656" s="41">
        <v>24</v>
      </c>
      <c r="C2656" s="41">
        <v>27</v>
      </c>
    </row>
    <row r="2657" spans="1:3" x14ac:dyDescent="0.25">
      <c r="A2657" s="41">
        <v>2655</v>
      </c>
      <c r="B2657" s="41">
        <v>26</v>
      </c>
      <c r="C2657" s="41">
        <v>48</v>
      </c>
    </row>
    <row r="2658" spans="1:3" x14ac:dyDescent="0.25">
      <c r="A2658" s="41">
        <v>2656</v>
      </c>
      <c r="B2658" s="41">
        <v>30</v>
      </c>
      <c r="C2658" s="41">
        <v>55</v>
      </c>
    </row>
    <row r="2659" spans="1:3" x14ac:dyDescent="0.25">
      <c r="A2659" s="41">
        <v>2657</v>
      </c>
      <c r="B2659" s="41">
        <v>42</v>
      </c>
      <c r="C2659" s="41">
        <v>25</v>
      </c>
    </row>
    <row r="2660" spans="1:3" x14ac:dyDescent="0.25">
      <c r="A2660" s="41">
        <v>2658</v>
      </c>
      <c r="B2660" s="41">
        <v>24</v>
      </c>
      <c r="C2660" s="41">
        <v>31</v>
      </c>
    </row>
    <row r="2661" spans="1:3" x14ac:dyDescent="0.25">
      <c r="A2661" s="41">
        <v>2659</v>
      </c>
      <c r="B2661" s="41">
        <v>27</v>
      </c>
      <c r="C2661" s="41">
        <v>30</v>
      </c>
    </row>
    <row r="2662" spans="1:3" x14ac:dyDescent="0.25">
      <c r="A2662" s="41">
        <v>2660</v>
      </c>
      <c r="B2662" s="41">
        <v>20</v>
      </c>
      <c r="C2662" s="41">
        <v>27</v>
      </c>
    </row>
    <row r="2663" spans="1:3" x14ac:dyDescent="0.25">
      <c r="A2663" s="41">
        <v>2661</v>
      </c>
      <c r="B2663" s="41">
        <v>10</v>
      </c>
      <c r="C2663" s="41">
        <v>35</v>
      </c>
    </row>
    <row r="2664" spans="1:3" x14ac:dyDescent="0.25">
      <c r="A2664" s="41">
        <v>2662</v>
      </c>
      <c r="B2664" s="41">
        <v>44</v>
      </c>
      <c r="C2664" s="41">
        <v>3</v>
      </c>
    </row>
    <row r="2665" spans="1:3" x14ac:dyDescent="0.25">
      <c r="A2665" s="41">
        <v>2663</v>
      </c>
      <c r="B2665" s="41">
        <v>23</v>
      </c>
      <c r="C2665" s="41">
        <v>24</v>
      </c>
    </row>
    <row r="2666" spans="1:3" x14ac:dyDescent="0.25">
      <c r="A2666" s="41">
        <v>2664</v>
      </c>
      <c r="B2666" s="41">
        <v>27</v>
      </c>
      <c r="C2666" s="41">
        <v>23</v>
      </c>
    </row>
    <row r="2667" spans="1:3" x14ac:dyDescent="0.25">
      <c r="A2667" s="41">
        <v>2665</v>
      </c>
      <c r="B2667" s="41">
        <v>10</v>
      </c>
      <c r="C2667" s="41">
        <v>38</v>
      </c>
    </row>
    <row r="2668" spans="1:3" x14ac:dyDescent="0.25">
      <c r="A2668" s="41">
        <v>2666</v>
      </c>
      <c r="B2668" s="41">
        <v>10</v>
      </c>
      <c r="C2668" s="41">
        <v>48</v>
      </c>
    </row>
    <row r="2669" spans="1:3" x14ac:dyDescent="0.25">
      <c r="A2669" s="41">
        <v>2667</v>
      </c>
      <c r="B2669" s="41">
        <v>20</v>
      </c>
      <c r="C2669" s="41">
        <v>23</v>
      </c>
    </row>
    <row r="2670" spans="1:3" x14ac:dyDescent="0.25">
      <c r="A2670" s="41">
        <v>2668</v>
      </c>
      <c r="B2670" s="41">
        <v>17</v>
      </c>
      <c r="C2670" s="41">
        <v>46</v>
      </c>
    </row>
    <row r="2671" spans="1:3" x14ac:dyDescent="0.25">
      <c r="A2671" s="41">
        <v>2669</v>
      </c>
      <c r="B2671" s="41">
        <v>31</v>
      </c>
      <c r="C2671" s="41">
        <v>17</v>
      </c>
    </row>
    <row r="2672" spans="1:3" x14ac:dyDescent="0.25">
      <c r="A2672" s="41">
        <v>2670</v>
      </c>
      <c r="B2672" s="41">
        <v>29</v>
      </c>
      <c r="C2672" s="41">
        <v>6</v>
      </c>
    </row>
    <row r="2673" spans="1:3" x14ac:dyDescent="0.25">
      <c r="A2673" s="41">
        <v>2671</v>
      </c>
      <c r="B2673" s="41">
        <v>29</v>
      </c>
      <c r="C2673" s="41">
        <v>10</v>
      </c>
    </row>
    <row r="2674" spans="1:3" x14ac:dyDescent="0.25">
      <c r="A2674" s="41">
        <v>2672</v>
      </c>
      <c r="B2674" s="41">
        <v>27</v>
      </c>
      <c r="C2674" s="41">
        <v>33</v>
      </c>
    </row>
    <row r="2675" spans="1:3" x14ac:dyDescent="0.25">
      <c r="A2675" s="41">
        <v>2673</v>
      </c>
      <c r="B2675" s="41">
        <v>0</v>
      </c>
      <c r="C2675" s="41">
        <v>19</v>
      </c>
    </row>
    <row r="2676" spans="1:3" x14ac:dyDescent="0.25">
      <c r="A2676" s="41">
        <v>2674</v>
      </c>
      <c r="B2676" s="41">
        <v>28</v>
      </c>
      <c r="C2676" s="41">
        <v>6</v>
      </c>
    </row>
    <row r="2677" spans="1:3" x14ac:dyDescent="0.25">
      <c r="A2677" s="41">
        <v>2675</v>
      </c>
      <c r="B2677" s="41">
        <v>26</v>
      </c>
      <c r="C2677" s="41">
        <v>23</v>
      </c>
    </row>
    <row r="2678" spans="1:3" x14ac:dyDescent="0.25">
      <c r="A2678" s="41">
        <v>2676</v>
      </c>
      <c r="B2678" s="41">
        <v>35</v>
      </c>
      <c r="C2678" s="41">
        <v>14</v>
      </c>
    </row>
    <row r="2679" spans="1:3" x14ac:dyDescent="0.25">
      <c r="A2679" s="41">
        <v>2677</v>
      </c>
      <c r="B2679" s="41">
        <v>7</v>
      </c>
      <c r="C2679" s="41">
        <v>40</v>
      </c>
    </row>
    <row r="2680" spans="1:3" x14ac:dyDescent="0.25">
      <c r="A2680" s="41">
        <v>2678</v>
      </c>
      <c r="B2680" s="41">
        <v>27</v>
      </c>
      <c r="C2680" s="41">
        <v>13</v>
      </c>
    </row>
    <row r="2681" spans="1:3" x14ac:dyDescent="0.25">
      <c r="A2681" s="41">
        <v>2679</v>
      </c>
      <c r="B2681" s="41">
        <v>14</v>
      </c>
      <c r="C2681" s="41">
        <v>44</v>
      </c>
    </row>
    <row r="2682" spans="1:3" x14ac:dyDescent="0.25">
      <c r="A2682" s="41">
        <v>2680</v>
      </c>
      <c r="B2682" s="41">
        <v>29</v>
      </c>
      <c r="C2682" s="41">
        <v>12</v>
      </c>
    </row>
    <row r="2683" spans="1:3" x14ac:dyDescent="0.25">
      <c r="A2683" s="41">
        <v>2681</v>
      </c>
      <c r="B2683" s="41">
        <v>44</v>
      </c>
      <c r="C2683" s="41">
        <v>66</v>
      </c>
    </row>
    <row r="2684" spans="1:3" x14ac:dyDescent="0.25">
      <c r="A2684" s="41">
        <v>2682</v>
      </c>
      <c r="B2684" s="41">
        <v>53</v>
      </c>
      <c r="C2684" s="41">
        <v>43</v>
      </c>
    </row>
    <row r="2685" spans="1:3" x14ac:dyDescent="0.25">
      <c r="A2685" s="41">
        <v>2683</v>
      </c>
      <c r="B2685" s="41">
        <v>35</v>
      </c>
      <c r="C2685" s="41">
        <v>16</v>
      </c>
    </row>
    <row r="2686" spans="1:3" x14ac:dyDescent="0.25">
      <c r="A2686" s="41">
        <v>2684</v>
      </c>
      <c r="B2686" s="41">
        <v>26</v>
      </c>
      <c r="C2686" s="41">
        <v>13</v>
      </c>
    </row>
    <row r="2687" spans="1:3" x14ac:dyDescent="0.25">
      <c r="A2687" s="41">
        <v>2685</v>
      </c>
      <c r="B2687" s="41">
        <v>24</v>
      </c>
      <c r="C2687" s="41">
        <v>15</v>
      </c>
    </row>
    <row r="2688" spans="1:3" x14ac:dyDescent="0.25">
      <c r="A2688" s="41">
        <v>2686</v>
      </c>
      <c r="B2688" s="41">
        <v>50</v>
      </c>
      <c r="C2688" s="41">
        <v>13</v>
      </c>
    </row>
    <row r="2689" spans="1:3" x14ac:dyDescent="0.25">
      <c r="A2689" s="41">
        <v>2687</v>
      </c>
      <c r="B2689" s="41">
        <v>23</v>
      </c>
      <c r="C2689" s="41">
        <v>21</v>
      </c>
    </row>
    <row r="2690" spans="1:3" x14ac:dyDescent="0.25">
      <c r="A2690" s="41">
        <v>2688</v>
      </c>
      <c r="B2690" s="41">
        <v>0</v>
      </c>
      <c r="C2690" s="41">
        <v>6</v>
      </c>
    </row>
    <row r="2691" spans="1:3" x14ac:dyDescent="0.25">
      <c r="A2691" s="41">
        <v>2689</v>
      </c>
      <c r="B2691" s="41">
        <v>17</v>
      </c>
      <c r="C2691" s="41">
        <v>7</v>
      </c>
    </row>
    <row r="2692" spans="1:3" x14ac:dyDescent="0.25">
      <c r="A2692" s="41">
        <v>2690</v>
      </c>
      <c r="B2692" s="41">
        <v>45</v>
      </c>
      <c r="C2692" s="41">
        <v>16</v>
      </c>
    </row>
    <row r="2693" spans="1:3" x14ac:dyDescent="0.25">
      <c r="A2693" s="41">
        <v>2691</v>
      </c>
      <c r="B2693" s="41">
        <v>21</v>
      </c>
      <c r="C2693" s="41">
        <v>33</v>
      </c>
    </row>
    <row r="2694" spans="1:3" x14ac:dyDescent="0.25">
      <c r="A2694" s="41">
        <v>2692</v>
      </c>
      <c r="B2694" s="41">
        <v>32</v>
      </c>
      <c r="C2694" s="41">
        <v>28</v>
      </c>
    </row>
    <row r="2695" spans="1:3" x14ac:dyDescent="0.25">
      <c r="A2695" s="41">
        <v>2693</v>
      </c>
      <c r="B2695" s="41">
        <v>24</v>
      </c>
      <c r="C2695" s="41">
        <v>28</v>
      </c>
    </row>
    <row r="2696" spans="1:3" x14ac:dyDescent="0.25">
      <c r="A2696" s="41">
        <v>2694</v>
      </c>
      <c r="B2696" s="41">
        <v>34</v>
      </c>
      <c r="C2696" s="41">
        <v>59</v>
      </c>
    </row>
    <row r="2697" spans="1:3" x14ac:dyDescent="0.25">
      <c r="A2697" s="41">
        <v>2695</v>
      </c>
      <c r="B2697" s="41">
        <v>46</v>
      </c>
      <c r="C2697" s="41">
        <v>14</v>
      </c>
    </row>
    <row r="2698" spans="1:3" x14ac:dyDescent="0.25">
      <c r="A2698" s="41">
        <v>2696</v>
      </c>
      <c r="B2698" s="41">
        <v>13</v>
      </c>
      <c r="C2698" s="41">
        <v>27</v>
      </c>
    </row>
    <row r="2699" spans="1:3" x14ac:dyDescent="0.25">
      <c r="A2699" s="41">
        <v>2697</v>
      </c>
      <c r="B2699" s="41">
        <v>28</v>
      </c>
      <c r="C2699" s="41">
        <v>32</v>
      </c>
    </row>
    <row r="2700" spans="1:3" x14ac:dyDescent="0.25">
      <c r="A2700" s="41">
        <v>2698</v>
      </c>
      <c r="B2700" s="41">
        <v>48</v>
      </c>
      <c r="C2700" s="41">
        <v>51</v>
      </c>
    </row>
    <row r="2701" spans="1:3" x14ac:dyDescent="0.25">
      <c r="A2701" s="41">
        <v>2699</v>
      </c>
      <c r="B2701" s="41">
        <v>20</v>
      </c>
      <c r="C2701" s="41">
        <v>14</v>
      </c>
    </row>
    <row r="2702" spans="1:3" x14ac:dyDescent="0.25">
      <c r="A2702" s="41">
        <v>2700</v>
      </c>
      <c r="B2702" s="41">
        <v>24</v>
      </c>
      <c r="C2702" s="41">
        <v>31</v>
      </c>
    </row>
    <row r="2703" spans="1:3" x14ac:dyDescent="0.25">
      <c r="A2703" s="41">
        <v>2701</v>
      </c>
      <c r="B2703" s="41">
        <v>16</v>
      </c>
      <c r="C2703" s="41">
        <v>30</v>
      </c>
    </row>
    <row r="2704" spans="1:3" x14ac:dyDescent="0.25">
      <c r="A2704" s="41">
        <v>2702</v>
      </c>
      <c r="B2704" s="41">
        <v>17</v>
      </c>
      <c r="C2704" s="41">
        <v>13</v>
      </c>
    </row>
    <row r="2705" spans="1:3" x14ac:dyDescent="0.25">
      <c r="A2705" s="41">
        <v>2703</v>
      </c>
      <c r="B2705" s="41">
        <v>35</v>
      </c>
      <c r="C2705" s="41">
        <v>13</v>
      </c>
    </row>
    <row r="2706" spans="1:3" x14ac:dyDescent="0.25">
      <c r="A2706" s="41">
        <v>2704</v>
      </c>
      <c r="B2706" s="41">
        <v>27</v>
      </c>
      <c r="C2706" s="41">
        <v>21</v>
      </c>
    </row>
    <row r="2707" spans="1:3" x14ac:dyDescent="0.25">
      <c r="A2707" s="41">
        <v>2705</v>
      </c>
      <c r="B2707" s="41">
        <v>20</v>
      </c>
      <c r="C2707" s="41">
        <v>28</v>
      </c>
    </row>
    <row r="2708" spans="1:3" x14ac:dyDescent="0.25">
      <c r="A2708" s="41">
        <v>2706</v>
      </c>
      <c r="B2708" s="41">
        <v>13</v>
      </c>
      <c r="C2708" s="41">
        <v>27</v>
      </c>
    </row>
    <row r="2709" spans="1:3" x14ac:dyDescent="0.25">
      <c r="A2709" s="41">
        <v>2707</v>
      </c>
      <c r="B2709" s="41">
        <v>28</v>
      </c>
      <c r="C2709" s="41">
        <v>40</v>
      </c>
    </row>
    <row r="2710" spans="1:3" x14ac:dyDescent="0.25">
      <c r="A2710" s="41">
        <v>2708</v>
      </c>
      <c r="B2710" s="41">
        <v>20</v>
      </c>
      <c r="C2710" s="41">
        <v>40</v>
      </c>
    </row>
    <row r="2711" spans="1:3" x14ac:dyDescent="0.25">
      <c r="A2711" s="41">
        <v>2709</v>
      </c>
      <c r="B2711" s="41">
        <v>44</v>
      </c>
      <c r="C2711" s="41">
        <v>24</v>
      </c>
    </row>
    <row r="2712" spans="1:3" x14ac:dyDescent="0.25">
      <c r="A2712" s="41">
        <v>2710</v>
      </c>
      <c r="B2712" s="41">
        <v>23</v>
      </c>
      <c r="C2712" s="41">
        <v>10</v>
      </c>
    </row>
    <row r="2713" spans="1:3" x14ac:dyDescent="0.25">
      <c r="A2713" s="41">
        <v>2711</v>
      </c>
      <c r="B2713" s="41">
        <v>0</v>
      </c>
      <c r="C2713" s="41">
        <v>7</v>
      </c>
    </row>
    <row r="2714" spans="1:3" x14ac:dyDescent="0.25">
      <c r="A2714" s="41">
        <v>2712</v>
      </c>
      <c r="B2714" s="41">
        <v>31</v>
      </c>
      <c r="C2714" s="41">
        <v>46</v>
      </c>
    </row>
    <row r="2715" spans="1:3" x14ac:dyDescent="0.25">
      <c r="A2715" s="41">
        <v>2713</v>
      </c>
      <c r="B2715" s="41">
        <v>7</v>
      </c>
      <c r="C2715" s="41">
        <v>34</v>
      </c>
    </row>
    <row r="2716" spans="1:3" x14ac:dyDescent="0.25">
      <c r="A2716" s="41">
        <v>2714</v>
      </c>
      <c r="B2716" s="41">
        <v>17</v>
      </c>
      <c r="C2716" s="41">
        <v>35</v>
      </c>
    </row>
    <row r="2717" spans="1:3" x14ac:dyDescent="0.25">
      <c r="A2717" s="41">
        <v>2715</v>
      </c>
      <c r="B2717" s="41">
        <v>17</v>
      </c>
      <c r="C2717" s="41">
        <v>29</v>
      </c>
    </row>
    <row r="2718" spans="1:3" x14ac:dyDescent="0.25">
      <c r="A2718" s="41">
        <v>2716</v>
      </c>
      <c r="B2718" s="41">
        <v>28</v>
      </c>
      <c r="C2718" s="41">
        <v>3</v>
      </c>
    </row>
    <row r="2719" spans="1:3" x14ac:dyDescent="0.25">
      <c r="A2719" s="41">
        <v>2717</v>
      </c>
      <c r="B2719" s="41">
        <v>53</v>
      </c>
      <c r="C2719" s="41">
        <v>32</v>
      </c>
    </row>
    <row r="2720" spans="1:3" x14ac:dyDescent="0.25">
      <c r="A2720" s="41">
        <v>2718</v>
      </c>
      <c r="B2720" s="41">
        <v>20</v>
      </c>
      <c r="C2720" s="41">
        <v>44</v>
      </c>
    </row>
    <row r="2721" spans="1:3" x14ac:dyDescent="0.25">
      <c r="A2721" s="41">
        <v>2719</v>
      </c>
      <c r="B2721" s="41">
        <v>35</v>
      </c>
      <c r="C2721" s="41">
        <v>34</v>
      </c>
    </row>
    <row r="2722" spans="1:3" x14ac:dyDescent="0.25">
      <c r="A2722" s="41">
        <v>2720</v>
      </c>
      <c r="B2722" s="41">
        <v>49</v>
      </c>
      <c r="C2722" s="41">
        <v>34</v>
      </c>
    </row>
    <row r="2723" spans="1:3" x14ac:dyDescent="0.25">
      <c r="A2723" s="41">
        <v>2721</v>
      </c>
      <c r="B2723" s="41">
        <v>17</v>
      </c>
      <c r="C2723" s="41">
        <v>34</v>
      </c>
    </row>
    <row r="2724" spans="1:3" x14ac:dyDescent="0.25">
      <c r="A2724" s="41">
        <v>2722</v>
      </c>
      <c r="B2724" s="41">
        <v>27</v>
      </c>
      <c r="C2724" s="41">
        <v>37</v>
      </c>
    </row>
    <row r="2725" spans="1:3" x14ac:dyDescent="0.25">
      <c r="A2725" s="41">
        <v>2723</v>
      </c>
      <c r="B2725" s="41">
        <v>18</v>
      </c>
      <c r="C2725" s="41">
        <v>19</v>
      </c>
    </row>
    <row r="2726" spans="1:3" x14ac:dyDescent="0.25">
      <c r="A2726" s="41">
        <v>2724</v>
      </c>
      <c r="B2726" s="41">
        <v>38</v>
      </c>
      <c r="C2726" s="41">
        <v>31</v>
      </c>
    </row>
    <row r="2727" spans="1:3" x14ac:dyDescent="0.25">
      <c r="A2727" s="41">
        <v>2725</v>
      </c>
      <c r="B2727" s="41">
        <v>45</v>
      </c>
      <c r="C2727" s="41">
        <v>26</v>
      </c>
    </row>
    <row r="2728" spans="1:3" x14ac:dyDescent="0.25">
      <c r="A2728" s="41">
        <v>2726</v>
      </c>
      <c r="B2728" s="41">
        <v>31</v>
      </c>
      <c r="C2728" s="41">
        <v>27</v>
      </c>
    </row>
    <row r="2729" spans="1:3" x14ac:dyDescent="0.25">
      <c r="A2729" s="41">
        <v>2727</v>
      </c>
      <c r="B2729" s="41">
        <v>24</v>
      </c>
      <c r="C2729" s="41">
        <v>7</v>
      </c>
    </row>
    <row r="2730" spans="1:3" x14ac:dyDescent="0.25">
      <c r="A2730" s="41">
        <v>2728</v>
      </c>
      <c r="B2730" s="41">
        <v>40</v>
      </c>
      <c r="C2730" s="41">
        <v>38</v>
      </c>
    </row>
    <row r="2731" spans="1:3" x14ac:dyDescent="0.25">
      <c r="A2731" s="41">
        <v>2729</v>
      </c>
      <c r="B2731" s="41">
        <v>21</v>
      </c>
      <c r="C2731" s="41">
        <v>27</v>
      </c>
    </row>
    <row r="2732" spans="1:3" x14ac:dyDescent="0.25">
      <c r="A2732" s="41">
        <v>2730</v>
      </c>
      <c r="B2732" s="41">
        <v>26</v>
      </c>
      <c r="C2732" s="41">
        <v>63</v>
      </c>
    </row>
    <row r="2733" spans="1:3" x14ac:dyDescent="0.25">
      <c r="A2733" s="41">
        <v>2731</v>
      </c>
      <c r="B2733" s="41">
        <v>24</v>
      </c>
      <c r="C2733" s="41">
        <v>10</v>
      </c>
    </row>
    <row r="2734" spans="1:3" x14ac:dyDescent="0.25">
      <c r="A2734" s="41">
        <v>2732</v>
      </c>
      <c r="B2734" s="41">
        <v>50</v>
      </c>
      <c r="C2734" s="41">
        <v>20</v>
      </c>
    </row>
    <row r="2735" spans="1:3" x14ac:dyDescent="0.25">
      <c r="A2735" s="41">
        <v>2733</v>
      </c>
      <c r="B2735" s="41">
        <v>21</v>
      </c>
      <c r="C2735" s="41">
        <v>26</v>
      </c>
    </row>
    <row r="2736" spans="1:3" x14ac:dyDescent="0.25">
      <c r="A2736" s="41">
        <v>2734</v>
      </c>
      <c r="B2736" s="41">
        <v>35</v>
      </c>
      <c r="C2736" s="41">
        <v>13</v>
      </c>
    </row>
    <row r="2737" spans="1:3" x14ac:dyDescent="0.25">
      <c r="A2737" s="41">
        <v>2735</v>
      </c>
      <c r="B2737" s="41">
        <v>56</v>
      </c>
      <c r="C2737" s="41">
        <v>23</v>
      </c>
    </row>
    <row r="2738" spans="1:3" x14ac:dyDescent="0.25">
      <c r="A2738" s="41">
        <v>2736</v>
      </c>
      <c r="B2738" s="41">
        <v>23</v>
      </c>
      <c r="C2738" s="41">
        <v>39</v>
      </c>
    </row>
    <row r="2739" spans="1:3" x14ac:dyDescent="0.25">
      <c r="A2739" s="41">
        <v>2737</v>
      </c>
      <c r="B2739" s="41">
        <v>15</v>
      </c>
      <c r="C2739" s="41">
        <v>33</v>
      </c>
    </row>
    <row r="2740" spans="1:3" x14ac:dyDescent="0.25">
      <c r="A2740" s="41">
        <v>2738</v>
      </c>
      <c r="B2740" s="41">
        <v>14</v>
      </c>
      <c r="C2740" s="41">
        <v>35</v>
      </c>
    </row>
    <row r="2741" spans="1:3" x14ac:dyDescent="0.25">
      <c r="A2741" s="41">
        <v>2739</v>
      </c>
      <c r="B2741" s="41">
        <v>21</v>
      </c>
      <c r="C2741" s="41">
        <v>51</v>
      </c>
    </row>
    <row r="2742" spans="1:3" x14ac:dyDescent="0.25">
      <c r="A2742" s="41">
        <v>2740</v>
      </c>
      <c r="B2742" s="41">
        <v>35</v>
      </c>
      <c r="C2742" s="41">
        <v>40</v>
      </c>
    </row>
    <row r="2743" spans="1:3" x14ac:dyDescent="0.25">
      <c r="A2743" s="41">
        <v>2741</v>
      </c>
      <c r="B2743" s="41">
        <v>41</v>
      </c>
      <c r="C2743" s="41">
        <v>27</v>
      </c>
    </row>
    <row r="2744" spans="1:3" x14ac:dyDescent="0.25">
      <c r="A2744" s="41">
        <v>2742</v>
      </c>
      <c r="B2744" s="41">
        <v>64</v>
      </c>
      <c r="C2744" s="41">
        <v>20</v>
      </c>
    </row>
    <row r="2745" spans="1:3" x14ac:dyDescent="0.25">
      <c r="A2745" s="41">
        <v>2743</v>
      </c>
      <c r="B2745" s="41">
        <v>7</v>
      </c>
      <c r="C2745" s="41">
        <v>31</v>
      </c>
    </row>
    <row r="2746" spans="1:3" x14ac:dyDescent="0.25">
      <c r="A2746" s="41">
        <v>2744</v>
      </c>
      <c r="B2746" s="41">
        <v>36</v>
      </c>
      <c r="C2746" s="41">
        <v>30</v>
      </c>
    </row>
    <row r="2747" spans="1:3" x14ac:dyDescent="0.25">
      <c r="A2747" s="41">
        <v>2745</v>
      </c>
      <c r="B2747" s="41">
        <v>32</v>
      </c>
      <c r="C2747" s="41">
        <v>23</v>
      </c>
    </row>
    <row r="2748" spans="1:3" x14ac:dyDescent="0.25">
      <c r="A2748" s="41">
        <v>2746</v>
      </c>
      <c r="B2748" s="41">
        <v>31</v>
      </c>
      <c r="C2748" s="41">
        <v>27</v>
      </c>
    </row>
    <row r="2749" spans="1:3" x14ac:dyDescent="0.25">
      <c r="A2749" s="41">
        <v>2747</v>
      </c>
      <c r="B2749" s="41">
        <v>44</v>
      </c>
      <c r="C2749" s="41">
        <v>17</v>
      </c>
    </row>
    <row r="2750" spans="1:3" x14ac:dyDescent="0.25">
      <c r="A2750" s="41">
        <v>2748</v>
      </c>
      <c r="B2750" s="41">
        <v>23</v>
      </c>
      <c r="C2750" s="41">
        <v>58</v>
      </c>
    </row>
    <row r="2751" spans="1:3" x14ac:dyDescent="0.25">
      <c r="A2751" s="41">
        <v>2749</v>
      </c>
      <c r="B2751" s="41">
        <v>27</v>
      </c>
      <c r="C2751" s="41">
        <v>45</v>
      </c>
    </row>
    <row r="2752" spans="1:3" x14ac:dyDescent="0.25">
      <c r="A2752" s="41">
        <v>2750</v>
      </c>
      <c r="B2752" s="41">
        <v>23</v>
      </c>
      <c r="C2752" s="41">
        <v>37</v>
      </c>
    </row>
    <row r="2753" spans="1:3" x14ac:dyDescent="0.25">
      <c r="A2753" s="41">
        <v>2751</v>
      </c>
      <c r="B2753" s="41">
        <v>17</v>
      </c>
      <c r="C2753" s="41">
        <v>43</v>
      </c>
    </row>
    <row r="2754" spans="1:3" x14ac:dyDescent="0.25">
      <c r="A2754" s="41">
        <v>2752</v>
      </c>
      <c r="B2754" s="41">
        <v>6</v>
      </c>
      <c r="C2754" s="41">
        <v>29</v>
      </c>
    </row>
    <row r="2755" spans="1:3" x14ac:dyDescent="0.25">
      <c r="A2755" s="41">
        <v>2753</v>
      </c>
      <c r="B2755" s="41">
        <v>68</v>
      </c>
      <c r="C2755" s="41">
        <v>30</v>
      </c>
    </row>
    <row r="2756" spans="1:3" x14ac:dyDescent="0.25">
      <c r="A2756" s="41">
        <v>2754</v>
      </c>
      <c r="B2756" s="41">
        <v>26</v>
      </c>
      <c r="C2756" s="41">
        <v>32</v>
      </c>
    </row>
    <row r="2757" spans="1:3" x14ac:dyDescent="0.25">
      <c r="A2757" s="41">
        <v>2755</v>
      </c>
      <c r="B2757" s="41">
        <v>28</v>
      </c>
      <c r="C2757" s="41">
        <v>14</v>
      </c>
    </row>
    <row r="2758" spans="1:3" x14ac:dyDescent="0.25">
      <c r="A2758" s="41">
        <v>2756</v>
      </c>
      <c r="B2758" s="41">
        <v>27</v>
      </c>
      <c r="C2758" s="41">
        <v>18</v>
      </c>
    </row>
    <row r="2759" spans="1:3" x14ac:dyDescent="0.25">
      <c r="A2759" s="41">
        <v>2757</v>
      </c>
      <c r="B2759" s="41">
        <v>46</v>
      </c>
      <c r="C2759" s="41">
        <v>45</v>
      </c>
    </row>
    <row r="2760" spans="1:3" x14ac:dyDescent="0.25">
      <c r="A2760" s="41">
        <v>2758</v>
      </c>
      <c r="B2760" s="41">
        <v>33</v>
      </c>
      <c r="C2760" s="41">
        <v>48</v>
      </c>
    </row>
    <row r="2761" spans="1:3" x14ac:dyDescent="0.25">
      <c r="A2761" s="41">
        <v>2759</v>
      </c>
      <c r="B2761" s="41">
        <v>27</v>
      </c>
      <c r="C2761" s="41">
        <v>29</v>
      </c>
    </row>
    <row r="2762" spans="1:3" x14ac:dyDescent="0.25">
      <c r="A2762" s="41">
        <v>2760</v>
      </c>
      <c r="B2762" s="41">
        <v>30</v>
      </c>
      <c r="C2762" s="41">
        <v>14</v>
      </c>
    </row>
    <row r="2763" spans="1:3" x14ac:dyDescent="0.25">
      <c r="A2763" s="41">
        <v>2761</v>
      </c>
      <c r="B2763" s="41">
        <v>46</v>
      </c>
      <c r="C2763" s="41">
        <v>39</v>
      </c>
    </row>
    <row r="2764" spans="1:3" x14ac:dyDescent="0.25">
      <c r="A2764" s="41">
        <v>2762</v>
      </c>
      <c r="B2764" s="41">
        <v>24</v>
      </c>
      <c r="C2764" s="41">
        <v>16</v>
      </c>
    </row>
    <row r="2765" spans="1:3" x14ac:dyDescent="0.25">
      <c r="A2765" s="41">
        <v>2763</v>
      </c>
      <c r="B2765" s="41">
        <v>60</v>
      </c>
      <c r="C2765" s="41">
        <v>47</v>
      </c>
    </row>
    <row r="2766" spans="1:3" x14ac:dyDescent="0.25">
      <c r="A2766" s="41">
        <v>2764</v>
      </c>
      <c r="B2766" s="41">
        <v>13</v>
      </c>
      <c r="C2766" s="41">
        <v>28</v>
      </c>
    </row>
    <row r="2767" spans="1:3" x14ac:dyDescent="0.25">
      <c r="A2767" s="41">
        <v>2765</v>
      </c>
      <c r="B2767" s="41">
        <v>24</v>
      </c>
      <c r="C2767" s="41">
        <v>30</v>
      </c>
    </row>
    <row r="2768" spans="1:3" x14ac:dyDescent="0.25">
      <c r="A2768" s="41">
        <v>2766</v>
      </c>
      <c r="B2768" s="41">
        <v>32</v>
      </c>
      <c r="C2768" s="41">
        <v>50</v>
      </c>
    </row>
    <row r="2769" spans="1:3" x14ac:dyDescent="0.25">
      <c r="A2769" s="41">
        <v>2767</v>
      </c>
      <c r="B2769" s="41">
        <v>38</v>
      </c>
      <c r="C2769" s="41">
        <v>26</v>
      </c>
    </row>
    <row r="2770" spans="1:3" x14ac:dyDescent="0.25">
      <c r="A2770" s="41">
        <v>2768</v>
      </c>
      <c r="B2770" s="41">
        <v>45</v>
      </c>
      <c r="C2770" s="41">
        <v>27</v>
      </c>
    </row>
    <row r="2771" spans="1:3" x14ac:dyDescent="0.25">
      <c r="A2771" s="41">
        <v>2769</v>
      </c>
      <c r="B2771" s="41">
        <v>7</v>
      </c>
      <c r="C2771" s="41">
        <v>29</v>
      </c>
    </row>
    <row r="2772" spans="1:3" x14ac:dyDescent="0.25">
      <c r="A2772" s="41">
        <v>2770</v>
      </c>
      <c r="B2772" s="41">
        <v>33</v>
      </c>
      <c r="C2772" s="41">
        <v>39</v>
      </c>
    </row>
    <row r="2773" spans="1:3" x14ac:dyDescent="0.25">
      <c r="A2773" s="41">
        <v>2771</v>
      </c>
      <c r="B2773" s="41">
        <v>31</v>
      </c>
      <c r="C2773" s="41">
        <v>20</v>
      </c>
    </row>
    <row r="2774" spans="1:3" x14ac:dyDescent="0.25">
      <c r="A2774" s="41">
        <v>2772</v>
      </c>
      <c r="B2774" s="41">
        <v>32</v>
      </c>
      <c r="C2774" s="41">
        <v>54</v>
      </c>
    </row>
    <row r="2775" spans="1:3" x14ac:dyDescent="0.25">
      <c r="A2775" s="41">
        <v>2773</v>
      </c>
      <c r="B2775" s="41">
        <v>58</v>
      </c>
      <c r="C2775" s="41">
        <v>34</v>
      </c>
    </row>
    <row r="2776" spans="1:3" x14ac:dyDescent="0.25">
      <c r="A2776" s="41">
        <v>2774</v>
      </c>
      <c r="B2776" s="41">
        <v>29</v>
      </c>
      <c r="C2776" s="41">
        <v>6</v>
      </c>
    </row>
    <row r="2777" spans="1:3" x14ac:dyDescent="0.25">
      <c r="A2777" s="41">
        <v>2775</v>
      </c>
      <c r="B2777" s="41">
        <v>16</v>
      </c>
      <c r="C2777" s="41">
        <v>0</v>
      </c>
    </row>
    <row r="2778" spans="1:3" x14ac:dyDescent="0.25">
      <c r="A2778" s="41">
        <v>2776</v>
      </c>
      <c r="B2778" s="41">
        <v>10</v>
      </c>
      <c r="C2778" s="41">
        <v>31</v>
      </c>
    </row>
    <row r="2779" spans="1:3" x14ac:dyDescent="0.25">
      <c r="A2779" s="41">
        <v>2777</v>
      </c>
      <c r="B2779" s="41">
        <v>19</v>
      </c>
      <c r="C2779" s="41">
        <v>42</v>
      </c>
    </row>
    <row r="2780" spans="1:3" x14ac:dyDescent="0.25">
      <c r="A2780" s="41">
        <v>2778</v>
      </c>
      <c r="B2780" s="41">
        <v>26</v>
      </c>
      <c r="C2780" s="41">
        <v>31</v>
      </c>
    </row>
    <row r="2781" spans="1:3" x14ac:dyDescent="0.25">
      <c r="A2781" s="41">
        <v>2779</v>
      </c>
      <c r="B2781" s="41">
        <v>37</v>
      </c>
      <c r="C2781" s="41">
        <v>23</v>
      </c>
    </row>
    <row r="2782" spans="1:3" x14ac:dyDescent="0.25">
      <c r="A2782" s="41">
        <v>2780</v>
      </c>
      <c r="B2782" s="41">
        <v>41</v>
      </c>
      <c r="C2782" s="41">
        <v>38</v>
      </c>
    </row>
    <row r="2783" spans="1:3" x14ac:dyDescent="0.25">
      <c r="A2783" s="41">
        <v>2781</v>
      </c>
      <c r="B2783" s="41">
        <v>48</v>
      </c>
      <c r="C2783" s="41">
        <v>24</v>
      </c>
    </row>
    <row r="2784" spans="1:3" x14ac:dyDescent="0.25">
      <c r="A2784" s="41">
        <v>2782</v>
      </c>
      <c r="B2784" s="41">
        <v>36</v>
      </c>
      <c r="C2784" s="41">
        <v>34</v>
      </c>
    </row>
    <row r="2785" spans="1:3" x14ac:dyDescent="0.25">
      <c r="A2785" s="41">
        <v>2783</v>
      </c>
      <c r="B2785" s="41">
        <v>22</v>
      </c>
      <c r="C2785" s="41">
        <v>28</v>
      </c>
    </row>
    <row r="2786" spans="1:3" x14ac:dyDescent="0.25">
      <c r="A2786" s="41">
        <v>2784</v>
      </c>
      <c r="B2786" s="41">
        <v>16</v>
      </c>
      <c r="C2786" s="41">
        <v>28</v>
      </c>
    </row>
    <row r="2787" spans="1:3" x14ac:dyDescent="0.25">
      <c r="A2787" s="41">
        <v>2785</v>
      </c>
      <c r="B2787" s="41">
        <v>0</v>
      </c>
      <c r="C2787" s="41">
        <v>37</v>
      </c>
    </row>
    <row r="2788" spans="1:3" x14ac:dyDescent="0.25">
      <c r="A2788" s="41">
        <v>2786</v>
      </c>
      <c r="B2788" s="41">
        <v>23</v>
      </c>
      <c r="C2788" s="41">
        <v>0</v>
      </c>
    </row>
    <row r="2789" spans="1:3" x14ac:dyDescent="0.25">
      <c r="A2789" s="41">
        <v>2787</v>
      </c>
      <c r="B2789" s="41">
        <v>41</v>
      </c>
      <c r="C2789" s="41">
        <v>21</v>
      </c>
    </row>
    <row r="2790" spans="1:3" x14ac:dyDescent="0.25">
      <c r="A2790" s="41">
        <v>2788</v>
      </c>
      <c r="B2790" s="41">
        <v>51</v>
      </c>
      <c r="C2790" s="41">
        <v>31</v>
      </c>
    </row>
    <row r="2791" spans="1:3" x14ac:dyDescent="0.25">
      <c r="A2791" s="41">
        <v>2789</v>
      </c>
      <c r="B2791" s="41">
        <v>45</v>
      </c>
      <c r="C2791" s="41">
        <v>38</v>
      </c>
    </row>
    <row r="2792" spans="1:3" x14ac:dyDescent="0.25">
      <c r="A2792" s="41">
        <v>2790</v>
      </c>
      <c r="B2792" s="41">
        <v>15</v>
      </c>
      <c r="C2792" s="41">
        <v>6</v>
      </c>
    </row>
    <row r="2793" spans="1:3" x14ac:dyDescent="0.25">
      <c r="A2793" s="41">
        <v>2791</v>
      </c>
      <c r="B2793" s="41">
        <v>31</v>
      </c>
      <c r="C2793" s="41">
        <v>26</v>
      </c>
    </row>
    <row r="2794" spans="1:3" x14ac:dyDescent="0.25">
      <c r="A2794" s="41">
        <v>2792</v>
      </c>
      <c r="B2794" s="41">
        <v>31</v>
      </c>
      <c r="C2794" s="41">
        <v>24</v>
      </c>
    </row>
    <row r="2795" spans="1:3" x14ac:dyDescent="0.25">
      <c r="A2795" s="41">
        <v>2793</v>
      </c>
      <c r="B2795" s="41">
        <v>33</v>
      </c>
      <c r="C2795" s="41">
        <v>9</v>
      </c>
    </row>
    <row r="2796" spans="1:3" x14ac:dyDescent="0.25">
      <c r="A2796" s="41">
        <v>2794</v>
      </c>
      <c r="B2796" s="41">
        <v>14</v>
      </c>
      <c r="C2796" s="41">
        <v>10</v>
      </c>
    </row>
    <row r="2797" spans="1:3" x14ac:dyDescent="0.25">
      <c r="A2797" s="41">
        <v>2795</v>
      </c>
      <c r="B2797" s="41">
        <v>46</v>
      </c>
      <c r="C2797" s="41">
        <v>32</v>
      </c>
    </row>
    <row r="2798" spans="1:3" x14ac:dyDescent="0.25">
      <c r="A2798" s="41">
        <v>2796</v>
      </c>
      <c r="B2798" s="41">
        <v>16</v>
      </c>
      <c r="C2798" s="41">
        <v>27</v>
      </c>
    </row>
    <row r="2799" spans="1:3" x14ac:dyDescent="0.25">
      <c r="A2799" s="41">
        <v>2797</v>
      </c>
      <c r="B2799" s="41">
        <v>17</v>
      </c>
      <c r="C2799" s="41">
        <v>20</v>
      </c>
    </row>
    <row r="2800" spans="1:3" x14ac:dyDescent="0.25">
      <c r="A2800" s="41">
        <v>2798</v>
      </c>
      <c r="B2800" s="41">
        <v>44</v>
      </c>
      <c r="C2800" s="41">
        <v>18</v>
      </c>
    </row>
    <row r="2801" spans="1:3" x14ac:dyDescent="0.25">
      <c r="A2801" s="41">
        <v>2799</v>
      </c>
      <c r="B2801" s="41">
        <v>23</v>
      </c>
      <c r="C2801" s="41">
        <v>10</v>
      </c>
    </row>
    <row r="2802" spans="1:3" x14ac:dyDescent="0.25">
      <c r="A2802" s="41">
        <v>2800</v>
      </c>
      <c r="B2802" s="41">
        <v>24</v>
      </c>
      <c r="C2802" s="41">
        <v>27</v>
      </c>
    </row>
    <row r="2803" spans="1:3" x14ac:dyDescent="0.25">
      <c r="A2803" s="41">
        <v>2801</v>
      </c>
      <c r="B2803" s="41">
        <v>27</v>
      </c>
      <c r="C2803" s="41">
        <v>30</v>
      </c>
    </row>
    <row r="2804" spans="1:3" x14ac:dyDescent="0.25">
      <c r="A2804" s="41">
        <v>2802</v>
      </c>
      <c r="B2804" s="41">
        <v>30</v>
      </c>
      <c r="C2804" s="41">
        <v>27</v>
      </c>
    </row>
    <row r="2805" spans="1:3" x14ac:dyDescent="0.25">
      <c r="A2805" s="41">
        <v>2803</v>
      </c>
      <c r="B2805" s="41">
        <v>13</v>
      </c>
      <c r="C2805" s="41">
        <v>20</v>
      </c>
    </row>
    <row r="2806" spans="1:3" x14ac:dyDescent="0.25">
      <c r="A2806" s="41">
        <v>2804</v>
      </c>
      <c r="B2806" s="41">
        <v>46</v>
      </c>
      <c r="C2806" s="41">
        <v>26</v>
      </c>
    </row>
    <row r="2807" spans="1:3" x14ac:dyDescent="0.25">
      <c r="A2807" s="41">
        <v>2805</v>
      </c>
      <c r="B2807" s="41">
        <v>3</v>
      </c>
      <c r="C2807" s="41">
        <v>26</v>
      </c>
    </row>
    <row r="2808" spans="1:3" x14ac:dyDescent="0.25">
      <c r="A2808" s="41">
        <v>2806</v>
      </c>
      <c r="B2808" s="41">
        <v>17</v>
      </c>
      <c r="C2808" s="41">
        <v>21</v>
      </c>
    </row>
    <row r="2809" spans="1:3" x14ac:dyDescent="0.25">
      <c r="A2809" s="41">
        <v>2807</v>
      </c>
      <c r="B2809" s="41">
        <v>38</v>
      </c>
      <c r="C2809" s="41">
        <v>19</v>
      </c>
    </row>
    <row r="2810" spans="1:3" x14ac:dyDescent="0.25">
      <c r="A2810" s="41">
        <v>2808</v>
      </c>
      <c r="B2810" s="41">
        <v>23</v>
      </c>
      <c r="C2810" s="41">
        <v>16</v>
      </c>
    </row>
    <row r="2811" spans="1:3" x14ac:dyDescent="0.25">
      <c r="A2811" s="41">
        <v>2809</v>
      </c>
      <c r="B2811" s="41">
        <v>43</v>
      </c>
      <c r="C2811" s="41">
        <v>37</v>
      </c>
    </row>
    <row r="2812" spans="1:3" x14ac:dyDescent="0.25">
      <c r="A2812" s="41">
        <v>2810</v>
      </c>
      <c r="B2812" s="41">
        <v>6</v>
      </c>
      <c r="C2812" s="41">
        <v>21</v>
      </c>
    </row>
    <row r="2813" spans="1:3" x14ac:dyDescent="0.25">
      <c r="A2813" s="41">
        <v>2811</v>
      </c>
      <c r="B2813" s="41">
        <v>30</v>
      </c>
      <c r="C2813" s="41">
        <v>24</v>
      </c>
    </row>
    <row r="2814" spans="1:3" x14ac:dyDescent="0.25">
      <c r="A2814" s="41">
        <v>2812</v>
      </c>
      <c r="B2814" s="41">
        <v>48</v>
      </c>
      <c r="C2814" s="41">
        <v>30</v>
      </c>
    </row>
    <row r="2815" spans="1:3" x14ac:dyDescent="0.25">
      <c r="A2815" s="41">
        <v>2813</v>
      </c>
      <c r="B2815" s="41">
        <v>21</v>
      </c>
      <c r="C2815" s="41">
        <v>34</v>
      </c>
    </row>
    <row r="2816" spans="1:3" x14ac:dyDescent="0.25">
      <c r="A2816" s="41">
        <v>2814</v>
      </c>
      <c r="B2816" s="41">
        <v>31</v>
      </c>
      <c r="C2816" s="41">
        <v>16</v>
      </c>
    </row>
    <row r="2817" spans="1:3" x14ac:dyDescent="0.25">
      <c r="A2817" s="41">
        <v>2815</v>
      </c>
      <c r="B2817" s="41">
        <v>35</v>
      </c>
      <c r="C2817" s="41">
        <v>34</v>
      </c>
    </row>
    <row r="2818" spans="1:3" x14ac:dyDescent="0.25">
      <c r="A2818" s="41">
        <v>2816</v>
      </c>
      <c r="B2818" s="41">
        <v>21</v>
      </c>
      <c r="C2818" s="41">
        <v>3</v>
      </c>
    </row>
    <row r="2819" spans="1:3" x14ac:dyDescent="0.25">
      <c r="A2819" s="41">
        <v>2817</v>
      </c>
      <c r="B2819" s="41">
        <v>24</v>
      </c>
      <c r="C2819" s="41">
        <v>14</v>
      </c>
    </row>
    <row r="2820" spans="1:3" x14ac:dyDescent="0.25">
      <c r="A2820" s="41">
        <v>2818</v>
      </c>
      <c r="B2820" s="41">
        <v>28</v>
      </c>
      <c r="C2820" s="41">
        <v>29</v>
      </c>
    </row>
    <row r="2821" spans="1:3" x14ac:dyDescent="0.25">
      <c r="A2821" s="41">
        <v>2819</v>
      </c>
      <c r="B2821" s="41">
        <v>38</v>
      </c>
      <c r="C2821" s="41">
        <v>23</v>
      </c>
    </row>
    <row r="2822" spans="1:3" x14ac:dyDescent="0.25">
      <c r="A2822" s="41">
        <v>2820</v>
      </c>
      <c r="B2822" s="41">
        <v>24</v>
      </c>
      <c r="C2822" s="41">
        <v>21</v>
      </c>
    </row>
    <row r="2823" spans="1:3" x14ac:dyDescent="0.25">
      <c r="A2823" s="41">
        <v>2821</v>
      </c>
      <c r="B2823" s="41">
        <v>13</v>
      </c>
      <c r="C2823" s="41">
        <v>44</v>
      </c>
    </row>
    <row r="2824" spans="1:3" x14ac:dyDescent="0.25">
      <c r="A2824" s="41">
        <v>2822</v>
      </c>
      <c r="B2824" s="41">
        <v>35</v>
      </c>
      <c r="C2824" s="41">
        <v>32</v>
      </c>
    </row>
    <row r="2825" spans="1:3" x14ac:dyDescent="0.25">
      <c r="A2825" s="41">
        <v>2823</v>
      </c>
      <c r="B2825" s="41">
        <v>37</v>
      </c>
      <c r="C2825" s="41">
        <v>24</v>
      </c>
    </row>
    <row r="2826" spans="1:3" x14ac:dyDescent="0.25">
      <c r="A2826" s="41">
        <v>2824</v>
      </c>
      <c r="B2826" s="41">
        <v>36</v>
      </c>
      <c r="C2826" s="41">
        <v>7</v>
      </c>
    </row>
    <row r="2827" spans="1:3" x14ac:dyDescent="0.25">
      <c r="A2827" s="41">
        <v>2825</v>
      </c>
      <c r="B2827" s="41">
        <v>14</v>
      </c>
      <c r="C2827" s="41">
        <v>21</v>
      </c>
    </row>
    <row r="2828" spans="1:3" x14ac:dyDescent="0.25">
      <c r="A2828" s="41">
        <v>2826</v>
      </c>
      <c r="B2828" s="41">
        <v>24</v>
      </c>
      <c r="C2828" s="41">
        <v>61</v>
      </c>
    </row>
    <row r="2829" spans="1:3" x14ac:dyDescent="0.25">
      <c r="A2829" s="41">
        <v>2827</v>
      </c>
      <c r="B2829" s="41">
        <v>33</v>
      </c>
      <c r="C2829" s="41">
        <v>31</v>
      </c>
    </row>
    <row r="2830" spans="1:3" x14ac:dyDescent="0.25">
      <c r="A2830" s="41">
        <v>2828</v>
      </c>
      <c r="B2830" s="41">
        <v>24</v>
      </c>
      <c r="C2830" s="41">
        <v>28</v>
      </c>
    </row>
    <row r="2831" spans="1:3" x14ac:dyDescent="0.25">
      <c r="A2831" s="41">
        <v>2829</v>
      </c>
      <c r="B2831" s="41">
        <v>42</v>
      </c>
      <c r="C2831" s="41">
        <v>45</v>
      </c>
    </row>
    <row r="2832" spans="1:3" x14ac:dyDescent="0.25">
      <c r="A2832" s="41">
        <v>2830</v>
      </c>
      <c r="B2832" s="41">
        <v>24</v>
      </c>
      <c r="C2832" s="41">
        <v>10</v>
      </c>
    </row>
    <row r="2833" spans="1:3" x14ac:dyDescent="0.25">
      <c r="A2833" s="41">
        <v>2831</v>
      </c>
      <c r="B2833" s="41">
        <v>43</v>
      </c>
      <c r="C2833" s="41">
        <v>31</v>
      </c>
    </row>
    <row r="2834" spans="1:3" x14ac:dyDescent="0.25">
      <c r="A2834" s="41">
        <v>2832</v>
      </c>
      <c r="B2834" s="41">
        <v>33</v>
      </c>
      <c r="C2834" s="41">
        <v>21</v>
      </c>
    </row>
    <row r="2835" spans="1:3" x14ac:dyDescent="0.25">
      <c r="A2835" s="41">
        <v>2833</v>
      </c>
      <c r="B2835" s="41">
        <v>6</v>
      </c>
      <c r="C2835" s="41">
        <v>3</v>
      </c>
    </row>
    <row r="2836" spans="1:3" x14ac:dyDescent="0.25">
      <c r="A2836" s="41">
        <v>2834</v>
      </c>
      <c r="B2836" s="41">
        <v>28</v>
      </c>
      <c r="C2836" s="41">
        <v>57</v>
      </c>
    </row>
    <row r="2837" spans="1:3" x14ac:dyDescent="0.25">
      <c r="A2837" s="41">
        <v>2835</v>
      </c>
      <c r="B2837" s="41">
        <v>31</v>
      </c>
      <c r="C2837" s="41">
        <v>24</v>
      </c>
    </row>
    <row r="2838" spans="1:3" x14ac:dyDescent="0.25">
      <c r="A2838" s="41">
        <v>2836</v>
      </c>
      <c r="B2838" s="41">
        <v>37</v>
      </c>
      <c r="C2838" s="41">
        <v>12</v>
      </c>
    </row>
    <row r="2839" spans="1:3" x14ac:dyDescent="0.25">
      <c r="A2839" s="41">
        <v>2837</v>
      </c>
      <c r="B2839" s="41">
        <v>26</v>
      </c>
      <c r="C2839" s="41">
        <v>13</v>
      </c>
    </row>
    <row r="2840" spans="1:3" x14ac:dyDescent="0.25">
      <c r="A2840" s="41">
        <v>2838</v>
      </c>
      <c r="B2840" s="41">
        <v>18</v>
      </c>
      <c r="C2840" s="41">
        <v>31</v>
      </c>
    </row>
    <row r="2841" spans="1:3" x14ac:dyDescent="0.25">
      <c r="A2841" s="41">
        <v>2839</v>
      </c>
      <c r="B2841" s="41">
        <v>3</v>
      </c>
      <c r="C2841" s="41">
        <v>13</v>
      </c>
    </row>
    <row r="2842" spans="1:3" x14ac:dyDescent="0.25">
      <c r="A2842" s="41">
        <v>2840</v>
      </c>
      <c r="B2842" s="41">
        <v>19</v>
      </c>
      <c r="C2842" s="41">
        <v>22</v>
      </c>
    </row>
    <row r="2843" spans="1:3" x14ac:dyDescent="0.25">
      <c r="A2843" s="41">
        <v>2841</v>
      </c>
      <c r="B2843" s="41">
        <v>10</v>
      </c>
      <c r="C2843" s="41">
        <v>22</v>
      </c>
    </row>
    <row r="2844" spans="1:3" x14ac:dyDescent="0.25">
      <c r="A2844" s="41">
        <v>2842</v>
      </c>
      <c r="B2844" s="41">
        <v>43</v>
      </c>
      <c r="C2844" s="41">
        <v>24</v>
      </c>
    </row>
    <row r="2845" spans="1:3" x14ac:dyDescent="0.25">
      <c r="A2845" s="41">
        <v>2843</v>
      </c>
      <c r="B2845" s="41">
        <v>50</v>
      </c>
      <c r="C2845" s="41">
        <v>47</v>
      </c>
    </row>
    <row r="2846" spans="1:3" x14ac:dyDescent="0.25">
      <c r="A2846" s="41">
        <v>2844</v>
      </c>
      <c r="B2846" s="41">
        <v>36</v>
      </c>
      <c r="C2846" s="41">
        <v>13</v>
      </c>
    </row>
    <row r="2847" spans="1:3" x14ac:dyDescent="0.25">
      <c r="A2847" s="41">
        <v>2845</v>
      </c>
      <c r="B2847" s="41">
        <v>16</v>
      </c>
      <c r="C2847" s="41">
        <v>28</v>
      </c>
    </row>
    <row r="2848" spans="1:3" x14ac:dyDescent="0.25">
      <c r="A2848" s="41">
        <v>2846</v>
      </c>
      <c r="B2848" s="41">
        <v>38</v>
      </c>
      <c r="C2848" s="41">
        <v>42</v>
      </c>
    </row>
    <row r="2849" spans="1:3" x14ac:dyDescent="0.25">
      <c r="A2849" s="41">
        <v>2847</v>
      </c>
      <c r="B2849" s="41">
        <v>25</v>
      </c>
      <c r="C2849" s="41">
        <v>27</v>
      </c>
    </row>
    <row r="2850" spans="1:3" x14ac:dyDescent="0.25">
      <c r="A2850" s="41">
        <v>2848</v>
      </c>
      <c r="B2850" s="41">
        <v>13</v>
      </c>
      <c r="C2850" s="41">
        <v>14</v>
      </c>
    </row>
    <row r="2851" spans="1:3" x14ac:dyDescent="0.25">
      <c r="A2851" s="41">
        <v>2849</v>
      </c>
      <c r="B2851" s="41">
        <v>27</v>
      </c>
      <c r="C2851" s="41">
        <v>22</v>
      </c>
    </row>
    <row r="2852" spans="1:3" x14ac:dyDescent="0.25">
      <c r="A2852" s="41">
        <v>2850</v>
      </c>
      <c r="B2852" s="41">
        <v>7</v>
      </c>
      <c r="C2852" s="41">
        <v>25</v>
      </c>
    </row>
    <row r="2853" spans="1:3" x14ac:dyDescent="0.25">
      <c r="A2853" s="41">
        <v>2851</v>
      </c>
      <c r="B2853" s="41">
        <v>35</v>
      </c>
      <c r="C2853" s="41">
        <v>13</v>
      </c>
    </row>
    <row r="2854" spans="1:3" x14ac:dyDescent="0.25">
      <c r="A2854" s="41">
        <v>2852</v>
      </c>
      <c r="B2854" s="41">
        <v>20</v>
      </c>
      <c r="C2854" s="41">
        <v>23</v>
      </c>
    </row>
    <row r="2855" spans="1:3" x14ac:dyDescent="0.25">
      <c r="A2855" s="41">
        <v>2853</v>
      </c>
      <c r="B2855" s="41">
        <v>9</v>
      </c>
      <c r="C2855" s="41">
        <v>25</v>
      </c>
    </row>
    <row r="2856" spans="1:3" x14ac:dyDescent="0.25">
      <c r="A2856" s="41">
        <v>2854</v>
      </c>
      <c r="B2856" s="41">
        <v>50</v>
      </c>
      <c r="C2856" s="41">
        <v>47</v>
      </c>
    </row>
    <row r="2857" spans="1:3" x14ac:dyDescent="0.25">
      <c r="A2857" s="41">
        <v>2855</v>
      </c>
      <c r="B2857" s="41">
        <v>31</v>
      </c>
      <c r="C2857" s="41">
        <v>27</v>
      </c>
    </row>
    <row r="2858" spans="1:3" x14ac:dyDescent="0.25">
      <c r="A2858" s="41">
        <v>2856</v>
      </c>
      <c r="B2858" s="41">
        <v>10</v>
      </c>
      <c r="C2858" s="41">
        <v>6</v>
      </c>
    </row>
    <row r="2859" spans="1:3" x14ac:dyDescent="0.25">
      <c r="A2859" s="41">
        <v>2857</v>
      </c>
      <c r="B2859" s="41">
        <v>10</v>
      </c>
      <c r="C2859" s="41">
        <v>26</v>
      </c>
    </row>
    <row r="2860" spans="1:3" x14ac:dyDescent="0.25">
      <c r="A2860" s="41">
        <v>2858</v>
      </c>
      <c r="B2860" s="41">
        <v>34</v>
      </c>
      <c r="C2860" s="41">
        <v>21</v>
      </c>
    </row>
    <row r="2861" spans="1:3" x14ac:dyDescent="0.25">
      <c r="A2861" s="41">
        <v>2859</v>
      </c>
      <c r="B2861" s="41">
        <v>17</v>
      </c>
      <c r="C2861" s="41">
        <v>16</v>
      </c>
    </row>
    <row r="2862" spans="1:3" x14ac:dyDescent="0.25">
      <c r="A2862" s="41">
        <v>2860</v>
      </c>
      <c r="B2862" s="41">
        <v>37</v>
      </c>
      <c r="C2862" s="41">
        <v>10</v>
      </c>
    </row>
    <row r="2863" spans="1:3" x14ac:dyDescent="0.25">
      <c r="A2863" s="41">
        <v>2861</v>
      </c>
      <c r="B2863" s="41">
        <v>17</v>
      </c>
      <c r="C2863" s="41">
        <v>42</v>
      </c>
    </row>
    <row r="2864" spans="1:3" x14ac:dyDescent="0.25">
      <c r="A2864" s="41">
        <v>2862</v>
      </c>
      <c r="B2864" s="41">
        <v>31</v>
      </c>
      <c r="C2864" s="41">
        <v>26</v>
      </c>
    </row>
    <row r="2865" spans="1:3" x14ac:dyDescent="0.25">
      <c r="A2865" s="41">
        <v>2863</v>
      </c>
      <c r="B2865" s="41">
        <v>26</v>
      </c>
      <c r="C2865" s="41">
        <v>20</v>
      </c>
    </row>
    <row r="2866" spans="1:3" x14ac:dyDescent="0.25">
      <c r="A2866" s="41">
        <v>2864</v>
      </c>
      <c r="B2866" s="41">
        <v>31</v>
      </c>
      <c r="C2866" s="41">
        <v>3</v>
      </c>
    </row>
    <row r="2867" spans="1:3" x14ac:dyDescent="0.25">
      <c r="A2867" s="41">
        <v>2865</v>
      </c>
      <c r="B2867" s="41">
        <v>36</v>
      </c>
      <c r="C2867" s="41">
        <v>22</v>
      </c>
    </row>
    <row r="2868" spans="1:3" x14ac:dyDescent="0.25">
      <c r="A2868" s="41">
        <v>2866</v>
      </c>
      <c r="B2868" s="41">
        <v>13</v>
      </c>
      <c r="C2868" s="41">
        <v>45</v>
      </c>
    </row>
    <row r="2869" spans="1:3" x14ac:dyDescent="0.25">
      <c r="A2869" s="41">
        <v>2867</v>
      </c>
      <c r="B2869" s="41">
        <v>21</v>
      </c>
      <c r="C2869" s="41">
        <v>57</v>
      </c>
    </row>
    <row r="2870" spans="1:3" x14ac:dyDescent="0.25">
      <c r="A2870" s="41">
        <v>2868</v>
      </c>
      <c r="B2870" s="41">
        <v>28</v>
      </c>
      <c r="C2870" s="41">
        <v>6</v>
      </c>
    </row>
    <row r="2871" spans="1:3" x14ac:dyDescent="0.25">
      <c r="A2871" s="41">
        <v>2869</v>
      </c>
      <c r="B2871" s="41">
        <v>17</v>
      </c>
      <c r="C2871" s="41">
        <v>23</v>
      </c>
    </row>
    <row r="2872" spans="1:3" x14ac:dyDescent="0.25">
      <c r="A2872" s="41">
        <v>2870</v>
      </c>
      <c r="B2872" s="41">
        <v>34</v>
      </c>
      <c r="C2872" s="41">
        <v>10</v>
      </c>
    </row>
    <row r="2873" spans="1:3" x14ac:dyDescent="0.25">
      <c r="A2873" s="41">
        <v>2871</v>
      </c>
      <c r="B2873" s="41">
        <v>23</v>
      </c>
      <c r="C2873" s="41">
        <v>20</v>
      </c>
    </row>
    <row r="2874" spans="1:3" x14ac:dyDescent="0.25">
      <c r="A2874" s="41">
        <v>2872</v>
      </c>
      <c r="B2874" s="41">
        <v>38</v>
      </c>
      <c r="C2874" s="41">
        <v>55</v>
      </c>
    </row>
    <row r="2875" spans="1:3" x14ac:dyDescent="0.25">
      <c r="A2875" s="41">
        <v>2873</v>
      </c>
      <c r="B2875" s="41">
        <v>24</v>
      </c>
      <c r="C2875" s="41">
        <v>30</v>
      </c>
    </row>
    <row r="2876" spans="1:3" x14ac:dyDescent="0.25">
      <c r="A2876" s="41">
        <v>2874</v>
      </c>
      <c r="B2876" s="41">
        <v>16</v>
      </c>
      <c r="C2876" s="41">
        <v>10</v>
      </c>
    </row>
    <row r="2877" spans="1:3" x14ac:dyDescent="0.25">
      <c r="A2877" s="41">
        <v>2875</v>
      </c>
      <c r="B2877" s="41">
        <v>37</v>
      </c>
      <c r="C2877" s="41">
        <v>49</v>
      </c>
    </row>
    <row r="2878" spans="1:3" x14ac:dyDescent="0.25">
      <c r="A2878" s="41">
        <v>2876</v>
      </c>
      <c r="B2878" s="41">
        <v>44</v>
      </c>
      <c r="C2878" s="41">
        <v>18</v>
      </c>
    </row>
    <row r="2879" spans="1:3" x14ac:dyDescent="0.25">
      <c r="A2879" s="41">
        <v>2877</v>
      </c>
      <c r="B2879" s="41">
        <v>36</v>
      </c>
      <c r="C2879" s="41">
        <v>18</v>
      </c>
    </row>
    <row r="2880" spans="1:3" x14ac:dyDescent="0.25">
      <c r="A2880" s="41">
        <v>2878</v>
      </c>
      <c r="B2880" s="41">
        <v>24</v>
      </c>
      <c r="C2880" s="41">
        <v>19</v>
      </c>
    </row>
    <row r="2881" spans="1:3" x14ac:dyDescent="0.25">
      <c r="A2881" s="41">
        <v>2879</v>
      </c>
      <c r="B2881" s="41">
        <v>33</v>
      </c>
      <c r="C2881" s="41">
        <v>49</v>
      </c>
    </row>
    <row r="2882" spans="1:3" x14ac:dyDescent="0.25">
      <c r="A2882" s="41">
        <v>2880</v>
      </c>
      <c r="B2882" s="41">
        <v>21</v>
      </c>
      <c r="C2882" s="41">
        <v>26</v>
      </c>
    </row>
    <row r="2883" spans="1:3" x14ac:dyDescent="0.25">
      <c r="A2883" s="41">
        <v>2881</v>
      </c>
      <c r="B2883" s="41">
        <v>41</v>
      </c>
      <c r="C2883" s="41">
        <v>39</v>
      </c>
    </row>
    <row r="2884" spans="1:3" x14ac:dyDescent="0.25">
      <c r="A2884" s="41">
        <v>2882</v>
      </c>
      <c r="B2884" s="41">
        <v>24</v>
      </c>
      <c r="C2884" s="41">
        <v>25</v>
      </c>
    </row>
    <row r="2885" spans="1:3" x14ac:dyDescent="0.25">
      <c r="A2885" s="41">
        <v>2883</v>
      </c>
      <c r="B2885" s="41">
        <v>63</v>
      </c>
      <c r="C2885" s="41">
        <v>35</v>
      </c>
    </row>
    <row r="2886" spans="1:3" x14ac:dyDescent="0.25">
      <c r="A2886" s="41">
        <v>2884</v>
      </c>
      <c r="B2886" s="41">
        <v>17</v>
      </c>
      <c r="C2886" s="41">
        <v>50</v>
      </c>
    </row>
    <row r="2887" spans="1:3" x14ac:dyDescent="0.25">
      <c r="A2887" s="41">
        <v>2885</v>
      </c>
      <c r="B2887" s="41">
        <v>6</v>
      </c>
      <c r="C2887" s="41">
        <v>27</v>
      </c>
    </row>
    <row r="2888" spans="1:3" x14ac:dyDescent="0.25">
      <c r="A2888" s="41">
        <v>2886</v>
      </c>
      <c r="B2888" s="41">
        <v>17</v>
      </c>
      <c r="C2888" s="41">
        <v>38</v>
      </c>
    </row>
    <row r="2889" spans="1:3" x14ac:dyDescent="0.25">
      <c r="A2889" s="41">
        <v>2887</v>
      </c>
      <c r="B2889" s="41">
        <v>20</v>
      </c>
      <c r="C2889" s="41">
        <v>31</v>
      </c>
    </row>
    <row r="2890" spans="1:3" x14ac:dyDescent="0.25">
      <c r="A2890" s="41">
        <v>2888</v>
      </c>
      <c r="B2890" s="41">
        <v>35</v>
      </c>
      <c r="C2890" s="41">
        <v>36</v>
      </c>
    </row>
    <row r="2891" spans="1:3" x14ac:dyDescent="0.25">
      <c r="A2891" s="41">
        <v>2889</v>
      </c>
      <c r="B2891" s="41">
        <v>17</v>
      </c>
      <c r="C2891" s="41">
        <v>6</v>
      </c>
    </row>
    <row r="2892" spans="1:3" x14ac:dyDescent="0.25">
      <c r="A2892" s="41">
        <v>2890</v>
      </c>
      <c r="B2892" s="41">
        <v>23</v>
      </c>
      <c r="C2892" s="41">
        <v>30</v>
      </c>
    </row>
    <row r="2893" spans="1:3" x14ac:dyDescent="0.25">
      <c r="A2893" s="41">
        <v>2891</v>
      </c>
      <c r="B2893" s="41">
        <v>29</v>
      </c>
      <c r="C2893" s="41">
        <v>41</v>
      </c>
    </row>
    <row r="2894" spans="1:3" x14ac:dyDescent="0.25">
      <c r="A2894" s="41">
        <v>2892</v>
      </c>
      <c r="B2894" s="41">
        <v>66</v>
      </c>
      <c r="C2894" s="41">
        <v>10</v>
      </c>
    </row>
    <row r="2895" spans="1:3" x14ac:dyDescent="0.25">
      <c r="A2895" s="41">
        <v>2893</v>
      </c>
      <c r="B2895" s="41">
        <v>26</v>
      </c>
      <c r="C2895" s="41">
        <v>23</v>
      </c>
    </row>
    <row r="2896" spans="1:3" x14ac:dyDescent="0.25">
      <c r="A2896" s="41">
        <v>2894</v>
      </c>
      <c r="B2896" s="41">
        <v>33</v>
      </c>
      <c r="C2896" s="41">
        <v>20</v>
      </c>
    </row>
    <row r="2897" spans="1:3" x14ac:dyDescent="0.25">
      <c r="A2897" s="41">
        <v>2895</v>
      </c>
      <c r="B2897" s="41">
        <v>15</v>
      </c>
      <c r="C2897" s="41">
        <v>23</v>
      </c>
    </row>
    <row r="2898" spans="1:3" x14ac:dyDescent="0.25">
      <c r="A2898" s="41">
        <v>2896</v>
      </c>
      <c r="B2898" s="41">
        <v>34</v>
      </c>
      <c r="C2898" s="41">
        <v>27</v>
      </c>
    </row>
    <row r="2899" spans="1:3" x14ac:dyDescent="0.25">
      <c r="A2899" s="41">
        <v>2897</v>
      </c>
      <c r="B2899" s="41">
        <v>10</v>
      </c>
      <c r="C2899" s="41">
        <v>30</v>
      </c>
    </row>
    <row r="2900" spans="1:3" x14ac:dyDescent="0.25">
      <c r="A2900" s="41">
        <v>2898</v>
      </c>
      <c r="B2900" s="41">
        <v>25</v>
      </c>
      <c r="C2900" s="41">
        <v>29</v>
      </c>
    </row>
    <row r="2901" spans="1:3" x14ac:dyDescent="0.25">
      <c r="A2901" s="41">
        <v>2899</v>
      </c>
      <c r="B2901" s="41">
        <v>32</v>
      </c>
      <c r="C2901" s="41">
        <v>27</v>
      </c>
    </row>
    <row r="2902" spans="1:3" x14ac:dyDescent="0.25">
      <c r="A2902" s="41">
        <v>2900</v>
      </c>
      <c r="B2902" s="41">
        <v>31</v>
      </c>
      <c r="C2902" s="41">
        <v>27</v>
      </c>
    </row>
    <row r="2903" spans="1:3" x14ac:dyDescent="0.25">
      <c r="A2903" s="41">
        <v>2901</v>
      </c>
      <c r="B2903" s="41">
        <v>34</v>
      </c>
      <c r="C2903" s="41">
        <v>31</v>
      </c>
    </row>
    <row r="2904" spans="1:3" x14ac:dyDescent="0.25">
      <c r="A2904" s="41">
        <v>2902</v>
      </c>
      <c r="B2904" s="41">
        <v>22</v>
      </c>
      <c r="C2904" s="41">
        <v>20</v>
      </c>
    </row>
    <row r="2905" spans="1:3" x14ac:dyDescent="0.25">
      <c r="A2905" s="41">
        <v>2903</v>
      </c>
      <c r="B2905" s="41">
        <v>29</v>
      </c>
      <c r="C2905" s="41">
        <v>25</v>
      </c>
    </row>
    <row r="2906" spans="1:3" x14ac:dyDescent="0.25">
      <c r="A2906" s="41">
        <v>2904</v>
      </c>
      <c r="B2906" s="41">
        <v>25</v>
      </c>
      <c r="C2906" s="41">
        <v>38</v>
      </c>
    </row>
    <row r="2907" spans="1:3" x14ac:dyDescent="0.25">
      <c r="A2907" s="41">
        <v>2905</v>
      </c>
      <c r="B2907" s="41">
        <v>24</v>
      </c>
      <c r="C2907" s="41">
        <v>14</v>
      </c>
    </row>
    <row r="2908" spans="1:3" x14ac:dyDescent="0.25">
      <c r="A2908" s="41">
        <v>2906</v>
      </c>
      <c r="B2908" s="41">
        <v>32</v>
      </c>
      <c r="C2908" s="41">
        <v>34</v>
      </c>
    </row>
    <row r="2909" spans="1:3" x14ac:dyDescent="0.25">
      <c r="A2909" s="41">
        <v>2907</v>
      </c>
      <c r="B2909" s="41">
        <v>10</v>
      </c>
      <c r="C2909" s="41">
        <v>21</v>
      </c>
    </row>
    <row r="2910" spans="1:3" x14ac:dyDescent="0.25">
      <c r="A2910" s="41">
        <v>2908</v>
      </c>
      <c r="B2910" s="41">
        <v>27</v>
      </c>
      <c r="C2910" s="41">
        <v>24</v>
      </c>
    </row>
    <row r="2911" spans="1:3" x14ac:dyDescent="0.25">
      <c r="A2911" s="41">
        <v>2909</v>
      </c>
      <c r="B2911" s="41">
        <v>14</v>
      </c>
      <c r="C2911" s="41">
        <v>13</v>
      </c>
    </row>
    <row r="2912" spans="1:3" x14ac:dyDescent="0.25">
      <c r="A2912" s="41">
        <v>2910</v>
      </c>
      <c r="B2912" s="41">
        <v>6</v>
      </c>
      <c r="C2912" s="41">
        <v>32</v>
      </c>
    </row>
    <row r="2913" spans="1:3" x14ac:dyDescent="0.25">
      <c r="A2913" s="41">
        <v>2911</v>
      </c>
      <c r="B2913" s="41">
        <v>7</v>
      </c>
      <c r="C2913" s="41">
        <v>6</v>
      </c>
    </row>
    <row r="2914" spans="1:3" x14ac:dyDescent="0.25">
      <c r="A2914" s="41">
        <v>2912</v>
      </c>
      <c r="B2914" s="41">
        <v>38</v>
      </c>
      <c r="C2914" s="41">
        <v>29</v>
      </c>
    </row>
    <row r="2915" spans="1:3" x14ac:dyDescent="0.25">
      <c r="A2915" s="41">
        <v>2913</v>
      </c>
      <c r="B2915" s="41">
        <v>20</v>
      </c>
      <c r="C2915" s="41">
        <v>38</v>
      </c>
    </row>
    <row r="2916" spans="1:3" x14ac:dyDescent="0.25">
      <c r="A2916" s="41">
        <v>2914</v>
      </c>
      <c r="B2916" s="41">
        <v>67</v>
      </c>
      <c r="C2916" s="41">
        <v>29</v>
      </c>
    </row>
    <row r="2917" spans="1:3" x14ac:dyDescent="0.25">
      <c r="A2917" s="41">
        <v>2915</v>
      </c>
      <c r="B2917" s="41">
        <v>46</v>
      </c>
      <c r="C2917" s="41">
        <v>22</v>
      </c>
    </row>
    <row r="2918" spans="1:3" x14ac:dyDescent="0.25">
      <c r="A2918" s="41">
        <v>2916</v>
      </c>
      <c r="B2918" s="41">
        <v>13</v>
      </c>
      <c r="C2918" s="41">
        <v>18</v>
      </c>
    </row>
    <row r="2919" spans="1:3" x14ac:dyDescent="0.25">
      <c r="A2919" s="41">
        <v>2917</v>
      </c>
      <c r="B2919" s="41">
        <v>23</v>
      </c>
      <c r="C2919" s="41">
        <v>27</v>
      </c>
    </row>
    <row r="2920" spans="1:3" x14ac:dyDescent="0.25">
      <c r="A2920" s="41">
        <v>2918</v>
      </c>
      <c r="B2920" s="41">
        <v>17</v>
      </c>
      <c r="C2920" s="41">
        <v>46</v>
      </c>
    </row>
    <row r="2921" spans="1:3" x14ac:dyDescent="0.25">
      <c r="A2921" s="41">
        <v>2919</v>
      </c>
      <c r="B2921" s="41">
        <v>20</v>
      </c>
      <c r="C2921" s="41">
        <v>45</v>
      </c>
    </row>
    <row r="2922" spans="1:3" x14ac:dyDescent="0.25">
      <c r="A2922" s="41">
        <v>2920</v>
      </c>
      <c r="B2922" s="41">
        <v>10</v>
      </c>
      <c r="C2922" s="41">
        <v>17</v>
      </c>
    </row>
    <row r="2923" spans="1:3" x14ac:dyDescent="0.25">
      <c r="A2923" s="41">
        <v>2921</v>
      </c>
      <c r="B2923" s="41">
        <v>15</v>
      </c>
      <c r="C2923" s="41">
        <v>33</v>
      </c>
    </row>
    <row r="2924" spans="1:3" x14ac:dyDescent="0.25">
      <c r="A2924" s="41">
        <v>2922</v>
      </c>
      <c r="B2924" s="41">
        <v>14</v>
      </c>
      <c r="C2924" s="41">
        <v>26</v>
      </c>
    </row>
    <row r="2925" spans="1:3" x14ac:dyDescent="0.25">
      <c r="A2925" s="41">
        <v>2923</v>
      </c>
      <c r="B2925" s="41">
        <v>16</v>
      </c>
      <c r="C2925" s="41">
        <v>20</v>
      </c>
    </row>
    <row r="2926" spans="1:3" x14ac:dyDescent="0.25">
      <c r="A2926" s="41">
        <v>2924</v>
      </c>
      <c r="B2926" s="41">
        <v>28</v>
      </c>
      <c r="C2926" s="41">
        <v>34</v>
      </c>
    </row>
    <row r="2927" spans="1:3" x14ac:dyDescent="0.25">
      <c r="A2927" s="41">
        <v>2925</v>
      </c>
      <c r="B2927" s="41">
        <v>7</v>
      </c>
      <c r="C2927" s="41">
        <v>27</v>
      </c>
    </row>
    <row r="2928" spans="1:3" x14ac:dyDescent="0.25">
      <c r="A2928" s="41">
        <v>2926</v>
      </c>
      <c r="B2928" s="41">
        <v>28</v>
      </c>
      <c r="C2928" s="41">
        <v>33</v>
      </c>
    </row>
    <row r="2929" spans="1:3" x14ac:dyDescent="0.25">
      <c r="A2929" s="41">
        <v>2927</v>
      </c>
      <c r="B2929" s="41">
        <v>38</v>
      </c>
      <c r="C2929" s="41">
        <v>65</v>
      </c>
    </row>
    <row r="2930" spans="1:3" x14ac:dyDescent="0.25">
      <c r="A2930" s="41">
        <v>2928</v>
      </c>
      <c r="B2930" s="41">
        <v>38</v>
      </c>
      <c r="C2930" s="41">
        <v>26</v>
      </c>
    </row>
    <row r="2931" spans="1:3" x14ac:dyDescent="0.25">
      <c r="A2931" s="41">
        <v>2929</v>
      </c>
      <c r="B2931" s="41">
        <v>17</v>
      </c>
      <c r="C2931" s="41">
        <v>20</v>
      </c>
    </row>
    <row r="2932" spans="1:3" x14ac:dyDescent="0.25">
      <c r="A2932" s="41">
        <v>2930</v>
      </c>
      <c r="B2932" s="41">
        <v>61</v>
      </c>
      <c r="C2932" s="41">
        <v>13</v>
      </c>
    </row>
    <row r="2933" spans="1:3" x14ac:dyDescent="0.25">
      <c r="A2933" s="41">
        <v>2931</v>
      </c>
      <c r="B2933" s="41">
        <v>44</v>
      </c>
      <c r="C2933" s="41">
        <v>13</v>
      </c>
    </row>
    <row r="2934" spans="1:3" x14ac:dyDescent="0.25">
      <c r="A2934" s="41">
        <v>2932</v>
      </c>
      <c r="B2934" s="41">
        <v>38</v>
      </c>
      <c r="C2934" s="41">
        <v>37</v>
      </c>
    </row>
    <row r="2935" spans="1:3" x14ac:dyDescent="0.25">
      <c r="A2935" s="41">
        <v>2933</v>
      </c>
      <c r="B2935" s="41">
        <v>20</v>
      </c>
      <c r="C2935" s="41">
        <v>26</v>
      </c>
    </row>
    <row r="2936" spans="1:3" x14ac:dyDescent="0.25">
      <c r="A2936" s="41">
        <v>2934</v>
      </c>
      <c r="B2936" s="41">
        <v>40</v>
      </c>
      <c r="C2936" s="41">
        <v>31</v>
      </c>
    </row>
    <row r="2937" spans="1:3" x14ac:dyDescent="0.25">
      <c r="A2937" s="41">
        <v>2935</v>
      </c>
      <c r="B2937" s="41">
        <v>41</v>
      </c>
      <c r="C2937" s="41">
        <v>27</v>
      </c>
    </row>
    <row r="2938" spans="1:3" x14ac:dyDescent="0.25">
      <c r="A2938" s="41">
        <v>2936</v>
      </c>
      <c r="B2938" s="41">
        <v>27</v>
      </c>
      <c r="C2938" s="41">
        <v>24</v>
      </c>
    </row>
    <row r="2939" spans="1:3" x14ac:dyDescent="0.25">
      <c r="A2939" s="41">
        <v>2937</v>
      </c>
      <c r="B2939" s="41">
        <v>49</v>
      </c>
      <c r="C2939" s="41">
        <v>29</v>
      </c>
    </row>
    <row r="2940" spans="1:3" x14ac:dyDescent="0.25">
      <c r="A2940" s="41">
        <v>2938</v>
      </c>
      <c r="B2940" s="41">
        <v>28</v>
      </c>
      <c r="C2940" s="41">
        <v>10</v>
      </c>
    </row>
    <row r="2941" spans="1:3" x14ac:dyDescent="0.25">
      <c r="A2941" s="41">
        <v>2939</v>
      </c>
      <c r="B2941" s="41">
        <v>3</v>
      </c>
      <c r="C2941" s="41">
        <v>31</v>
      </c>
    </row>
    <row r="2942" spans="1:3" x14ac:dyDescent="0.25">
      <c r="A2942" s="41">
        <v>2940</v>
      </c>
      <c r="B2942" s="41">
        <v>26</v>
      </c>
      <c r="C2942" s="41">
        <v>20</v>
      </c>
    </row>
    <row r="2943" spans="1:3" x14ac:dyDescent="0.25">
      <c r="A2943" s="41">
        <v>2941</v>
      </c>
      <c r="B2943" s="41">
        <v>20</v>
      </c>
      <c r="C2943" s="41">
        <v>10</v>
      </c>
    </row>
    <row r="2944" spans="1:3" x14ac:dyDescent="0.25">
      <c r="A2944" s="41">
        <v>2942</v>
      </c>
      <c r="B2944" s="41">
        <v>13</v>
      </c>
      <c r="C2944" s="41">
        <v>40</v>
      </c>
    </row>
    <row r="2945" spans="1:3" x14ac:dyDescent="0.25">
      <c r="A2945" s="41">
        <v>2943</v>
      </c>
      <c r="B2945" s="41">
        <v>17</v>
      </c>
      <c r="C2945" s="41">
        <v>50</v>
      </c>
    </row>
    <row r="2946" spans="1:3" x14ac:dyDescent="0.25">
      <c r="A2946" s="41">
        <v>2944</v>
      </c>
      <c r="B2946" s="41">
        <v>14</v>
      </c>
      <c r="C2946" s="41">
        <v>56</v>
      </c>
    </row>
    <row r="2947" spans="1:3" x14ac:dyDescent="0.25">
      <c r="A2947" s="41">
        <v>2945</v>
      </c>
      <c r="B2947" s="41">
        <v>14</v>
      </c>
      <c r="C2947" s="41">
        <v>19</v>
      </c>
    </row>
    <row r="2948" spans="1:3" x14ac:dyDescent="0.25">
      <c r="A2948" s="41">
        <v>2946</v>
      </c>
      <c r="B2948" s="41">
        <v>31</v>
      </c>
      <c r="C2948" s="41">
        <v>26</v>
      </c>
    </row>
    <row r="2949" spans="1:3" x14ac:dyDescent="0.25">
      <c r="A2949" s="41">
        <v>2947</v>
      </c>
      <c r="B2949" s="41">
        <v>10</v>
      </c>
      <c r="C2949" s="41">
        <v>34</v>
      </c>
    </row>
    <row r="2950" spans="1:3" x14ac:dyDescent="0.25">
      <c r="A2950" s="41">
        <v>2948</v>
      </c>
      <c r="B2950" s="41">
        <v>13</v>
      </c>
      <c r="C2950" s="41">
        <v>20</v>
      </c>
    </row>
    <row r="2951" spans="1:3" x14ac:dyDescent="0.25">
      <c r="A2951" s="41">
        <v>2949</v>
      </c>
      <c r="B2951" s="41">
        <v>17</v>
      </c>
      <c r="C2951" s="41">
        <v>21</v>
      </c>
    </row>
    <row r="2952" spans="1:3" x14ac:dyDescent="0.25">
      <c r="A2952" s="41">
        <v>2950</v>
      </c>
      <c r="B2952" s="41">
        <v>17</v>
      </c>
      <c r="C2952" s="41">
        <v>20</v>
      </c>
    </row>
    <row r="2953" spans="1:3" x14ac:dyDescent="0.25">
      <c r="A2953" s="41">
        <v>2951</v>
      </c>
      <c r="B2953" s="41">
        <v>45</v>
      </c>
      <c r="C2953" s="41">
        <v>33</v>
      </c>
    </row>
    <row r="2954" spans="1:3" x14ac:dyDescent="0.25">
      <c r="A2954" s="41">
        <v>2952</v>
      </c>
      <c r="B2954" s="41">
        <v>35</v>
      </c>
      <c r="C2954" s="41">
        <v>9</v>
      </c>
    </row>
    <row r="2955" spans="1:3" x14ac:dyDescent="0.25">
      <c r="A2955" s="41">
        <v>2953</v>
      </c>
      <c r="B2955" s="41">
        <v>31</v>
      </c>
      <c r="C2955" s="41">
        <v>33</v>
      </c>
    </row>
    <row r="2956" spans="1:3" x14ac:dyDescent="0.25">
      <c r="A2956" s="41">
        <v>2954</v>
      </c>
      <c r="B2956" s="41">
        <v>3</v>
      </c>
      <c r="C2956" s="41">
        <v>61</v>
      </c>
    </row>
    <row r="2957" spans="1:3" x14ac:dyDescent="0.25">
      <c r="A2957" s="41">
        <v>2955</v>
      </c>
      <c r="B2957" s="41">
        <v>17</v>
      </c>
      <c r="C2957" s="41">
        <v>18</v>
      </c>
    </row>
    <row r="2958" spans="1:3" x14ac:dyDescent="0.25">
      <c r="A2958" s="41">
        <v>2956</v>
      </c>
      <c r="B2958" s="41">
        <v>24</v>
      </c>
      <c r="C2958" s="41">
        <v>38</v>
      </c>
    </row>
    <row r="2959" spans="1:3" x14ac:dyDescent="0.25">
      <c r="A2959" s="41">
        <v>2957</v>
      </c>
      <c r="B2959" s="41">
        <v>7</v>
      </c>
      <c r="C2959" s="41">
        <v>14</v>
      </c>
    </row>
    <row r="2960" spans="1:3" x14ac:dyDescent="0.25">
      <c r="A2960" s="41">
        <v>2958</v>
      </c>
      <c r="B2960" s="41">
        <v>7</v>
      </c>
      <c r="C2960" s="41">
        <v>17</v>
      </c>
    </row>
    <row r="2961" spans="1:3" x14ac:dyDescent="0.25">
      <c r="A2961" s="41">
        <v>2959</v>
      </c>
      <c r="B2961" s="41">
        <v>42</v>
      </c>
      <c r="C2961" s="41">
        <v>44</v>
      </c>
    </row>
    <row r="2962" spans="1:3" x14ac:dyDescent="0.25">
      <c r="A2962" s="41">
        <v>2960</v>
      </c>
      <c r="B2962" s="41">
        <v>39</v>
      </c>
      <c r="C2962" s="41">
        <v>10</v>
      </c>
    </row>
    <row r="2963" spans="1:3" x14ac:dyDescent="0.25">
      <c r="A2963" s="41">
        <v>2961</v>
      </c>
      <c r="B2963" s="41">
        <v>7</v>
      </c>
      <c r="C2963" s="41">
        <v>13</v>
      </c>
    </row>
    <row r="2964" spans="1:3" x14ac:dyDescent="0.25">
      <c r="A2964" s="41">
        <v>2962</v>
      </c>
      <c r="B2964" s="41">
        <v>13</v>
      </c>
      <c r="C2964" s="41">
        <v>16</v>
      </c>
    </row>
    <row r="2965" spans="1:3" x14ac:dyDescent="0.25">
      <c r="A2965" s="41">
        <v>2963</v>
      </c>
      <c r="B2965" s="41">
        <v>24</v>
      </c>
      <c r="C2965" s="41">
        <v>38</v>
      </c>
    </row>
    <row r="2966" spans="1:3" x14ac:dyDescent="0.25">
      <c r="A2966" s="41">
        <v>2964</v>
      </c>
      <c r="B2966" s="41">
        <v>35</v>
      </c>
      <c r="C2966" s="41">
        <v>29</v>
      </c>
    </row>
    <row r="2967" spans="1:3" x14ac:dyDescent="0.25">
      <c r="A2967" s="41">
        <v>2965</v>
      </c>
      <c r="B2967" s="41">
        <v>44</v>
      </c>
      <c r="C2967" s="41">
        <v>27</v>
      </c>
    </row>
    <row r="2968" spans="1:3" x14ac:dyDescent="0.25">
      <c r="A2968" s="41">
        <v>2966</v>
      </c>
      <c r="B2968" s="41">
        <v>7</v>
      </c>
      <c r="C2968" s="41">
        <v>19</v>
      </c>
    </row>
    <row r="2969" spans="1:3" x14ac:dyDescent="0.25">
      <c r="A2969" s="41">
        <v>2967</v>
      </c>
      <c r="B2969" s="41">
        <v>19</v>
      </c>
      <c r="C2969" s="41">
        <v>21</v>
      </c>
    </row>
    <row r="2970" spans="1:3" x14ac:dyDescent="0.25">
      <c r="A2970" s="41">
        <v>2968</v>
      </c>
      <c r="B2970" s="41">
        <v>15</v>
      </c>
      <c r="C2970" s="41">
        <v>35</v>
      </c>
    </row>
    <row r="2971" spans="1:3" x14ac:dyDescent="0.25">
      <c r="A2971" s="41">
        <v>2969</v>
      </c>
      <c r="B2971" s="41">
        <v>30</v>
      </c>
      <c r="C2971" s="41">
        <v>10</v>
      </c>
    </row>
    <row r="2972" spans="1:3" x14ac:dyDescent="0.25">
      <c r="A2972" s="41">
        <v>2970</v>
      </c>
      <c r="B2972" s="41">
        <v>21</v>
      </c>
      <c r="C2972" s="41">
        <v>30</v>
      </c>
    </row>
    <row r="2973" spans="1:3" x14ac:dyDescent="0.25">
      <c r="A2973" s="41">
        <v>2971</v>
      </c>
      <c r="B2973" s="41">
        <v>14</v>
      </c>
      <c r="C2973" s="41">
        <v>37</v>
      </c>
    </row>
    <row r="2974" spans="1:3" x14ac:dyDescent="0.25">
      <c r="A2974" s="41">
        <v>2972</v>
      </c>
      <c r="B2974" s="41">
        <v>15</v>
      </c>
      <c r="C2974" s="41">
        <v>19</v>
      </c>
    </row>
    <row r="2975" spans="1:3" x14ac:dyDescent="0.25">
      <c r="A2975" s="41">
        <v>2973</v>
      </c>
      <c r="B2975" s="41">
        <v>14</v>
      </c>
      <c r="C2975" s="41">
        <v>22</v>
      </c>
    </row>
    <row r="2976" spans="1:3" x14ac:dyDescent="0.25">
      <c r="A2976" s="41">
        <v>2974</v>
      </c>
      <c r="B2976" s="41">
        <v>20</v>
      </c>
      <c r="C2976" s="41">
        <v>21</v>
      </c>
    </row>
    <row r="2977" spans="1:3" x14ac:dyDescent="0.25">
      <c r="A2977" s="41">
        <v>2975</v>
      </c>
      <c r="B2977" s="41">
        <v>47</v>
      </c>
      <c r="C2977" s="41">
        <v>29</v>
      </c>
    </row>
    <row r="2978" spans="1:3" x14ac:dyDescent="0.25">
      <c r="A2978" s="41">
        <v>2976</v>
      </c>
      <c r="B2978" s="41">
        <v>31</v>
      </c>
      <c r="C2978" s="41">
        <v>24</v>
      </c>
    </row>
    <row r="2979" spans="1:3" x14ac:dyDescent="0.25">
      <c r="A2979" s="41">
        <v>2977</v>
      </c>
      <c r="B2979" s="41">
        <v>28</v>
      </c>
      <c r="C2979" s="41">
        <v>29</v>
      </c>
    </row>
    <row r="2980" spans="1:3" x14ac:dyDescent="0.25">
      <c r="A2980" s="41">
        <v>2978</v>
      </c>
      <c r="B2980" s="41">
        <v>16</v>
      </c>
      <c r="C2980" s="41">
        <v>37</v>
      </c>
    </row>
    <row r="2981" spans="1:3" x14ac:dyDescent="0.25">
      <c r="A2981" s="41">
        <v>2979</v>
      </c>
      <c r="B2981" s="41">
        <v>31</v>
      </c>
      <c r="C2981" s="41">
        <v>16</v>
      </c>
    </row>
    <row r="2982" spans="1:3" x14ac:dyDescent="0.25">
      <c r="A2982" s="41">
        <v>2980</v>
      </c>
      <c r="B2982" s="41">
        <v>17</v>
      </c>
      <c r="C2982" s="41">
        <v>36</v>
      </c>
    </row>
    <row r="2983" spans="1:3" x14ac:dyDescent="0.25">
      <c r="A2983" s="41">
        <v>2981</v>
      </c>
      <c r="B2983" s="41">
        <v>27</v>
      </c>
      <c r="C2983" s="41">
        <v>23</v>
      </c>
    </row>
    <row r="2984" spans="1:3" x14ac:dyDescent="0.25">
      <c r="A2984" s="41">
        <v>2982</v>
      </c>
      <c r="B2984" s="41">
        <v>35</v>
      </c>
      <c r="C2984" s="41">
        <v>31</v>
      </c>
    </row>
    <row r="2985" spans="1:3" x14ac:dyDescent="0.25">
      <c r="A2985" s="41">
        <v>2983</v>
      </c>
      <c r="B2985" s="41">
        <v>16</v>
      </c>
      <c r="C2985" s="41">
        <v>17</v>
      </c>
    </row>
    <row r="2986" spans="1:3" x14ac:dyDescent="0.25">
      <c r="A2986" s="41">
        <v>2984</v>
      </c>
      <c r="B2986" s="41">
        <v>27</v>
      </c>
      <c r="C2986" s="41">
        <v>48</v>
      </c>
    </row>
    <row r="2987" spans="1:3" x14ac:dyDescent="0.25">
      <c r="A2987" s="41">
        <v>2985</v>
      </c>
      <c r="B2987" s="41">
        <v>35</v>
      </c>
      <c r="C2987" s="41">
        <v>24</v>
      </c>
    </row>
    <row r="2988" spans="1:3" x14ac:dyDescent="0.25">
      <c r="A2988" s="41">
        <v>2986</v>
      </c>
      <c r="B2988" s="41">
        <v>20</v>
      </c>
      <c r="C2988" s="41">
        <v>13</v>
      </c>
    </row>
    <row r="2989" spans="1:3" x14ac:dyDescent="0.25">
      <c r="A2989" s="41">
        <v>2987</v>
      </c>
      <c r="B2989" s="41">
        <v>39</v>
      </c>
      <c r="C2989" s="41">
        <v>52</v>
      </c>
    </row>
    <row r="2990" spans="1:3" x14ac:dyDescent="0.25">
      <c r="A2990" s="41">
        <v>2988</v>
      </c>
      <c r="B2990" s="41">
        <v>31</v>
      </c>
      <c r="C2990" s="41">
        <v>49</v>
      </c>
    </row>
    <row r="2991" spans="1:3" x14ac:dyDescent="0.25">
      <c r="A2991" s="41">
        <v>2989</v>
      </c>
      <c r="B2991" s="41">
        <v>24</v>
      </c>
      <c r="C2991" s="41">
        <v>31</v>
      </c>
    </row>
    <row r="2992" spans="1:3" x14ac:dyDescent="0.25">
      <c r="A2992" s="41">
        <v>2990</v>
      </c>
      <c r="B2992" s="41">
        <v>41</v>
      </c>
      <c r="C2992" s="41">
        <v>20</v>
      </c>
    </row>
    <row r="2993" spans="1:3" x14ac:dyDescent="0.25">
      <c r="A2993" s="41">
        <v>2991</v>
      </c>
      <c r="B2993" s="41">
        <v>41</v>
      </c>
      <c r="C2993" s="41">
        <v>26</v>
      </c>
    </row>
    <row r="2994" spans="1:3" x14ac:dyDescent="0.25">
      <c r="A2994" s="41">
        <v>2992</v>
      </c>
      <c r="B2994" s="41">
        <v>16</v>
      </c>
      <c r="C2994" s="41">
        <v>10</v>
      </c>
    </row>
    <row r="2995" spans="1:3" x14ac:dyDescent="0.25">
      <c r="A2995" s="41">
        <v>2993</v>
      </c>
      <c r="B2995" s="41">
        <v>46</v>
      </c>
      <c r="C2995" s="41">
        <v>23</v>
      </c>
    </row>
    <row r="2996" spans="1:3" x14ac:dyDescent="0.25">
      <c r="A2996" s="41">
        <v>2994</v>
      </c>
      <c r="B2996" s="41">
        <v>7</v>
      </c>
      <c r="C2996" s="41">
        <v>13</v>
      </c>
    </row>
    <row r="2997" spans="1:3" x14ac:dyDescent="0.25">
      <c r="A2997" s="41">
        <v>2995</v>
      </c>
      <c r="B2997" s="41">
        <v>20</v>
      </c>
      <c r="C2997" s="41">
        <v>12</v>
      </c>
    </row>
    <row r="2998" spans="1:3" x14ac:dyDescent="0.25">
      <c r="A2998" s="41">
        <v>2996</v>
      </c>
      <c r="B2998" s="41">
        <v>22</v>
      </c>
      <c r="C2998" s="41">
        <v>9</v>
      </c>
    </row>
    <row r="2999" spans="1:3" x14ac:dyDescent="0.25">
      <c r="A2999" s="41">
        <v>2997</v>
      </c>
      <c r="B2999" s="41">
        <v>27</v>
      </c>
      <c r="C2999" s="41">
        <v>30</v>
      </c>
    </row>
    <row r="3000" spans="1:3" x14ac:dyDescent="0.25">
      <c r="A3000" s="41">
        <v>2998</v>
      </c>
      <c r="B3000" s="41">
        <v>30</v>
      </c>
      <c r="C3000" s="41">
        <v>48</v>
      </c>
    </row>
    <row r="3001" spans="1:3" x14ac:dyDescent="0.25">
      <c r="A3001" s="41">
        <v>2999</v>
      </c>
      <c r="B3001" s="41">
        <v>31</v>
      </c>
      <c r="C3001" s="41">
        <v>37</v>
      </c>
    </row>
    <row r="3002" spans="1:3" x14ac:dyDescent="0.25">
      <c r="A3002" s="41">
        <v>3000</v>
      </c>
      <c r="B3002" s="41">
        <v>27</v>
      </c>
      <c r="C3002" s="41">
        <v>20</v>
      </c>
    </row>
    <row r="3003" spans="1:3" x14ac:dyDescent="0.25">
      <c r="A3003" s="41">
        <v>3001</v>
      </c>
      <c r="B3003" s="41">
        <v>24</v>
      </c>
      <c r="C3003" s="41">
        <v>20</v>
      </c>
    </row>
    <row r="3004" spans="1:3" x14ac:dyDescent="0.25">
      <c r="A3004" s="41">
        <v>3002</v>
      </c>
      <c r="B3004" s="41">
        <v>38</v>
      </c>
      <c r="C3004" s="41">
        <v>0</v>
      </c>
    </row>
    <row r="3005" spans="1:3" x14ac:dyDescent="0.25">
      <c r="A3005" s="41">
        <v>3003</v>
      </c>
      <c r="B3005" s="41">
        <v>28</v>
      </c>
      <c r="C3005" s="41">
        <v>34</v>
      </c>
    </row>
    <row r="3006" spans="1:3" x14ac:dyDescent="0.25">
      <c r="A3006" s="41">
        <v>3004</v>
      </c>
      <c r="B3006" s="41">
        <v>10</v>
      </c>
      <c r="C3006" s="41">
        <v>80</v>
      </c>
    </row>
    <row r="3007" spans="1:3" x14ac:dyDescent="0.25">
      <c r="A3007" s="41">
        <v>3005</v>
      </c>
      <c r="B3007" s="41">
        <v>13</v>
      </c>
      <c r="C3007" s="41">
        <v>35</v>
      </c>
    </row>
    <row r="3008" spans="1:3" x14ac:dyDescent="0.25">
      <c r="A3008" s="41">
        <v>3006</v>
      </c>
      <c r="B3008" s="41">
        <v>27</v>
      </c>
      <c r="C3008" s="41">
        <v>17</v>
      </c>
    </row>
    <row r="3009" spans="1:3" x14ac:dyDescent="0.25">
      <c r="A3009" s="41">
        <v>3007</v>
      </c>
      <c r="B3009" s="41">
        <v>17</v>
      </c>
      <c r="C3009" s="41">
        <v>24</v>
      </c>
    </row>
    <row r="3010" spans="1:3" x14ac:dyDescent="0.25">
      <c r="A3010" s="41">
        <v>3008</v>
      </c>
      <c r="B3010" s="41">
        <v>32</v>
      </c>
      <c r="C3010" s="41">
        <v>36</v>
      </c>
    </row>
    <row r="3011" spans="1:3" x14ac:dyDescent="0.25">
      <c r="A3011" s="41">
        <v>3009</v>
      </c>
      <c r="B3011" s="41">
        <v>35</v>
      </c>
      <c r="C3011" s="41">
        <v>16</v>
      </c>
    </row>
    <row r="3012" spans="1:3" x14ac:dyDescent="0.25">
      <c r="A3012" s="41">
        <v>3010</v>
      </c>
      <c r="B3012" s="41">
        <v>31</v>
      </c>
      <c r="C3012" s="41">
        <v>28</v>
      </c>
    </row>
    <row r="3013" spans="1:3" x14ac:dyDescent="0.25">
      <c r="A3013" s="41">
        <v>3011</v>
      </c>
      <c r="B3013" s="41">
        <v>38</v>
      </c>
      <c r="C3013" s="41">
        <v>26</v>
      </c>
    </row>
    <row r="3014" spans="1:3" x14ac:dyDescent="0.25">
      <c r="A3014" s="41">
        <v>3012</v>
      </c>
      <c r="B3014" s="41">
        <v>23</v>
      </c>
      <c r="C3014" s="41">
        <v>34</v>
      </c>
    </row>
    <row r="3015" spans="1:3" x14ac:dyDescent="0.25">
      <c r="A3015" s="41">
        <v>3013</v>
      </c>
      <c r="B3015" s="41">
        <v>17</v>
      </c>
      <c r="C3015" s="41">
        <v>16</v>
      </c>
    </row>
    <row r="3016" spans="1:3" x14ac:dyDescent="0.25">
      <c r="A3016" s="41">
        <v>3014</v>
      </c>
      <c r="B3016" s="41">
        <v>28</v>
      </c>
      <c r="C3016" s="41">
        <v>13</v>
      </c>
    </row>
    <row r="3017" spans="1:3" x14ac:dyDescent="0.25">
      <c r="A3017" s="41">
        <v>3015</v>
      </c>
      <c r="B3017" s="41">
        <v>14</v>
      </c>
      <c r="C3017" s="41">
        <v>64</v>
      </c>
    </row>
    <row r="3018" spans="1:3" x14ac:dyDescent="0.25">
      <c r="A3018" s="41">
        <v>3016</v>
      </c>
      <c r="B3018" s="41">
        <v>7</v>
      </c>
      <c r="C3018" s="41">
        <v>6</v>
      </c>
    </row>
    <row r="3019" spans="1:3" x14ac:dyDescent="0.25">
      <c r="A3019" s="41">
        <v>3017</v>
      </c>
      <c r="B3019" s="41">
        <v>13</v>
      </c>
      <c r="C3019" s="41">
        <v>42</v>
      </c>
    </row>
    <row r="3020" spans="1:3" x14ac:dyDescent="0.25">
      <c r="A3020" s="41">
        <v>3018</v>
      </c>
      <c r="B3020" s="41">
        <v>20</v>
      </c>
      <c r="C3020" s="41">
        <v>45</v>
      </c>
    </row>
    <row r="3021" spans="1:3" x14ac:dyDescent="0.25">
      <c r="A3021" s="41">
        <v>3019</v>
      </c>
      <c r="B3021" s="41">
        <v>17</v>
      </c>
      <c r="C3021" s="41">
        <v>25</v>
      </c>
    </row>
    <row r="3022" spans="1:3" x14ac:dyDescent="0.25">
      <c r="A3022" s="41">
        <v>3020</v>
      </c>
      <c r="B3022" s="41">
        <v>26</v>
      </c>
      <c r="C3022" s="41">
        <v>16</v>
      </c>
    </row>
    <row r="3023" spans="1:3" x14ac:dyDescent="0.25">
      <c r="A3023" s="41">
        <v>3021</v>
      </c>
      <c r="B3023" s="41">
        <v>10</v>
      </c>
      <c r="C3023" s="41">
        <v>20</v>
      </c>
    </row>
    <row r="3024" spans="1:3" x14ac:dyDescent="0.25">
      <c r="A3024" s="41">
        <v>3022</v>
      </c>
      <c r="B3024" s="41">
        <v>20</v>
      </c>
      <c r="C3024" s="41">
        <v>24</v>
      </c>
    </row>
    <row r="3025" spans="1:3" x14ac:dyDescent="0.25">
      <c r="A3025" s="41">
        <v>3023</v>
      </c>
      <c r="B3025" s="41">
        <v>14</v>
      </c>
      <c r="C3025" s="41">
        <v>19</v>
      </c>
    </row>
    <row r="3026" spans="1:3" x14ac:dyDescent="0.25">
      <c r="A3026" s="41">
        <v>3024</v>
      </c>
      <c r="B3026" s="41">
        <v>43</v>
      </c>
      <c r="C3026" s="41">
        <v>36</v>
      </c>
    </row>
    <row r="3027" spans="1:3" x14ac:dyDescent="0.25">
      <c r="A3027" s="41">
        <v>3025</v>
      </c>
      <c r="B3027" s="41">
        <v>40</v>
      </c>
      <c r="C3027" s="41">
        <v>26</v>
      </c>
    </row>
    <row r="3028" spans="1:3" x14ac:dyDescent="0.25">
      <c r="A3028" s="41">
        <v>3026</v>
      </c>
      <c r="B3028" s="41">
        <v>10</v>
      </c>
      <c r="C3028" s="41">
        <v>27</v>
      </c>
    </row>
    <row r="3029" spans="1:3" x14ac:dyDescent="0.25">
      <c r="A3029" s="41">
        <v>3027</v>
      </c>
      <c r="B3029" s="41">
        <v>25</v>
      </c>
      <c r="C3029" s="41">
        <v>38</v>
      </c>
    </row>
    <row r="3030" spans="1:3" x14ac:dyDescent="0.25">
      <c r="A3030" s="41">
        <v>3028</v>
      </c>
      <c r="B3030" s="41">
        <v>13</v>
      </c>
      <c r="C3030" s="41">
        <v>7</v>
      </c>
    </row>
    <row r="3031" spans="1:3" x14ac:dyDescent="0.25">
      <c r="A3031" s="41">
        <v>3029</v>
      </c>
      <c r="B3031" s="41">
        <v>19</v>
      </c>
      <c r="C3031" s="41">
        <v>43</v>
      </c>
    </row>
    <row r="3032" spans="1:3" x14ac:dyDescent="0.25">
      <c r="A3032" s="41">
        <v>3030</v>
      </c>
      <c r="B3032" s="41">
        <v>22</v>
      </c>
      <c r="C3032" s="41">
        <v>37</v>
      </c>
    </row>
    <row r="3033" spans="1:3" x14ac:dyDescent="0.25">
      <c r="A3033" s="41">
        <v>3031</v>
      </c>
      <c r="B3033" s="41">
        <v>21</v>
      </c>
      <c r="C3033" s="41">
        <v>20</v>
      </c>
    </row>
    <row r="3034" spans="1:3" x14ac:dyDescent="0.25">
      <c r="A3034" s="41">
        <v>3032</v>
      </c>
      <c r="B3034" s="41">
        <v>36</v>
      </c>
      <c r="C3034" s="41">
        <v>19</v>
      </c>
    </row>
    <row r="3035" spans="1:3" x14ac:dyDescent="0.25">
      <c r="A3035" s="41">
        <v>3033</v>
      </c>
      <c r="B3035" s="41">
        <v>27</v>
      </c>
      <c r="C3035" s="41">
        <v>28</v>
      </c>
    </row>
    <row r="3036" spans="1:3" x14ac:dyDescent="0.25">
      <c r="A3036" s="41">
        <v>3034</v>
      </c>
      <c r="B3036" s="41">
        <v>31</v>
      </c>
      <c r="C3036" s="41">
        <v>40</v>
      </c>
    </row>
    <row r="3037" spans="1:3" x14ac:dyDescent="0.25">
      <c r="A3037" s="41">
        <v>3035</v>
      </c>
      <c r="B3037" s="41">
        <v>10</v>
      </c>
      <c r="C3037" s="41">
        <v>25</v>
      </c>
    </row>
    <row r="3038" spans="1:3" x14ac:dyDescent="0.25">
      <c r="A3038" s="41">
        <v>3036</v>
      </c>
      <c r="B3038" s="41">
        <v>31</v>
      </c>
      <c r="C3038" s="41">
        <v>10</v>
      </c>
    </row>
    <row r="3039" spans="1:3" x14ac:dyDescent="0.25">
      <c r="A3039" s="41">
        <v>3037</v>
      </c>
      <c r="B3039" s="41">
        <v>34</v>
      </c>
      <c r="C3039" s="41">
        <v>47</v>
      </c>
    </row>
    <row r="3040" spans="1:3" x14ac:dyDescent="0.25">
      <c r="A3040" s="41">
        <v>3038</v>
      </c>
      <c r="B3040" s="41">
        <v>20</v>
      </c>
      <c r="C3040" s="41">
        <v>3</v>
      </c>
    </row>
    <row r="3041" spans="1:3" x14ac:dyDescent="0.25">
      <c r="A3041" s="41">
        <v>3039</v>
      </c>
      <c r="B3041" s="41">
        <v>16</v>
      </c>
      <c r="C3041" s="41">
        <v>29</v>
      </c>
    </row>
    <row r="3042" spans="1:3" x14ac:dyDescent="0.25">
      <c r="A3042" s="41">
        <v>3040</v>
      </c>
      <c r="B3042" s="41">
        <v>20</v>
      </c>
      <c r="C3042" s="41">
        <v>23</v>
      </c>
    </row>
    <row r="3043" spans="1:3" x14ac:dyDescent="0.25">
      <c r="A3043" s="41">
        <v>3041</v>
      </c>
      <c r="B3043" s="41">
        <v>39</v>
      </c>
      <c r="C3043" s="41">
        <v>23</v>
      </c>
    </row>
    <row r="3044" spans="1:3" x14ac:dyDescent="0.25">
      <c r="A3044" s="41">
        <v>3042</v>
      </c>
      <c r="B3044" s="41">
        <v>20</v>
      </c>
      <c r="C3044" s="41">
        <v>39</v>
      </c>
    </row>
    <row r="3045" spans="1:3" x14ac:dyDescent="0.25">
      <c r="A3045" s="41">
        <v>3043</v>
      </c>
      <c r="B3045" s="41">
        <v>14</v>
      </c>
      <c r="C3045" s="41">
        <v>39</v>
      </c>
    </row>
    <row r="3046" spans="1:3" x14ac:dyDescent="0.25">
      <c r="A3046" s="41">
        <v>3044</v>
      </c>
      <c r="B3046" s="41">
        <v>47</v>
      </c>
      <c r="C3046" s="41">
        <v>20</v>
      </c>
    </row>
    <row r="3047" spans="1:3" x14ac:dyDescent="0.25">
      <c r="A3047" s="41">
        <v>3045</v>
      </c>
      <c r="B3047" s="41">
        <v>30</v>
      </c>
      <c r="C3047" s="41">
        <v>27</v>
      </c>
    </row>
    <row r="3048" spans="1:3" x14ac:dyDescent="0.25">
      <c r="A3048" s="41">
        <v>3046</v>
      </c>
      <c r="B3048" s="41">
        <v>34</v>
      </c>
      <c r="C3048" s="41">
        <v>52</v>
      </c>
    </row>
    <row r="3049" spans="1:3" x14ac:dyDescent="0.25">
      <c r="A3049" s="41">
        <v>3047</v>
      </c>
      <c r="B3049" s="41">
        <v>29</v>
      </c>
      <c r="C3049" s="41">
        <v>49</v>
      </c>
    </row>
    <row r="3050" spans="1:3" x14ac:dyDescent="0.25">
      <c r="A3050" s="41">
        <v>3048</v>
      </c>
      <c r="B3050" s="41">
        <v>29</v>
      </c>
      <c r="C3050" s="41">
        <v>37</v>
      </c>
    </row>
    <row r="3051" spans="1:3" x14ac:dyDescent="0.25">
      <c r="A3051" s="41">
        <v>3049</v>
      </c>
      <c r="B3051" s="41">
        <v>7</v>
      </c>
      <c r="C3051" s="41">
        <v>38</v>
      </c>
    </row>
    <row r="3052" spans="1:3" x14ac:dyDescent="0.25">
      <c r="A3052" s="41">
        <v>3050</v>
      </c>
      <c r="B3052" s="41">
        <v>38</v>
      </c>
      <c r="C3052" s="41">
        <v>27</v>
      </c>
    </row>
    <row r="3053" spans="1:3" x14ac:dyDescent="0.25">
      <c r="A3053" s="41">
        <v>3051</v>
      </c>
      <c r="B3053" s="41">
        <v>34</v>
      </c>
      <c r="C3053" s="41">
        <v>14</v>
      </c>
    </row>
    <row r="3054" spans="1:3" x14ac:dyDescent="0.25">
      <c r="A3054" s="41">
        <v>3052</v>
      </c>
      <c r="B3054" s="41">
        <v>10</v>
      </c>
      <c r="C3054" s="41">
        <v>20</v>
      </c>
    </row>
    <row r="3055" spans="1:3" x14ac:dyDescent="0.25">
      <c r="A3055" s="41">
        <v>3053</v>
      </c>
      <c r="B3055" s="41">
        <v>10</v>
      </c>
      <c r="C3055" s="41">
        <v>3</v>
      </c>
    </row>
    <row r="3056" spans="1:3" x14ac:dyDescent="0.25">
      <c r="A3056" s="41">
        <v>3054</v>
      </c>
      <c r="B3056" s="41">
        <v>21</v>
      </c>
      <c r="C3056" s="41">
        <v>25</v>
      </c>
    </row>
    <row r="3057" spans="1:3" x14ac:dyDescent="0.25">
      <c r="A3057" s="41">
        <v>3055</v>
      </c>
      <c r="B3057" s="41">
        <v>0</v>
      </c>
      <c r="C3057" s="41">
        <v>27</v>
      </c>
    </row>
    <row r="3058" spans="1:3" x14ac:dyDescent="0.25">
      <c r="A3058" s="41">
        <v>3056</v>
      </c>
      <c r="B3058" s="41">
        <v>38</v>
      </c>
      <c r="C3058" s="41">
        <v>43</v>
      </c>
    </row>
    <row r="3059" spans="1:3" x14ac:dyDescent="0.25">
      <c r="A3059" s="41">
        <v>3057</v>
      </c>
      <c r="B3059" s="41">
        <v>34</v>
      </c>
      <c r="C3059" s="41">
        <v>37</v>
      </c>
    </row>
    <row r="3060" spans="1:3" x14ac:dyDescent="0.25">
      <c r="A3060" s="41">
        <v>3058</v>
      </c>
      <c r="B3060" s="41">
        <v>33</v>
      </c>
      <c r="C3060" s="41">
        <v>24</v>
      </c>
    </row>
    <row r="3061" spans="1:3" x14ac:dyDescent="0.25">
      <c r="A3061" s="41">
        <v>3059</v>
      </c>
      <c r="B3061" s="41">
        <v>32</v>
      </c>
      <c r="C3061" s="41">
        <v>24</v>
      </c>
    </row>
    <row r="3062" spans="1:3" x14ac:dyDescent="0.25">
      <c r="A3062" s="41">
        <v>3060</v>
      </c>
      <c r="B3062" s="41">
        <v>26</v>
      </c>
      <c r="C3062" s="41">
        <v>44</v>
      </c>
    </row>
    <row r="3063" spans="1:3" x14ac:dyDescent="0.25">
      <c r="A3063" s="41">
        <v>3061</v>
      </c>
      <c r="B3063" s="41">
        <v>48</v>
      </c>
      <c r="C3063" s="41">
        <v>12</v>
      </c>
    </row>
    <row r="3064" spans="1:3" x14ac:dyDescent="0.25">
      <c r="A3064" s="41">
        <v>3062</v>
      </c>
      <c r="B3064" s="41">
        <v>31</v>
      </c>
      <c r="C3064" s="41">
        <v>32</v>
      </c>
    </row>
    <row r="3065" spans="1:3" x14ac:dyDescent="0.25">
      <c r="A3065" s="41">
        <v>3063</v>
      </c>
      <c r="B3065" s="41">
        <v>19</v>
      </c>
      <c r="C3065" s="41">
        <v>41</v>
      </c>
    </row>
    <row r="3066" spans="1:3" x14ac:dyDescent="0.25">
      <c r="A3066" s="41">
        <v>3064</v>
      </c>
      <c r="B3066" s="41">
        <v>7</v>
      </c>
      <c r="C3066" s="41">
        <v>38</v>
      </c>
    </row>
    <row r="3067" spans="1:3" x14ac:dyDescent="0.25">
      <c r="A3067" s="41">
        <v>3065</v>
      </c>
      <c r="B3067" s="41">
        <v>18</v>
      </c>
      <c r="C3067" s="41">
        <v>23</v>
      </c>
    </row>
    <row r="3068" spans="1:3" x14ac:dyDescent="0.25">
      <c r="A3068" s="41">
        <v>3066</v>
      </c>
      <c r="B3068" s="41">
        <v>47</v>
      </c>
      <c r="C3068" s="41">
        <v>48</v>
      </c>
    </row>
    <row r="3069" spans="1:3" x14ac:dyDescent="0.25">
      <c r="A3069" s="41">
        <v>3067</v>
      </c>
      <c r="B3069" s="41">
        <v>17</v>
      </c>
      <c r="C3069" s="41">
        <v>19</v>
      </c>
    </row>
    <row r="3070" spans="1:3" x14ac:dyDescent="0.25">
      <c r="A3070" s="41">
        <v>3068</v>
      </c>
      <c r="B3070" s="41">
        <v>38</v>
      </c>
      <c r="C3070" s="41">
        <v>42</v>
      </c>
    </row>
    <row r="3071" spans="1:3" x14ac:dyDescent="0.25">
      <c r="A3071" s="41">
        <v>3069</v>
      </c>
      <c r="B3071" s="41">
        <v>24</v>
      </c>
      <c r="C3071" s="41">
        <v>27</v>
      </c>
    </row>
    <row r="3072" spans="1:3" x14ac:dyDescent="0.25">
      <c r="A3072" s="41">
        <v>3070</v>
      </c>
      <c r="B3072" s="41">
        <v>15</v>
      </c>
      <c r="C3072" s="41">
        <v>26</v>
      </c>
    </row>
    <row r="3073" spans="1:3" x14ac:dyDescent="0.25">
      <c r="A3073" s="41">
        <v>3071</v>
      </c>
      <c r="B3073" s="41">
        <v>30</v>
      </c>
      <c r="C3073" s="41">
        <v>56</v>
      </c>
    </row>
    <row r="3074" spans="1:3" x14ac:dyDescent="0.25">
      <c r="A3074" s="41">
        <v>3072</v>
      </c>
      <c r="B3074" s="41">
        <v>28</v>
      </c>
      <c r="C3074" s="41">
        <v>22</v>
      </c>
    </row>
    <row r="3075" spans="1:3" x14ac:dyDescent="0.25">
      <c r="A3075" s="41">
        <v>3073</v>
      </c>
      <c r="B3075" s="41">
        <v>12</v>
      </c>
      <c r="C3075" s="41">
        <v>21</v>
      </c>
    </row>
    <row r="3076" spans="1:3" x14ac:dyDescent="0.25">
      <c r="A3076" s="41">
        <v>3074</v>
      </c>
      <c r="B3076" s="41">
        <v>16</v>
      </c>
      <c r="C3076" s="41">
        <v>13</v>
      </c>
    </row>
    <row r="3077" spans="1:3" x14ac:dyDescent="0.25">
      <c r="A3077" s="41">
        <v>3075</v>
      </c>
      <c r="B3077" s="41">
        <v>46</v>
      </c>
      <c r="C3077" s="41">
        <v>33</v>
      </c>
    </row>
    <row r="3078" spans="1:3" x14ac:dyDescent="0.25">
      <c r="A3078" s="41">
        <v>3076</v>
      </c>
      <c r="B3078" s="41">
        <v>30</v>
      </c>
      <c r="C3078" s="41">
        <v>17</v>
      </c>
    </row>
    <row r="3079" spans="1:3" x14ac:dyDescent="0.25">
      <c r="A3079" s="41">
        <v>3077</v>
      </c>
      <c r="B3079" s="41">
        <v>24</v>
      </c>
      <c r="C3079" s="41">
        <v>0</v>
      </c>
    </row>
    <row r="3080" spans="1:3" x14ac:dyDescent="0.25">
      <c r="A3080" s="41">
        <v>3078</v>
      </c>
      <c r="B3080" s="41">
        <v>16</v>
      </c>
      <c r="C3080" s="41">
        <v>34</v>
      </c>
    </row>
    <row r="3081" spans="1:3" x14ac:dyDescent="0.25">
      <c r="A3081" s="41">
        <v>3079</v>
      </c>
      <c r="B3081" s="41">
        <v>34</v>
      </c>
      <c r="C3081" s="41">
        <v>14</v>
      </c>
    </row>
    <row r="3082" spans="1:3" x14ac:dyDescent="0.25">
      <c r="A3082" s="41">
        <v>3080</v>
      </c>
      <c r="B3082" s="41">
        <v>17</v>
      </c>
      <c r="C3082" s="41">
        <v>26</v>
      </c>
    </row>
    <row r="3083" spans="1:3" x14ac:dyDescent="0.25">
      <c r="A3083" s="41">
        <v>3081</v>
      </c>
      <c r="B3083" s="41">
        <v>27</v>
      </c>
      <c r="C3083" s="41">
        <v>37</v>
      </c>
    </row>
    <row r="3084" spans="1:3" x14ac:dyDescent="0.25">
      <c r="A3084" s="41">
        <v>3082</v>
      </c>
      <c r="B3084" s="41">
        <v>23</v>
      </c>
      <c r="C3084" s="41">
        <v>36</v>
      </c>
    </row>
    <row r="3085" spans="1:3" x14ac:dyDescent="0.25">
      <c r="A3085" s="41">
        <v>3083</v>
      </c>
      <c r="B3085" s="41">
        <v>24</v>
      </c>
      <c r="C3085" s="41">
        <v>13</v>
      </c>
    </row>
    <row r="3086" spans="1:3" x14ac:dyDescent="0.25">
      <c r="A3086" s="41">
        <v>3084</v>
      </c>
      <c r="B3086" s="41">
        <v>32</v>
      </c>
      <c r="C3086" s="41">
        <v>13</v>
      </c>
    </row>
    <row r="3087" spans="1:3" x14ac:dyDescent="0.25">
      <c r="A3087" s="41">
        <v>3085</v>
      </c>
      <c r="B3087" s="41">
        <v>15</v>
      </c>
      <c r="C3087" s="41">
        <v>27</v>
      </c>
    </row>
    <row r="3088" spans="1:3" x14ac:dyDescent="0.25">
      <c r="A3088" s="41">
        <v>3086</v>
      </c>
      <c r="B3088" s="41">
        <v>17</v>
      </c>
      <c r="C3088" s="41">
        <v>38</v>
      </c>
    </row>
    <row r="3089" spans="1:3" x14ac:dyDescent="0.25">
      <c r="A3089" s="41">
        <v>3087</v>
      </c>
      <c r="B3089" s="41">
        <v>43</v>
      </c>
      <c r="C3089" s="41">
        <v>26</v>
      </c>
    </row>
    <row r="3090" spans="1:3" x14ac:dyDescent="0.25">
      <c r="A3090" s="41">
        <v>3088</v>
      </c>
      <c r="B3090" s="41">
        <v>16</v>
      </c>
      <c r="C3090" s="41">
        <v>10</v>
      </c>
    </row>
    <row r="3091" spans="1:3" x14ac:dyDescent="0.25">
      <c r="A3091" s="41">
        <v>3089</v>
      </c>
      <c r="B3091" s="41">
        <v>41</v>
      </c>
      <c r="C3091" s="41">
        <v>29</v>
      </c>
    </row>
    <row r="3092" spans="1:3" x14ac:dyDescent="0.25">
      <c r="A3092" s="41">
        <v>3090</v>
      </c>
      <c r="B3092" s="41">
        <v>28</v>
      </c>
      <c r="C3092" s="41">
        <v>13</v>
      </c>
    </row>
    <row r="3093" spans="1:3" x14ac:dyDescent="0.25">
      <c r="A3093" s="41">
        <v>3091</v>
      </c>
      <c r="B3093" s="41">
        <v>21</v>
      </c>
      <c r="C3093" s="41">
        <v>28</v>
      </c>
    </row>
    <row r="3094" spans="1:3" x14ac:dyDescent="0.25">
      <c r="A3094" s="41">
        <v>3092</v>
      </c>
      <c r="B3094" s="41">
        <v>23</v>
      </c>
      <c r="C3094" s="41">
        <v>13</v>
      </c>
    </row>
    <row r="3095" spans="1:3" x14ac:dyDescent="0.25">
      <c r="A3095" s="41">
        <v>3093</v>
      </c>
      <c r="B3095" s="41">
        <v>15</v>
      </c>
      <c r="C3095" s="41">
        <v>27</v>
      </c>
    </row>
    <row r="3096" spans="1:3" x14ac:dyDescent="0.25">
      <c r="A3096" s="41">
        <v>3094</v>
      </c>
      <c r="B3096" s="41">
        <v>17</v>
      </c>
      <c r="C3096" s="41">
        <v>27</v>
      </c>
    </row>
    <row r="3097" spans="1:3" x14ac:dyDescent="0.25">
      <c r="A3097" s="41">
        <v>3095</v>
      </c>
      <c r="B3097" s="41">
        <v>10</v>
      </c>
      <c r="C3097" s="41">
        <v>30</v>
      </c>
    </row>
    <row r="3098" spans="1:3" x14ac:dyDescent="0.25">
      <c r="A3098" s="41">
        <v>3096</v>
      </c>
      <c r="B3098" s="41">
        <v>20</v>
      </c>
      <c r="C3098" s="41">
        <v>21</v>
      </c>
    </row>
    <row r="3099" spans="1:3" x14ac:dyDescent="0.25">
      <c r="A3099" s="41">
        <v>3097</v>
      </c>
      <c r="B3099" s="41">
        <v>70</v>
      </c>
      <c r="C3099" s="41">
        <v>12</v>
      </c>
    </row>
    <row r="3100" spans="1:3" x14ac:dyDescent="0.25">
      <c r="A3100" s="41">
        <v>3098</v>
      </c>
      <c r="B3100" s="41">
        <v>31</v>
      </c>
      <c r="C3100" s="41">
        <v>33</v>
      </c>
    </row>
    <row r="3101" spans="1:3" x14ac:dyDescent="0.25">
      <c r="A3101" s="41">
        <v>3099</v>
      </c>
      <c r="B3101" s="41">
        <v>24</v>
      </c>
      <c r="C3101" s="41">
        <v>27</v>
      </c>
    </row>
    <row r="3102" spans="1:3" x14ac:dyDescent="0.25">
      <c r="A3102" s="41">
        <v>3100</v>
      </c>
      <c r="B3102" s="41">
        <v>33</v>
      </c>
      <c r="C3102" s="41">
        <v>12</v>
      </c>
    </row>
    <row r="3103" spans="1:3" x14ac:dyDescent="0.25">
      <c r="A3103" s="41">
        <v>3101</v>
      </c>
      <c r="B3103" s="41">
        <v>30</v>
      </c>
      <c r="C3103" s="41">
        <v>58</v>
      </c>
    </row>
    <row r="3104" spans="1:3" x14ac:dyDescent="0.25">
      <c r="A3104" s="41">
        <v>3102</v>
      </c>
      <c r="B3104" s="41">
        <v>39</v>
      </c>
      <c r="C3104" s="41">
        <v>40</v>
      </c>
    </row>
    <row r="3105" spans="1:3" x14ac:dyDescent="0.25">
      <c r="A3105" s="41">
        <v>3103</v>
      </c>
      <c r="B3105" s="41">
        <v>6</v>
      </c>
      <c r="C3105" s="41">
        <v>48</v>
      </c>
    </row>
    <row r="3106" spans="1:3" x14ac:dyDescent="0.25">
      <c r="A3106" s="41">
        <v>3104</v>
      </c>
      <c r="B3106" s="41">
        <v>40</v>
      </c>
      <c r="C3106" s="41">
        <v>10</v>
      </c>
    </row>
    <row r="3107" spans="1:3" x14ac:dyDescent="0.25">
      <c r="A3107" s="41">
        <v>3105</v>
      </c>
      <c r="B3107" s="41">
        <v>46</v>
      </c>
      <c r="C3107" s="41">
        <v>29</v>
      </c>
    </row>
    <row r="3108" spans="1:3" x14ac:dyDescent="0.25">
      <c r="A3108" s="41">
        <v>3106</v>
      </c>
      <c r="B3108" s="41">
        <v>27</v>
      </c>
      <c r="C3108" s="41">
        <v>12</v>
      </c>
    </row>
    <row r="3109" spans="1:3" x14ac:dyDescent="0.25">
      <c r="A3109" s="41">
        <v>3107</v>
      </c>
      <c r="B3109" s="41">
        <v>22</v>
      </c>
      <c r="C3109" s="41">
        <v>27</v>
      </c>
    </row>
    <row r="3110" spans="1:3" x14ac:dyDescent="0.25">
      <c r="A3110" s="41">
        <v>3108</v>
      </c>
      <c r="B3110" s="41">
        <v>34</v>
      </c>
      <c r="C3110" s="41">
        <v>26</v>
      </c>
    </row>
    <row r="3111" spans="1:3" x14ac:dyDescent="0.25">
      <c r="A3111" s="41">
        <v>3109</v>
      </c>
      <c r="B3111" s="41">
        <v>25</v>
      </c>
      <c r="C3111" s="41">
        <v>32</v>
      </c>
    </row>
    <row r="3112" spans="1:3" x14ac:dyDescent="0.25">
      <c r="A3112" s="41">
        <v>3110</v>
      </c>
      <c r="B3112" s="41">
        <v>31</v>
      </c>
      <c r="C3112" s="41">
        <v>30</v>
      </c>
    </row>
    <row r="3113" spans="1:3" x14ac:dyDescent="0.25">
      <c r="A3113" s="41">
        <v>3111</v>
      </c>
      <c r="B3113" s="41">
        <v>0</v>
      </c>
      <c r="C3113" s="41">
        <v>6</v>
      </c>
    </row>
    <row r="3114" spans="1:3" x14ac:dyDescent="0.25">
      <c r="A3114" s="41">
        <v>3112</v>
      </c>
      <c r="B3114" s="41">
        <v>10</v>
      </c>
      <c r="C3114" s="41">
        <v>48</v>
      </c>
    </row>
    <row r="3115" spans="1:3" x14ac:dyDescent="0.25">
      <c r="A3115" s="41">
        <v>3113</v>
      </c>
      <c r="B3115" s="41">
        <v>14</v>
      </c>
      <c r="C3115" s="41">
        <v>20</v>
      </c>
    </row>
    <row r="3116" spans="1:3" x14ac:dyDescent="0.25">
      <c r="A3116" s="41">
        <v>3114</v>
      </c>
      <c r="B3116" s="41">
        <v>17</v>
      </c>
      <c r="C3116" s="41">
        <v>29</v>
      </c>
    </row>
    <row r="3117" spans="1:3" x14ac:dyDescent="0.25">
      <c r="A3117" s="41">
        <v>3115</v>
      </c>
      <c r="B3117" s="41">
        <v>20</v>
      </c>
      <c r="C3117" s="41">
        <v>41</v>
      </c>
    </row>
    <row r="3118" spans="1:3" x14ac:dyDescent="0.25">
      <c r="A3118" s="41">
        <v>3116</v>
      </c>
      <c r="B3118" s="41">
        <v>47</v>
      </c>
      <c r="C3118" s="41">
        <v>37</v>
      </c>
    </row>
    <row r="3119" spans="1:3" x14ac:dyDescent="0.25">
      <c r="A3119" s="41">
        <v>3117</v>
      </c>
      <c r="B3119" s="41">
        <v>34</v>
      </c>
      <c r="C3119" s="41">
        <v>20</v>
      </c>
    </row>
    <row r="3120" spans="1:3" x14ac:dyDescent="0.25">
      <c r="A3120" s="41">
        <v>3118</v>
      </c>
      <c r="B3120" s="41">
        <v>17</v>
      </c>
      <c r="C3120" s="41">
        <v>23</v>
      </c>
    </row>
    <row r="3121" spans="1:3" x14ac:dyDescent="0.25">
      <c r="A3121" s="41">
        <v>3119</v>
      </c>
      <c r="B3121" s="41">
        <v>16</v>
      </c>
      <c r="C3121" s="41">
        <v>34</v>
      </c>
    </row>
    <row r="3122" spans="1:3" x14ac:dyDescent="0.25">
      <c r="A3122" s="41">
        <v>3120</v>
      </c>
      <c r="B3122" s="41">
        <v>24</v>
      </c>
      <c r="C3122" s="41">
        <v>20</v>
      </c>
    </row>
    <row r="3123" spans="1:3" x14ac:dyDescent="0.25">
      <c r="A3123" s="41">
        <v>3121</v>
      </c>
      <c r="B3123" s="41">
        <v>9</v>
      </c>
      <c r="C3123" s="41">
        <v>30</v>
      </c>
    </row>
    <row r="3124" spans="1:3" x14ac:dyDescent="0.25">
      <c r="A3124" s="41">
        <v>3122</v>
      </c>
      <c r="B3124" s="41">
        <v>44</v>
      </c>
      <c r="C3124" s="41">
        <v>20</v>
      </c>
    </row>
    <row r="3125" spans="1:3" x14ac:dyDescent="0.25">
      <c r="A3125" s="41">
        <v>3123</v>
      </c>
      <c r="B3125" s="41">
        <v>22</v>
      </c>
      <c r="C3125" s="41">
        <v>40</v>
      </c>
    </row>
    <row r="3126" spans="1:3" x14ac:dyDescent="0.25">
      <c r="A3126" s="41">
        <v>3124</v>
      </c>
      <c r="B3126" s="41">
        <v>44</v>
      </c>
      <c r="C3126" s="41">
        <v>30</v>
      </c>
    </row>
    <row r="3127" spans="1:3" x14ac:dyDescent="0.25">
      <c r="A3127" s="41">
        <v>3125</v>
      </c>
      <c r="B3127" s="41">
        <v>18</v>
      </c>
      <c r="C3127" s="41">
        <v>45</v>
      </c>
    </row>
    <row r="3128" spans="1:3" x14ac:dyDescent="0.25">
      <c r="A3128" s="41">
        <v>3126</v>
      </c>
      <c r="B3128" s="41">
        <v>41</v>
      </c>
      <c r="C3128" s="41">
        <v>37</v>
      </c>
    </row>
    <row r="3129" spans="1:3" x14ac:dyDescent="0.25">
      <c r="A3129" s="41">
        <v>3127</v>
      </c>
      <c r="B3129" s="41">
        <v>12</v>
      </c>
      <c r="C3129" s="41">
        <v>19</v>
      </c>
    </row>
    <row r="3130" spans="1:3" x14ac:dyDescent="0.25">
      <c r="A3130" s="41">
        <v>3128</v>
      </c>
      <c r="B3130" s="41">
        <v>17</v>
      </c>
      <c r="C3130" s="41">
        <v>34</v>
      </c>
    </row>
    <row r="3131" spans="1:3" x14ac:dyDescent="0.25">
      <c r="A3131" s="41">
        <v>3129</v>
      </c>
      <c r="B3131" s="41">
        <v>21</v>
      </c>
      <c r="C3131" s="41">
        <v>83</v>
      </c>
    </row>
    <row r="3132" spans="1:3" x14ac:dyDescent="0.25">
      <c r="A3132" s="41">
        <v>3130</v>
      </c>
      <c r="B3132" s="41">
        <v>17</v>
      </c>
      <c r="C3132" s="41">
        <v>10</v>
      </c>
    </row>
    <row r="3133" spans="1:3" x14ac:dyDescent="0.25">
      <c r="A3133" s="41">
        <v>3131</v>
      </c>
      <c r="B3133" s="41">
        <v>39</v>
      </c>
      <c r="C3133" s="41">
        <v>40</v>
      </c>
    </row>
    <row r="3134" spans="1:3" x14ac:dyDescent="0.25">
      <c r="A3134" s="41">
        <v>3132</v>
      </c>
      <c r="B3134" s="41">
        <v>14</v>
      </c>
      <c r="C3134" s="41">
        <v>37</v>
      </c>
    </row>
    <row r="3135" spans="1:3" x14ac:dyDescent="0.25">
      <c r="A3135" s="41">
        <v>3133</v>
      </c>
      <c r="B3135" s="41">
        <v>0</v>
      </c>
      <c r="C3135" s="41">
        <v>19</v>
      </c>
    </row>
    <row r="3136" spans="1:3" x14ac:dyDescent="0.25">
      <c r="A3136" s="41">
        <v>3134</v>
      </c>
      <c r="B3136" s="41">
        <v>46</v>
      </c>
      <c r="C3136" s="41">
        <v>47</v>
      </c>
    </row>
    <row r="3137" spans="1:3" x14ac:dyDescent="0.25">
      <c r="A3137" s="41">
        <v>3135</v>
      </c>
      <c r="B3137" s="41">
        <v>27</v>
      </c>
      <c r="C3137" s="41">
        <v>36</v>
      </c>
    </row>
    <row r="3138" spans="1:3" x14ac:dyDescent="0.25">
      <c r="A3138" s="41">
        <v>3136</v>
      </c>
      <c r="B3138" s="41">
        <v>36</v>
      </c>
      <c r="C3138" s="41">
        <v>42</v>
      </c>
    </row>
    <row r="3139" spans="1:3" x14ac:dyDescent="0.25">
      <c r="A3139" s="41">
        <v>3137</v>
      </c>
      <c r="B3139" s="41">
        <v>15</v>
      </c>
      <c r="C3139" s="41">
        <v>36</v>
      </c>
    </row>
    <row r="3140" spans="1:3" x14ac:dyDescent="0.25">
      <c r="A3140" s="41">
        <v>3138</v>
      </c>
      <c r="B3140" s="41">
        <v>26</v>
      </c>
      <c r="C3140" s="41">
        <v>20</v>
      </c>
    </row>
    <row r="3141" spans="1:3" x14ac:dyDescent="0.25">
      <c r="A3141" s="41">
        <v>3139</v>
      </c>
      <c r="B3141" s="41">
        <v>23</v>
      </c>
      <c r="C3141" s="41">
        <v>0</v>
      </c>
    </row>
    <row r="3142" spans="1:3" x14ac:dyDescent="0.25">
      <c r="A3142" s="41">
        <v>3140</v>
      </c>
      <c r="B3142" s="41">
        <v>3</v>
      </c>
      <c r="C3142" s="41">
        <v>30</v>
      </c>
    </row>
    <row r="3143" spans="1:3" x14ac:dyDescent="0.25">
      <c r="A3143" s="41">
        <v>3141</v>
      </c>
      <c r="B3143" s="41">
        <v>30</v>
      </c>
      <c r="C3143" s="41">
        <v>34</v>
      </c>
    </row>
    <row r="3144" spans="1:3" x14ac:dyDescent="0.25">
      <c r="A3144" s="41">
        <v>3142</v>
      </c>
      <c r="B3144" s="41">
        <v>6</v>
      </c>
      <c r="C3144" s="41">
        <v>10</v>
      </c>
    </row>
    <row r="3145" spans="1:3" x14ac:dyDescent="0.25">
      <c r="A3145" s="41">
        <v>3143</v>
      </c>
      <c r="B3145" s="41">
        <v>30</v>
      </c>
      <c r="C3145" s="41">
        <v>50</v>
      </c>
    </row>
    <row r="3146" spans="1:3" x14ac:dyDescent="0.25">
      <c r="A3146" s="41">
        <v>3144</v>
      </c>
      <c r="B3146" s="41">
        <v>3</v>
      </c>
      <c r="C3146" s="41">
        <v>17</v>
      </c>
    </row>
    <row r="3147" spans="1:3" x14ac:dyDescent="0.25">
      <c r="A3147" s="41">
        <v>3145</v>
      </c>
      <c r="B3147" s="41">
        <v>24</v>
      </c>
      <c r="C3147" s="41">
        <v>40</v>
      </c>
    </row>
    <row r="3148" spans="1:3" x14ac:dyDescent="0.25">
      <c r="A3148" s="41">
        <v>3146</v>
      </c>
      <c r="B3148" s="41">
        <v>36</v>
      </c>
      <c r="C3148" s="41">
        <v>42</v>
      </c>
    </row>
    <row r="3149" spans="1:3" x14ac:dyDescent="0.25">
      <c r="A3149" s="41">
        <v>3147</v>
      </c>
      <c r="B3149" s="41">
        <v>16</v>
      </c>
      <c r="C3149" s="41">
        <v>22</v>
      </c>
    </row>
    <row r="3150" spans="1:3" x14ac:dyDescent="0.25">
      <c r="A3150" s="41">
        <v>3148</v>
      </c>
      <c r="B3150" s="41">
        <v>47</v>
      </c>
      <c r="C3150" s="41">
        <v>29</v>
      </c>
    </row>
    <row r="3151" spans="1:3" x14ac:dyDescent="0.25">
      <c r="A3151" s="41">
        <v>3149</v>
      </c>
      <c r="B3151" s="41">
        <v>32</v>
      </c>
      <c r="C3151" s="41">
        <v>13</v>
      </c>
    </row>
    <row r="3152" spans="1:3" x14ac:dyDescent="0.25">
      <c r="A3152" s="41">
        <v>3150</v>
      </c>
      <c r="B3152" s="41">
        <v>21</v>
      </c>
      <c r="C3152" s="41">
        <v>12</v>
      </c>
    </row>
    <row r="3153" spans="1:3" x14ac:dyDescent="0.25">
      <c r="A3153" s="41">
        <v>3151</v>
      </c>
      <c r="B3153" s="41">
        <v>48</v>
      </c>
      <c r="C3153" s="41">
        <v>24</v>
      </c>
    </row>
    <row r="3154" spans="1:3" x14ac:dyDescent="0.25">
      <c r="A3154" s="41">
        <v>3152</v>
      </c>
      <c r="B3154" s="41">
        <v>11</v>
      </c>
      <c r="C3154" s="41">
        <v>60</v>
      </c>
    </row>
    <row r="3155" spans="1:3" x14ac:dyDescent="0.25">
      <c r="A3155" s="41">
        <v>3153</v>
      </c>
      <c r="B3155" s="41">
        <v>12</v>
      </c>
      <c r="C3155" s="41">
        <v>41</v>
      </c>
    </row>
    <row r="3156" spans="1:3" x14ac:dyDescent="0.25">
      <c r="A3156" s="41">
        <v>3154</v>
      </c>
      <c r="B3156" s="41">
        <v>20</v>
      </c>
      <c r="C3156" s="41">
        <v>17</v>
      </c>
    </row>
    <row r="3157" spans="1:3" x14ac:dyDescent="0.25">
      <c r="A3157" s="41">
        <v>3155</v>
      </c>
      <c r="B3157" s="41">
        <v>31</v>
      </c>
      <c r="C3157" s="41">
        <v>28</v>
      </c>
    </row>
    <row r="3158" spans="1:3" x14ac:dyDescent="0.25">
      <c r="A3158" s="41">
        <v>3156</v>
      </c>
      <c r="B3158" s="41">
        <v>15</v>
      </c>
      <c r="C3158" s="41">
        <v>20</v>
      </c>
    </row>
    <row r="3159" spans="1:3" x14ac:dyDescent="0.25">
      <c r="A3159" s="41">
        <v>3157</v>
      </c>
      <c r="B3159" s="41">
        <v>17</v>
      </c>
      <c r="C3159" s="41">
        <v>20</v>
      </c>
    </row>
    <row r="3160" spans="1:3" x14ac:dyDescent="0.25">
      <c r="A3160" s="41">
        <v>3158</v>
      </c>
      <c r="B3160" s="41">
        <v>13</v>
      </c>
      <c r="C3160" s="41">
        <v>20</v>
      </c>
    </row>
    <row r="3161" spans="1:3" x14ac:dyDescent="0.25">
      <c r="A3161" s="41">
        <v>3159</v>
      </c>
      <c r="B3161" s="41">
        <v>27</v>
      </c>
      <c r="C3161" s="41">
        <v>26</v>
      </c>
    </row>
    <row r="3162" spans="1:3" x14ac:dyDescent="0.25">
      <c r="A3162" s="41">
        <v>3160</v>
      </c>
      <c r="B3162" s="41">
        <v>42</v>
      </c>
      <c r="C3162" s="41">
        <v>21</v>
      </c>
    </row>
    <row r="3163" spans="1:3" x14ac:dyDescent="0.25">
      <c r="A3163" s="41">
        <v>3161</v>
      </c>
      <c r="B3163" s="41">
        <v>30</v>
      </c>
      <c r="C3163" s="41">
        <v>26</v>
      </c>
    </row>
    <row r="3164" spans="1:3" x14ac:dyDescent="0.25">
      <c r="A3164" s="41">
        <v>3162</v>
      </c>
      <c r="B3164" s="41">
        <v>10</v>
      </c>
      <c r="C3164" s="41">
        <v>50</v>
      </c>
    </row>
    <row r="3165" spans="1:3" x14ac:dyDescent="0.25">
      <c r="A3165" s="41">
        <v>3163</v>
      </c>
      <c r="B3165" s="41">
        <v>6</v>
      </c>
      <c r="C3165" s="41">
        <v>13</v>
      </c>
    </row>
    <row r="3166" spans="1:3" x14ac:dyDescent="0.25">
      <c r="A3166" s="41">
        <v>3164</v>
      </c>
      <c r="B3166" s="41">
        <v>39</v>
      </c>
      <c r="C3166" s="41">
        <v>21</v>
      </c>
    </row>
    <row r="3167" spans="1:3" x14ac:dyDescent="0.25">
      <c r="A3167" s="41">
        <v>3165</v>
      </c>
      <c r="B3167" s="41">
        <v>30</v>
      </c>
      <c r="C3167" s="41">
        <v>17</v>
      </c>
    </row>
    <row r="3168" spans="1:3" x14ac:dyDescent="0.25">
      <c r="A3168" s="41">
        <v>3166</v>
      </c>
      <c r="B3168" s="41">
        <v>35</v>
      </c>
      <c r="C3168" s="41">
        <v>55</v>
      </c>
    </row>
    <row r="3169" spans="1:3" x14ac:dyDescent="0.25">
      <c r="A3169" s="41">
        <v>3167</v>
      </c>
      <c r="B3169" s="41">
        <v>35</v>
      </c>
      <c r="C3169" s="41">
        <v>27</v>
      </c>
    </row>
    <row r="3170" spans="1:3" x14ac:dyDescent="0.25">
      <c r="A3170" s="41">
        <v>3168</v>
      </c>
      <c r="B3170" s="41">
        <v>28</v>
      </c>
      <c r="C3170" s="41">
        <v>17</v>
      </c>
    </row>
    <row r="3171" spans="1:3" x14ac:dyDescent="0.25">
      <c r="A3171" s="41">
        <v>3169</v>
      </c>
      <c r="B3171" s="41">
        <v>31</v>
      </c>
      <c r="C3171" s="41">
        <v>19</v>
      </c>
    </row>
    <row r="3172" spans="1:3" x14ac:dyDescent="0.25">
      <c r="A3172" s="41">
        <v>3170</v>
      </c>
      <c r="B3172" s="41">
        <v>15</v>
      </c>
      <c r="C3172" s="41">
        <v>32</v>
      </c>
    </row>
    <row r="3173" spans="1:3" x14ac:dyDescent="0.25">
      <c r="A3173" s="41">
        <v>3171</v>
      </c>
      <c r="B3173" s="41">
        <v>20</v>
      </c>
      <c r="C3173" s="41">
        <v>38</v>
      </c>
    </row>
    <row r="3174" spans="1:3" x14ac:dyDescent="0.25">
      <c r="A3174" s="41">
        <v>3172</v>
      </c>
      <c r="B3174" s="41">
        <v>20</v>
      </c>
      <c r="C3174" s="41">
        <v>24</v>
      </c>
    </row>
    <row r="3175" spans="1:3" x14ac:dyDescent="0.25">
      <c r="A3175" s="41">
        <v>3173</v>
      </c>
      <c r="B3175" s="41">
        <v>29</v>
      </c>
      <c r="C3175" s="41">
        <v>20</v>
      </c>
    </row>
    <row r="3176" spans="1:3" x14ac:dyDescent="0.25">
      <c r="A3176" s="41">
        <v>3174</v>
      </c>
      <c r="B3176" s="41">
        <v>19</v>
      </c>
      <c r="C3176" s="41">
        <v>26</v>
      </c>
    </row>
    <row r="3177" spans="1:3" x14ac:dyDescent="0.25">
      <c r="A3177" s="41">
        <v>3175</v>
      </c>
      <c r="B3177" s="41">
        <v>10</v>
      </c>
      <c r="C3177" s="41">
        <v>30</v>
      </c>
    </row>
    <row r="3178" spans="1:3" x14ac:dyDescent="0.25">
      <c r="A3178" s="41">
        <v>3176</v>
      </c>
      <c r="B3178" s="41">
        <v>21</v>
      </c>
      <c r="C3178" s="41">
        <v>20</v>
      </c>
    </row>
    <row r="3179" spans="1:3" x14ac:dyDescent="0.25">
      <c r="A3179" s="41">
        <v>3177</v>
      </c>
      <c r="B3179" s="41">
        <v>12</v>
      </c>
      <c r="C3179" s="41">
        <v>35</v>
      </c>
    </row>
    <row r="3180" spans="1:3" x14ac:dyDescent="0.25">
      <c r="A3180" s="41">
        <v>3178</v>
      </c>
      <c r="B3180" s="41">
        <v>28</v>
      </c>
      <c r="C3180" s="41">
        <v>26</v>
      </c>
    </row>
    <row r="3181" spans="1:3" x14ac:dyDescent="0.25">
      <c r="A3181" s="41">
        <v>3179</v>
      </c>
      <c r="B3181" s="41">
        <v>24</v>
      </c>
      <c r="C3181" s="41">
        <v>37</v>
      </c>
    </row>
    <row r="3182" spans="1:3" x14ac:dyDescent="0.25">
      <c r="A3182" s="41">
        <v>3180</v>
      </c>
      <c r="B3182" s="41">
        <v>33</v>
      </c>
      <c r="C3182" s="41">
        <v>34</v>
      </c>
    </row>
    <row r="3183" spans="1:3" x14ac:dyDescent="0.25">
      <c r="A3183" s="41">
        <v>3181</v>
      </c>
      <c r="B3183" s="41">
        <v>41</v>
      </c>
      <c r="C3183" s="41">
        <v>15</v>
      </c>
    </row>
    <row r="3184" spans="1:3" x14ac:dyDescent="0.25">
      <c r="A3184" s="41">
        <v>3182</v>
      </c>
      <c r="B3184" s="41">
        <v>25</v>
      </c>
      <c r="C3184" s="41">
        <v>19</v>
      </c>
    </row>
    <row r="3185" spans="1:3" x14ac:dyDescent="0.25">
      <c r="A3185" s="41">
        <v>3183</v>
      </c>
      <c r="B3185" s="41">
        <v>34</v>
      </c>
      <c r="C3185" s="41">
        <v>17</v>
      </c>
    </row>
    <row r="3186" spans="1:3" x14ac:dyDescent="0.25">
      <c r="A3186" s="41">
        <v>3184</v>
      </c>
      <c r="B3186" s="41">
        <v>42</v>
      </c>
      <c r="C3186" s="41">
        <v>13</v>
      </c>
    </row>
    <row r="3187" spans="1:3" x14ac:dyDescent="0.25">
      <c r="A3187" s="41">
        <v>3185</v>
      </c>
      <c r="B3187" s="41">
        <v>21</v>
      </c>
      <c r="C3187" s="41">
        <v>13</v>
      </c>
    </row>
    <row r="3188" spans="1:3" x14ac:dyDescent="0.25">
      <c r="A3188" s="41">
        <v>3186</v>
      </c>
      <c r="B3188" s="41">
        <v>31</v>
      </c>
      <c r="C3188" s="41">
        <v>16</v>
      </c>
    </row>
    <row r="3189" spans="1:3" x14ac:dyDescent="0.25">
      <c r="A3189" s="41">
        <v>3187</v>
      </c>
      <c r="B3189" s="41">
        <v>20</v>
      </c>
      <c r="C3189" s="41">
        <v>27</v>
      </c>
    </row>
    <row r="3190" spans="1:3" x14ac:dyDescent="0.25">
      <c r="A3190" s="41">
        <v>3188</v>
      </c>
      <c r="B3190" s="41">
        <v>17</v>
      </c>
      <c r="C3190" s="41">
        <v>10</v>
      </c>
    </row>
    <row r="3191" spans="1:3" x14ac:dyDescent="0.25">
      <c r="A3191" s="41">
        <v>3189</v>
      </c>
      <c r="B3191" s="41">
        <v>21</v>
      </c>
      <c r="C3191" s="41">
        <v>3</v>
      </c>
    </row>
    <row r="3192" spans="1:3" x14ac:dyDescent="0.25">
      <c r="A3192" s="41">
        <v>3190</v>
      </c>
      <c r="B3192" s="41">
        <v>17</v>
      </c>
      <c r="C3192" s="41">
        <v>14</v>
      </c>
    </row>
    <row r="3193" spans="1:3" x14ac:dyDescent="0.25">
      <c r="A3193" s="41">
        <v>3191</v>
      </c>
      <c r="B3193" s="41">
        <v>7</v>
      </c>
      <c r="C3193" s="41">
        <v>38</v>
      </c>
    </row>
    <row r="3194" spans="1:3" x14ac:dyDescent="0.25">
      <c r="A3194" s="41">
        <v>3192</v>
      </c>
      <c r="B3194" s="41">
        <v>14</v>
      </c>
      <c r="C3194" s="41">
        <v>10</v>
      </c>
    </row>
    <row r="3195" spans="1:3" x14ac:dyDescent="0.25">
      <c r="A3195" s="41">
        <v>3193</v>
      </c>
      <c r="B3195" s="41">
        <v>20</v>
      </c>
      <c r="C3195" s="41">
        <v>23</v>
      </c>
    </row>
    <row r="3196" spans="1:3" x14ac:dyDescent="0.25">
      <c r="A3196" s="41">
        <v>3194</v>
      </c>
      <c r="B3196" s="41">
        <v>14</v>
      </c>
      <c r="C3196" s="41">
        <v>21</v>
      </c>
    </row>
    <row r="3197" spans="1:3" x14ac:dyDescent="0.25">
      <c r="A3197" s="41">
        <v>3195</v>
      </c>
      <c r="B3197" s="41">
        <v>41</v>
      </c>
      <c r="C3197" s="41">
        <v>27</v>
      </c>
    </row>
    <row r="3198" spans="1:3" x14ac:dyDescent="0.25">
      <c r="A3198" s="41">
        <v>3196</v>
      </c>
      <c r="B3198" s="41">
        <v>31</v>
      </c>
      <c r="C3198" s="41">
        <v>27</v>
      </c>
    </row>
    <row r="3199" spans="1:3" x14ac:dyDescent="0.25">
      <c r="A3199" s="41">
        <v>3197</v>
      </c>
      <c r="B3199" s="41">
        <v>51</v>
      </c>
      <c r="C3199" s="41">
        <v>31</v>
      </c>
    </row>
    <row r="3200" spans="1:3" x14ac:dyDescent="0.25">
      <c r="A3200" s="41">
        <v>3198</v>
      </c>
      <c r="B3200" s="41">
        <v>37</v>
      </c>
      <c r="C3200" s="41">
        <v>50</v>
      </c>
    </row>
    <row r="3201" spans="1:3" x14ac:dyDescent="0.25">
      <c r="A3201" s="41">
        <v>3199</v>
      </c>
      <c r="B3201" s="41">
        <v>14</v>
      </c>
      <c r="C3201" s="41">
        <v>20</v>
      </c>
    </row>
    <row r="3202" spans="1:3" x14ac:dyDescent="0.25">
      <c r="A3202" s="41">
        <v>3200</v>
      </c>
      <c r="B3202" s="41">
        <v>30</v>
      </c>
      <c r="C3202" s="41">
        <v>16</v>
      </c>
    </row>
    <row r="3203" spans="1:3" x14ac:dyDescent="0.25">
      <c r="A3203" s="41">
        <v>3201</v>
      </c>
      <c r="B3203" s="41">
        <v>28</v>
      </c>
      <c r="C3203" s="41">
        <v>27</v>
      </c>
    </row>
    <row r="3204" spans="1:3" x14ac:dyDescent="0.25">
      <c r="A3204" s="41">
        <v>3202</v>
      </c>
      <c r="B3204" s="41">
        <v>23</v>
      </c>
      <c r="C3204" s="41">
        <v>34</v>
      </c>
    </row>
    <row r="3205" spans="1:3" x14ac:dyDescent="0.25">
      <c r="A3205" s="41">
        <v>3203</v>
      </c>
      <c r="B3205" s="41">
        <v>20</v>
      </c>
      <c r="C3205" s="41">
        <v>19</v>
      </c>
    </row>
    <row r="3206" spans="1:3" x14ac:dyDescent="0.25">
      <c r="A3206" s="41">
        <v>3204</v>
      </c>
      <c r="B3206" s="41">
        <v>20</v>
      </c>
      <c r="C3206" s="41">
        <v>45</v>
      </c>
    </row>
    <row r="3207" spans="1:3" x14ac:dyDescent="0.25">
      <c r="A3207" s="41">
        <v>3205</v>
      </c>
      <c r="B3207" s="41">
        <v>41</v>
      </c>
      <c r="C3207" s="41">
        <v>18</v>
      </c>
    </row>
    <row r="3208" spans="1:3" x14ac:dyDescent="0.25">
      <c r="A3208" s="41">
        <v>3206</v>
      </c>
      <c r="B3208" s="41">
        <v>31</v>
      </c>
      <c r="C3208" s="41">
        <v>23</v>
      </c>
    </row>
    <row r="3209" spans="1:3" x14ac:dyDescent="0.25">
      <c r="A3209" s="41">
        <v>3207</v>
      </c>
      <c r="B3209" s="41">
        <v>37</v>
      </c>
      <c r="C3209" s="41">
        <v>3</v>
      </c>
    </row>
    <row r="3210" spans="1:3" x14ac:dyDescent="0.25">
      <c r="A3210" s="41">
        <v>3208</v>
      </c>
      <c r="B3210" s="41">
        <v>43</v>
      </c>
      <c r="C3210" s="41">
        <v>26</v>
      </c>
    </row>
    <row r="3211" spans="1:3" x14ac:dyDescent="0.25">
      <c r="A3211" s="41">
        <v>3209</v>
      </c>
      <c r="B3211" s="41">
        <v>29</v>
      </c>
      <c r="C3211" s="41">
        <v>17</v>
      </c>
    </row>
    <row r="3212" spans="1:3" x14ac:dyDescent="0.25">
      <c r="A3212" s="41">
        <v>3210</v>
      </c>
      <c r="B3212" s="41">
        <v>39</v>
      </c>
      <c r="C3212" s="41">
        <v>13</v>
      </c>
    </row>
    <row r="3213" spans="1:3" x14ac:dyDescent="0.25">
      <c r="A3213" s="41">
        <v>3211</v>
      </c>
      <c r="B3213" s="41">
        <v>46</v>
      </c>
      <c r="C3213" s="41">
        <v>28</v>
      </c>
    </row>
    <row r="3214" spans="1:3" x14ac:dyDescent="0.25">
      <c r="A3214" s="41">
        <v>3212</v>
      </c>
      <c r="B3214" s="41">
        <v>14</v>
      </c>
      <c r="C3214" s="41">
        <v>19</v>
      </c>
    </row>
    <row r="3215" spans="1:3" x14ac:dyDescent="0.25">
      <c r="A3215" s="41">
        <v>3213</v>
      </c>
      <c r="B3215" s="41">
        <v>51</v>
      </c>
      <c r="C3215" s="41">
        <v>42</v>
      </c>
    </row>
    <row r="3216" spans="1:3" x14ac:dyDescent="0.25">
      <c r="A3216" s="41">
        <v>3214</v>
      </c>
      <c r="B3216" s="41">
        <v>28</v>
      </c>
      <c r="C3216" s="41">
        <v>19</v>
      </c>
    </row>
    <row r="3217" spans="1:3" x14ac:dyDescent="0.25">
      <c r="A3217" s="41">
        <v>3215</v>
      </c>
      <c r="B3217" s="41">
        <v>13</v>
      </c>
      <c r="C3217" s="41">
        <v>44</v>
      </c>
    </row>
    <row r="3218" spans="1:3" x14ac:dyDescent="0.25">
      <c r="A3218" s="41">
        <v>3216</v>
      </c>
      <c r="B3218" s="41">
        <v>14</v>
      </c>
      <c r="C3218" s="41">
        <v>13</v>
      </c>
    </row>
    <row r="3219" spans="1:3" x14ac:dyDescent="0.25">
      <c r="A3219" s="41">
        <v>3217</v>
      </c>
      <c r="B3219" s="41">
        <v>37</v>
      </c>
      <c r="C3219" s="41">
        <v>27</v>
      </c>
    </row>
    <row r="3220" spans="1:3" x14ac:dyDescent="0.25">
      <c r="A3220" s="41">
        <v>3218</v>
      </c>
      <c r="B3220" s="41">
        <v>35</v>
      </c>
      <c r="C3220" s="41">
        <v>30</v>
      </c>
    </row>
    <row r="3221" spans="1:3" x14ac:dyDescent="0.25">
      <c r="A3221" s="41">
        <v>3219</v>
      </c>
      <c r="B3221" s="41">
        <v>37</v>
      </c>
      <c r="C3221" s="41">
        <v>56</v>
      </c>
    </row>
    <row r="3222" spans="1:3" x14ac:dyDescent="0.25">
      <c r="A3222" s="41">
        <v>3220</v>
      </c>
      <c r="B3222" s="41">
        <v>19</v>
      </c>
      <c r="C3222" s="41">
        <v>28</v>
      </c>
    </row>
    <row r="3223" spans="1:3" x14ac:dyDescent="0.25">
      <c r="A3223" s="41">
        <v>3221</v>
      </c>
      <c r="B3223" s="41">
        <v>12</v>
      </c>
      <c r="C3223" s="41">
        <v>23</v>
      </c>
    </row>
    <row r="3224" spans="1:3" x14ac:dyDescent="0.25">
      <c r="A3224" s="41">
        <v>3222</v>
      </c>
      <c r="B3224" s="41">
        <v>11</v>
      </c>
      <c r="C3224" s="41">
        <v>34</v>
      </c>
    </row>
    <row r="3225" spans="1:3" x14ac:dyDescent="0.25">
      <c r="A3225" s="41">
        <v>3223</v>
      </c>
      <c r="B3225" s="41">
        <v>10</v>
      </c>
      <c r="C3225" s="41">
        <v>26</v>
      </c>
    </row>
    <row r="3226" spans="1:3" x14ac:dyDescent="0.25">
      <c r="A3226" s="41">
        <v>3224</v>
      </c>
      <c r="B3226" s="41">
        <v>14</v>
      </c>
      <c r="C3226" s="41">
        <v>17</v>
      </c>
    </row>
    <row r="3227" spans="1:3" x14ac:dyDescent="0.25">
      <c r="A3227" s="41">
        <v>3225</v>
      </c>
      <c r="B3227" s="41">
        <v>23</v>
      </c>
      <c r="C3227" s="41">
        <v>35</v>
      </c>
    </row>
    <row r="3228" spans="1:3" x14ac:dyDescent="0.25">
      <c r="A3228" s="41">
        <v>3226</v>
      </c>
      <c r="B3228" s="41">
        <v>57</v>
      </c>
      <c r="C3228" s="41">
        <v>10</v>
      </c>
    </row>
    <row r="3229" spans="1:3" x14ac:dyDescent="0.25">
      <c r="A3229" s="41">
        <v>3227</v>
      </c>
      <c r="B3229" s="41">
        <v>16</v>
      </c>
      <c r="C3229" s="41">
        <v>51</v>
      </c>
    </row>
    <row r="3230" spans="1:3" x14ac:dyDescent="0.25">
      <c r="A3230" s="41">
        <v>3228</v>
      </c>
      <c r="B3230" s="41">
        <v>21</v>
      </c>
      <c r="C3230" s="41">
        <v>32</v>
      </c>
    </row>
    <row r="3231" spans="1:3" x14ac:dyDescent="0.25">
      <c r="A3231" s="41">
        <v>3229</v>
      </c>
      <c r="B3231" s="41">
        <v>3</v>
      </c>
      <c r="C3231" s="41">
        <v>21</v>
      </c>
    </row>
    <row r="3232" spans="1:3" x14ac:dyDescent="0.25">
      <c r="A3232" s="41">
        <v>3230</v>
      </c>
      <c r="B3232" s="41">
        <v>28</v>
      </c>
      <c r="C3232" s="41">
        <v>37</v>
      </c>
    </row>
    <row r="3233" spans="1:3" x14ac:dyDescent="0.25">
      <c r="A3233" s="41">
        <v>3231</v>
      </c>
      <c r="B3233" s="41">
        <v>46</v>
      </c>
      <c r="C3233" s="41">
        <v>40</v>
      </c>
    </row>
    <row r="3234" spans="1:3" x14ac:dyDescent="0.25">
      <c r="A3234" s="41">
        <v>3232</v>
      </c>
      <c r="B3234" s="41">
        <v>27</v>
      </c>
      <c r="C3234" s="41">
        <v>20</v>
      </c>
    </row>
    <row r="3235" spans="1:3" x14ac:dyDescent="0.25">
      <c r="A3235" s="41">
        <v>3233</v>
      </c>
      <c r="B3235" s="41">
        <v>29</v>
      </c>
      <c r="C3235" s="41">
        <v>24</v>
      </c>
    </row>
    <row r="3236" spans="1:3" x14ac:dyDescent="0.25">
      <c r="A3236" s="41">
        <v>3234</v>
      </c>
      <c r="B3236" s="41">
        <v>37</v>
      </c>
      <c r="C3236" s="41">
        <v>20</v>
      </c>
    </row>
    <row r="3237" spans="1:3" x14ac:dyDescent="0.25">
      <c r="A3237" s="41">
        <v>3235</v>
      </c>
      <c r="B3237" s="41">
        <v>20</v>
      </c>
      <c r="C3237" s="41">
        <v>33</v>
      </c>
    </row>
    <row r="3238" spans="1:3" x14ac:dyDescent="0.25">
      <c r="A3238" s="41">
        <v>3236</v>
      </c>
      <c r="B3238" s="41">
        <v>46</v>
      </c>
      <c r="C3238" s="41">
        <v>10</v>
      </c>
    </row>
    <row r="3239" spans="1:3" x14ac:dyDescent="0.25">
      <c r="A3239" s="41">
        <v>3237</v>
      </c>
      <c r="B3239" s="41">
        <v>22</v>
      </c>
      <c r="C3239" s="41">
        <v>19</v>
      </c>
    </row>
    <row r="3240" spans="1:3" x14ac:dyDescent="0.25">
      <c r="A3240" s="41">
        <v>3238</v>
      </c>
      <c r="B3240" s="41">
        <v>48</v>
      </c>
      <c r="C3240" s="41">
        <v>26</v>
      </c>
    </row>
    <row r="3241" spans="1:3" x14ac:dyDescent="0.25">
      <c r="A3241" s="41">
        <v>3239</v>
      </c>
      <c r="B3241" s="41">
        <v>10</v>
      </c>
      <c r="C3241" s="41">
        <v>17</v>
      </c>
    </row>
    <row r="3242" spans="1:3" x14ac:dyDescent="0.25">
      <c r="A3242" s="41">
        <v>3240</v>
      </c>
      <c r="B3242" s="41">
        <v>15</v>
      </c>
      <c r="C3242" s="41">
        <v>9</v>
      </c>
    </row>
    <row r="3243" spans="1:3" x14ac:dyDescent="0.25">
      <c r="A3243" s="41">
        <v>3241</v>
      </c>
      <c r="B3243" s="41">
        <v>23</v>
      </c>
      <c r="C3243" s="41">
        <v>27</v>
      </c>
    </row>
    <row r="3244" spans="1:3" x14ac:dyDescent="0.25">
      <c r="A3244" s="41">
        <v>3242</v>
      </c>
      <c r="B3244" s="41">
        <v>17</v>
      </c>
      <c r="C3244" s="41">
        <v>30</v>
      </c>
    </row>
    <row r="3245" spans="1:3" x14ac:dyDescent="0.25">
      <c r="A3245" s="41">
        <v>3243</v>
      </c>
      <c r="B3245" s="41">
        <v>32</v>
      </c>
      <c r="C3245" s="41">
        <v>20</v>
      </c>
    </row>
    <row r="3246" spans="1:3" x14ac:dyDescent="0.25">
      <c r="A3246" s="41">
        <v>3244</v>
      </c>
      <c r="B3246" s="41">
        <v>15</v>
      </c>
      <c r="C3246" s="41">
        <v>47</v>
      </c>
    </row>
    <row r="3247" spans="1:3" x14ac:dyDescent="0.25">
      <c r="A3247" s="41">
        <v>3245</v>
      </c>
      <c r="B3247" s="41">
        <v>13</v>
      </c>
      <c r="C3247" s="41">
        <v>24</v>
      </c>
    </row>
    <row r="3248" spans="1:3" x14ac:dyDescent="0.25">
      <c r="A3248" s="41">
        <v>3246</v>
      </c>
      <c r="B3248" s="41">
        <v>22</v>
      </c>
      <c r="C3248" s="41">
        <v>10</v>
      </c>
    </row>
    <row r="3249" spans="1:3" x14ac:dyDescent="0.25">
      <c r="A3249" s="41">
        <v>3247</v>
      </c>
      <c r="B3249" s="41">
        <v>24</v>
      </c>
      <c r="C3249" s="41">
        <v>6</v>
      </c>
    </row>
    <row r="3250" spans="1:3" x14ac:dyDescent="0.25">
      <c r="A3250" s="41">
        <v>3248</v>
      </c>
      <c r="B3250" s="41">
        <v>26</v>
      </c>
      <c r="C3250" s="41">
        <v>23</v>
      </c>
    </row>
    <row r="3251" spans="1:3" x14ac:dyDescent="0.25">
      <c r="A3251" s="41">
        <v>3249</v>
      </c>
      <c r="B3251" s="41">
        <v>14</v>
      </c>
      <c r="C3251" s="41">
        <v>25</v>
      </c>
    </row>
    <row r="3252" spans="1:3" x14ac:dyDescent="0.25">
      <c r="A3252" s="41">
        <v>3250</v>
      </c>
      <c r="B3252" s="41">
        <v>50</v>
      </c>
      <c r="C3252" s="41">
        <v>14</v>
      </c>
    </row>
    <row r="3253" spans="1:3" x14ac:dyDescent="0.25">
      <c r="A3253" s="41">
        <v>3251</v>
      </c>
      <c r="B3253" s="41">
        <v>7</v>
      </c>
      <c r="C3253" s="41">
        <v>31</v>
      </c>
    </row>
    <row r="3254" spans="1:3" x14ac:dyDescent="0.25">
      <c r="A3254" s="41">
        <v>3252</v>
      </c>
      <c r="B3254" s="41">
        <v>16</v>
      </c>
      <c r="C3254" s="41">
        <v>34</v>
      </c>
    </row>
    <row r="3255" spans="1:3" x14ac:dyDescent="0.25">
      <c r="A3255" s="41">
        <v>3253</v>
      </c>
      <c r="B3255" s="41">
        <v>25</v>
      </c>
      <c r="C3255" s="41">
        <v>3</v>
      </c>
    </row>
    <row r="3256" spans="1:3" x14ac:dyDescent="0.25">
      <c r="A3256" s="41">
        <v>3254</v>
      </c>
      <c r="B3256" s="41">
        <v>20</v>
      </c>
      <c r="C3256" s="41">
        <v>23</v>
      </c>
    </row>
    <row r="3257" spans="1:3" x14ac:dyDescent="0.25">
      <c r="A3257" s="41">
        <v>3255</v>
      </c>
      <c r="B3257" s="41">
        <v>13</v>
      </c>
      <c r="C3257" s="41">
        <v>38</v>
      </c>
    </row>
    <row r="3258" spans="1:3" x14ac:dyDescent="0.25">
      <c r="A3258" s="41">
        <v>3256</v>
      </c>
      <c r="B3258" s="41">
        <v>35</v>
      </c>
      <c r="C3258" s="41">
        <v>12</v>
      </c>
    </row>
    <row r="3259" spans="1:3" x14ac:dyDescent="0.25">
      <c r="A3259" s="41">
        <v>3257</v>
      </c>
      <c r="B3259" s="41">
        <v>21</v>
      </c>
      <c r="C3259" s="41">
        <v>17</v>
      </c>
    </row>
    <row r="3260" spans="1:3" x14ac:dyDescent="0.25">
      <c r="A3260" s="41">
        <v>3258</v>
      </c>
      <c r="B3260" s="41">
        <v>68</v>
      </c>
      <c r="C3260" s="41">
        <v>28</v>
      </c>
    </row>
    <row r="3261" spans="1:3" x14ac:dyDescent="0.25">
      <c r="A3261" s="41">
        <v>3259</v>
      </c>
      <c r="B3261" s="41">
        <v>37</v>
      </c>
      <c r="C3261" s="41">
        <v>13</v>
      </c>
    </row>
    <row r="3262" spans="1:3" x14ac:dyDescent="0.25">
      <c r="A3262" s="41">
        <v>3260</v>
      </c>
      <c r="B3262" s="41">
        <v>39</v>
      </c>
      <c r="C3262" s="41">
        <v>10</v>
      </c>
    </row>
    <row r="3263" spans="1:3" x14ac:dyDescent="0.25">
      <c r="A3263" s="41">
        <v>3261</v>
      </c>
      <c r="B3263" s="41">
        <v>57</v>
      </c>
      <c r="C3263" s="41">
        <v>24</v>
      </c>
    </row>
    <row r="3264" spans="1:3" x14ac:dyDescent="0.25">
      <c r="A3264" s="41">
        <v>3262</v>
      </c>
      <c r="B3264" s="41">
        <v>50</v>
      </c>
      <c r="C3264" s="41">
        <v>16</v>
      </c>
    </row>
    <row r="3265" spans="1:3" x14ac:dyDescent="0.25">
      <c r="A3265" s="41">
        <v>3263</v>
      </c>
      <c r="B3265" s="41">
        <v>28</v>
      </c>
      <c r="C3265" s="41">
        <v>43</v>
      </c>
    </row>
    <row r="3266" spans="1:3" x14ac:dyDescent="0.25">
      <c r="A3266" s="41">
        <v>3264</v>
      </c>
      <c r="B3266" s="41">
        <v>28</v>
      </c>
      <c r="C3266" s="41">
        <v>36</v>
      </c>
    </row>
    <row r="3267" spans="1:3" x14ac:dyDescent="0.25">
      <c r="A3267" s="41">
        <v>3265</v>
      </c>
      <c r="B3267" s="41">
        <v>24</v>
      </c>
      <c r="C3267" s="41">
        <v>30</v>
      </c>
    </row>
    <row r="3268" spans="1:3" x14ac:dyDescent="0.25">
      <c r="A3268" s="41">
        <v>3266</v>
      </c>
      <c r="B3268" s="41">
        <v>32</v>
      </c>
      <c r="C3268" s="41">
        <v>17</v>
      </c>
    </row>
    <row r="3269" spans="1:3" x14ac:dyDescent="0.25">
      <c r="A3269" s="41">
        <v>3267</v>
      </c>
      <c r="B3269" s="41">
        <v>20</v>
      </c>
      <c r="C3269" s="41">
        <v>26</v>
      </c>
    </row>
    <row r="3270" spans="1:3" x14ac:dyDescent="0.25">
      <c r="A3270" s="41">
        <v>3268</v>
      </c>
      <c r="B3270" s="41">
        <v>12</v>
      </c>
      <c r="C3270" s="41">
        <v>29</v>
      </c>
    </row>
    <row r="3271" spans="1:3" x14ac:dyDescent="0.25">
      <c r="A3271" s="41">
        <v>3269</v>
      </c>
      <c r="B3271" s="41">
        <v>0</v>
      </c>
      <c r="C3271" s="41">
        <v>38</v>
      </c>
    </row>
    <row r="3272" spans="1:3" x14ac:dyDescent="0.25">
      <c r="A3272" s="41">
        <v>3270</v>
      </c>
      <c r="B3272" s="41">
        <v>17</v>
      </c>
      <c r="C3272" s="41">
        <v>44</v>
      </c>
    </row>
    <row r="3273" spans="1:3" x14ac:dyDescent="0.25">
      <c r="A3273" s="41">
        <v>3271</v>
      </c>
      <c r="B3273" s="41">
        <v>18</v>
      </c>
      <c r="C3273" s="41">
        <v>13</v>
      </c>
    </row>
    <row r="3274" spans="1:3" x14ac:dyDescent="0.25">
      <c r="A3274" s="41">
        <v>3272</v>
      </c>
      <c r="B3274" s="41">
        <v>16</v>
      </c>
      <c r="C3274" s="41">
        <v>19</v>
      </c>
    </row>
    <row r="3275" spans="1:3" x14ac:dyDescent="0.25">
      <c r="A3275" s="41">
        <v>3273</v>
      </c>
      <c r="B3275" s="41">
        <v>0</v>
      </c>
      <c r="C3275" s="41">
        <v>27</v>
      </c>
    </row>
    <row r="3276" spans="1:3" x14ac:dyDescent="0.25">
      <c r="A3276" s="41">
        <v>3274</v>
      </c>
      <c r="B3276" s="41">
        <v>25</v>
      </c>
      <c r="C3276" s="41">
        <v>19</v>
      </c>
    </row>
    <row r="3277" spans="1:3" x14ac:dyDescent="0.25">
      <c r="A3277" s="41">
        <v>3275</v>
      </c>
      <c r="B3277" s="41">
        <v>17</v>
      </c>
      <c r="C3277" s="41">
        <v>20</v>
      </c>
    </row>
    <row r="3278" spans="1:3" x14ac:dyDescent="0.25">
      <c r="A3278" s="41">
        <v>3276</v>
      </c>
      <c r="B3278" s="41">
        <v>25</v>
      </c>
      <c r="C3278" s="41">
        <v>28</v>
      </c>
    </row>
    <row r="3279" spans="1:3" x14ac:dyDescent="0.25">
      <c r="A3279" s="41">
        <v>3277</v>
      </c>
      <c r="B3279" s="41">
        <v>23</v>
      </c>
      <c r="C3279" s="41">
        <v>3</v>
      </c>
    </row>
    <row r="3280" spans="1:3" x14ac:dyDescent="0.25">
      <c r="A3280" s="41">
        <v>3278</v>
      </c>
      <c r="B3280" s="41">
        <v>26</v>
      </c>
      <c r="C3280" s="41">
        <v>37</v>
      </c>
    </row>
    <row r="3281" spans="1:3" x14ac:dyDescent="0.25">
      <c r="A3281" s="41">
        <v>3279</v>
      </c>
      <c r="B3281" s="41">
        <v>24</v>
      </c>
      <c r="C3281" s="41">
        <v>47</v>
      </c>
    </row>
    <row r="3282" spans="1:3" x14ac:dyDescent="0.25">
      <c r="A3282" s="41">
        <v>3280</v>
      </c>
      <c r="B3282" s="41">
        <v>37</v>
      </c>
      <c r="C3282" s="41">
        <v>16</v>
      </c>
    </row>
    <row r="3283" spans="1:3" x14ac:dyDescent="0.25">
      <c r="A3283" s="41">
        <v>3281</v>
      </c>
      <c r="B3283" s="41">
        <v>27</v>
      </c>
      <c r="C3283" s="41">
        <v>21</v>
      </c>
    </row>
    <row r="3284" spans="1:3" x14ac:dyDescent="0.25">
      <c r="A3284" s="41">
        <v>3282</v>
      </c>
      <c r="B3284" s="41">
        <v>10</v>
      </c>
      <c r="C3284" s="41">
        <v>34</v>
      </c>
    </row>
    <row r="3285" spans="1:3" x14ac:dyDescent="0.25">
      <c r="A3285" s="41">
        <v>3283</v>
      </c>
      <c r="B3285" s="41">
        <v>33</v>
      </c>
      <c r="C3285" s="41">
        <v>50</v>
      </c>
    </row>
    <row r="3286" spans="1:3" x14ac:dyDescent="0.25">
      <c r="A3286" s="41">
        <v>3284</v>
      </c>
      <c r="B3286" s="41">
        <v>7</v>
      </c>
      <c r="C3286" s="41">
        <v>27</v>
      </c>
    </row>
    <row r="3287" spans="1:3" x14ac:dyDescent="0.25">
      <c r="A3287" s="41">
        <v>3285</v>
      </c>
      <c r="B3287" s="41">
        <v>14</v>
      </c>
      <c r="C3287" s="41">
        <v>28</v>
      </c>
    </row>
    <row r="3288" spans="1:3" x14ac:dyDescent="0.25">
      <c r="A3288" s="41">
        <v>3286</v>
      </c>
      <c r="B3288" s="41">
        <v>6</v>
      </c>
      <c r="C3288" s="41">
        <v>17</v>
      </c>
    </row>
    <row r="3289" spans="1:3" x14ac:dyDescent="0.25">
      <c r="A3289" s="41">
        <v>3287</v>
      </c>
      <c r="B3289" s="41">
        <v>41</v>
      </c>
      <c r="C3289" s="41">
        <v>24</v>
      </c>
    </row>
    <row r="3290" spans="1:3" x14ac:dyDescent="0.25">
      <c r="A3290" s="41">
        <v>3288</v>
      </c>
      <c r="B3290" s="41">
        <v>44</v>
      </c>
      <c r="C3290" s="41">
        <v>3</v>
      </c>
    </row>
    <row r="3291" spans="1:3" x14ac:dyDescent="0.25">
      <c r="A3291" s="41">
        <v>3289</v>
      </c>
      <c r="B3291" s="41">
        <v>35</v>
      </c>
      <c r="C3291" s="41">
        <v>37</v>
      </c>
    </row>
    <row r="3292" spans="1:3" x14ac:dyDescent="0.25">
      <c r="A3292" s="41">
        <v>3290</v>
      </c>
      <c r="B3292" s="41">
        <v>37</v>
      </c>
      <c r="C3292" s="41">
        <v>24</v>
      </c>
    </row>
    <row r="3293" spans="1:3" x14ac:dyDescent="0.25">
      <c r="A3293" s="41">
        <v>3291</v>
      </c>
      <c r="B3293" s="41">
        <v>7</v>
      </c>
      <c r="C3293" s="41">
        <v>48</v>
      </c>
    </row>
    <row r="3294" spans="1:3" x14ac:dyDescent="0.25">
      <c r="A3294" s="41">
        <v>3292</v>
      </c>
      <c r="B3294" s="41">
        <v>26</v>
      </c>
      <c r="C3294" s="41">
        <v>22</v>
      </c>
    </row>
    <row r="3295" spans="1:3" x14ac:dyDescent="0.25">
      <c r="A3295" s="41">
        <v>3293</v>
      </c>
      <c r="B3295" s="41">
        <v>26</v>
      </c>
      <c r="C3295" s="41">
        <v>19</v>
      </c>
    </row>
    <row r="3296" spans="1:3" x14ac:dyDescent="0.25">
      <c r="A3296" s="41">
        <v>3294</v>
      </c>
      <c r="B3296" s="41">
        <v>15</v>
      </c>
      <c r="C3296" s="41">
        <v>6</v>
      </c>
    </row>
    <row r="3297" spans="1:3" x14ac:dyDescent="0.25">
      <c r="A3297" s="41">
        <v>3295</v>
      </c>
      <c r="B3297" s="41">
        <v>30</v>
      </c>
      <c r="C3297" s="41">
        <v>25</v>
      </c>
    </row>
    <row r="3298" spans="1:3" x14ac:dyDescent="0.25">
      <c r="A3298" s="41">
        <v>3296</v>
      </c>
      <c r="B3298" s="41">
        <v>7</v>
      </c>
      <c r="C3298" s="41">
        <v>16</v>
      </c>
    </row>
    <row r="3299" spans="1:3" x14ac:dyDescent="0.25">
      <c r="A3299" s="41">
        <v>3297</v>
      </c>
      <c r="B3299" s="41">
        <v>16</v>
      </c>
      <c r="C3299" s="41">
        <v>30</v>
      </c>
    </row>
    <row r="3300" spans="1:3" x14ac:dyDescent="0.25">
      <c r="A3300" s="41">
        <v>3298</v>
      </c>
      <c r="B3300" s="41">
        <v>24</v>
      </c>
      <c r="C3300" s="41">
        <v>52</v>
      </c>
    </row>
    <row r="3301" spans="1:3" x14ac:dyDescent="0.25">
      <c r="A3301" s="41">
        <v>3299</v>
      </c>
      <c r="B3301" s="41">
        <v>28</v>
      </c>
      <c r="C3301" s="41">
        <v>25</v>
      </c>
    </row>
    <row r="3302" spans="1:3" x14ac:dyDescent="0.25">
      <c r="A3302" s="41">
        <v>3300</v>
      </c>
      <c r="B3302" s="41">
        <v>19</v>
      </c>
      <c r="C3302" s="41">
        <v>25</v>
      </c>
    </row>
    <row r="3303" spans="1:3" x14ac:dyDescent="0.25">
      <c r="A3303" s="41">
        <v>3301</v>
      </c>
      <c r="B3303" s="41">
        <v>24</v>
      </c>
      <c r="C3303" s="41">
        <v>44</v>
      </c>
    </row>
    <row r="3304" spans="1:3" x14ac:dyDescent="0.25">
      <c r="A3304" s="41">
        <v>3302</v>
      </c>
      <c r="B3304" s="41">
        <v>36</v>
      </c>
      <c r="C3304" s="41">
        <v>41</v>
      </c>
    </row>
    <row r="3305" spans="1:3" x14ac:dyDescent="0.25">
      <c r="A3305" s="41">
        <v>3303</v>
      </c>
      <c r="B3305" s="41">
        <v>6</v>
      </c>
      <c r="C3305" s="41">
        <v>36</v>
      </c>
    </row>
    <row r="3306" spans="1:3" x14ac:dyDescent="0.25">
      <c r="A3306" s="41">
        <v>3304</v>
      </c>
      <c r="B3306" s="41">
        <v>30</v>
      </c>
      <c r="C3306" s="41">
        <v>14</v>
      </c>
    </row>
    <row r="3307" spans="1:3" x14ac:dyDescent="0.25">
      <c r="A3307" s="41">
        <v>3305</v>
      </c>
      <c r="B3307" s="41">
        <v>7</v>
      </c>
      <c r="C3307" s="41">
        <v>58</v>
      </c>
    </row>
    <row r="3308" spans="1:3" x14ac:dyDescent="0.25">
      <c r="A3308" s="41">
        <v>3306</v>
      </c>
      <c r="B3308" s="41">
        <v>13</v>
      </c>
      <c r="C3308" s="41">
        <v>41</v>
      </c>
    </row>
    <row r="3309" spans="1:3" x14ac:dyDescent="0.25">
      <c r="A3309" s="41">
        <v>3307</v>
      </c>
      <c r="B3309" s="41">
        <v>28</v>
      </c>
      <c r="C3309" s="41">
        <v>52</v>
      </c>
    </row>
    <row r="3310" spans="1:3" x14ac:dyDescent="0.25">
      <c r="A3310" s="41">
        <v>3308</v>
      </c>
      <c r="B3310" s="41">
        <v>50</v>
      </c>
      <c r="C3310" s="41">
        <v>23</v>
      </c>
    </row>
    <row r="3311" spans="1:3" x14ac:dyDescent="0.25">
      <c r="A3311" s="41">
        <v>3309</v>
      </c>
      <c r="B3311" s="41">
        <v>19</v>
      </c>
      <c r="C3311" s="41">
        <v>10</v>
      </c>
    </row>
    <row r="3312" spans="1:3" x14ac:dyDescent="0.25">
      <c r="A3312" s="41">
        <v>3310</v>
      </c>
      <c r="B3312" s="41">
        <v>7</v>
      </c>
      <c r="C3312" s="41">
        <v>18</v>
      </c>
    </row>
    <row r="3313" spans="1:3" x14ac:dyDescent="0.25">
      <c r="A3313" s="41">
        <v>3311</v>
      </c>
      <c r="B3313" s="41">
        <v>48</v>
      </c>
      <c r="C3313" s="41">
        <v>34</v>
      </c>
    </row>
    <row r="3314" spans="1:3" x14ac:dyDescent="0.25">
      <c r="A3314" s="41">
        <v>3312</v>
      </c>
      <c r="B3314" s="41">
        <v>28</v>
      </c>
      <c r="C3314" s="41">
        <v>32</v>
      </c>
    </row>
    <row r="3315" spans="1:3" x14ac:dyDescent="0.25">
      <c r="A3315" s="41">
        <v>3313</v>
      </c>
      <c r="B3315" s="41">
        <v>69</v>
      </c>
      <c r="C3315" s="41">
        <v>14</v>
      </c>
    </row>
    <row r="3316" spans="1:3" x14ac:dyDescent="0.25">
      <c r="A3316" s="41">
        <v>3314</v>
      </c>
      <c r="B3316" s="41">
        <v>32</v>
      </c>
      <c r="C3316" s="41">
        <v>23</v>
      </c>
    </row>
    <row r="3317" spans="1:3" x14ac:dyDescent="0.25">
      <c r="A3317" s="41">
        <v>3315</v>
      </c>
      <c r="B3317" s="41">
        <v>10</v>
      </c>
      <c r="C3317" s="41">
        <v>43</v>
      </c>
    </row>
    <row r="3318" spans="1:3" x14ac:dyDescent="0.25">
      <c r="A3318" s="41">
        <v>3316</v>
      </c>
      <c r="B3318" s="41">
        <v>14</v>
      </c>
      <c r="C3318" s="41">
        <v>38</v>
      </c>
    </row>
    <row r="3319" spans="1:3" x14ac:dyDescent="0.25">
      <c r="A3319" s="41">
        <v>3317</v>
      </c>
      <c r="B3319" s="41">
        <v>24</v>
      </c>
      <c r="C3319" s="41">
        <v>26</v>
      </c>
    </row>
    <row r="3320" spans="1:3" x14ac:dyDescent="0.25">
      <c r="A3320" s="41">
        <v>3318</v>
      </c>
      <c r="B3320" s="41">
        <v>25</v>
      </c>
      <c r="C3320" s="41">
        <v>43</v>
      </c>
    </row>
    <row r="3321" spans="1:3" x14ac:dyDescent="0.25">
      <c r="A3321" s="41">
        <v>3319</v>
      </c>
      <c r="B3321" s="41">
        <v>34</v>
      </c>
      <c r="C3321" s="41">
        <v>38</v>
      </c>
    </row>
    <row r="3322" spans="1:3" x14ac:dyDescent="0.25">
      <c r="A3322" s="41">
        <v>3320</v>
      </c>
      <c r="B3322" s="41">
        <v>9</v>
      </c>
      <c r="C3322" s="41">
        <v>19</v>
      </c>
    </row>
    <row r="3323" spans="1:3" x14ac:dyDescent="0.25">
      <c r="A3323" s="41">
        <v>3321</v>
      </c>
      <c r="B3323" s="41">
        <v>27</v>
      </c>
      <c r="C3323" s="41">
        <v>25</v>
      </c>
    </row>
    <row r="3324" spans="1:3" x14ac:dyDescent="0.25">
      <c r="A3324" s="41">
        <v>3322</v>
      </c>
      <c r="B3324" s="41">
        <v>24</v>
      </c>
      <c r="C3324" s="41">
        <v>27</v>
      </c>
    </row>
    <row r="3325" spans="1:3" x14ac:dyDescent="0.25">
      <c r="A3325" s="41">
        <v>3323</v>
      </c>
      <c r="B3325" s="41">
        <v>20</v>
      </c>
      <c r="C3325" s="41">
        <v>33</v>
      </c>
    </row>
    <row r="3326" spans="1:3" x14ac:dyDescent="0.25">
      <c r="A3326" s="41">
        <v>3324</v>
      </c>
      <c r="B3326" s="41">
        <v>41</v>
      </c>
      <c r="C3326" s="41">
        <v>14</v>
      </c>
    </row>
    <row r="3327" spans="1:3" x14ac:dyDescent="0.25">
      <c r="A3327" s="41">
        <v>3325</v>
      </c>
      <c r="B3327" s="41">
        <v>44</v>
      </c>
      <c r="C3327" s="41">
        <v>27</v>
      </c>
    </row>
    <row r="3328" spans="1:3" x14ac:dyDescent="0.25">
      <c r="A3328" s="41">
        <v>3326</v>
      </c>
      <c r="B3328" s="41">
        <v>17</v>
      </c>
      <c r="C3328" s="41">
        <v>30</v>
      </c>
    </row>
    <row r="3329" spans="1:3" x14ac:dyDescent="0.25">
      <c r="A3329" s="41">
        <v>3327</v>
      </c>
      <c r="B3329" s="41">
        <v>27</v>
      </c>
      <c r="C3329" s="41">
        <v>38</v>
      </c>
    </row>
    <row r="3330" spans="1:3" x14ac:dyDescent="0.25">
      <c r="A3330" s="41">
        <v>3328</v>
      </c>
      <c r="B3330" s="41">
        <v>43</v>
      </c>
      <c r="C3330" s="41">
        <v>27</v>
      </c>
    </row>
    <row r="3331" spans="1:3" x14ac:dyDescent="0.25">
      <c r="A3331" s="41">
        <v>3329</v>
      </c>
      <c r="B3331" s="41">
        <v>34</v>
      </c>
      <c r="C3331" s="41">
        <v>20</v>
      </c>
    </row>
    <row r="3332" spans="1:3" x14ac:dyDescent="0.25">
      <c r="A3332" s="41">
        <v>3330</v>
      </c>
      <c r="B3332" s="41">
        <v>19</v>
      </c>
      <c r="C3332" s="41">
        <v>20</v>
      </c>
    </row>
    <row r="3333" spans="1:3" x14ac:dyDescent="0.25">
      <c r="A3333" s="41">
        <v>3331</v>
      </c>
      <c r="B3333" s="41">
        <v>13</v>
      </c>
      <c r="C3333" s="41">
        <v>51</v>
      </c>
    </row>
    <row r="3334" spans="1:3" x14ac:dyDescent="0.25">
      <c r="A3334" s="41">
        <v>3332</v>
      </c>
      <c r="B3334" s="41">
        <v>28</v>
      </c>
      <c r="C3334" s="41">
        <v>43</v>
      </c>
    </row>
    <row r="3335" spans="1:3" x14ac:dyDescent="0.25">
      <c r="A3335" s="41">
        <v>3333</v>
      </c>
      <c r="B3335" s="41">
        <v>18</v>
      </c>
      <c r="C3335" s="41">
        <v>60</v>
      </c>
    </row>
    <row r="3336" spans="1:3" x14ac:dyDescent="0.25">
      <c r="A3336" s="41">
        <v>3334</v>
      </c>
      <c r="B3336" s="41">
        <v>22</v>
      </c>
      <c r="C3336" s="41">
        <v>17</v>
      </c>
    </row>
    <row r="3337" spans="1:3" x14ac:dyDescent="0.25">
      <c r="A3337" s="41">
        <v>3335</v>
      </c>
      <c r="B3337" s="41">
        <v>14</v>
      </c>
      <c r="C3337" s="41">
        <v>13</v>
      </c>
    </row>
    <row r="3338" spans="1:3" x14ac:dyDescent="0.25">
      <c r="A3338" s="41">
        <v>3336</v>
      </c>
      <c r="B3338" s="41">
        <v>23</v>
      </c>
      <c r="C3338" s="41">
        <v>26</v>
      </c>
    </row>
    <row r="3339" spans="1:3" x14ac:dyDescent="0.25">
      <c r="A3339" s="41">
        <v>3337</v>
      </c>
      <c r="B3339" s="41">
        <v>52</v>
      </c>
      <c r="C3339" s="41">
        <v>46</v>
      </c>
    </row>
    <row r="3340" spans="1:3" x14ac:dyDescent="0.25">
      <c r="A3340" s="41">
        <v>3338</v>
      </c>
      <c r="B3340" s="41">
        <v>17</v>
      </c>
      <c r="C3340" s="41">
        <v>42</v>
      </c>
    </row>
    <row r="3341" spans="1:3" x14ac:dyDescent="0.25">
      <c r="A3341" s="41">
        <v>3339</v>
      </c>
      <c r="B3341" s="41">
        <v>48</v>
      </c>
      <c r="C3341" s="41">
        <v>10</v>
      </c>
    </row>
    <row r="3342" spans="1:3" x14ac:dyDescent="0.25">
      <c r="A3342" s="41">
        <v>3340</v>
      </c>
      <c r="B3342" s="41">
        <v>26</v>
      </c>
      <c r="C3342" s="41">
        <v>20</v>
      </c>
    </row>
    <row r="3343" spans="1:3" x14ac:dyDescent="0.25">
      <c r="A3343" s="41">
        <v>3341</v>
      </c>
      <c r="B3343" s="41">
        <v>24</v>
      </c>
      <c r="C3343" s="41">
        <v>3</v>
      </c>
    </row>
    <row r="3344" spans="1:3" x14ac:dyDescent="0.25">
      <c r="A3344" s="41">
        <v>3342</v>
      </c>
      <c r="B3344" s="41">
        <v>19</v>
      </c>
      <c r="C3344" s="41">
        <v>21</v>
      </c>
    </row>
    <row r="3345" spans="1:3" x14ac:dyDescent="0.25">
      <c r="A3345" s="41">
        <v>3343</v>
      </c>
      <c r="B3345" s="41">
        <v>35</v>
      </c>
      <c r="C3345" s="41">
        <v>16</v>
      </c>
    </row>
    <row r="3346" spans="1:3" x14ac:dyDescent="0.25">
      <c r="A3346" s="41">
        <v>3344</v>
      </c>
      <c r="B3346" s="41">
        <v>14</v>
      </c>
      <c r="C3346" s="41">
        <v>22</v>
      </c>
    </row>
    <row r="3347" spans="1:3" x14ac:dyDescent="0.25">
      <c r="A3347" s="41">
        <v>3345</v>
      </c>
      <c r="B3347" s="41">
        <v>11</v>
      </c>
      <c r="C3347" s="41">
        <v>17</v>
      </c>
    </row>
    <row r="3348" spans="1:3" x14ac:dyDescent="0.25">
      <c r="A3348" s="41">
        <v>3346</v>
      </c>
      <c r="B3348" s="41">
        <v>20</v>
      </c>
      <c r="C3348" s="41">
        <v>21</v>
      </c>
    </row>
    <row r="3349" spans="1:3" x14ac:dyDescent="0.25">
      <c r="A3349" s="41">
        <v>3347</v>
      </c>
      <c r="B3349" s="41">
        <v>25</v>
      </c>
      <c r="C3349" s="41">
        <v>13</v>
      </c>
    </row>
    <row r="3350" spans="1:3" x14ac:dyDescent="0.25">
      <c r="A3350" s="41">
        <v>3348</v>
      </c>
      <c r="B3350" s="41">
        <v>31</v>
      </c>
      <c r="C3350" s="41">
        <v>28</v>
      </c>
    </row>
    <row r="3351" spans="1:3" x14ac:dyDescent="0.25">
      <c r="A3351" s="41">
        <v>3349</v>
      </c>
      <c r="B3351" s="41">
        <v>24</v>
      </c>
      <c r="C3351" s="41">
        <v>18</v>
      </c>
    </row>
    <row r="3352" spans="1:3" x14ac:dyDescent="0.25">
      <c r="A3352" s="41">
        <v>3350</v>
      </c>
      <c r="B3352" s="41">
        <v>16</v>
      </c>
      <c r="C3352" s="41">
        <v>30</v>
      </c>
    </row>
    <row r="3353" spans="1:3" x14ac:dyDescent="0.25">
      <c r="A3353" s="41">
        <v>3351</v>
      </c>
      <c r="B3353" s="41">
        <v>21</v>
      </c>
      <c r="C3353" s="41">
        <v>9</v>
      </c>
    </row>
    <row r="3354" spans="1:3" x14ac:dyDescent="0.25">
      <c r="A3354" s="41">
        <v>3352</v>
      </c>
      <c r="B3354" s="41">
        <v>24</v>
      </c>
      <c r="C3354" s="41">
        <v>34</v>
      </c>
    </row>
    <row r="3355" spans="1:3" x14ac:dyDescent="0.25">
      <c r="A3355" s="41">
        <v>3353</v>
      </c>
      <c r="B3355" s="41">
        <v>3</v>
      </c>
      <c r="C3355" s="41">
        <v>42</v>
      </c>
    </row>
    <row r="3356" spans="1:3" x14ac:dyDescent="0.25">
      <c r="A3356" s="41">
        <v>3354</v>
      </c>
      <c r="B3356" s="41">
        <v>17</v>
      </c>
      <c r="C3356" s="41">
        <v>36</v>
      </c>
    </row>
    <row r="3357" spans="1:3" x14ac:dyDescent="0.25">
      <c r="A3357" s="41">
        <v>3355</v>
      </c>
      <c r="B3357" s="41">
        <v>14</v>
      </c>
      <c r="C3357" s="41">
        <v>16</v>
      </c>
    </row>
    <row r="3358" spans="1:3" x14ac:dyDescent="0.25">
      <c r="A3358" s="41">
        <v>3356</v>
      </c>
      <c r="B3358" s="41">
        <v>42</v>
      </c>
      <c r="C3358" s="41">
        <v>51</v>
      </c>
    </row>
    <row r="3359" spans="1:3" x14ac:dyDescent="0.25">
      <c r="A3359" s="41">
        <v>3357</v>
      </c>
      <c r="B3359" s="41">
        <v>35</v>
      </c>
      <c r="C3359" s="41">
        <v>27</v>
      </c>
    </row>
    <row r="3360" spans="1:3" x14ac:dyDescent="0.25">
      <c r="A3360" s="41">
        <v>3358</v>
      </c>
      <c r="B3360" s="41">
        <v>13</v>
      </c>
      <c r="C3360" s="41">
        <v>37</v>
      </c>
    </row>
    <row r="3361" spans="1:3" x14ac:dyDescent="0.25">
      <c r="A3361" s="41">
        <v>3359</v>
      </c>
      <c r="B3361" s="41">
        <v>63</v>
      </c>
      <c r="C3361" s="41">
        <v>19</v>
      </c>
    </row>
    <row r="3362" spans="1:3" x14ac:dyDescent="0.25">
      <c r="A3362" s="41">
        <v>3360</v>
      </c>
      <c r="B3362" s="41">
        <v>63</v>
      </c>
      <c r="C3362" s="41">
        <v>17</v>
      </c>
    </row>
    <row r="3363" spans="1:3" x14ac:dyDescent="0.25">
      <c r="A3363" s="41">
        <v>3361</v>
      </c>
      <c r="B3363" s="41">
        <v>45</v>
      </c>
      <c r="C3363" s="41">
        <v>28</v>
      </c>
    </row>
    <row r="3364" spans="1:3" x14ac:dyDescent="0.25">
      <c r="A3364" s="41">
        <v>3362</v>
      </c>
      <c r="B3364" s="41">
        <v>14</v>
      </c>
      <c r="C3364" s="41">
        <v>31</v>
      </c>
    </row>
    <row r="3365" spans="1:3" x14ac:dyDescent="0.25">
      <c r="A3365" s="41">
        <v>3363</v>
      </c>
      <c r="B3365" s="41">
        <v>10</v>
      </c>
      <c r="C3365" s="41">
        <v>34</v>
      </c>
    </row>
    <row r="3366" spans="1:3" x14ac:dyDescent="0.25">
      <c r="A3366" s="41">
        <v>3364</v>
      </c>
      <c r="B3366" s="41">
        <v>34</v>
      </c>
      <c r="C3366" s="41">
        <v>31</v>
      </c>
    </row>
    <row r="3367" spans="1:3" x14ac:dyDescent="0.25">
      <c r="A3367" s="41">
        <v>3365</v>
      </c>
      <c r="B3367" s="41">
        <v>32</v>
      </c>
      <c r="C3367" s="41">
        <v>16</v>
      </c>
    </row>
    <row r="3368" spans="1:3" x14ac:dyDescent="0.25">
      <c r="A3368" s="41">
        <v>3366</v>
      </c>
      <c r="B3368" s="41">
        <v>39</v>
      </c>
      <c r="C3368" s="41">
        <v>44</v>
      </c>
    </row>
    <row r="3369" spans="1:3" x14ac:dyDescent="0.25">
      <c r="A3369" s="41">
        <v>3367</v>
      </c>
      <c r="B3369" s="41">
        <v>37</v>
      </c>
      <c r="C3369" s="41">
        <v>26</v>
      </c>
    </row>
    <row r="3370" spans="1:3" x14ac:dyDescent="0.25">
      <c r="A3370" s="41">
        <v>3368</v>
      </c>
      <c r="B3370" s="41">
        <v>30</v>
      </c>
      <c r="C3370" s="41">
        <v>21</v>
      </c>
    </row>
    <row r="3371" spans="1:3" x14ac:dyDescent="0.25">
      <c r="A3371" s="41">
        <v>3369</v>
      </c>
      <c r="B3371" s="41">
        <v>27</v>
      </c>
      <c r="C3371" s="41">
        <v>35</v>
      </c>
    </row>
    <row r="3372" spans="1:3" x14ac:dyDescent="0.25">
      <c r="A3372" s="41">
        <v>3370</v>
      </c>
      <c r="B3372" s="41">
        <v>27</v>
      </c>
      <c r="C3372" s="41">
        <v>19</v>
      </c>
    </row>
    <row r="3373" spans="1:3" x14ac:dyDescent="0.25">
      <c r="A3373" s="41">
        <v>3371</v>
      </c>
      <c r="B3373" s="41">
        <v>41</v>
      </c>
      <c r="C3373" s="41">
        <v>20</v>
      </c>
    </row>
    <row r="3374" spans="1:3" x14ac:dyDescent="0.25">
      <c r="A3374" s="41">
        <v>3372</v>
      </c>
      <c r="B3374" s="41">
        <v>7</v>
      </c>
      <c r="C3374" s="41">
        <v>13</v>
      </c>
    </row>
    <row r="3375" spans="1:3" x14ac:dyDescent="0.25">
      <c r="A3375" s="41">
        <v>3373</v>
      </c>
      <c r="B3375" s="41">
        <v>7</v>
      </c>
      <c r="C3375" s="41">
        <v>35</v>
      </c>
    </row>
    <row r="3376" spans="1:3" x14ac:dyDescent="0.25">
      <c r="A3376" s="41">
        <v>3374</v>
      </c>
      <c r="B3376" s="41">
        <v>7</v>
      </c>
      <c r="C3376" s="41">
        <v>10</v>
      </c>
    </row>
    <row r="3377" spans="1:3" x14ac:dyDescent="0.25">
      <c r="A3377" s="41">
        <v>3375</v>
      </c>
      <c r="B3377" s="41">
        <v>31</v>
      </c>
      <c r="C3377" s="41">
        <v>48</v>
      </c>
    </row>
    <row r="3378" spans="1:3" x14ac:dyDescent="0.25">
      <c r="A3378" s="41">
        <v>3376</v>
      </c>
      <c r="B3378" s="41">
        <v>21</v>
      </c>
      <c r="C3378" s="41">
        <v>32</v>
      </c>
    </row>
    <row r="3379" spans="1:3" x14ac:dyDescent="0.25">
      <c r="A3379" s="41">
        <v>3377</v>
      </c>
      <c r="B3379" s="41">
        <v>7</v>
      </c>
      <c r="C3379" s="41">
        <v>23</v>
      </c>
    </row>
    <row r="3380" spans="1:3" x14ac:dyDescent="0.25">
      <c r="A3380" s="41">
        <v>3378</v>
      </c>
      <c r="B3380" s="41">
        <v>41</v>
      </c>
      <c r="C3380" s="41">
        <v>27</v>
      </c>
    </row>
    <row r="3381" spans="1:3" x14ac:dyDescent="0.25">
      <c r="A3381" s="41">
        <v>3379</v>
      </c>
      <c r="B3381" s="41">
        <v>29</v>
      </c>
      <c r="C3381" s="41">
        <v>6</v>
      </c>
    </row>
    <row r="3382" spans="1:3" x14ac:dyDescent="0.25">
      <c r="A3382" s="41">
        <v>3380</v>
      </c>
      <c r="B3382" s="41">
        <v>24</v>
      </c>
      <c r="C3382" s="41">
        <v>26</v>
      </c>
    </row>
    <row r="3383" spans="1:3" x14ac:dyDescent="0.25">
      <c r="A3383" s="41">
        <v>3381</v>
      </c>
      <c r="B3383" s="41">
        <v>21</v>
      </c>
      <c r="C3383" s="41">
        <v>61</v>
      </c>
    </row>
    <row r="3384" spans="1:3" x14ac:dyDescent="0.25">
      <c r="A3384" s="41">
        <v>3382</v>
      </c>
      <c r="B3384" s="41">
        <v>30</v>
      </c>
      <c r="C3384" s="41">
        <v>20</v>
      </c>
    </row>
    <row r="3385" spans="1:3" x14ac:dyDescent="0.25">
      <c r="A3385" s="41">
        <v>3383</v>
      </c>
      <c r="B3385" s="41">
        <v>31</v>
      </c>
      <c r="C3385" s="41">
        <v>34</v>
      </c>
    </row>
    <row r="3386" spans="1:3" x14ac:dyDescent="0.25">
      <c r="A3386" s="41">
        <v>3384</v>
      </c>
      <c r="B3386" s="41">
        <v>38</v>
      </c>
      <c r="C3386" s="41">
        <v>30</v>
      </c>
    </row>
    <row r="3387" spans="1:3" x14ac:dyDescent="0.25">
      <c r="A3387" s="41">
        <v>3385</v>
      </c>
      <c r="B3387" s="41">
        <v>26</v>
      </c>
      <c r="C3387" s="41">
        <v>20</v>
      </c>
    </row>
    <row r="3388" spans="1:3" x14ac:dyDescent="0.25">
      <c r="A3388" s="41">
        <v>3386</v>
      </c>
      <c r="B3388" s="41">
        <v>28</v>
      </c>
      <c r="C3388" s="41">
        <v>20</v>
      </c>
    </row>
    <row r="3389" spans="1:3" x14ac:dyDescent="0.25">
      <c r="A3389" s="41">
        <v>3387</v>
      </c>
      <c r="B3389" s="41">
        <v>14</v>
      </c>
      <c r="C3389" s="41">
        <v>30</v>
      </c>
    </row>
    <row r="3390" spans="1:3" x14ac:dyDescent="0.25">
      <c r="A3390" s="41">
        <v>3388</v>
      </c>
      <c r="B3390" s="41">
        <v>16</v>
      </c>
      <c r="C3390" s="41">
        <v>24</v>
      </c>
    </row>
    <row r="3391" spans="1:3" x14ac:dyDescent="0.25">
      <c r="A3391" s="41">
        <v>3389</v>
      </c>
      <c r="B3391" s="41">
        <v>33</v>
      </c>
      <c r="C3391" s="41">
        <v>27</v>
      </c>
    </row>
    <row r="3392" spans="1:3" x14ac:dyDescent="0.25">
      <c r="A3392" s="41">
        <v>3390</v>
      </c>
      <c r="B3392" s="41">
        <v>36</v>
      </c>
      <c r="C3392" s="41">
        <v>26</v>
      </c>
    </row>
    <row r="3393" spans="1:3" x14ac:dyDescent="0.25">
      <c r="A3393" s="41">
        <v>3391</v>
      </c>
      <c r="B3393" s="41">
        <v>24</v>
      </c>
      <c r="C3393" s="41">
        <v>31</v>
      </c>
    </row>
    <row r="3394" spans="1:3" x14ac:dyDescent="0.25">
      <c r="A3394" s="41">
        <v>3392</v>
      </c>
      <c r="B3394" s="41">
        <v>35</v>
      </c>
      <c r="C3394" s="41">
        <v>29</v>
      </c>
    </row>
    <row r="3395" spans="1:3" x14ac:dyDescent="0.25">
      <c r="A3395" s="41">
        <v>3393</v>
      </c>
      <c r="B3395" s="41">
        <v>43</v>
      </c>
      <c r="C3395" s="41">
        <v>29</v>
      </c>
    </row>
    <row r="3396" spans="1:3" x14ac:dyDescent="0.25">
      <c r="A3396" s="41">
        <v>3394</v>
      </c>
      <c r="B3396" s="41">
        <v>21</v>
      </c>
      <c r="C3396" s="41">
        <v>41</v>
      </c>
    </row>
    <row r="3397" spans="1:3" x14ac:dyDescent="0.25">
      <c r="A3397" s="41">
        <v>3395</v>
      </c>
      <c r="B3397" s="41">
        <v>23</v>
      </c>
      <c r="C3397" s="41">
        <v>22</v>
      </c>
    </row>
    <row r="3398" spans="1:3" x14ac:dyDescent="0.25">
      <c r="A3398" s="41">
        <v>3396</v>
      </c>
      <c r="B3398" s="41">
        <v>14</v>
      </c>
      <c r="C3398" s="41">
        <v>6</v>
      </c>
    </row>
    <row r="3399" spans="1:3" x14ac:dyDescent="0.25">
      <c r="A3399" s="41">
        <v>3397</v>
      </c>
      <c r="B3399" s="41">
        <v>17</v>
      </c>
      <c r="C3399" s="41">
        <v>49</v>
      </c>
    </row>
    <row r="3400" spans="1:3" x14ac:dyDescent="0.25">
      <c r="A3400" s="41">
        <v>3398</v>
      </c>
      <c r="B3400" s="41">
        <v>27</v>
      </c>
      <c r="C3400" s="41">
        <v>49</v>
      </c>
    </row>
    <row r="3401" spans="1:3" x14ac:dyDescent="0.25">
      <c r="A3401" s="41">
        <v>3399</v>
      </c>
      <c r="B3401" s="41">
        <v>38</v>
      </c>
      <c r="C3401" s="41">
        <v>44</v>
      </c>
    </row>
    <row r="3402" spans="1:3" x14ac:dyDescent="0.25">
      <c r="A3402" s="41">
        <v>3400</v>
      </c>
      <c r="B3402" s="41">
        <v>31</v>
      </c>
      <c r="C3402" s="41">
        <v>16</v>
      </c>
    </row>
    <row r="3403" spans="1:3" x14ac:dyDescent="0.25">
      <c r="A3403" s="41">
        <v>3401</v>
      </c>
      <c r="B3403" s="41">
        <v>25</v>
      </c>
      <c r="C3403" s="41">
        <v>55</v>
      </c>
    </row>
    <row r="3404" spans="1:3" x14ac:dyDescent="0.25">
      <c r="A3404" s="41">
        <v>3402</v>
      </c>
      <c r="B3404" s="41">
        <v>24</v>
      </c>
      <c r="C3404" s="41">
        <v>17</v>
      </c>
    </row>
    <row r="3405" spans="1:3" x14ac:dyDescent="0.25">
      <c r="A3405" s="41">
        <v>3403</v>
      </c>
      <c r="B3405" s="41">
        <v>30</v>
      </c>
      <c r="C3405" s="41">
        <v>24</v>
      </c>
    </row>
    <row r="3406" spans="1:3" x14ac:dyDescent="0.25">
      <c r="A3406" s="41">
        <v>3404</v>
      </c>
      <c r="B3406" s="41">
        <v>35</v>
      </c>
      <c r="C3406" s="41">
        <v>44</v>
      </c>
    </row>
    <row r="3407" spans="1:3" x14ac:dyDescent="0.25">
      <c r="A3407" s="41">
        <v>3405</v>
      </c>
      <c r="B3407" s="41">
        <v>12</v>
      </c>
      <c r="C3407" s="41">
        <v>61</v>
      </c>
    </row>
    <row r="3408" spans="1:3" x14ac:dyDescent="0.25">
      <c r="A3408" s="41">
        <v>3406</v>
      </c>
      <c r="B3408" s="41">
        <v>40</v>
      </c>
      <c r="C3408" s="41">
        <v>21</v>
      </c>
    </row>
    <row r="3409" spans="1:3" x14ac:dyDescent="0.25">
      <c r="A3409" s="41">
        <v>3407</v>
      </c>
      <c r="B3409" s="41">
        <v>24</v>
      </c>
      <c r="C3409" s="41">
        <v>30</v>
      </c>
    </row>
    <row r="3410" spans="1:3" x14ac:dyDescent="0.25">
      <c r="A3410" s="41">
        <v>3408</v>
      </c>
      <c r="B3410" s="41">
        <v>7</v>
      </c>
      <c r="C3410" s="41">
        <v>17</v>
      </c>
    </row>
    <row r="3411" spans="1:3" x14ac:dyDescent="0.25">
      <c r="A3411" s="41">
        <v>3409</v>
      </c>
      <c r="B3411" s="41">
        <v>31</v>
      </c>
      <c r="C3411" s="41">
        <v>38</v>
      </c>
    </row>
    <row r="3412" spans="1:3" x14ac:dyDescent="0.25">
      <c r="A3412" s="41">
        <v>3410</v>
      </c>
      <c r="B3412" s="41">
        <v>41</v>
      </c>
      <c r="C3412" s="41">
        <v>34</v>
      </c>
    </row>
    <row r="3413" spans="1:3" x14ac:dyDescent="0.25">
      <c r="A3413" s="41">
        <v>3411</v>
      </c>
      <c r="B3413" s="41">
        <v>16</v>
      </c>
      <c r="C3413" s="41">
        <v>14</v>
      </c>
    </row>
    <row r="3414" spans="1:3" x14ac:dyDescent="0.25">
      <c r="A3414" s="41">
        <v>3412</v>
      </c>
      <c r="B3414" s="41">
        <v>14</v>
      </c>
      <c r="C3414" s="41">
        <v>3</v>
      </c>
    </row>
    <row r="3415" spans="1:3" x14ac:dyDescent="0.25">
      <c r="A3415" s="41">
        <v>3413</v>
      </c>
      <c r="B3415" s="41">
        <v>44</v>
      </c>
      <c r="C3415" s="41">
        <v>9</v>
      </c>
    </row>
    <row r="3416" spans="1:3" x14ac:dyDescent="0.25">
      <c r="A3416" s="41">
        <v>3414</v>
      </c>
      <c r="B3416" s="41">
        <v>27</v>
      </c>
      <c r="C3416" s="41">
        <v>36</v>
      </c>
    </row>
    <row r="3417" spans="1:3" x14ac:dyDescent="0.25">
      <c r="A3417" s="41">
        <v>3415</v>
      </c>
      <c r="B3417" s="41">
        <v>38</v>
      </c>
      <c r="C3417" s="41">
        <v>24</v>
      </c>
    </row>
    <row r="3418" spans="1:3" x14ac:dyDescent="0.25">
      <c r="A3418" s="41">
        <v>3416</v>
      </c>
      <c r="B3418" s="41">
        <v>42</v>
      </c>
      <c r="C3418" s="41">
        <v>62</v>
      </c>
    </row>
    <row r="3419" spans="1:3" x14ac:dyDescent="0.25">
      <c r="A3419" s="41">
        <v>3417</v>
      </c>
      <c r="B3419" s="41">
        <v>30</v>
      </c>
      <c r="C3419" s="41">
        <v>47</v>
      </c>
    </row>
    <row r="3420" spans="1:3" x14ac:dyDescent="0.25">
      <c r="A3420" s="41">
        <v>3418</v>
      </c>
      <c r="B3420" s="41">
        <v>19</v>
      </c>
      <c r="C3420" s="41">
        <v>47</v>
      </c>
    </row>
    <row r="3421" spans="1:3" x14ac:dyDescent="0.25">
      <c r="A3421" s="41">
        <v>3419</v>
      </c>
      <c r="B3421" s="41">
        <v>0</v>
      </c>
      <c r="C3421" s="41">
        <v>31</v>
      </c>
    </row>
    <row r="3422" spans="1:3" x14ac:dyDescent="0.25">
      <c r="A3422" s="41">
        <v>3420</v>
      </c>
      <c r="B3422" s="41">
        <v>27</v>
      </c>
      <c r="C3422" s="41">
        <v>20</v>
      </c>
    </row>
    <row r="3423" spans="1:3" x14ac:dyDescent="0.25">
      <c r="A3423" s="41">
        <v>3421</v>
      </c>
      <c r="B3423" s="41">
        <v>21</v>
      </c>
      <c r="C3423" s="41">
        <v>19</v>
      </c>
    </row>
    <row r="3424" spans="1:3" x14ac:dyDescent="0.25">
      <c r="A3424" s="41">
        <v>3422</v>
      </c>
      <c r="B3424" s="41">
        <v>44</v>
      </c>
      <c r="C3424" s="41">
        <v>8</v>
      </c>
    </row>
    <row r="3425" spans="1:3" x14ac:dyDescent="0.25">
      <c r="A3425" s="41">
        <v>3423</v>
      </c>
      <c r="B3425" s="41">
        <v>31</v>
      </c>
      <c r="C3425" s="41">
        <v>23</v>
      </c>
    </row>
    <row r="3426" spans="1:3" x14ac:dyDescent="0.25">
      <c r="A3426" s="41">
        <v>3424</v>
      </c>
      <c r="B3426" s="41">
        <v>35</v>
      </c>
      <c r="C3426" s="41">
        <v>12</v>
      </c>
    </row>
    <row r="3427" spans="1:3" x14ac:dyDescent="0.25">
      <c r="A3427" s="41">
        <v>3425</v>
      </c>
      <c r="B3427" s="41">
        <v>20</v>
      </c>
      <c r="C3427" s="41">
        <v>21</v>
      </c>
    </row>
    <row r="3428" spans="1:3" x14ac:dyDescent="0.25">
      <c r="A3428" s="41">
        <v>3426</v>
      </c>
      <c r="B3428" s="41">
        <v>16</v>
      </c>
      <c r="C3428" s="41">
        <v>26</v>
      </c>
    </row>
    <row r="3429" spans="1:3" x14ac:dyDescent="0.25">
      <c r="A3429" s="41">
        <v>3427</v>
      </c>
      <c r="B3429" s="41">
        <v>28</v>
      </c>
      <c r="C3429" s="41">
        <v>30</v>
      </c>
    </row>
    <row r="3430" spans="1:3" x14ac:dyDescent="0.25">
      <c r="A3430" s="41">
        <v>3428</v>
      </c>
      <c r="B3430" s="41">
        <v>49</v>
      </c>
      <c r="C3430" s="41">
        <v>6</v>
      </c>
    </row>
    <row r="3431" spans="1:3" x14ac:dyDescent="0.25">
      <c r="A3431" s="41">
        <v>3429</v>
      </c>
      <c r="B3431" s="41">
        <v>47</v>
      </c>
      <c r="C3431" s="41">
        <v>19</v>
      </c>
    </row>
    <row r="3432" spans="1:3" x14ac:dyDescent="0.25">
      <c r="A3432" s="41">
        <v>3430</v>
      </c>
      <c r="B3432" s="41">
        <v>21</v>
      </c>
      <c r="C3432" s="41">
        <v>14</v>
      </c>
    </row>
    <row r="3433" spans="1:3" x14ac:dyDescent="0.25">
      <c r="A3433" s="41">
        <v>3431</v>
      </c>
      <c r="B3433" s="41">
        <v>23</v>
      </c>
      <c r="C3433" s="41">
        <v>29</v>
      </c>
    </row>
    <row r="3434" spans="1:3" x14ac:dyDescent="0.25">
      <c r="A3434" s="41">
        <v>3432</v>
      </c>
      <c r="B3434" s="41">
        <v>38</v>
      </c>
      <c r="C3434" s="41">
        <v>13</v>
      </c>
    </row>
    <row r="3435" spans="1:3" x14ac:dyDescent="0.25">
      <c r="A3435" s="41">
        <v>3433</v>
      </c>
      <c r="B3435" s="41">
        <v>36</v>
      </c>
      <c r="C3435" s="41">
        <v>30</v>
      </c>
    </row>
    <row r="3436" spans="1:3" x14ac:dyDescent="0.25">
      <c r="A3436" s="41">
        <v>3434</v>
      </c>
      <c r="B3436" s="41">
        <v>21</v>
      </c>
      <c r="C3436" s="41">
        <v>16</v>
      </c>
    </row>
    <row r="3437" spans="1:3" x14ac:dyDescent="0.25">
      <c r="A3437" s="41">
        <v>3435</v>
      </c>
      <c r="B3437" s="41">
        <v>40</v>
      </c>
      <c r="C3437" s="41">
        <v>28</v>
      </c>
    </row>
    <row r="3438" spans="1:3" x14ac:dyDescent="0.25">
      <c r="A3438" s="41">
        <v>3436</v>
      </c>
      <c r="B3438" s="41">
        <v>51</v>
      </c>
      <c r="C3438" s="41">
        <v>37</v>
      </c>
    </row>
    <row r="3439" spans="1:3" x14ac:dyDescent="0.25">
      <c r="A3439" s="41">
        <v>3437</v>
      </c>
      <c r="B3439" s="41">
        <v>24</v>
      </c>
      <c r="C3439" s="41">
        <v>20</v>
      </c>
    </row>
    <row r="3440" spans="1:3" x14ac:dyDescent="0.25">
      <c r="A3440" s="41">
        <v>3438</v>
      </c>
      <c r="B3440" s="41">
        <v>29</v>
      </c>
      <c r="C3440" s="41">
        <v>38</v>
      </c>
    </row>
    <row r="3441" spans="1:3" x14ac:dyDescent="0.25">
      <c r="A3441" s="41">
        <v>3439</v>
      </c>
      <c r="B3441" s="41">
        <v>42</v>
      </c>
      <c r="C3441" s="41">
        <v>37</v>
      </c>
    </row>
    <row r="3442" spans="1:3" x14ac:dyDescent="0.25">
      <c r="A3442" s="41">
        <v>3440</v>
      </c>
      <c r="B3442" s="41">
        <v>33</v>
      </c>
      <c r="C3442" s="41">
        <v>26</v>
      </c>
    </row>
    <row r="3443" spans="1:3" x14ac:dyDescent="0.25">
      <c r="A3443" s="41">
        <v>3441</v>
      </c>
      <c r="B3443" s="41">
        <v>21</v>
      </c>
      <c r="C3443" s="41">
        <v>33</v>
      </c>
    </row>
    <row r="3444" spans="1:3" x14ac:dyDescent="0.25">
      <c r="A3444" s="41">
        <v>3442</v>
      </c>
      <c r="B3444" s="41">
        <v>14</v>
      </c>
      <c r="C3444" s="41">
        <v>46</v>
      </c>
    </row>
    <row r="3445" spans="1:3" x14ac:dyDescent="0.25">
      <c r="A3445" s="41">
        <v>3443</v>
      </c>
      <c r="B3445" s="41">
        <v>32</v>
      </c>
      <c r="C3445" s="41">
        <v>26</v>
      </c>
    </row>
    <row r="3446" spans="1:3" x14ac:dyDescent="0.25">
      <c r="A3446" s="41">
        <v>3444</v>
      </c>
      <c r="B3446" s="41">
        <v>31</v>
      </c>
      <c r="C3446" s="41">
        <v>14</v>
      </c>
    </row>
    <row r="3447" spans="1:3" x14ac:dyDescent="0.25">
      <c r="A3447" s="41">
        <v>3445</v>
      </c>
      <c r="B3447" s="41">
        <v>40</v>
      </c>
      <c r="C3447" s="41">
        <v>6</v>
      </c>
    </row>
    <row r="3448" spans="1:3" x14ac:dyDescent="0.25">
      <c r="A3448" s="41">
        <v>3446</v>
      </c>
      <c r="B3448" s="41">
        <v>21</v>
      </c>
      <c r="C3448" s="41">
        <v>56</v>
      </c>
    </row>
    <row r="3449" spans="1:3" x14ac:dyDescent="0.25">
      <c r="A3449" s="41">
        <v>3447</v>
      </c>
      <c r="B3449" s="41">
        <v>21</v>
      </c>
      <c r="C3449" s="41">
        <v>16</v>
      </c>
    </row>
    <row r="3450" spans="1:3" x14ac:dyDescent="0.25">
      <c r="A3450" s="41">
        <v>3448</v>
      </c>
      <c r="B3450" s="41">
        <v>41</v>
      </c>
      <c r="C3450" s="41">
        <v>23</v>
      </c>
    </row>
    <row r="3451" spans="1:3" x14ac:dyDescent="0.25">
      <c r="A3451" s="41">
        <v>3449</v>
      </c>
      <c r="B3451" s="41">
        <v>30</v>
      </c>
      <c r="C3451" s="41">
        <v>20</v>
      </c>
    </row>
    <row r="3452" spans="1:3" x14ac:dyDescent="0.25">
      <c r="A3452" s="41">
        <v>3450</v>
      </c>
      <c r="B3452" s="41">
        <v>27</v>
      </c>
      <c r="C3452" s="41">
        <v>3</v>
      </c>
    </row>
    <row r="3453" spans="1:3" x14ac:dyDescent="0.25">
      <c r="A3453" s="41">
        <v>3451</v>
      </c>
      <c r="B3453" s="41">
        <v>44</v>
      </c>
      <c r="C3453" s="41">
        <v>10</v>
      </c>
    </row>
    <row r="3454" spans="1:3" x14ac:dyDescent="0.25">
      <c r="A3454" s="41">
        <v>3452</v>
      </c>
      <c r="B3454" s="41">
        <v>27</v>
      </c>
      <c r="C3454" s="41">
        <v>13</v>
      </c>
    </row>
    <row r="3455" spans="1:3" x14ac:dyDescent="0.25">
      <c r="A3455" s="41">
        <v>3453</v>
      </c>
      <c r="B3455" s="41">
        <v>16</v>
      </c>
      <c r="C3455" s="41">
        <v>36</v>
      </c>
    </row>
    <row r="3456" spans="1:3" x14ac:dyDescent="0.25">
      <c r="A3456" s="41">
        <v>3454</v>
      </c>
      <c r="B3456" s="41">
        <v>47</v>
      </c>
      <c r="C3456" s="41">
        <v>33</v>
      </c>
    </row>
    <row r="3457" spans="1:3" x14ac:dyDescent="0.25">
      <c r="A3457" s="41">
        <v>3455</v>
      </c>
      <c r="B3457" s="41">
        <v>57</v>
      </c>
      <c r="C3457" s="41">
        <v>3</v>
      </c>
    </row>
    <row r="3458" spans="1:3" x14ac:dyDescent="0.25">
      <c r="A3458" s="41">
        <v>3456</v>
      </c>
      <c r="B3458" s="41">
        <v>13</v>
      </c>
      <c r="C3458" s="41">
        <v>19</v>
      </c>
    </row>
    <row r="3459" spans="1:3" x14ac:dyDescent="0.25">
      <c r="A3459" s="41">
        <v>3457</v>
      </c>
      <c r="B3459" s="41">
        <v>38</v>
      </c>
      <c r="C3459" s="41">
        <v>48</v>
      </c>
    </row>
    <row r="3460" spans="1:3" x14ac:dyDescent="0.25">
      <c r="A3460" s="41">
        <v>3458</v>
      </c>
      <c r="B3460" s="41">
        <v>21</v>
      </c>
      <c r="C3460" s="41">
        <v>17</v>
      </c>
    </row>
    <row r="3461" spans="1:3" x14ac:dyDescent="0.25">
      <c r="A3461" s="41">
        <v>3459</v>
      </c>
      <c r="B3461" s="41">
        <v>26</v>
      </c>
      <c r="C3461" s="41">
        <v>36</v>
      </c>
    </row>
    <row r="3462" spans="1:3" x14ac:dyDescent="0.25">
      <c r="A3462" s="41">
        <v>3460</v>
      </c>
      <c r="B3462" s="41">
        <v>21</v>
      </c>
      <c r="C3462" s="41">
        <v>16</v>
      </c>
    </row>
    <row r="3463" spans="1:3" x14ac:dyDescent="0.25">
      <c r="A3463" s="41">
        <v>3461</v>
      </c>
      <c r="B3463" s="41">
        <v>26</v>
      </c>
      <c r="C3463" s="41">
        <v>38</v>
      </c>
    </row>
    <row r="3464" spans="1:3" x14ac:dyDescent="0.25">
      <c r="A3464" s="41">
        <v>3462</v>
      </c>
      <c r="B3464" s="41">
        <v>30</v>
      </c>
      <c r="C3464" s="41">
        <v>48</v>
      </c>
    </row>
    <row r="3465" spans="1:3" x14ac:dyDescent="0.25">
      <c r="A3465" s="41">
        <v>3463</v>
      </c>
      <c r="B3465" s="41">
        <v>20</v>
      </c>
      <c r="C3465" s="41">
        <v>12</v>
      </c>
    </row>
    <row r="3466" spans="1:3" x14ac:dyDescent="0.25">
      <c r="A3466" s="41">
        <v>3464</v>
      </c>
      <c r="B3466" s="41">
        <v>6</v>
      </c>
      <c r="C3466" s="41">
        <v>13</v>
      </c>
    </row>
    <row r="3467" spans="1:3" x14ac:dyDescent="0.25">
      <c r="A3467" s="41">
        <v>3465</v>
      </c>
      <c r="B3467" s="41">
        <v>31</v>
      </c>
      <c r="C3467" s="41">
        <v>23</v>
      </c>
    </row>
    <row r="3468" spans="1:3" x14ac:dyDescent="0.25">
      <c r="A3468" s="41">
        <v>3466</v>
      </c>
      <c r="B3468" s="41">
        <v>28</v>
      </c>
      <c r="C3468" s="41">
        <v>29</v>
      </c>
    </row>
    <row r="3469" spans="1:3" x14ac:dyDescent="0.25">
      <c r="A3469" s="41">
        <v>3467</v>
      </c>
      <c r="B3469" s="41">
        <v>13</v>
      </c>
      <c r="C3469" s="41">
        <v>24</v>
      </c>
    </row>
    <row r="3470" spans="1:3" x14ac:dyDescent="0.25">
      <c r="A3470" s="41">
        <v>3468</v>
      </c>
      <c r="B3470" s="41">
        <v>41</v>
      </c>
      <c r="C3470" s="41">
        <v>40</v>
      </c>
    </row>
    <row r="3471" spans="1:3" x14ac:dyDescent="0.25">
      <c r="A3471" s="41">
        <v>3469</v>
      </c>
      <c r="B3471" s="41">
        <v>28</v>
      </c>
      <c r="C3471" s="41">
        <v>26</v>
      </c>
    </row>
    <row r="3472" spans="1:3" x14ac:dyDescent="0.25">
      <c r="A3472" s="41">
        <v>3470</v>
      </c>
      <c r="B3472" s="41">
        <v>27</v>
      </c>
      <c r="C3472" s="41">
        <v>13</v>
      </c>
    </row>
    <row r="3473" spans="1:3" x14ac:dyDescent="0.25">
      <c r="A3473" s="41">
        <v>3471</v>
      </c>
      <c r="B3473" s="41">
        <v>8</v>
      </c>
      <c r="C3473" s="41">
        <v>48</v>
      </c>
    </row>
    <row r="3474" spans="1:3" x14ac:dyDescent="0.25">
      <c r="A3474" s="41">
        <v>3472</v>
      </c>
      <c r="B3474" s="41">
        <v>24</v>
      </c>
      <c r="C3474" s="41">
        <v>61</v>
      </c>
    </row>
    <row r="3475" spans="1:3" x14ac:dyDescent="0.25">
      <c r="A3475" s="41">
        <v>3473</v>
      </c>
      <c r="B3475" s="41">
        <v>30</v>
      </c>
      <c r="C3475" s="41">
        <v>37</v>
      </c>
    </row>
    <row r="3476" spans="1:3" x14ac:dyDescent="0.25">
      <c r="A3476" s="41">
        <v>3474</v>
      </c>
      <c r="B3476" s="41">
        <v>38</v>
      </c>
      <c r="C3476" s="41">
        <v>28</v>
      </c>
    </row>
    <row r="3477" spans="1:3" x14ac:dyDescent="0.25">
      <c r="A3477" s="41">
        <v>3475</v>
      </c>
      <c r="B3477" s="41">
        <v>41</v>
      </c>
      <c r="C3477" s="41">
        <v>24</v>
      </c>
    </row>
    <row r="3478" spans="1:3" x14ac:dyDescent="0.25">
      <c r="A3478" s="41">
        <v>3476</v>
      </c>
      <c r="B3478" s="41">
        <v>10</v>
      </c>
      <c r="C3478" s="41">
        <v>20</v>
      </c>
    </row>
    <row r="3479" spans="1:3" x14ac:dyDescent="0.25">
      <c r="A3479" s="41">
        <v>3477</v>
      </c>
      <c r="B3479" s="41">
        <v>16</v>
      </c>
      <c r="C3479" s="41">
        <v>41</v>
      </c>
    </row>
    <row r="3480" spans="1:3" x14ac:dyDescent="0.25">
      <c r="A3480" s="41">
        <v>3478</v>
      </c>
      <c r="B3480" s="41">
        <v>24</v>
      </c>
      <c r="C3480" s="41">
        <v>37</v>
      </c>
    </row>
    <row r="3481" spans="1:3" x14ac:dyDescent="0.25">
      <c r="A3481" s="41">
        <v>3479</v>
      </c>
      <c r="B3481" s="41">
        <v>7</v>
      </c>
      <c r="C3481" s="41">
        <v>53</v>
      </c>
    </row>
    <row r="3482" spans="1:3" x14ac:dyDescent="0.25">
      <c r="A3482" s="41">
        <v>3480</v>
      </c>
      <c r="B3482" s="41">
        <v>28</v>
      </c>
      <c r="C3482" s="41">
        <v>16</v>
      </c>
    </row>
    <row r="3483" spans="1:3" x14ac:dyDescent="0.25">
      <c r="A3483" s="41">
        <v>3481</v>
      </c>
      <c r="B3483" s="41">
        <v>47</v>
      </c>
      <c r="C3483" s="41">
        <v>34</v>
      </c>
    </row>
    <row r="3484" spans="1:3" x14ac:dyDescent="0.25">
      <c r="A3484" s="41">
        <v>3482</v>
      </c>
      <c r="B3484" s="41">
        <v>28</v>
      </c>
      <c r="C3484" s="41">
        <v>18</v>
      </c>
    </row>
    <row r="3485" spans="1:3" x14ac:dyDescent="0.25">
      <c r="A3485" s="41">
        <v>3483</v>
      </c>
      <c r="B3485" s="41">
        <v>17</v>
      </c>
      <c r="C3485" s="41">
        <v>11</v>
      </c>
    </row>
    <row r="3486" spans="1:3" x14ac:dyDescent="0.25">
      <c r="A3486" s="41">
        <v>3484</v>
      </c>
      <c r="B3486" s="41">
        <v>32</v>
      </c>
      <c r="C3486" s="41">
        <v>37</v>
      </c>
    </row>
    <row r="3487" spans="1:3" x14ac:dyDescent="0.25">
      <c r="A3487" s="41">
        <v>3485</v>
      </c>
      <c r="B3487" s="41">
        <v>58</v>
      </c>
      <c r="C3487" s="41">
        <v>34</v>
      </c>
    </row>
    <row r="3488" spans="1:3" x14ac:dyDescent="0.25">
      <c r="A3488" s="41">
        <v>3486</v>
      </c>
      <c r="B3488" s="41">
        <v>65</v>
      </c>
      <c r="C3488" s="41">
        <v>41</v>
      </c>
    </row>
    <row r="3489" spans="1:3" x14ac:dyDescent="0.25">
      <c r="A3489" s="41">
        <v>3487</v>
      </c>
      <c r="B3489" s="41">
        <v>28</v>
      </c>
      <c r="C3489" s="41">
        <v>40</v>
      </c>
    </row>
    <row r="3490" spans="1:3" x14ac:dyDescent="0.25">
      <c r="A3490" s="41">
        <v>3488</v>
      </c>
      <c r="B3490" s="41">
        <v>19</v>
      </c>
      <c r="C3490" s="41">
        <v>30</v>
      </c>
    </row>
    <row r="3491" spans="1:3" x14ac:dyDescent="0.25">
      <c r="A3491" s="41">
        <v>3489</v>
      </c>
      <c r="B3491" s="41">
        <v>22</v>
      </c>
      <c r="C3491" s="41">
        <v>37</v>
      </c>
    </row>
    <row r="3492" spans="1:3" x14ac:dyDescent="0.25">
      <c r="A3492" s="41">
        <v>3490</v>
      </c>
      <c r="B3492" s="41">
        <v>41</v>
      </c>
      <c r="C3492" s="41">
        <v>3</v>
      </c>
    </row>
    <row r="3493" spans="1:3" x14ac:dyDescent="0.25">
      <c r="A3493" s="41">
        <v>3491</v>
      </c>
      <c r="B3493" s="41">
        <v>44</v>
      </c>
      <c r="C3493" s="41">
        <v>29</v>
      </c>
    </row>
    <row r="3494" spans="1:3" x14ac:dyDescent="0.25">
      <c r="A3494" s="41">
        <v>3492</v>
      </c>
      <c r="B3494" s="41">
        <v>51</v>
      </c>
      <c r="C3494" s="41">
        <v>10</v>
      </c>
    </row>
    <row r="3495" spans="1:3" x14ac:dyDescent="0.25">
      <c r="A3495" s="41">
        <v>3493</v>
      </c>
      <c r="B3495" s="41">
        <v>71</v>
      </c>
      <c r="C3495" s="41">
        <v>18</v>
      </c>
    </row>
    <row r="3496" spans="1:3" x14ac:dyDescent="0.25">
      <c r="A3496" s="41">
        <v>3494</v>
      </c>
      <c r="B3496" s="41">
        <v>27</v>
      </c>
      <c r="C3496" s="41">
        <v>25</v>
      </c>
    </row>
    <row r="3497" spans="1:3" x14ac:dyDescent="0.25">
      <c r="A3497" s="41">
        <v>3495</v>
      </c>
      <c r="B3497" s="41">
        <v>27</v>
      </c>
      <c r="C3497" s="41">
        <v>37</v>
      </c>
    </row>
    <row r="3498" spans="1:3" x14ac:dyDescent="0.25">
      <c r="A3498" s="41">
        <v>3496</v>
      </c>
      <c r="B3498" s="41">
        <v>66</v>
      </c>
      <c r="C3498" s="41">
        <v>16</v>
      </c>
    </row>
    <row r="3499" spans="1:3" x14ac:dyDescent="0.25">
      <c r="A3499" s="41">
        <v>3497</v>
      </c>
      <c r="B3499" s="41">
        <v>30</v>
      </c>
      <c r="C3499" s="41">
        <v>38</v>
      </c>
    </row>
    <row r="3500" spans="1:3" x14ac:dyDescent="0.25">
      <c r="A3500" s="41">
        <v>3498</v>
      </c>
      <c r="B3500" s="41">
        <v>58</v>
      </c>
      <c r="C3500" s="41">
        <v>34</v>
      </c>
    </row>
    <row r="3501" spans="1:3" x14ac:dyDescent="0.25">
      <c r="A3501" s="41">
        <v>3499</v>
      </c>
      <c r="B3501" s="41">
        <v>24</v>
      </c>
      <c r="C3501" s="41">
        <v>19</v>
      </c>
    </row>
    <row r="3502" spans="1:3" x14ac:dyDescent="0.25">
      <c r="A3502" s="41">
        <v>3500</v>
      </c>
      <c r="B3502" s="41">
        <v>0</v>
      </c>
      <c r="C3502" s="41">
        <v>27</v>
      </c>
    </row>
    <row r="3503" spans="1:3" x14ac:dyDescent="0.25">
      <c r="A3503" s="41">
        <v>3501</v>
      </c>
      <c r="B3503" s="41">
        <v>6</v>
      </c>
      <c r="C3503" s="41">
        <v>26</v>
      </c>
    </row>
    <row r="3504" spans="1:3" x14ac:dyDescent="0.25">
      <c r="A3504" s="41">
        <v>3502</v>
      </c>
      <c r="B3504" s="41">
        <v>10</v>
      </c>
      <c r="C3504" s="41">
        <v>19</v>
      </c>
    </row>
    <row r="3505" spans="1:3" x14ac:dyDescent="0.25">
      <c r="A3505" s="41">
        <v>3503</v>
      </c>
      <c r="B3505" s="41">
        <v>16</v>
      </c>
      <c r="C3505" s="41">
        <v>27</v>
      </c>
    </row>
    <row r="3506" spans="1:3" x14ac:dyDescent="0.25">
      <c r="A3506" s="41">
        <v>3504</v>
      </c>
      <c r="B3506" s="41">
        <v>29</v>
      </c>
      <c r="C3506" s="41">
        <v>35</v>
      </c>
    </row>
    <row r="3507" spans="1:3" x14ac:dyDescent="0.25">
      <c r="A3507" s="41">
        <v>3505</v>
      </c>
      <c r="B3507" s="41">
        <v>23</v>
      </c>
      <c r="C3507" s="41">
        <v>22</v>
      </c>
    </row>
    <row r="3508" spans="1:3" x14ac:dyDescent="0.25">
      <c r="A3508" s="41">
        <v>3506</v>
      </c>
      <c r="B3508" s="41">
        <v>29</v>
      </c>
      <c r="C3508" s="41">
        <v>44</v>
      </c>
    </row>
    <row r="3509" spans="1:3" x14ac:dyDescent="0.25">
      <c r="A3509" s="41">
        <v>3507</v>
      </c>
      <c r="B3509" s="41">
        <v>38</v>
      </c>
      <c r="C3509" s="41">
        <v>9</v>
      </c>
    </row>
    <row r="3510" spans="1:3" x14ac:dyDescent="0.25">
      <c r="A3510" s="41">
        <v>3508</v>
      </c>
      <c r="B3510" s="41">
        <v>7</v>
      </c>
      <c r="C3510" s="41">
        <v>22</v>
      </c>
    </row>
    <row r="3511" spans="1:3" x14ac:dyDescent="0.25">
      <c r="A3511" s="41">
        <v>3509</v>
      </c>
      <c r="B3511" s="41">
        <v>24</v>
      </c>
      <c r="C3511" s="41">
        <v>29</v>
      </c>
    </row>
    <row r="3512" spans="1:3" x14ac:dyDescent="0.25">
      <c r="A3512" s="41">
        <v>3510</v>
      </c>
      <c r="B3512" s="41">
        <v>17</v>
      </c>
      <c r="C3512" s="41">
        <v>16</v>
      </c>
    </row>
    <row r="3513" spans="1:3" x14ac:dyDescent="0.25">
      <c r="A3513" s="41">
        <v>3511</v>
      </c>
      <c r="B3513" s="41">
        <v>14</v>
      </c>
      <c r="C3513" s="41">
        <v>27</v>
      </c>
    </row>
    <row r="3514" spans="1:3" x14ac:dyDescent="0.25">
      <c r="A3514" s="41">
        <v>3512</v>
      </c>
      <c r="B3514" s="41">
        <v>20</v>
      </c>
      <c r="C3514" s="41">
        <v>22</v>
      </c>
    </row>
    <row r="3515" spans="1:3" x14ac:dyDescent="0.25">
      <c r="A3515" s="41">
        <v>3513</v>
      </c>
      <c r="B3515" s="41">
        <v>24</v>
      </c>
      <c r="C3515" s="41">
        <v>23</v>
      </c>
    </row>
    <row r="3516" spans="1:3" x14ac:dyDescent="0.25">
      <c r="A3516" s="41">
        <v>3514</v>
      </c>
      <c r="B3516" s="41">
        <v>25</v>
      </c>
      <c r="C3516" s="41">
        <v>23</v>
      </c>
    </row>
    <row r="3517" spans="1:3" x14ac:dyDescent="0.25">
      <c r="A3517" s="41">
        <v>3515</v>
      </c>
      <c r="B3517" s="41">
        <v>21</v>
      </c>
      <c r="C3517" s="41">
        <v>32</v>
      </c>
    </row>
    <row r="3518" spans="1:3" x14ac:dyDescent="0.25">
      <c r="A3518" s="41">
        <v>3516</v>
      </c>
      <c r="B3518" s="41">
        <v>27</v>
      </c>
      <c r="C3518" s="41">
        <v>15</v>
      </c>
    </row>
    <row r="3519" spans="1:3" x14ac:dyDescent="0.25">
      <c r="A3519" s="41">
        <v>3517</v>
      </c>
      <c r="B3519" s="41">
        <v>10</v>
      </c>
      <c r="C3519" s="41">
        <v>29</v>
      </c>
    </row>
    <row r="3520" spans="1:3" x14ac:dyDescent="0.25">
      <c r="A3520" s="41">
        <v>3518</v>
      </c>
      <c r="B3520" s="41">
        <v>16</v>
      </c>
      <c r="C3520" s="41">
        <v>31</v>
      </c>
    </row>
    <row r="3521" spans="1:3" x14ac:dyDescent="0.25">
      <c r="A3521" s="41">
        <v>3519</v>
      </c>
      <c r="B3521" s="41">
        <v>7</v>
      </c>
      <c r="C3521" s="41">
        <v>34</v>
      </c>
    </row>
    <row r="3522" spans="1:3" x14ac:dyDescent="0.25">
      <c r="A3522" s="41">
        <v>3520</v>
      </c>
      <c r="B3522" s="41">
        <v>24</v>
      </c>
      <c r="C3522" s="41">
        <v>13</v>
      </c>
    </row>
    <row r="3523" spans="1:3" x14ac:dyDescent="0.25">
      <c r="A3523" s="41">
        <v>3521</v>
      </c>
      <c r="B3523" s="41">
        <v>10</v>
      </c>
      <c r="C3523" s="41">
        <v>34</v>
      </c>
    </row>
    <row r="3524" spans="1:3" x14ac:dyDescent="0.25">
      <c r="A3524" s="41">
        <v>3522</v>
      </c>
      <c r="B3524" s="41">
        <v>13</v>
      </c>
      <c r="C3524" s="41">
        <v>6</v>
      </c>
    </row>
    <row r="3525" spans="1:3" x14ac:dyDescent="0.25">
      <c r="A3525" s="41">
        <v>3523</v>
      </c>
      <c r="B3525" s="41">
        <v>31</v>
      </c>
      <c r="C3525" s="41">
        <v>20</v>
      </c>
    </row>
    <row r="3526" spans="1:3" x14ac:dyDescent="0.25">
      <c r="A3526" s="41">
        <v>3524</v>
      </c>
      <c r="B3526" s="41">
        <v>0</v>
      </c>
      <c r="C3526" s="41">
        <v>27</v>
      </c>
    </row>
    <row r="3527" spans="1:3" x14ac:dyDescent="0.25">
      <c r="A3527" s="41">
        <v>3525</v>
      </c>
      <c r="B3527" s="41">
        <v>14</v>
      </c>
      <c r="C3527" s="41">
        <v>25</v>
      </c>
    </row>
    <row r="3528" spans="1:3" x14ac:dyDescent="0.25">
      <c r="A3528" s="41">
        <v>3526</v>
      </c>
      <c r="B3528" s="41">
        <v>34</v>
      </c>
      <c r="C3528" s="41">
        <v>36</v>
      </c>
    </row>
    <row r="3529" spans="1:3" x14ac:dyDescent="0.25">
      <c r="A3529" s="41">
        <v>3527</v>
      </c>
      <c r="B3529" s="41">
        <v>17</v>
      </c>
      <c r="C3529" s="41">
        <v>34</v>
      </c>
    </row>
    <row r="3530" spans="1:3" x14ac:dyDescent="0.25">
      <c r="A3530" s="41">
        <v>3528</v>
      </c>
      <c r="B3530" s="41">
        <v>31</v>
      </c>
      <c r="C3530" s="41">
        <v>21</v>
      </c>
    </row>
    <row r="3531" spans="1:3" x14ac:dyDescent="0.25">
      <c r="A3531" s="41">
        <v>3529</v>
      </c>
      <c r="B3531" s="41">
        <v>0</v>
      </c>
      <c r="C3531" s="41">
        <v>16</v>
      </c>
    </row>
    <row r="3532" spans="1:3" x14ac:dyDescent="0.25">
      <c r="A3532" s="41">
        <v>3530</v>
      </c>
      <c r="B3532" s="41">
        <v>7</v>
      </c>
      <c r="C3532" s="41">
        <v>9</v>
      </c>
    </row>
    <row r="3533" spans="1:3" x14ac:dyDescent="0.25">
      <c r="A3533" s="41">
        <v>3531</v>
      </c>
      <c r="B3533" s="41">
        <v>10</v>
      </c>
      <c r="C3533" s="41">
        <v>23</v>
      </c>
    </row>
    <row r="3534" spans="1:3" x14ac:dyDescent="0.25">
      <c r="A3534" s="41">
        <v>3532</v>
      </c>
      <c r="B3534" s="41">
        <v>44</v>
      </c>
      <c r="C3534" s="41">
        <v>24</v>
      </c>
    </row>
    <row r="3535" spans="1:3" x14ac:dyDescent="0.25">
      <c r="A3535" s="41">
        <v>3533</v>
      </c>
      <c r="B3535" s="41">
        <v>38</v>
      </c>
      <c r="C3535" s="41">
        <v>24</v>
      </c>
    </row>
    <row r="3536" spans="1:3" x14ac:dyDescent="0.25">
      <c r="A3536" s="41">
        <v>3534</v>
      </c>
      <c r="B3536" s="41">
        <v>41</v>
      </c>
      <c r="C3536" s="41">
        <v>6</v>
      </c>
    </row>
    <row r="3537" spans="1:3" x14ac:dyDescent="0.25">
      <c r="A3537" s="41">
        <v>3535</v>
      </c>
      <c r="B3537" s="41">
        <v>17</v>
      </c>
      <c r="C3537" s="41">
        <v>15</v>
      </c>
    </row>
    <row r="3538" spans="1:3" x14ac:dyDescent="0.25">
      <c r="A3538" s="41">
        <v>3536</v>
      </c>
      <c r="B3538" s="41">
        <v>27</v>
      </c>
      <c r="C3538" s="41">
        <v>10</v>
      </c>
    </row>
    <row r="3539" spans="1:3" x14ac:dyDescent="0.25">
      <c r="A3539" s="41">
        <v>3537</v>
      </c>
      <c r="B3539" s="41">
        <v>14</v>
      </c>
      <c r="C3539" s="41">
        <v>25</v>
      </c>
    </row>
    <row r="3540" spans="1:3" x14ac:dyDescent="0.25">
      <c r="A3540" s="41">
        <v>3538</v>
      </c>
      <c r="B3540" s="41">
        <v>13</v>
      </c>
      <c r="C3540" s="41">
        <v>45</v>
      </c>
    </row>
    <row r="3541" spans="1:3" x14ac:dyDescent="0.25">
      <c r="A3541" s="41">
        <v>3539</v>
      </c>
      <c r="B3541" s="41">
        <v>31</v>
      </c>
      <c r="C3541" s="41">
        <v>30</v>
      </c>
    </row>
    <row r="3542" spans="1:3" x14ac:dyDescent="0.25">
      <c r="A3542" s="41">
        <v>3540</v>
      </c>
      <c r="B3542" s="41">
        <v>28</v>
      </c>
      <c r="C3542" s="41">
        <v>26</v>
      </c>
    </row>
    <row r="3543" spans="1:3" x14ac:dyDescent="0.25">
      <c r="A3543" s="41">
        <v>3541</v>
      </c>
      <c r="B3543" s="41">
        <v>40</v>
      </c>
      <c r="C3543" s="41">
        <v>19</v>
      </c>
    </row>
    <row r="3544" spans="1:3" x14ac:dyDescent="0.25">
      <c r="A3544" s="41">
        <v>3542</v>
      </c>
      <c r="B3544" s="41">
        <v>28</v>
      </c>
      <c r="C3544" s="41">
        <v>38</v>
      </c>
    </row>
    <row r="3545" spans="1:3" x14ac:dyDescent="0.25">
      <c r="A3545" s="41">
        <v>3543</v>
      </c>
      <c r="B3545" s="41">
        <v>31</v>
      </c>
      <c r="C3545" s="41">
        <v>47</v>
      </c>
    </row>
    <row r="3546" spans="1:3" x14ac:dyDescent="0.25">
      <c r="A3546" s="41">
        <v>3544</v>
      </c>
      <c r="B3546" s="41">
        <v>17</v>
      </c>
      <c r="C3546" s="41">
        <v>34</v>
      </c>
    </row>
    <row r="3547" spans="1:3" x14ac:dyDescent="0.25">
      <c r="A3547" s="41">
        <v>3545</v>
      </c>
      <c r="B3547" s="41">
        <v>31</v>
      </c>
      <c r="C3547" s="41">
        <v>17</v>
      </c>
    </row>
    <row r="3548" spans="1:3" x14ac:dyDescent="0.25">
      <c r="A3548" s="41">
        <v>3546</v>
      </c>
      <c r="B3548" s="41">
        <v>38</v>
      </c>
      <c r="C3548" s="41">
        <v>16</v>
      </c>
    </row>
    <row r="3549" spans="1:3" x14ac:dyDescent="0.25">
      <c r="A3549" s="41">
        <v>3547</v>
      </c>
      <c r="B3549" s="41">
        <v>14</v>
      </c>
      <c r="C3549" s="41">
        <v>49</v>
      </c>
    </row>
    <row r="3550" spans="1:3" x14ac:dyDescent="0.25">
      <c r="A3550" s="41">
        <v>3548</v>
      </c>
      <c r="B3550" s="41">
        <v>7</v>
      </c>
      <c r="C3550" s="41">
        <v>33</v>
      </c>
    </row>
    <row r="3551" spans="1:3" x14ac:dyDescent="0.25">
      <c r="A3551" s="41">
        <v>3549</v>
      </c>
      <c r="B3551" s="41">
        <v>34</v>
      </c>
      <c r="C3551" s="41">
        <v>28</v>
      </c>
    </row>
    <row r="3552" spans="1:3" x14ac:dyDescent="0.25">
      <c r="A3552" s="41">
        <v>3550</v>
      </c>
      <c r="B3552" s="41">
        <v>21</v>
      </c>
      <c r="C3552" s="41">
        <v>17</v>
      </c>
    </row>
    <row r="3553" spans="1:3" x14ac:dyDescent="0.25">
      <c r="A3553" s="41">
        <v>3551</v>
      </c>
      <c r="B3553" s="41">
        <v>33</v>
      </c>
      <c r="C3553" s="41">
        <v>16</v>
      </c>
    </row>
    <row r="3554" spans="1:3" x14ac:dyDescent="0.25">
      <c r="A3554" s="41">
        <v>3552</v>
      </c>
      <c r="B3554" s="41">
        <v>27</v>
      </c>
      <c r="C3554" s="41">
        <v>52</v>
      </c>
    </row>
    <row r="3555" spans="1:3" x14ac:dyDescent="0.25">
      <c r="A3555" s="41">
        <v>3553</v>
      </c>
      <c r="B3555" s="41">
        <v>17</v>
      </c>
      <c r="C3555" s="41">
        <v>25</v>
      </c>
    </row>
    <row r="3556" spans="1:3" x14ac:dyDescent="0.25">
      <c r="A3556" s="41">
        <v>3554</v>
      </c>
      <c r="B3556" s="41">
        <v>20</v>
      </c>
      <c r="C3556" s="41">
        <v>46</v>
      </c>
    </row>
    <row r="3557" spans="1:3" x14ac:dyDescent="0.25">
      <c r="A3557" s="41">
        <v>3555</v>
      </c>
      <c r="B3557" s="41">
        <v>19</v>
      </c>
      <c r="C3557" s="41">
        <v>38</v>
      </c>
    </row>
    <row r="3558" spans="1:3" x14ac:dyDescent="0.25">
      <c r="A3558" s="41">
        <v>3556</v>
      </c>
      <c r="B3558" s="41">
        <v>23</v>
      </c>
      <c r="C3558" s="41">
        <v>53</v>
      </c>
    </row>
    <row r="3559" spans="1:3" x14ac:dyDescent="0.25">
      <c r="A3559" s="41">
        <v>3557</v>
      </c>
      <c r="B3559" s="41">
        <v>17</v>
      </c>
      <c r="C3559" s="41">
        <v>36</v>
      </c>
    </row>
    <row r="3560" spans="1:3" x14ac:dyDescent="0.25">
      <c r="A3560" s="41">
        <v>3558</v>
      </c>
      <c r="B3560" s="41">
        <v>10</v>
      </c>
      <c r="C3560" s="41">
        <v>27</v>
      </c>
    </row>
    <row r="3561" spans="1:3" x14ac:dyDescent="0.25">
      <c r="A3561" s="41">
        <v>3559</v>
      </c>
      <c r="B3561" s="41">
        <v>32</v>
      </c>
      <c r="C3561" s="41">
        <v>45</v>
      </c>
    </row>
    <row r="3562" spans="1:3" x14ac:dyDescent="0.25">
      <c r="A3562" s="41">
        <v>3560</v>
      </c>
      <c r="B3562" s="41">
        <v>15</v>
      </c>
      <c r="C3562" s="41">
        <v>24</v>
      </c>
    </row>
    <row r="3563" spans="1:3" x14ac:dyDescent="0.25">
      <c r="A3563" s="41">
        <v>3561</v>
      </c>
      <c r="B3563" s="41">
        <v>7</v>
      </c>
      <c r="C3563" s="41">
        <v>13</v>
      </c>
    </row>
    <row r="3564" spans="1:3" x14ac:dyDescent="0.25">
      <c r="A3564" s="41">
        <v>3562</v>
      </c>
      <c r="B3564" s="41">
        <v>22</v>
      </c>
      <c r="C3564" s="41">
        <v>24</v>
      </c>
    </row>
    <row r="3565" spans="1:3" x14ac:dyDescent="0.25">
      <c r="A3565" s="41">
        <v>3563</v>
      </c>
      <c r="B3565" s="41">
        <v>57</v>
      </c>
      <c r="C3565" s="41">
        <v>6</v>
      </c>
    </row>
    <row r="3566" spans="1:3" x14ac:dyDescent="0.25">
      <c r="A3566" s="41">
        <v>3564</v>
      </c>
      <c r="B3566" s="41">
        <v>52</v>
      </c>
      <c r="C3566" s="41">
        <v>31</v>
      </c>
    </row>
    <row r="3567" spans="1:3" x14ac:dyDescent="0.25">
      <c r="A3567" s="41">
        <v>3565</v>
      </c>
      <c r="B3567" s="41">
        <v>23</v>
      </c>
      <c r="C3567" s="41">
        <v>30</v>
      </c>
    </row>
    <row r="3568" spans="1:3" x14ac:dyDescent="0.25">
      <c r="A3568" s="41">
        <v>3566</v>
      </c>
      <c r="B3568" s="41">
        <v>10</v>
      </c>
      <c r="C3568" s="41">
        <v>16</v>
      </c>
    </row>
    <row r="3569" spans="1:3" x14ac:dyDescent="0.25">
      <c r="A3569" s="41">
        <v>3567</v>
      </c>
      <c r="B3569" s="41">
        <v>21</v>
      </c>
      <c r="C3569" s="41">
        <v>33</v>
      </c>
    </row>
    <row r="3570" spans="1:3" x14ac:dyDescent="0.25">
      <c r="A3570" s="41">
        <v>3568</v>
      </c>
      <c r="B3570" s="41">
        <v>23</v>
      </c>
      <c r="C3570" s="41">
        <v>27</v>
      </c>
    </row>
    <row r="3571" spans="1:3" x14ac:dyDescent="0.25">
      <c r="A3571" s="41">
        <v>3569</v>
      </c>
      <c r="B3571" s="41">
        <v>42</v>
      </c>
      <c r="C3571" s="41">
        <v>40</v>
      </c>
    </row>
    <row r="3572" spans="1:3" x14ac:dyDescent="0.25">
      <c r="A3572" s="41">
        <v>3570</v>
      </c>
      <c r="B3572" s="41">
        <v>33</v>
      </c>
      <c r="C3572" s="41">
        <v>3</v>
      </c>
    </row>
    <row r="3573" spans="1:3" x14ac:dyDescent="0.25">
      <c r="A3573" s="41">
        <v>3571</v>
      </c>
      <c r="B3573" s="41">
        <v>10</v>
      </c>
      <c r="C3573" s="41">
        <v>43</v>
      </c>
    </row>
    <row r="3574" spans="1:3" x14ac:dyDescent="0.25">
      <c r="A3574" s="41">
        <v>3572</v>
      </c>
      <c r="B3574" s="41">
        <v>58</v>
      </c>
      <c r="C3574" s="41">
        <v>33</v>
      </c>
    </row>
    <row r="3575" spans="1:3" x14ac:dyDescent="0.25">
      <c r="A3575" s="41">
        <v>3573</v>
      </c>
      <c r="B3575" s="41">
        <v>56</v>
      </c>
      <c r="C3575" s="41">
        <v>30</v>
      </c>
    </row>
    <row r="3576" spans="1:3" x14ac:dyDescent="0.25">
      <c r="A3576" s="41">
        <v>3574</v>
      </c>
      <c r="B3576" s="41">
        <v>61</v>
      </c>
      <c r="C3576" s="41">
        <v>34</v>
      </c>
    </row>
    <row r="3577" spans="1:3" x14ac:dyDescent="0.25">
      <c r="A3577" s="41">
        <v>3575</v>
      </c>
      <c r="B3577" s="41">
        <v>7</v>
      </c>
      <c r="C3577" s="41">
        <v>53</v>
      </c>
    </row>
    <row r="3578" spans="1:3" x14ac:dyDescent="0.25">
      <c r="A3578" s="41">
        <v>3576</v>
      </c>
      <c r="B3578" s="41">
        <v>35</v>
      </c>
      <c r="C3578" s="41">
        <v>13</v>
      </c>
    </row>
    <row r="3579" spans="1:3" x14ac:dyDescent="0.25">
      <c r="A3579" s="41">
        <v>3577</v>
      </c>
      <c r="B3579" s="41">
        <v>33</v>
      </c>
      <c r="C3579" s="41">
        <v>17</v>
      </c>
    </row>
    <row r="3580" spans="1:3" x14ac:dyDescent="0.25">
      <c r="A3580" s="41">
        <v>3578</v>
      </c>
      <c r="B3580" s="41">
        <v>37</v>
      </c>
      <c r="C3580" s="41">
        <v>27</v>
      </c>
    </row>
    <row r="3581" spans="1:3" x14ac:dyDescent="0.25">
      <c r="A3581" s="41">
        <v>3579</v>
      </c>
      <c r="B3581" s="41">
        <v>20</v>
      </c>
      <c r="C3581" s="41">
        <v>13</v>
      </c>
    </row>
    <row r="3582" spans="1:3" x14ac:dyDescent="0.25">
      <c r="A3582" s="41">
        <v>3580</v>
      </c>
      <c r="B3582" s="41">
        <v>61</v>
      </c>
      <c r="C3582" s="41">
        <v>23</v>
      </c>
    </row>
    <row r="3583" spans="1:3" x14ac:dyDescent="0.25">
      <c r="A3583" s="41">
        <v>3581</v>
      </c>
      <c r="B3583" s="41">
        <v>37</v>
      </c>
      <c r="C3583" s="41">
        <v>39</v>
      </c>
    </row>
    <row r="3584" spans="1:3" x14ac:dyDescent="0.25">
      <c r="A3584" s="41">
        <v>3582</v>
      </c>
      <c r="B3584" s="41">
        <v>23</v>
      </c>
      <c r="C3584" s="41">
        <v>36</v>
      </c>
    </row>
    <row r="3585" spans="1:3" x14ac:dyDescent="0.25">
      <c r="A3585" s="41">
        <v>3583</v>
      </c>
      <c r="B3585" s="41">
        <v>25</v>
      </c>
      <c r="C3585" s="41">
        <v>33</v>
      </c>
    </row>
    <row r="3586" spans="1:3" x14ac:dyDescent="0.25">
      <c r="A3586" s="41">
        <v>3584</v>
      </c>
      <c r="B3586" s="41">
        <v>47</v>
      </c>
      <c r="C3586" s="41">
        <v>9</v>
      </c>
    </row>
    <row r="3587" spans="1:3" x14ac:dyDescent="0.25">
      <c r="A3587" s="41">
        <v>3585</v>
      </c>
      <c r="B3587" s="41">
        <v>41</v>
      </c>
      <c r="C3587" s="41">
        <v>17</v>
      </c>
    </row>
    <row r="3588" spans="1:3" x14ac:dyDescent="0.25">
      <c r="A3588" s="41">
        <v>3586</v>
      </c>
      <c r="B3588" s="41">
        <v>3</v>
      </c>
      <c r="C3588" s="41">
        <v>33</v>
      </c>
    </row>
    <row r="3589" spans="1:3" x14ac:dyDescent="0.25">
      <c r="A3589" s="41">
        <v>3587</v>
      </c>
      <c r="B3589" s="41">
        <v>55</v>
      </c>
      <c r="C3589" s="41">
        <v>19</v>
      </c>
    </row>
    <row r="3590" spans="1:3" x14ac:dyDescent="0.25">
      <c r="A3590" s="41">
        <v>3588</v>
      </c>
      <c r="B3590" s="41">
        <v>7</v>
      </c>
      <c r="C3590" s="41">
        <v>31</v>
      </c>
    </row>
    <row r="3591" spans="1:3" x14ac:dyDescent="0.25">
      <c r="A3591" s="41">
        <v>3589</v>
      </c>
      <c r="B3591" s="41">
        <v>20</v>
      </c>
      <c r="C3591" s="41">
        <v>33</v>
      </c>
    </row>
    <row r="3592" spans="1:3" x14ac:dyDescent="0.25">
      <c r="A3592" s="41">
        <v>3590</v>
      </c>
      <c r="B3592" s="41">
        <v>44</v>
      </c>
      <c r="C3592" s="41">
        <v>37</v>
      </c>
    </row>
    <row r="3593" spans="1:3" x14ac:dyDescent="0.25">
      <c r="A3593" s="41">
        <v>3591</v>
      </c>
      <c r="B3593" s="41">
        <v>21</v>
      </c>
      <c r="C3593" s="41">
        <v>16</v>
      </c>
    </row>
    <row r="3594" spans="1:3" x14ac:dyDescent="0.25">
      <c r="A3594" s="41">
        <v>3592</v>
      </c>
      <c r="B3594" s="41">
        <v>37</v>
      </c>
      <c r="C3594" s="41">
        <v>24</v>
      </c>
    </row>
    <row r="3595" spans="1:3" x14ac:dyDescent="0.25">
      <c r="A3595" s="41">
        <v>3593</v>
      </c>
      <c r="B3595" s="41">
        <v>23</v>
      </c>
      <c r="C3595" s="41">
        <v>13</v>
      </c>
    </row>
    <row r="3596" spans="1:3" x14ac:dyDescent="0.25">
      <c r="A3596" s="41">
        <v>3594</v>
      </c>
      <c r="B3596" s="41">
        <v>37</v>
      </c>
      <c r="C3596" s="41">
        <v>52</v>
      </c>
    </row>
    <row r="3597" spans="1:3" x14ac:dyDescent="0.25">
      <c r="A3597" s="41">
        <v>3595</v>
      </c>
      <c r="B3597" s="41">
        <v>20</v>
      </c>
      <c r="C3597" s="41">
        <v>48</v>
      </c>
    </row>
    <row r="3598" spans="1:3" x14ac:dyDescent="0.25">
      <c r="A3598" s="41">
        <v>3596</v>
      </c>
      <c r="B3598" s="41">
        <v>46</v>
      </c>
      <c r="C3598" s="41">
        <v>7</v>
      </c>
    </row>
    <row r="3599" spans="1:3" x14ac:dyDescent="0.25">
      <c r="A3599" s="41">
        <v>3597</v>
      </c>
      <c r="B3599" s="41">
        <v>17</v>
      </c>
      <c r="C3599" s="41">
        <v>37</v>
      </c>
    </row>
    <row r="3600" spans="1:3" x14ac:dyDescent="0.25">
      <c r="A3600" s="41">
        <v>3598</v>
      </c>
      <c r="B3600" s="41">
        <v>24</v>
      </c>
      <c r="C3600" s="41">
        <v>17</v>
      </c>
    </row>
    <row r="3601" spans="1:3" x14ac:dyDescent="0.25">
      <c r="A3601" s="41">
        <v>3599</v>
      </c>
      <c r="B3601" s="41">
        <v>31</v>
      </c>
      <c r="C3601" s="41">
        <v>38</v>
      </c>
    </row>
    <row r="3602" spans="1:3" x14ac:dyDescent="0.25">
      <c r="A3602" s="41">
        <v>3600</v>
      </c>
      <c r="B3602" s="41">
        <v>36</v>
      </c>
      <c r="C3602" s="41">
        <v>48</v>
      </c>
    </row>
    <row r="3603" spans="1:3" x14ac:dyDescent="0.25">
      <c r="A3603" s="41">
        <v>3601</v>
      </c>
      <c r="B3603" s="41">
        <v>23</v>
      </c>
      <c r="C3603" s="41">
        <v>36</v>
      </c>
    </row>
    <row r="3604" spans="1:3" x14ac:dyDescent="0.25">
      <c r="A3604" s="41">
        <v>3602</v>
      </c>
      <c r="B3604" s="41">
        <v>7</v>
      </c>
      <c r="C3604" s="41">
        <v>44</v>
      </c>
    </row>
    <row r="3605" spans="1:3" x14ac:dyDescent="0.25">
      <c r="A3605" s="41">
        <v>3603</v>
      </c>
      <c r="B3605" s="41">
        <v>13</v>
      </c>
      <c r="C3605" s="41">
        <v>7</v>
      </c>
    </row>
    <row r="3606" spans="1:3" x14ac:dyDescent="0.25">
      <c r="A3606" s="41">
        <v>3604</v>
      </c>
      <c r="B3606" s="41">
        <v>43</v>
      </c>
      <c r="C3606" s="41">
        <v>19</v>
      </c>
    </row>
    <row r="3607" spans="1:3" x14ac:dyDescent="0.25">
      <c r="A3607" s="41">
        <v>3605</v>
      </c>
      <c r="B3607" s="41">
        <v>11</v>
      </c>
      <c r="C3607" s="41">
        <v>66</v>
      </c>
    </row>
    <row r="3608" spans="1:3" x14ac:dyDescent="0.25">
      <c r="A3608" s="41">
        <v>3606</v>
      </c>
      <c r="B3608" s="41">
        <v>54</v>
      </c>
      <c r="C3608" s="41">
        <v>26</v>
      </c>
    </row>
    <row r="3609" spans="1:3" x14ac:dyDescent="0.25">
      <c r="A3609" s="41">
        <v>3607</v>
      </c>
      <c r="B3609" s="41">
        <v>7</v>
      </c>
      <c r="C3609" s="41">
        <v>18</v>
      </c>
    </row>
    <row r="3610" spans="1:3" x14ac:dyDescent="0.25">
      <c r="A3610" s="41">
        <v>3608</v>
      </c>
      <c r="B3610" s="41">
        <v>41</v>
      </c>
      <c r="C3610" s="41">
        <v>48</v>
      </c>
    </row>
    <row r="3611" spans="1:3" x14ac:dyDescent="0.25">
      <c r="A3611" s="41">
        <v>3609</v>
      </c>
      <c r="B3611" s="41">
        <v>17</v>
      </c>
      <c r="C3611" s="41">
        <v>7</v>
      </c>
    </row>
    <row r="3612" spans="1:3" x14ac:dyDescent="0.25">
      <c r="A3612" s="41">
        <v>3610</v>
      </c>
      <c r="B3612" s="41">
        <v>17</v>
      </c>
      <c r="C3612" s="41">
        <v>10</v>
      </c>
    </row>
    <row r="3613" spans="1:3" x14ac:dyDescent="0.25">
      <c r="A3613" s="41">
        <v>3611</v>
      </c>
      <c r="B3613" s="41">
        <v>3</v>
      </c>
      <c r="C3613" s="41">
        <v>36</v>
      </c>
    </row>
    <row r="3614" spans="1:3" x14ac:dyDescent="0.25">
      <c r="A3614" s="41">
        <v>3612</v>
      </c>
      <c r="B3614" s="41">
        <v>38</v>
      </c>
      <c r="C3614" s="41">
        <v>34</v>
      </c>
    </row>
    <row r="3615" spans="1:3" x14ac:dyDescent="0.25">
      <c r="A3615" s="41">
        <v>3613</v>
      </c>
      <c r="B3615" s="41">
        <v>13</v>
      </c>
      <c r="C3615" s="41">
        <v>19</v>
      </c>
    </row>
    <row r="3616" spans="1:3" x14ac:dyDescent="0.25">
      <c r="A3616" s="41">
        <v>3614</v>
      </c>
      <c r="B3616" s="41">
        <v>10</v>
      </c>
      <c r="C3616" s="41">
        <v>10</v>
      </c>
    </row>
    <row r="3617" spans="1:3" x14ac:dyDescent="0.25">
      <c r="A3617" s="41">
        <v>3615</v>
      </c>
      <c r="B3617" s="41">
        <v>28</v>
      </c>
      <c r="C3617" s="41">
        <v>16</v>
      </c>
    </row>
    <row r="3618" spans="1:3" x14ac:dyDescent="0.25">
      <c r="A3618" s="41">
        <v>3616</v>
      </c>
      <c r="B3618" s="41">
        <v>7</v>
      </c>
      <c r="C3618" s="41">
        <v>23</v>
      </c>
    </row>
    <row r="3619" spans="1:3" x14ac:dyDescent="0.25">
      <c r="A3619" s="41">
        <v>3617</v>
      </c>
      <c r="B3619" s="41">
        <v>31</v>
      </c>
      <c r="C3619" s="41">
        <v>17</v>
      </c>
    </row>
    <row r="3620" spans="1:3" x14ac:dyDescent="0.25">
      <c r="A3620" s="41">
        <v>3618</v>
      </c>
      <c r="B3620" s="41">
        <v>29</v>
      </c>
      <c r="C3620" s="41">
        <v>27</v>
      </c>
    </row>
    <row r="3621" spans="1:3" x14ac:dyDescent="0.25">
      <c r="A3621" s="41">
        <v>3619</v>
      </c>
      <c r="B3621" s="41">
        <v>45</v>
      </c>
      <c r="C3621" s="41">
        <v>9</v>
      </c>
    </row>
    <row r="3622" spans="1:3" x14ac:dyDescent="0.25">
      <c r="A3622" s="41">
        <v>3620</v>
      </c>
      <c r="B3622" s="41">
        <v>20</v>
      </c>
      <c r="C3622" s="41">
        <v>56</v>
      </c>
    </row>
    <row r="3623" spans="1:3" x14ac:dyDescent="0.25">
      <c r="A3623" s="41">
        <v>3621</v>
      </c>
      <c r="B3623" s="41">
        <v>14</v>
      </c>
      <c r="C3623" s="41">
        <v>9</v>
      </c>
    </row>
    <row r="3624" spans="1:3" x14ac:dyDescent="0.25">
      <c r="A3624" s="41">
        <v>3622</v>
      </c>
      <c r="B3624" s="41">
        <v>28</v>
      </c>
      <c r="C3624" s="41">
        <v>30</v>
      </c>
    </row>
    <row r="3625" spans="1:3" x14ac:dyDescent="0.25">
      <c r="A3625" s="41">
        <v>3623</v>
      </c>
      <c r="B3625" s="41">
        <v>20</v>
      </c>
      <c r="C3625" s="41">
        <v>17</v>
      </c>
    </row>
    <row r="3626" spans="1:3" x14ac:dyDescent="0.25">
      <c r="A3626" s="41">
        <v>3624</v>
      </c>
      <c r="B3626" s="41">
        <v>15</v>
      </c>
      <c r="C3626" s="41">
        <v>44</v>
      </c>
    </row>
    <row r="3627" spans="1:3" x14ac:dyDescent="0.25">
      <c r="A3627" s="41">
        <v>3625</v>
      </c>
      <c r="B3627" s="41">
        <v>31</v>
      </c>
      <c r="C3627" s="41">
        <v>26</v>
      </c>
    </row>
    <row r="3628" spans="1:3" x14ac:dyDescent="0.25">
      <c r="A3628" s="41">
        <v>3626</v>
      </c>
      <c r="B3628" s="41">
        <v>14</v>
      </c>
      <c r="C3628" s="41">
        <v>9</v>
      </c>
    </row>
    <row r="3629" spans="1:3" x14ac:dyDescent="0.25">
      <c r="A3629" s="41">
        <v>3627</v>
      </c>
      <c r="B3629" s="41">
        <v>14</v>
      </c>
      <c r="C3629" s="41">
        <v>90</v>
      </c>
    </row>
    <row r="3630" spans="1:3" x14ac:dyDescent="0.25">
      <c r="A3630" s="41">
        <v>3628</v>
      </c>
      <c r="B3630" s="41">
        <v>21</v>
      </c>
      <c r="C3630" s="41">
        <v>15</v>
      </c>
    </row>
    <row r="3631" spans="1:3" x14ac:dyDescent="0.25">
      <c r="A3631" s="41">
        <v>3629</v>
      </c>
      <c r="B3631" s="41">
        <v>21</v>
      </c>
      <c r="C3631" s="41">
        <v>20</v>
      </c>
    </row>
    <row r="3632" spans="1:3" x14ac:dyDescent="0.25">
      <c r="A3632" s="41">
        <v>3630</v>
      </c>
      <c r="B3632" s="41">
        <v>36</v>
      </c>
      <c r="C3632" s="41">
        <v>22</v>
      </c>
    </row>
    <row r="3633" spans="1:3" x14ac:dyDescent="0.25">
      <c r="A3633" s="41">
        <v>3631</v>
      </c>
      <c r="B3633" s="41">
        <v>24</v>
      </c>
      <c r="C3633" s="41">
        <v>23</v>
      </c>
    </row>
    <row r="3634" spans="1:3" x14ac:dyDescent="0.25">
      <c r="A3634" s="41">
        <v>3632</v>
      </c>
      <c r="B3634" s="41">
        <v>14</v>
      </c>
      <c r="C3634" s="41">
        <v>44</v>
      </c>
    </row>
    <row r="3635" spans="1:3" x14ac:dyDescent="0.25">
      <c r="A3635" s="41">
        <v>3633</v>
      </c>
      <c r="B3635" s="41">
        <v>3</v>
      </c>
      <c r="C3635" s="41">
        <v>30</v>
      </c>
    </row>
    <row r="3636" spans="1:3" x14ac:dyDescent="0.25">
      <c r="A3636" s="41">
        <v>3634</v>
      </c>
      <c r="B3636" s="41">
        <v>28</v>
      </c>
      <c r="C3636" s="41">
        <v>31</v>
      </c>
    </row>
    <row r="3637" spans="1:3" x14ac:dyDescent="0.25">
      <c r="A3637" s="41">
        <v>3635</v>
      </c>
      <c r="B3637" s="41">
        <v>27</v>
      </c>
      <c r="C3637" s="41">
        <v>28</v>
      </c>
    </row>
    <row r="3638" spans="1:3" x14ac:dyDescent="0.25">
      <c r="A3638" s="41">
        <v>3636</v>
      </c>
      <c r="B3638" s="41">
        <v>13</v>
      </c>
      <c r="C3638" s="41">
        <v>48</v>
      </c>
    </row>
    <row r="3639" spans="1:3" x14ac:dyDescent="0.25">
      <c r="A3639" s="41">
        <v>3637</v>
      </c>
      <c r="B3639" s="41">
        <v>0</v>
      </c>
      <c r="C3639" s="41">
        <v>27</v>
      </c>
    </row>
    <row r="3640" spans="1:3" x14ac:dyDescent="0.25">
      <c r="A3640" s="41">
        <v>3638</v>
      </c>
      <c r="B3640" s="41">
        <v>14</v>
      </c>
      <c r="C3640" s="41">
        <v>24</v>
      </c>
    </row>
    <row r="3641" spans="1:3" x14ac:dyDescent="0.25">
      <c r="A3641" s="41">
        <v>3639</v>
      </c>
      <c r="B3641" s="41">
        <v>34</v>
      </c>
      <c r="C3641" s="41">
        <v>26</v>
      </c>
    </row>
    <row r="3642" spans="1:3" x14ac:dyDescent="0.25">
      <c r="A3642" s="41">
        <v>3640</v>
      </c>
      <c r="B3642" s="41">
        <v>17</v>
      </c>
      <c r="C3642" s="41">
        <v>31</v>
      </c>
    </row>
    <row r="3643" spans="1:3" x14ac:dyDescent="0.25">
      <c r="A3643" s="41">
        <v>3641</v>
      </c>
      <c r="B3643" s="41">
        <v>29</v>
      </c>
      <c r="C3643" s="41">
        <v>10</v>
      </c>
    </row>
    <row r="3644" spans="1:3" x14ac:dyDescent="0.25">
      <c r="A3644" s="41">
        <v>3642</v>
      </c>
      <c r="B3644" s="41">
        <v>13</v>
      </c>
      <c r="C3644" s="41">
        <v>27</v>
      </c>
    </row>
    <row r="3645" spans="1:3" x14ac:dyDescent="0.25">
      <c r="A3645" s="41">
        <v>3643</v>
      </c>
      <c r="B3645" s="41">
        <v>26</v>
      </c>
      <c r="C3645" s="41">
        <v>52</v>
      </c>
    </row>
    <row r="3646" spans="1:3" x14ac:dyDescent="0.25">
      <c r="A3646" s="41">
        <v>3644</v>
      </c>
      <c r="B3646" s="41">
        <v>17</v>
      </c>
      <c r="C3646" s="41">
        <v>38</v>
      </c>
    </row>
    <row r="3647" spans="1:3" x14ac:dyDescent="0.25">
      <c r="A3647" s="41">
        <v>3645</v>
      </c>
      <c r="B3647" s="41">
        <v>33</v>
      </c>
      <c r="C3647" s="41">
        <v>35</v>
      </c>
    </row>
    <row r="3648" spans="1:3" x14ac:dyDescent="0.25">
      <c r="A3648" s="41">
        <v>3646</v>
      </c>
      <c r="B3648" s="41">
        <v>29</v>
      </c>
      <c r="C3648" s="41">
        <v>10</v>
      </c>
    </row>
    <row r="3649" spans="1:3" x14ac:dyDescent="0.25">
      <c r="A3649" s="41">
        <v>3647</v>
      </c>
      <c r="B3649" s="41">
        <v>17</v>
      </c>
      <c r="C3649" s="41">
        <v>34</v>
      </c>
    </row>
    <row r="3650" spans="1:3" x14ac:dyDescent="0.25">
      <c r="A3650" s="41">
        <v>3648</v>
      </c>
      <c r="B3650" s="41">
        <v>24</v>
      </c>
      <c r="C3650" s="41">
        <v>23</v>
      </c>
    </row>
    <row r="3651" spans="1:3" x14ac:dyDescent="0.25">
      <c r="A3651" s="41">
        <v>3649</v>
      </c>
      <c r="B3651" s="41">
        <v>30</v>
      </c>
      <c r="C3651" s="41">
        <v>52</v>
      </c>
    </row>
    <row r="3652" spans="1:3" x14ac:dyDescent="0.25">
      <c r="A3652" s="41">
        <v>3650</v>
      </c>
      <c r="B3652" s="41">
        <v>21</v>
      </c>
      <c r="C3652" s="41">
        <v>17</v>
      </c>
    </row>
    <row r="3653" spans="1:3" x14ac:dyDescent="0.25">
      <c r="A3653" s="41">
        <v>3651</v>
      </c>
      <c r="B3653" s="41">
        <v>47</v>
      </c>
      <c r="C3653" s="41">
        <v>26</v>
      </c>
    </row>
    <row r="3654" spans="1:3" x14ac:dyDescent="0.25">
      <c r="A3654" s="41">
        <v>3652</v>
      </c>
      <c r="B3654" s="41">
        <v>7</v>
      </c>
      <c r="C3654" s="41">
        <v>24</v>
      </c>
    </row>
    <row r="3655" spans="1:3" x14ac:dyDescent="0.25">
      <c r="A3655" s="41">
        <v>3653</v>
      </c>
      <c r="B3655" s="41">
        <v>26</v>
      </c>
      <c r="C3655" s="41">
        <v>20</v>
      </c>
    </row>
    <row r="3656" spans="1:3" x14ac:dyDescent="0.25">
      <c r="A3656" s="41">
        <v>3654</v>
      </c>
      <c r="B3656" s="41">
        <v>34</v>
      </c>
      <c r="C3656" s="41">
        <v>31</v>
      </c>
    </row>
    <row r="3657" spans="1:3" x14ac:dyDescent="0.25">
      <c r="A3657" s="41">
        <v>3655</v>
      </c>
      <c r="B3657" s="41">
        <v>52</v>
      </c>
      <c r="C3657" s="41">
        <v>20</v>
      </c>
    </row>
    <row r="3658" spans="1:3" x14ac:dyDescent="0.25">
      <c r="A3658" s="41">
        <v>3656</v>
      </c>
      <c r="B3658" s="41">
        <v>21</v>
      </c>
      <c r="C3658" s="41">
        <v>27</v>
      </c>
    </row>
    <row r="3659" spans="1:3" x14ac:dyDescent="0.25">
      <c r="A3659" s="41">
        <v>3657</v>
      </c>
      <c r="B3659" s="41">
        <v>10</v>
      </c>
      <c r="C3659" s="41">
        <v>48</v>
      </c>
    </row>
    <row r="3660" spans="1:3" x14ac:dyDescent="0.25">
      <c r="A3660" s="41">
        <v>3658</v>
      </c>
      <c r="B3660" s="41">
        <v>24</v>
      </c>
      <c r="C3660" s="41">
        <v>33</v>
      </c>
    </row>
    <row r="3661" spans="1:3" x14ac:dyDescent="0.25">
      <c r="A3661" s="41">
        <v>3659</v>
      </c>
      <c r="B3661" s="41">
        <v>43</v>
      </c>
      <c r="C3661" s="41">
        <v>31</v>
      </c>
    </row>
    <row r="3662" spans="1:3" x14ac:dyDescent="0.25">
      <c r="A3662" s="41">
        <v>3660</v>
      </c>
      <c r="B3662" s="41">
        <v>38</v>
      </c>
      <c r="C3662" s="41">
        <v>6</v>
      </c>
    </row>
    <row r="3663" spans="1:3" x14ac:dyDescent="0.25">
      <c r="A3663" s="41">
        <v>3661</v>
      </c>
      <c r="B3663" s="41">
        <v>22</v>
      </c>
      <c r="C3663" s="41">
        <v>52</v>
      </c>
    </row>
    <row r="3664" spans="1:3" x14ac:dyDescent="0.25">
      <c r="A3664" s="41">
        <v>3662</v>
      </c>
      <c r="B3664" s="41">
        <v>35</v>
      </c>
      <c r="C3664" s="41">
        <v>38</v>
      </c>
    </row>
    <row r="3665" spans="1:3" x14ac:dyDescent="0.25">
      <c r="A3665" s="41">
        <v>3663</v>
      </c>
      <c r="B3665" s="41">
        <v>27</v>
      </c>
      <c r="C3665" s="41">
        <v>26</v>
      </c>
    </row>
    <row r="3666" spans="1:3" x14ac:dyDescent="0.25">
      <c r="A3666" s="41">
        <v>3664</v>
      </c>
      <c r="B3666" s="41">
        <v>30</v>
      </c>
      <c r="C3666" s="41">
        <v>17</v>
      </c>
    </row>
    <row r="3667" spans="1:3" x14ac:dyDescent="0.25">
      <c r="A3667" s="41">
        <v>3665</v>
      </c>
      <c r="B3667" s="41">
        <v>20</v>
      </c>
      <c r="C3667" s="41">
        <v>35</v>
      </c>
    </row>
    <row r="3668" spans="1:3" x14ac:dyDescent="0.25">
      <c r="A3668" s="41">
        <v>3666</v>
      </c>
      <c r="B3668" s="41">
        <v>38</v>
      </c>
      <c r="C3668" s="41">
        <v>67</v>
      </c>
    </row>
    <row r="3669" spans="1:3" x14ac:dyDescent="0.25">
      <c r="A3669" s="41">
        <v>3667</v>
      </c>
      <c r="B3669" s="41">
        <v>24</v>
      </c>
      <c r="C3669" s="41">
        <v>33</v>
      </c>
    </row>
    <row r="3670" spans="1:3" x14ac:dyDescent="0.25">
      <c r="A3670" s="41">
        <v>3668</v>
      </c>
      <c r="B3670" s="41">
        <v>17</v>
      </c>
      <c r="C3670" s="41">
        <v>25</v>
      </c>
    </row>
    <row r="3671" spans="1:3" x14ac:dyDescent="0.25">
      <c r="A3671" s="41">
        <v>3669</v>
      </c>
      <c r="B3671" s="41">
        <v>36</v>
      </c>
      <c r="C3671" s="41">
        <v>33</v>
      </c>
    </row>
    <row r="3672" spans="1:3" x14ac:dyDescent="0.25">
      <c r="A3672" s="41">
        <v>3670</v>
      </c>
      <c r="B3672" s="41">
        <v>13</v>
      </c>
      <c r="C3672" s="41">
        <v>41</v>
      </c>
    </row>
    <row r="3673" spans="1:3" x14ac:dyDescent="0.25">
      <c r="A3673" s="41">
        <v>3671</v>
      </c>
      <c r="B3673" s="41">
        <v>22</v>
      </c>
      <c r="C3673" s="41">
        <v>19</v>
      </c>
    </row>
    <row r="3674" spans="1:3" x14ac:dyDescent="0.25">
      <c r="A3674" s="41">
        <v>3672</v>
      </c>
      <c r="B3674" s="41">
        <v>36</v>
      </c>
      <c r="C3674" s="41">
        <v>37</v>
      </c>
    </row>
    <row r="3675" spans="1:3" x14ac:dyDescent="0.25">
      <c r="A3675" s="41">
        <v>3673</v>
      </c>
      <c r="B3675" s="41">
        <v>18</v>
      </c>
      <c r="C3675" s="41">
        <v>30</v>
      </c>
    </row>
    <row r="3676" spans="1:3" x14ac:dyDescent="0.25">
      <c r="A3676" s="41">
        <v>3674</v>
      </c>
      <c r="B3676" s="41">
        <v>17</v>
      </c>
      <c r="C3676" s="41">
        <v>15</v>
      </c>
    </row>
    <row r="3677" spans="1:3" x14ac:dyDescent="0.25">
      <c r="A3677" s="41">
        <v>3675</v>
      </c>
      <c r="B3677" s="41">
        <v>16</v>
      </c>
      <c r="C3677" s="41">
        <v>41</v>
      </c>
    </row>
    <row r="3678" spans="1:3" x14ac:dyDescent="0.25">
      <c r="A3678" s="41">
        <v>3676</v>
      </c>
      <c r="B3678" s="41">
        <v>21</v>
      </c>
      <c r="C3678" s="41">
        <v>28</v>
      </c>
    </row>
    <row r="3679" spans="1:3" x14ac:dyDescent="0.25">
      <c r="A3679" s="41">
        <v>3677</v>
      </c>
      <c r="B3679" s="41">
        <v>39</v>
      </c>
      <c r="C3679" s="41">
        <v>35</v>
      </c>
    </row>
    <row r="3680" spans="1:3" x14ac:dyDescent="0.25">
      <c r="A3680" s="41">
        <v>3678</v>
      </c>
      <c r="B3680" s="41">
        <v>85</v>
      </c>
      <c r="C3680" s="41">
        <v>31</v>
      </c>
    </row>
    <row r="3681" spans="1:3" x14ac:dyDescent="0.25">
      <c r="A3681" s="41">
        <v>3679</v>
      </c>
      <c r="B3681" s="41">
        <v>32</v>
      </c>
      <c r="C3681" s="41">
        <v>17</v>
      </c>
    </row>
    <row r="3682" spans="1:3" x14ac:dyDescent="0.25">
      <c r="A3682" s="41">
        <v>3680</v>
      </c>
      <c r="B3682" s="41">
        <v>20</v>
      </c>
      <c r="C3682" s="41">
        <v>17</v>
      </c>
    </row>
    <row r="3683" spans="1:3" x14ac:dyDescent="0.25">
      <c r="A3683" s="41">
        <v>3681</v>
      </c>
      <c r="B3683" s="41">
        <v>13</v>
      </c>
      <c r="C3683" s="41">
        <v>34</v>
      </c>
    </row>
    <row r="3684" spans="1:3" x14ac:dyDescent="0.25">
      <c r="A3684" s="41">
        <v>3682</v>
      </c>
      <c r="B3684" s="41">
        <v>7</v>
      </c>
      <c r="C3684" s="41">
        <v>30</v>
      </c>
    </row>
    <row r="3685" spans="1:3" x14ac:dyDescent="0.25">
      <c r="A3685" s="41">
        <v>3683</v>
      </c>
      <c r="B3685" s="41">
        <v>29</v>
      </c>
      <c r="C3685" s="41">
        <v>27</v>
      </c>
    </row>
    <row r="3686" spans="1:3" x14ac:dyDescent="0.25">
      <c r="A3686" s="41">
        <v>3684</v>
      </c>
      <c r="B3686" s="41">
        <v>21</v>
      </c>
      <c r="C3686" s="41">
        <v>22</v>
      </c>
    </row>
    <row r="3687" spans="1:3" x14ac:dyDescent="0.25">
      <c r="A3687" s="41">
        <v>3685</v>
      </c>
      <c r="B3687" s="41">
        <v>21</v>
      </c>
      <c r="C3687" s="41">
        <v>21</v>
      </c>
    </row>
    <row r="3688" spans="1:3" x14ac:dyDescent="0.25">
      <c r="A3688" s="41">
        <v>3686</v>
      </c>
      <c r="B3688" s="41">
        <v>27</v>
      </c>
      <c r="C3688" s="41">
        <v>28</v>
      </c>
    </row>
    <row r="3689" spans="1:3" x14ac:dyDescent="0.25">
      <c r="A3689" s="41">
        <v>3687</v>
      </c>
      <c r="B3689" s="41">
        <v>7</v>
      </c>
      <c r="C3689" s="41">
        <v>13</v>
      </c>
    </row>
    <row r="3690" spans="1:3" x14ac:dyDescent="0.25">
      <c r="A3690" s="41">
        <v>3688</v>
      </c>
      <c r="B3690" s="41">
        <v>21</v>
      </c>
      <c r="C3690" s="41">
        <v>55</v>
      </c>
    </row>
    <row r="3691" spans="1:3" x14ac:dyDescent="0.25">
      <c r="A3691" s="41">
        <v>3689</v>
      </c>
      <c r="B3691" s="41">
        <v>23</v>
      </c>
      <c r="C3691" s="41">
        <v>37</v>
      </c>
    </row>
    <row r="3692" spans="1:3" x14ac:dyDescent="0.25">
      <c r="A3692" s="41">
        <v>3690</v>
      </c>
      <c r="B3692" s="41">
        <v>10</v>
      </c>
      <c r="C3692" s="41">
        <v>39</v>
      </c>
    </row>
    <row r="3693" spans="1:3" x14ac:dyDescent="0.25">
      <c r="A3693" s="41">
        <v>3691</v>
      </c>
      <c r="B3693" s="41">
        <v>41</v>
      </c>
      <c r="C3693" s="41">
        <v>17</v>
      </c>
    </row>
    <row r="3694" spans="1:3" x14ac:dyDescent="0.25">
      <c r="A3694" s="41">
        <v>3692</v>
      </c>
      <c r="B3694" s="41">
        <v>27</v>
      </c>
      <c r="C3694" s="41">
        <v>14</v>
      </c>
    </row>
    <row r="3695" spans="1:3" x14ac:dyDescent="0.25">
      <c r="A3695" s="41">
        <v>3693</v>
      </c>
      <c r="B3695" s="41">
        <v>7</v>
      </c>
      <c r="C3695" s="41">
        <v>45</v>
      </c>
    </row>
    <row r="3696" spans="1:3" x14ac:dyDescent="0.25">
      <c r="A3696" s="41">
        <v>3694</v>
      </c>
      <c r="B3696" s="41">
        <v>42</v>
      </c>
      <c r="C3696" s="41">
        <v>24</v>
      </c>
    </row>
    <row r="3697" spans="1:3" x14ac:dyDescent="0.25">
      <c r="A3697" s="41">
        <v>3695</v>
      </c>
      <c r="B3697" s="41">
        <v>30</v>
      </c>
      <c r="C3697" s="41">
        <v>29</v>
      </c>
    </row>
    <row r="3698" spans="1:3" x14ac:dyDescent="0.25">
      <c r="A3698" s="41">
        <v>3696</v>
      </c>
      <c r="B3698" s="41">
        <v>41</v>
      </c>
      <c r="C3698" s="41">
        <v>34</v>
      </c>
    </row>
    <row r="3699" spans="1:3" x14ac:dyDescent="0.25">
      <c r="A3699" s="41">
        <v>3697</v>
      </c>
      <c r="B3699" s="41">
        <v>26</v>
      </c>
      <c r="C3699" s="41">
        <v>30</v>
      </c>
    </row>
    <row r="3700" spans="1:3" x14ac:dyDescent="0.25">
      <c r="A3700" s="41">
        <v>3698</v>
      </c>
      <c r="B3700" s="41">
        <v>36</v>
      </c>
      <c r="C3700" s="41">
        <v>23</v>
      </c>
    </row>
    <row r="3701" spans="1:3" x14ac:dyDescent="0.25">
      <c r="A3701" s="41">
        <v>3699</v>
      </c>
      <c r="B3701" s="41">
        <v>45</v>
      </c>
      <c r="C3701" s="41">
        <v>38</v>
      </c>
    </row>
    <row r="3702" spans="1:3" x14ac:dyDescent="0.25">
      <c r="A3702" s="41">
        <v>3700</v>
      </c>
      <c r="B3702" s="41">
        <v>0</v>
      </c>
      <c r="C3702" s="41">
        <v>22</v>
      </c>
    </row>
    <row r="3703" spans="1:3" x14ac:dyDescent="0.25">
      <c r="A3703" s="41">
        <v>3701</v>
      </c>
      <c r="B3703" s="41">
        <v>31</v>
      </c>
      <c r="C3703" s="41">
        <v>30</v>
      </c>
    </row>
    <row r="3704" spans="1:3" x14ac:dyDescent="0.25">
      <c r="A3704" s="41">
        <v>3702</v>
      </c>
      <c r="B3704" s="41">
        <v>31</v>
      </c>
      <c r="C3704" s="41">
        <v>20</v>
      </c>
    </row>
    <row r="3705" spans="1:3" x14ac:dyDescent="0.25">
      <c r="A3705" s="41">
        <v>3703</v>
      </c>
      <c r="B3705" s="41">
        <v>34</v>
      </c>
      <c r="C3705" s="41">
        <v>14</v>
      </c>
    </row>
    <row r="3706" spans="1:3" x14ac:dyDescent="0.25">
      <c r="A3706" s="41">
        <v>3704</v>
      </c>
      <c r="B3706" s="41">
        <v>31</v>
      </c>
      <c r="C3706" s="41">
        <v>37</v>
      </c>
    </row>
    <row r="3707" spans="1:3" x14ac:dyDescent="0.25">
      <c r="A3707" s="41">
        <v>3705</v>
      </c>
      <c r="B3707" s="41">
        <v>32</v>
      </c>
      <c r="C3707" s="41">
        <v>26</v>
      </c>
    </row>
    <row r="3708" spans="1:3" x14ac:dyDescent="0.25">
      <c r="A3708" s="41">
        <v>3706</v>
      </c>
      <c r="B3708" s="41">
        <v>20</v>
      </c>
      <c r="C3708" s="41">
        <v>35</v>
      </c>
    </row>
    <row r="3709" spans="1:3" x14ac:dyDescent="0.25">
      <c r="A3709" s="41">
        <v>3707</v>
      </c>
      <c r="B3709" s="41">
        <v>10</v>
      </c>
      <c r="C3709" s="41">
        <v>26</v>
      </c>
    </row>
    <row r="3710" spans="1:3" x14ac:dyDescent="0.25">
      <c r="A3710" s="41">
        <v>3708</v>
      </c>
      <c r="B3710" s="41">
        <v>15</v>
      </c>
      <c r="C3710" s="41">
        <v>16</v>
      </c>
    </row>
    <row r="3711" spans="1:3" x14ac:dyDescent="0.25">
      <c r="A3711" s="41">
        <v>3709</v>
      </c>
      <c r="B3711" s="41">
        <v>27</v>
      </c>
      <c r="C3711" s="41">
        <v>13</v>
      </c>
    </row>
    <row r="3712" spans="1:3" x14ac:dyDescent="0.25">
      <c r="A3712" s="41">
        <v>3710</v>
      </c>
      <c r="B3712" s="41">
        <v>42</v>
      </c>
      <c r="C3712" s="41">
        <v>9</v>
      </c>
    </row>
    <row r="3713" spans="1:3" x14ac:dyDescent="0.25">
      <c r="A3713" s="41">
        <v>3711</v>
      </c>
      <c r="B3713" s="41">
        <v>56</v>
      </c>
      <c r="C3713" s="41">
        <v>10</v>
      </c>
    </row>
    <row r="3714" spans="1:3" x14ac:dyDescent="0.25">
      <c r="A3714" s="41">
        <v>3712</v>
      </c>
      <c r="B3714" s="41">
        <v>14</v>
      </c>
      <c r="C3714" s="41">
        <v>15</v>
      </c>
    </row>
    <row r="3715" spans="1:3" x14ac:dyDescent="0.25">
      <c r="A3715" s="41">
        <v>3713</v>
      </c>
      <c r="B3715" s="41">
        <v>20</v>
      </c>
      <c r="C3715" s="41">
        <v>25</v>
      </c>
    </row>
    <row r="3716" spans="1:3" x14ac:dyDescent="0.25">
      <c r="A3716" s="41">
        <v>3714</v>
      </c>
      <c r="B3716" s="41">
        <v>20</v>
      </c>
      <c r="C3716" s="41">
        <v>41</v>
      </c>
    </row>
    <row r="3717" spans="1:3" x14ac:dyDescent="0.25">
      <c r="A3717" s="41">
        <v>3715</v>
      </c>
      <c r="B3717" s="41">
        <v>13</v>
      </c>
      <c r="C3717" s="41">
        <v>14</v>
      </c>
    </row>
    <row r="3718" spans="1:3" x14ac:dyDescent="0.25">
      <c r="A3718" s="41">
        <v>3716</v>
      </c>
      <c r="B3718" s="41">
        <v>28</v>
      </c>
      <c r="C3718" s="41">
        <v>16</v>
      </c>
    </row>
    <row r="3719" spans="1:3" x14ac:dyDescent="0.25">
      <c r="A3719" s="41">
        <v>3717</v>
      </c>
      <c r="B3719" s="41">
        <v>31</v>
      </c>
      <c r="C3719" s="41">
        <v>20</v>
      </c>
    </row>
    <row r="3720" spans="1:3" x14ac:dyDescent="0.25">
      <c r="A3720" s="41">
        <v>3718</v>
      </c>
      <c r="B3720" s="41">
        <v>14</v>
      </c>
      <c r="C3720" s="41">
        <v>50</v>
      </c>
    </row>
    <row r="3721" spans="1:3" x14ac:dyDescent="0.25">
      <c r="A3721" s="41">
        <v>3719</v>
      </c>
      <c r="B3721" s="41">
        <v>23</v>
      </c>
      <c r="C3721" s="41">
        <v>19</v>
      </c>
    </row>
    <row r="3722" spans="1:3" x14ac:dyDescent="0.25">
      <c r="A3722" s="41">
        <v>3720</v>
      </c>
      <c r="B3722" s="41">
        <v>24</v>
      </c>
      <c r="C3722" s="41">
        <v>15</v>
      </c>
    </row>
    <row r="3723" spans="1:3" x14ac:dyDescent="0.25">
      <c r="A3723" s="41">
        <v>3721</v>
      </c>
      <c r="B3723" s="41">
        <v>28</v>
      </c>
      <c r="C3723" s="41">
        <v>66</v>
      </c>
    </row>
    <row r="3724" spans="1:3" x14ac:dyDescent="0.25">
      <c r="A3724" s="41">
        <v>3722</v>
      </c>
      <c r="B3724" s="41">
        <v>26</v>
      </c>
      <c r="C3724" s="41">
        <v>28</v>
      </c>
    </row>
    <row r="3725" spans="1:3" x14ac:dyDescent="0.25">
      <c r="A3725" s="41">
        <v>3723</v>
      </c>
      <c r="B3725" s="41">
        <v>19</v>
      </c>
      <c r="C3725" s="41">
        <v>17</v>
      </c>
    </row>
    <row r="3726" spans="1:3" x14ac:dyDescent="0.25">
      <c r="A3726" s="41">
        <v>3724</v>
      </c>
      <c r="B3726" s="41">
        <v>31</v>
      </c>
      <c r="C3726" s="41">
        <v>27</v>
      </c>
    </row>
    <row r="3727" spans="1:3" x14ac:dyDescent="0.25">
      <c r="A3727" s="41">
        <v>3725</v>
      </c>
      <c r="B3727" s="41">
        <v>24</v>
      </c>
      <c r="C3727" s="41">
        <v>22</v>
      </c>
    </row>
    <row r="3728" spans="1:3" x14ac:dyDescent="0.25">
      <c r="A3728" s="41">
        <v>3726</v>
      </c>
      <c r="B3728" s="41">
        <v>35</v>
      </c>
      <c r="C3728" s="41">
        <v>16</v>
      </c>
    </row>
    <row r="3729" spans="1:3" x14ac:dyDescent="0.25">
      <c r="A3729" s="41">
        <v>3727</v>
      </c>
      <c r="B3729" s="41">
        <v>17</v>
      </c>
      <c r="C3729" s="41">
        <v>21</v>
      </c>
    </row>
    <row r="3730" spans="1:3" x14ac:dyDescent="0.25">
      <c r="A3730" s="41">
        <v>3728</v>
      </c>
      <c r="B3730" s="41">
        <v>28</v>
      </c>
      <c r="C3730" s="41">
        <v>17</v>
      </c>
    </row>
    <row r="3731" spans="1:3" x14ac:dyDescent="0.25">
      <c r="A3731" s="41">
        <v>3729</v>
      </c>
      <c r="B3731" s="41">
        <v>13</v>
      </c>
      <c r="C3731" s="41">
        <v>26</v>
      </c>
    </row>
    <row r="3732" spans="1:3" x14ac:dyDescent="0.25">
      <c r="A3732" s="41">
        <v>3730</v>
      </c>
      <c r="B3732" s="41">
        <v>17</v>
      </c>
      <c r="C3732" s="41">
        <v>29</v>
      </c>
    </row>
    <row r="3733" spans="1:3" x14ac:dyDescent="0.25">
      <c r="A3733" s="41">
        <v>3731</v>
      </c>
      <c r="B3733" s="41">
        <v>15</v>
      </c>
      <c r="C3733" s="41">
        <v>31</v>
      </c>
    </row>
    <row r="3734" spans="1:3" x14ac:dyDescent="0.25">
      <c r="A3734" s="41">
        <v>3732</v>
      </c>
      <c r="B3734" s="41">
        <v>47</v>
      </c>
      <c r="C3734" s="41">
        <v>3</v>
      </c>
    </row>
    <row r="3735" spans="1:3" x14ac:dyDescent="0.25">
      <c r="A3735" s="41">
        <v>3733</v>
      </c>
      <c r="B3735" s="41">
        <v>40</v>
      </c>
      <c r="C3735" s="41">
        <v>34</v>
      </c>
    </row>
    <row r="3736" spans="1:3" x14ac:dyDescent="0.25">
      <c r="A3736" s="41">
        <v>3734</v>
      </c>
      <c r="B3736" s="41">
        <v>40</v>
      </c>
      <c r="C3736" s="41">
        <v>23</v>
      </c>
    </row>
    <row r="3737" spans="1:3" x14ac:dyDescent="0.25">
      <c r="A3737" s="41">
        <v>3735</v>
      </c>
      <c r="B3737" s="41">
        <v>40</v>
      </c>
      <c r="C3737" s="41">
        <v>33</v>
      </c>
    </row>
    <row r="3738" spans="1:3" x14ac:dyDescent="0.25">
      <c r="A3738" s="41">
        <v>3736</v>
      </c>
      <c r="B3738" s="41">
        <v>6</v>
      </c>
      <c r="C3738" s="41">
        <v>13</v>
      </c>
    </row>
    <row r="3739" spans="1:3" x14ac:dyDescent="0.25">
      <c r="A3739" s="41">
        <v>3737</v>
      </c>
      <c r="B3739" s="41">
        <v>27</v>
      </c>
      <c r="C3739" s="41">
        <v>28</v>
      </c>
    </row>
    <row r="3740" spans="1:3" x14ac:dyDescent="0.25">
      <c r="A3740" s="41">
        <v>3738</v>
      </c>
      <c r="B3740" s="41">
        <v>26</v>
      </c>
      <c r="C3740" s="41">
        <v>34</v>
      </c>
    </row>
    <row r="3741" spans="1:3" x14ac:dyDescent="0.25">
      <c r="A3741" s="41">
        <v>3739</v>
      </c>
      <c r="B3741" s="41">
        <v>29</v>
      </c>
      <c r="C3741" s="41">
        <v>14</v>
      </c>
    </row>
    <row r="3742" spans="1:3" x14ac:dyDescent="0.25">
      <c r="A3742" s="41">
        <v>3740</v>
      </c>
      <c r="B3742" s="41">
        <v>30</v>
      </c>
      <c r="C3742" s="41">
        <v>36</v>
      </c>
    </row>
    <row r="3743" spans="1:3" x14ac:dyDescent="0.25">
      <c r="A3743" s="41">
        <v>3741</v>
      </c>
      <c r="B3743" s="41">
        <v>46</v>
      </c>
      <c r="C3743" s="41">
        <v>26</v>
      </c>
    </row>
    <row r="3744" spans="1:3" x14ac:dyDescent="0.25">
      <c r="A3744" s="41">
        <v>3742</v>
      </c>
      <c r="B3744" s="41">
        <v>26</v>
      </c>
      <c r="C3744" s="41">
        <v>36</v>
      </c>
    </row>
    <row r="3745" spans="1:3" x14ac:dyDescent="0.25">
      <c r="A3745" s="41">
        <v>3743</v>
      </c>
      <c r="B3745" s="41">
        <v>16</v>
      </c>
      <c r="C3745" s="41">
        <v>3</v>
      </c>
    </row>
    <row r="3746" spans="1:3" x14ac:dyDescent="0.25">
      <c r="A3746" s="41">
        <v>3744</v>
      </c>
      <c r="B3746" s="41">
        <v>28</v>
      </c>
      <c r="C3746" s="41">
        <v>26</v>
      </c>
    </row>
    <row r="3747" spans="1:3" x14ac:dyDescent="0.25">
      <c r="A3747" s="41">
        <v>3745</v>
      </c>
      <c r="B3747" s="41">
        <v>17</v>
      </c>
      <c r="C3747" s="41">
        <v>27</v>
      </c>
    </row>
    <row r="3748" spans="1:3" x14ac:dyDescent="0.25">
      <c r="A3748" s="41">
        <v>3746</v>
      </c>
      <c r="B3748" s="41">
        <v>30</v>
      </c>
      <c r="C3748" s="41">
        <v>28</v>
      </c>
    </row>
    <row r="3749" spans="1:3" x14ac:dyDescent="0.25">
      <c r="A3749" s="41">
        <v>3747</v>
      </c>
      <c r="B3749" s="41">
        <v>24</v>
      </c>
      <c r="C3749" s="41">
        <v>31</v>
      </c>
    </row>
    <row r="3750" spans="1:3" x14ac:dyDescent="0.25">
      <c r="A3750" s="41">
        <v>3748</v>
      </c>
      <c r="B3750" s="41">
        <v>36</v>
      </c>
      <c r="C3750" s="41">
        <v>40</v>
      </c>
    </row>
    <row r="3751" spans="1:3" x14ac:dyDescent="0.25">
      <c r="A3751" s="41">
        <v>3749</v>
      </c>
      <c r="B3751" s="41">
        <v>28</v>
      </c>
      <c r="C3751" s="41">
        <v>53</v>
      </c>
    </row>
    <row r="3752" spans="1:3" x14ac:dyDescent="0.25">
      <c r="A3752" s="41">
        <v>3750</v>
      </c>
      <c r="B3752" s="41">
        <v>41</v>
      </c>
      <c r="C3752" s="41">
        <v>42</v>
      </c>
    </row>
    <row r="3753" spans="1:3" x14ac:dyDescent="0.25">
      <c r="A3753" s="41">
        <v>3751</v>
      </c>
      <c r="B3753" s="41">
        <v>17</v>
      </c>
      <c r="C3753" s="41">
        <v>16</v>
      </c>
    </row>
    <row r="3754" spans="1:3" x14ac:dyDescent="0.25">
      <c r="A3754" s="41">
        <v>3752</v>
      </c>
      <c r="B3754" s="41">
        <v>44</v>
      </c>
      <c r="C3754" s="41">
        <v>6</v>
      </c>
    </row>
    <row r="3755" spans="1:3" x14ac:dyDescent="0.25">
      <c r="A3755" s="41">
        <v>3753</v>
      </c>
      <c r="B3755" s="41">
        <v>41</v>
      </c>
      <c r="C3755" s="41">
        <v>35</v>
      </c>
    </row>
    <row r="3756" spans="1:3" x14ac:dyDescent="0.25">
      <c r="A3756" s="41">
        <v>3754</v>
      </c>
      <c r="B3756" s="41">
        <v>28</v>
      </c>
      <c r="C3756" s="41">
        <v>24</v>
      </c>
    </row>
    <row r="3757" spans="1:3" x14ac:dyDescent="0.25">
      <c r="A3757" s="41">
        <v>3755</v>
      </c>
      <c r="B3757" s="41">
        <v>20</v>
      </c>
      <c r="C3757" s="41">
        <v>19</v>
      </c>
    </row>
    <row r="3758" spans="1:3" x14ac:dyDescent="0.25">
      <c r="A3758" s="41">
        <v>3756</v>
      </c>
      <c r="B3758" s="41">
        <v>51</v>
      </c>
      <c r="C3758" s="41">
        <v>10</v>
      </c>
    </row>
    <row r="3759" spans="1:3" x14ac:dyDescent="0.25">
      <c r="A3759" s="41">
        <v>3757</v>
      </c>
      <c r="B3759" s="41">
        <v>20</v>
      </c>
      <c r="C3759" s="41">
        <v>44</v>
      </c>
    </row>
    <row r="3760" spans="1:3" x14ac:dyDescent="0.25">
      <c r="A3760" s="41">
        <v>3758</v>
      </c>
      <c r="B3760" s="41">
        <v>52</v>
      </c>
      <c r="C3760" s="41">
        <v>19</v>
      </c>
    </row>
    <row r="3761" spans="1:3" x14ac:dyDescent="0.25">
      <c r="A3761" s="41">
        <v>3759</v>
      </c>
      <c r="B3761" s="41">
        <v>14</v>
      </c>
      <c r="C3761" s="41">
        <v>16</v>
      </c>
    </row>
    <row r="3762" spans="1:3" x14ac:dyDescent="0.25">
      <c r="A3762" s="41">
        <v>3760</v>
      </c>
      <c r="B3762" s="41">
        <v>31</v>
      </c>
      <c r="C3762" s="41">
        <v>35</v>
      </c>
    </row>
    <row r="3763" spans="1:3" x14ac:dyDescent="0.25">
      <c r="A3763" s="41">
        <v>3761</v>
      </c>
      <c r="B3763" s="41">
        <v>53</v>
      </c>
      <c r="C3763" s="41">
        <v>9</v>
      </c>
    </row>
    <row r="3764" spans="1:3" x14ac:dyDescent="0.25">
      <c r="A3764" s="41">
        <v>3762</v>
      </c>
      <c r="B3764" s="41">
        <v>17</v>
      </c>
      <c r="C3764" s="41">
        <v>37</v>
      </c>
    </row>
    <row r="3765" spans="1:3" x14ac:dyDescent="0.25">
      <c r="A3765" s="41">
        <v>3763</v>
      </c>
      <c r="B3765" s="41">
        <v>13</v>
      </c>
      <c r="C3765" s="41">
        <v>10</v>
      </c>
    </row>
    <row r="3766" spans="1:3" x14ac:dyDescent="0.25">
      <c r="A3766" s="41">
        <v>3764</v>
      </c>
      <c r="B3766" s="41">
        <v>0</v>
      </c>
      <c r="C3766" s="41">
        <v>37</v>
      </c>
    </row>
    <row r="3767" spans="1:3" x14ac:dyDescent="0.25">
      <c r="A3767" s="41">
        <v>3765</v>
      </c>
      <c r="B3767" s="41">
        <v>34</v>
      </c>
      <c r="C3767" s="41">
        <v>9</v>
      </c>
    </row>
    <row r="3768" spans="1:3" x14ac:dyDescent="0.25">
      <c r="A3768" s="41">
        <v>3766</v>
      </c>
      <c r="B3768" s="41">
        <v>50</v>
      </c>
      <c r="C3768" s="41">
        <v>6</v>
      </c>
    </row>
    <row r="3769" spans="1:3" x14ac:dyDescent="0.25">
      <c r="A3769" s="41">
        <v>3767</v>
      </c>
      <c r="B3769" s="41">
        <v>7</v>
      </c>
      <c r="C3769" s="41">
        <v>23</v>
      </c>
    </row>
    <row r="3770" spans="1:3" x14ac:dyDescent="0.25">
      <c r="A3770" s="41">
        <v>3768</v>
      </c>
      <c r="B3770" s="41">
        <v>21</v>
      </c>
      <c r="C3770" s="41">
        <v>10</v>
      </c>
    </row>
    <row r="3771" spans="1:3" x14ac:dyDescent="0.25">
      <c r="A3771" s="41">
        <v>3769</v>
      </c>
      <c r="B3771" s="41">
        <v>20</v>
      </c>
      <c r="C3771" s="41">
        <v>6</v>
      </c>
    </row>
    <row r="3772" spans="1:3" x14ac:dyDescent="0.25">
      <c r="A3772" s="41">
        <v>3770</v>
      </c>
      <c r="B3772" s="41">
        <v>26</v>
      </c>
      <c r="C3772" s="41">
        <v>32</v>
      </c>
    </row>
    <row r="3773" spans="1:3" x14ac:dyDescent="0.25">
      <c r="A3773" s="41">
        <v>3771</v>
      </c>
      <c r="B3773" s="41">
        <v>7</v>
      </c>
      <c r="C3773" s="41">
        <v>28</v>
      </c>
    </row>
    <row r="3774" spans="1:3" x14ac:dyDescent="0.25">
      <c r="A3774" s="41">
        <v>3772</v>
      </c>
      <c r="B3774" s="41">
        <v>10</v>
      </c>
      <c r="C3774" s="41">
        <v>14</v>
      </c>
    </row>
    <row r="3775" spans="1:3" x14ac:dyDescent="0.25">
      <c r="A3775" s="41">
        <v>3773</v>
      </c>
      <c r="B3775" s="41">
        <v>47</v>
      </c>
      <c r="C3775" s="41">
        <v>30</v>
      </c>
    </row>
    <row r="3776" spans="1:3" x14ac:dyDescent="0.25">
      <c r="A3776" s="41">
        <v>3774</v>
      </c>
      <c r="B3776" s="41">
        <v>38</v>
      </c>
      <c r="C3776" s="41">
        <v>16</v>
      </c>
    </row>
    <row r="3777" spans="1:3" x14ac:dyDescent="0.25">
      <c r="A3777" s="41">
        <v>3775</v>
      </c>
      <c r="B3777" s="41">
        <v>13</v>
      </c>
      <c r="C3777" s="41">
        <v>17</v>
      </c>
    </row>
    <row r="3778" spans="1:3" x14ac:dyDescent="0.25">
      <c r="A3778" s="41">
        <v>3776</v>
      </c>
      <c r="B3778" s="41">
        <v>10</v>
      </c>
      <c r="C3778" s="41">
        <v>20</v>
      </c>
    </row>
    <row r="3779" spans="1:3" x14ac:dyDescent="0.25">
      <c r="A3779" s="41">
        <v>3777</v>
      </c>
      <c r="B3779" s="41">
        <v>32</v>
      </c>
      <c r="C3779" s="41">
        <v>6</v>
      </c>
    </row>
    <row r="3780" spans="1:3" x14ac:dyDescent="0.25">
      <c r="A3780" s="41">
        <v>3778</v>
      </c>
      <c r="B3780" s="41">
        <v>28</v>
      </c>
      <c r="C3780" s="41">
        <v>23</v>
      </c>
    </row>
    <row r="3781" spans="1:3" x14ac:dyDescent="0.25">
      <c r="A3781" s="41">
        <v>3779</v>
      </c>
      <c r="B3781" s="41">
        <v>66</v>
      </c>
      <c r="C3781" s="41">
        <v>0</v>
      </c>
    </row>
    <row r="3782" spans="1:3" x14ac:dyDescent="0.25">
      <c r="A3782" s="41">
        <v>3780</v>
      </c>
      <c r="B3782" s="41">
        <v>33</v>
      </c>
      <c r="C3782" s="41">
        <v>15</v>
      </c>
    </row>
    <row r="3783" spans="1:3" x14ac:dyDescent="0.25">
      <c r="A3783" s="41">
        <v>3781</v>
      </c>
      <c r="B3783" s="41">
        <v>23</v>
      </c>
      <c r="C3783" s="41">
        <v>22</v>
      </c>
    </row>
    <row r="3784" spans="1:3" x14ac:dyDescent="0.25">
      <c r="A3784" s="41">
        <v>3782</v>
      </c>
      <c r="B3784" s="41">
        <v>35</v>
      </c>
      <c r="C3784" s="41">
        <v>23</v>
      </c>
    </row>
    <row r="3785" spans="1:3" x14ac:dyDescent="0.25">
      <c r="A3785" s="41">
        <v>3783</v>
      </c>
      <c r="B3785" s="41">
        <v>3</v>
      </c>
      <c r="C3785" s="41">
        <v>6</v>
      </c>
    </row>
    <row r="3786" spans="1:3" x14ac:dyDescent="0.25">
      <c r="A3786" s="41">
        <v>3784</v>
      </c>
      <c r="B3786" s="41">
        <v>16</v>
      </c>
      <c r="C3786" s="41">
        <v>25</v>
      </c>
    </row>
    <row r="3787" spans="1:3" x14ac:dyDescent="0.25">
      <c r="A3787" s="41">
        <v>3785</v>
      </c>
      <c r="B3787" s="41">
        <v>62</v>
      </c>
      <c r="C3787" s="41">
        <v>23</v>
      </c>
    </row>
    <row r="3788" spans="1:3" x14ac:dyDescent="0.25">
      <c r="A3788" s="41">
        <v>3786</v>
      </c>
      <c r="B3788" s="41">
        <v>31</v>
      </c>
      <c r="C3788" s="41">
        <v>30</v>
      </c>
    </row>
    <row r="3789" spans="1:3" x14ac:dyDescent="0.25">
      <c r="A3789" s="41">
        <v>3787</v>
      </c>
      <c r="B3789" s="41">
        <v>38</v>
      </c>
      <c r="C3789" s="41">
        <v>33</v>
      </c>
    </row>
    <row r="3790" spans="1:3" x14ac:dyDescent="0.25">
      <c r="A3790" s="41">
        <v>3788</v>
      </c>
      <c r="B3790" s="41">
        <v>72</v>
      </c>
      <c r="C3790" s="41">
        <v>53</v>
      </c>
    </row>
    <row r="3791" spans="1:3" x14ac:dyDescent="0.25">
      <c r="A3791" s="41">
        <v>3789</v>
      </c>
      <c r="B3791" s="41">
        <v>45</v>
      </c>
      <c r="C3791" s="41">
        <v>23</v>
      </c>
    </row>
    <row r="3792" spans="1:3" x14ac:dyDescent="0.25">
      <c r="A3792" s="41">
        <v>3790</v>
      </c>
      <c r="B3792" s="41">
        <v>28</v>
      </c>
      <c r="C3792" s="41">
        <v>22</v>
      </c>
    </row>
    <row r="3793" spans="1:3" x14ac:dyDescent="0.25">
      <c r="A3793" s="41">
        <v>3791</v>
      </c>
      <c r="B3793" s="41">
        <v>33</v>
      </c>
      <c r="C3793" s="41">
        <v>30</v>
      </c>
    </row>
    <row r="3794" spans="1:3" x14ac:dyDescent="0.25">
      <c r="A3794" s="41">
        <v>3792</v>
      </c>
      <c r="B3794" s="41">
        <v>19</v>
      </c>
      <c r="C3794" s="41">
        <v>14</v>
      </c>
    </row>
    <row r="3795" spans="1:3" x14ac:dyDescent="0.25">
      <c r="A3795" s="41">
        <v>3793</v>
      </c>
      <c r="B3795" s="41">
        <v>28</v>
      </c>
      <c r="C3795" s="41">
        <v>41</v>
      </c>
    </row>
    <row r="3796" spans="1:3" x14ac:dyDescent="0.25">
      <c r="A3796" s="41">
        <v>3794</v>
      </c>
      <c r="B3796" s="41">
        <v>28</v>
      </c>
      <c r="C3796" s="41">
        <v>47</v>
      </c>
    </row>
    <row r="3797" spans="1:3" x14ac:dyDescent="0.25">
      <c r="A3797" s="41">
        <v>3795</v>
      </c>
      <c r="B3797" s="41">
        <v>21</v>
      </c>
      <c r="C3797" s="41">
        <v>13</v>
      </c>
    </row>
    <row r="3798" spans="1:3" x14ac:dyDescent="0.25">
      <c r="A3798" s="41">
        <v>3796</v>
      </c>
      <c r="B3798" s="41">
        <v>19</v>
      </c>
      <c r="C3798" s="41">
        <v>26</v>
      </c>
    </row>
    <row r="3799" spans="1:3" x14ac:dyDescent="0.25">
      <c r="A3799" s="41">
        <v>3797</v>
      </c>
      <c r="B3799" s="41">
        <v>24</v>
      </c>
      <c r="C3799" s="41">
        <v>31</v>
      </c>
    </row>
    <row r="3800" spans="1:3" x14ac:dyDescent="0.25">
      <c r="A3800" s="41">
        <v>3798</v>
      </c>
      <c r="B3800" s="41">
        <v>7</v>
      </c>
      <c r="C3800" s="41">
        <v>23</v>
      </c>
    </row>
    <row r="3801" spans="1:3" x14ac:dyDescent="0.25">
      <c r="A3801" s="41">
        <v>3799</v>
      </c>
      <c r="B3801" s="41">
        <v>19</v>
      </c>
      <c r="C3801" s="41">
        <v>29</v>
      </c>
    </row>
    <row r="3802" spans="1:3" x14ac:dyDescent="0.25">
      <c r="A3802" s="41">
        <v>3800</v>
      </c>
      <c r="B3802" s="41">
        <v>6</v>
      </c>
      <c r="C3802" s="41">
        <v>17</v>
      </c>
    </row>
    <row r="3803" spans="1:3" x14ac:dyDescent="0.25">
      <c r="A3803" s="41">
        <v>3801</v>
      </c>
      <c r="B3803" s="41">
        <v>17</v>
      </c>
      <c r="C3803" s="41">
        <v>57</v>
      </c>
    </row>
    <row r="3804" spans="1:3" x14ac:dyDescent="0.25">
      <c r="A3804" s="41">
        <v>3802</v>
      </c>
      <c r="B3804" s="41">
        <v>23</v>
      </c>
      <c r="C3804" s="41">
        <v>16</v>
      </c>
    </row>
    <row r="3805" spans="1:3" x14ac:dyDescent="0.25">
      <c r="A3805" s="41">
        <v>3803</v>
      </c>
      <c r="B3805" s="41">
        <v>6</v>
      </c>
      <c r="C3805" s="41">
        <v>33</v>
      </c>
    </row>
    <row r="3806" spans="1:3" x14ac:dyDescent="0.25">
      <c r="A3806" s="41">
        <v>3804</v>
      </c>
      <c r="B3806" s="41">
        <v>40</v>
      </c>
      <c r="C3806" s="41">
        <v>41</v>
      </c>
    </row>
    <row r="3807" spans="1:3" x14ac:dyDescent="0.25">
      <c r="A3807" s="41">
        <v>3805</v>
      </c>
      <c r="B3807" s="41">
        <v>40</v>
      </c>
      <c r="C3807" s="41">
        <v>26</v>
      </c>
    </row>
    <row r="3808" spans="1:3" x14ac:dyDescent="0.25">
      <c r="A3808" s="41">
        <v>3806</v>
      </c>
      <c r="B3808" s="41">
        <v>13</v>
      </c>
      <c r="C3808" s="41">
        <v>35</v>
      </c>
    </row>
    <row r="3809" spans="1:3" x14ac:dyDescent="0.25">
      <c r="A3809" s="41">
        <v>3807</v>
      </c>
      <c r="B3809" s="41">
        <v>23</v>
      </c>
      <c r="C3809" s="41">
        <v>38</v>
      </c>
    </row>
    <row r="3810" spans="1:3" x14ac:dyDescent="0.25">
      <c r="A3810" s="41">
        <v>3808</v>
      </c>
      <c r="B3810" s="41">
        <v>41</v>
      </c>
      <c r="C3810" s="41">
        <v>48</v>
      </c>
    </row>
    <row r="3811" spans="1:3" x14ac:dyDescent="0.25">
      <c r="A3811" s="41">
        <v>3809</v>
      </c>
      <c r="B3811" s="41">
        <v>14</v>
      </c>
      <c r="C3811" s="41">
        <v>37</v>
      </c>
    </row>
    <row r="3812" spans="1:3" x14ac:dyDescent="0.25">
      <c r="A3812" s="41">
        <v>3810</v>
      </c>
      <c r="B3812" s="41">
        <v>23</v>
      </c>
      <c r="C3812" s="41">
        <v>13</v>
      </c>
    </row>
    <row r="3813" spans="1:3" x14ac:dyDescent="0.25">
      <c r="A3813" s="41">
        <v>3811</v>
      </c>
      <c r="B3813" s="41">
        <v>42</v>
      </c>
      <c r="C3813" s="41">
        <v>18</v>
      </c>
    </row>
    <row r="3814" spans="1:3" x14ac:dyDescent="0.25">
      <c r="A3814" s="41">
        <v>3812</v>
      </c>
      <c r="B3814" s="41">
        <v>21</v>
      </c>
      <c r="C3814" s="41">
        <v>14</v>
      </c>
    </row>
    <row r="3815" spans="1:3" x14ac:dyDescent="0.25">
      <c r="A3815" s="41">
        <v>3813</v>
      </c>
      <c r="B3815" s="41">
        <v>10</v>
      </c>
      <c r="C3815" s="41">
        <v>25</v>
      </c>
    </row>
    <row r="3816" spans="1:3" x14ac:dyDescent="0.25">
      <c r="A3816" s="41">
        <v>3814</v>
      </c>
      <c r="B3816" s="41">
        <v>36</v>
      </c>
      <c r="C3816" s="41">
        <v>39</v>
      </c>
    </row>
    <row r="3817" spans="1:3" x14ac:dyDescent="0.25">
      <c r="A3817" s="41">
        <v>3815</v>
      </c>
      <c r="B3817" s="41">
        <v>19</v>
      </c>
      <c r="C3817" s="41">
        <v>36</v>
      </c>
    </row>
    <row r="3818" spans="1:3" x14ac:dyDescent="0.25">
      <c r="A3818" s="41">
        <v>3816</v>
      </c>
      <c r="B3818" s="41">
        <v>39</v>
      </c>
      <c r="C3818" s="41">
        <v>55</v>
      </c>
    </row>
    <row r="3819" spans="1:3" x14ac:dyDescent="0.25">
      <c r="A3819" s="41">
        <v>3817</v>
      </c>
      <c r="B3819" s="41">
        <v>7</v>
      </c>
      <c r="C3819" s="41">
        <v>3</v>
      </c>
    </row>
    <row r="3820" spans="1:3" x14ac:dyDescent="0.25">
      <c r="A3820" s="41">
        <v>3818</v>
      </c>
      <c r="B3820" s="41">
        <v>0</v>
      </c>
      <c r="C3820" s="41">
        <v>50</v>
      </c>
    </row>
    <row r="3821" spans="1:3" x14ac:dyDescent="0.25">
      <c r="A3821" s="41">
        <v>3819</v>
      </c>
      <c r="B3821" s="41">
        <v>24</v>
      </c>
      <c r="C3821" s="41">
        <v>54</v>
      </c>
    </row>
    <row r="3822" spans="1:3" x14ac:dyDescent="0.25">
      <c r="A3822" s="41">
        <v>3820</v>
      </c>
      <c r="B3822" s="41">
        <v>31</v>
      </c>
      <c r="C3822" s="41">
        <v>16</v>
      </c>
    </row>
    <row r="3823" spans="1:3" x14ac:dyDescent="0.25">
      <c r="A3823" s="41">
        <v>3821</v>
      </c>
      <c r="B3823" s="41">
        <v>22</v>
      </c>
      <c r="C3823" s="41">
        <v>34</v>
      </c>
    </row>
    <row r="3824" spans="1:3" x14ac:dyDescent="0.25">
      <c r="A3824" s="41">
        <v>3822</v>
      </c>
      <c r="B3824" s="41">
        <v>32</v>
      </c>
      <c r="C3824" s="41">
        <v>37</v>
      </c>
    </row>
    <row r="3825" spans="1:3" x14ac:dyDescent="0.25">
      <c r="A3825" s="41">
        <v>3823</v>
      </c>
      <c r="B3825" s="41">
        <v>9</v>
      </c>
      <c r="C3825" s="41">
        <v>24</v>
      </c>
    </row>
    <row r="3826" spans="1:3" x14ac:dyDescent="0.25">
      <c r="A3826" s="41">
        <v>3824</v>
      </c>
      <c r="B3826" s="41">
        <v>20</v>
      </c>
      <c r="C3826" s="41">
        <v>44</v>
      </c>
    </row>
    <row r="3827" spans="1:3" x14ac:dyDescent="0.25">
      <c r="A3827" s="41">
        <v>3825</v>
      </c>
      <c r="B3827" s="41">
        <v>23</v>
      </c>
      <c r="C3827" s="41">
        <v>39</v>
      </c>
    </row>
    <row r="3828" spans="1:3" x14ac:dyDescent="0.25">
      <c r="A3828" s="41">
        <v>3826</v>
      </c>
      <c r="B3828" s="41">
        <v>26</v>
      </c>
      <c r="C3828" s="41">
        <v>29</v>
      </c>
    </row>
    <row r="3829" spans="1:3" x14ac:dyDescent="0.25">
      <c r="A3829" s="41">
        <v>3827</v>
      </c>
      <c r="B3829" s="41">
        <v>15</v>
      </c>
      <c r="C3829" s="41">
        <v>17</v>
      </c>
    </row>
    <row r="3830" spans="1:3" x14ac:dyDescent="0.25">
      <c r="A3830" s="41">
        <v>3828</v>
      </c>
      <c r="B3830" s="41">
        <v>34</v>
      </c>
      <c r="C3830" s="41">
        <v>24</v>
      </c>
    </row>
    <row r="3831" spans="1:3" x14ac:dyDescent="0.25">
      <c r="A3831" s="41">
        <v>3829</v>
      </c>
      <c r="B3831" s="41">
        <v>3</v>
      </c>
      <c r="C3831" s="41">
        <v>14</v>
      </c>
    </row>
    <row r="3832" spans="1:3" x14ac:dyDescent="0.25">
      <c r="A3832" s="41">
        <v>3830</v>
      </c>
      <c r="B3832" s="41">
        <v>33</v>
      </c>
      <c r="C3832" s="41">
        <v>40</v>
      </c>
    </row>
    <row r="3833" spans="1:3" x14ac:dyDescent="0.25">
      <c r="A3833" s="41">
        <v>3831</v>
      </c>
      <c r="B3833" s="41">
        <v>38</v>
      </c>
      <c r="C3833" s="41">
        <v>24</v>
      </c>
    </row>
    <row r="3834" spans="1:3" x14ac:dyDescent="0.25">
      <c r="A3834" s="41">
        <v>3832</v>
      </c>
      <c r="B3834" s="41">
        <v>21</v>
      </c>
      <c r="C3834" s="41">
        <v>56</v>
      </c>
    </row>
    <row r="3835" spans="1:3" x14ac:dyDescent="0.25">
      <c r="A3835" s="41">
        <v>3833</v>
      </c>
      <c r="B3835" s="41">
        <v>31</v>
      </c>
      <c r="C3835" s="41">
        <v>41</v>
      </c>
    </row>
    <row r="3836" spans="1:3" x14ac:dyDescent="0.25">
      <c r="A3836" s="41">
        <v>3834</v>
      </c>
      <c r="B3836" s="41">
        <v>24</v>
      </c>
      <c r="C3836" s="41">
        <v>33</v>
      </c>
    </row>
    <row r="3837" spans="1:3" x14ac:dyDescent="0.25">
      <c r="A3837" s="41">
        <v>3835</v>
      </c>
      <c r="B3837" s="41">
        <v>38</v>
      </c>
      <c r="C3837" s="41">
        <v>12</v>
      </c>
    </row>
    <row r="3838" spans="1:3" x14ac:dyDescent="0.25">
      <c r="A3838" s="41">
        <v>3836</v>
      </c>
      <c r="B3838" s="41">
        <v>21</v>
      </c>
      <c r="C3838" s="41">
        <v>42</v>
      </c>
    </row>
    <row r="3839" spans="1:3" x14ac:dyDescent="0.25">
      <c r="A3839" s="41">
        <v>3837</v>
      </c>
      <c r="B3839" s="41">
        <v>21</v>
      </c>
      <c r="C3839" s="41">
        <v>26</v>
      </c>
    </row>
    <row r="3840" spans="1:3" x14ac:dyDescent="0.25">
      <c r="A3840" s="41">
        <v>3838</v>
      </c>
      <c r="B3840" s="41">
        <v>14</v>
      </c>
      <c r="C3840" s="41">
        <v>21</v>
      </c>
    </row>
    <row r="3841" spans="1:3" x14ac:dyDescent="0.25">
      <c r="A3841" s="41">
        <v>3839</v>
      </c>
      <c r="B3841" s="41">
        <v>34</v>
      </c>
      <c r="C3841" s="41">
        <v>26</v>
      </c>
    </row>
    <row r="3842" spans="1:3" x14ac:dyDescent="0.25">
      <c r="A3842" s="41">
        <v>3840</v>
      </c>
      <c r="B3842" s="41">
        <v>11</v>
      </c>
      <c r="C3842" s="41">
        <v>36</v>
      </c>
    </row>
    <row r="3843" spans="1:3" x14ac:dyDescent="0.25">
      <c r="A3843" s="41">
        <v>3841</v>
      </c>
      <c r="B3843" s="41">
        <v>0</v>
      </c>
      <c r="C3843" s="41">
        <v>6</v>
      </c>
    </row>
    <row r="3844" spans="1:3" x14ac:dyDescent="0.25">
      <c r="A3844" s="41">
        <v>3842</v>
      </c>
      <c r="B3844" s="41">
        <v>13</v>
      </c>
      <c r="C3844" s="41">
        <v>21</v>
      </c>
    </row>
    <row r="3845" spans="1:3" x14ac:dyDescent="0.25">
      <c r="A3845" s="41">
        <v>3843</v>
      </c>
      <c r="B3845" s="41">
        <v>28</v>
      </c>
      <c r="C3845" s="41">
        <v>30</v>
      </c>
    </row>
    <row r="3846" spans="1:3" x14ac:dyDescent="0.25">
      <c r="A3846" s="41">
        <v>3844</v>
      </c>
      <c r="B3846" s="41">
        <v>23</v>
      </c>
      <c r="C3846" s="41">
        <v>29</v>
      </c>
    </row>
    <row r="3847" spans="1:3" x14ac:dyDescent="0.25">
      <c r="A3847" s="41">
        <v>3845</v>
      </c>
      <c r="B3847" s="41">
        <v>27</v>
      </c>
      <c r="C3847" s="41">
        <v>33</v>
      </c>
    </row>
    <row r="3848" spans="1:3" x14ac:dyDescent="0.25">
      <c r="A3848" s="41">
        <v>3846</v>
      </c>
      <c r="B3848" s="41">
        <v>45</v>
      </c>
      <c r="C3848" s="41">
        <v>43</v>
      </c>
    </row>
    <row r="3849" spans="1:3" x14ac:dyDescent="0.25">
      <c r="A3849" s="41">
        <v>3847</v>
      </c>
      <c r="B3849" s="41">
        <v>54</v>
      </c>
      <c r="C3849" s="41">
        <v>13</v>
      </c>
    </row>
    <row r="3850" spans="1:3" x14ac:dyDescent="0.25">
      <c r="A3850" s="41">
        <v>3848</v>
      </c>
      <c r="B3850" s="41">
        <v>21</v>
      </c>
      <c r="C3850" s="41">
        <v>20</v>
      </c>
    </row>
    <row r="3851" spans="1:3" x14ac:dyDescent="0.25">
      <c r="A3851" s="41">
        <v>3849</v>
      </c>
      <c r="B3851" s="41">
        <v>32</v>
      </c>
      <c r="C3851" s="41">
        <v>23</v>
      </c>
    </row>
    <row r="3852" spans="1:3" x14ac:dyDescent="0.25">
      <c r="A3852" s="41">
        <v>3850</v>
      </c>
      <c r="B3852" s="41">
        <v>16</v>
      </c>
      <c r="C3852" s="41">
        <v>29</v>
      </c>
    </row>
    <row r="3853" spans="1:3" x14ac:dyDescent="0.25">
      <c r="A3853" s="41">
        <v>3851</v>
      </c>
      <c r="B3853" s="41">
        <v>37</v>
      </c>
      <c r="C3853" s="41">
        <v>19</v>
      </c>
    </row>
    <row r="3854" spans="1:3" x14ac:dyDescent="0.25">
      <c r="A3854" s="41">
        <v>3852</v>
      </c>
      <c r="B3854" s="41">
        <v>31</v>
      </c>
      <c r="C3854" s="41">
        <v>23</v>
      </c>
    </row>
    <row r="3855" spans="1:3" x14ac:dyDescent="0.25">
      <c r="A3855" s="41">
        <v>3853</v>
      </c>
      <c r="B3855" s="41">
        <v>40</v>
      </c>
      <c r="C3855" s="41">
        <v>3</v>
      </c>
    </row>
    <row r="3856" spans="1:3" x14ac:dyDescent="0.25">
      <c r="A3856" s="41">
        <v>3854</v>
      </c>
      <c r="B3856" s="41">
        <v>21</v>
      </c>
      <c r="C3856" s="41">
        <v>41</v>
      </c>
    </row>
    <row r="3857" spans="1:3" x14ac:dyDescent="0.25">
      <c r="A3857" s="41">
        <v>3855</v>
      </c>
      <c r="B3857" s="41">
        <v>29</v>
      </c>
      <c r="C3857" s="41">
        <v>43</v>
      </c>
    </row>
    <row r="3858" spans="1:3" x14ac:dyDescent="0.25">
      <c r="A3858" s="41">
        <v>3856</v>
      </c>
      <c r="B3858" s="41">
        <v>41</v>
      </c>
      <c r="C3858" s="41">
        <v>34</v>
      </c>
    </row>
    <row r="3859" spans="1:3" x14ac:dyDescent="0.25">
      <c r="A3859" s="41">
        <v>3857</v>
      </c>
      <c r="B3859" s="41">
        <v>30</v>
      </c>
      <c r="C3859" s="41">
        <v>27</v>
      </c>
    </row>
    <row r="3860" spans="1:3" x14ac:dyDescent="0.25">
      <c r="A3860" s="41">
        <v>3858</v>
      </c>
      <c r="B3860" s="41">
        <v>28</v>
      </c>
      <c r="C3860" s="41">
        <v>17</v>
      </c>
    </row>
    <row r="3861" spans="1:3" x14ac:dyDescent="0.25">
      <c r="A3861" s="41">
        <v>3859</v>
      </c>
      <c r="B3861" s="41">
        <v>43</v>
      </c>
      <c r="C3861" s="41">
        <v>39</v>
      </c>
    </row>
    <row r="3862" spans="1:3" x14ac:dyDescent="0.25">
      <c r="A3862" s="41">
        <v>3860</v>
      </c>
      <c r="B3862" s="41">
        <v>48</v>
      </c>
      <c r="C3862" s="41">
        <v>13</v>
      </c>
    </row>
    <row r="3863" spans="1:3" x14ac:dyDescent="0.25">
      <c r="A3863" s="41">
        <v>3861</v>
      </c>
      <c r="B3863" s="41">
        <v>55</v>
      </c>
      <c r="C3863" s="41">
        <v>13</v>
      </c>
    </row>
    <row r="3864" spans="1:3" x14ac:dyDescent="0.25">
      <c r="A3864" s="41">
        <v>3862</v>
      </c>
      <c r="B3864" s="41">
        <v>7</v>
      </c>
      <c r="C3864" s="41">
        <v>31</v>
      </c>
    </row>
    <row r="3865" spans="1:3" x14ac:dyDescent="0.25">
      <c r="A3865" s="41">
        <v>3863</v>
      </c>
      <c r="B3865" s="41">
        <v>21</v>
      </c>
      <c r="C3865" s="41">
        <v>23</v>
      </c>
    </row>
    <row r="3866" spans="1:3" x14ac:dyDescent="0.25">
      <c r="A3866" s="41">
        <v>3864</v>
      </c>
      <c r="B3866" s="41">
        <v>6</v>
      </c>
      <c r="C3866" s="41">
        <v>30</v>
      </c>
    </row>
    <row r="3867" spans="1:3" x14ac:dyDescent="0.25">
      <c r="A3867" s="41">
        <v>3865</v>
      </c>
      <c r="B3867" s="41">
        <v>28</v>
      </c>
      <c r="C3867" s="41">
        <v>19</v>
      </c>
    </row>
    <row r="3868" spans="1:3" x14ac:dyDescent="0.25">
      <c r="A3868" s="41">
        <v>3866</v>
      </c>
      <c r="B3868" s="41">
        <v>32</v>
      </c>
      <c r="C3868" s="41">
        <v>30</v>
      </c>
    </row>
    <row r="3869" spans="1:3" x14ac:dyDescent="0.25">
      <c r="A3869" s="41">
        <v>3867</v>
      </c>
      <c r="B3869" s="41">
        <v>35</v>
      </c>
      <c r="C3869" s="41">
        <v>21</v>
      </c>
    </row>
    <row r="3870" spans="1:3" x14ac:dyDescent="0.25">
      <c r="A3870" s="41">
        <v>3868</v>
      </c>
      <c r="B3870" s="41">
        <v>24</v>
      </c>
      <c r="C3870" s="41">
        <v>0</v>
      </c>
    </row>
    <row r="3871" spans="1:3" x14ac:dyDescent="0.25">
      <c r="A3871" s="41">
        <v>3869</v>
      </c>
      <c r="B3871" s="41">
        <v>21</v>
      </c>
      <c r="C3871" s="41">
        <v>24</v>
      </c>
    </row>
    <row r="3872" spans="1:3" x14ac:dyDescent="0.25">
      <c r="A3872" s="41">
        <v>3870</v>
      </c>
      <c r="B3872" s="41">
        <v>16</v>
      </c>
      <c r="C3872" s="41">
        <v>3</v>
      </c>
    </row>
    <row r="3873" spans="1:3" x14ac:dyDescent="0.25">
      <c r="A3873" s="41">
        <v>3871</v>
      </c>
      <c r="B3873" s="41">
        <v>27</v>
      </c>
      <c r="C3873" s="41">
        <v>16</v>
      </c>
    </row>
    <row r="3874" spans="1:3" x14ac:dyDescent="0.25">
      <c r="A3874" s="41">
        <v>3872</v>
      </c>
      <c r="B3874" s="41">
        <v>10</v>
      </c>
      <c r="C3874" s="41">
        <v>17</v>
      </c>
    </row>
    <row r="3875" spans="1:3" x14ac:dyDescent="0.25">
      <c r="A3875" s="41">
        <v>3873</v>
      </c>
      <c r="B3875" s="41">
        <v>20</v>
      </c>
      <c r="C3875" s="41">
        <v>35</v>
      </c>
    </row>
    <row r="3876" spans="1:3" x14ac:dyDescent="0.25">
      <c r="A3876" s="41">
        <v>3874</v>
      </c>
      <c r="B3876" s="41">
        <v>7</v>
      </c>
      <c r="C3876" s="41">
        <v>13</v>
      </c>
    </row>
    <row r="3877" spans="1:3" x14ac:dyDescent="0.25">
      <c r="A3877" s="41">
        <v>3875</v>
      </c>
      <c r="B3877" s="41">
        <v>16</v>
      </c>
      <c r="C3877" s="41">
        <v>38</v>
      </c>
    </row>
    <row r="3878" spans="1:3" x14ac:dyDescent="0.25">
      <c r="A3878" s="41">
        <v>3876</v>
      </c>
      <c r="B3878" s="41">
        <v>20</v>
      </c>
      <c r="C3878" s="41">
        <v>30</v>
      </c>
    </row>
    <row r="3879" spans="1:3" x14ac:dyDescent="0.25">
      <c r="A3879" s="41">
        <v>3877</v>
      </c>
      <c r="B3879" s="41">
        <v>10</v>
      </c>
      <c r="C3879" s="41">
        <v>17</v>
      </c>
    </row>
    <row r="3880" spans="1:3" x14ac:dyDescent="0.25">
      <c r="A3880" s="41">
        <v>3878</v>
      </c>
      <c r="B3880" s="41">
        <v>10</v>
      </c>
      <c r="C3880" s="41">
        <v>35</v>
      </c>
    </row>
    <row r="3881" spans="1:3" x14ac:dyDescent="0.25">
      <c r="A3881" s="41">
        <v>3879</v>
      </c>
      <c r="B3881" s="41">
        <v>20</v>
      </c>
      <c r="C3881" s="41">
        <v>30</v>
      </c>
    </row>
    <row r="3882" spans="1:3" x14ac:dyDescent="0.25">
      <c r="A3882" s="41">
        <v>3880</v>
      </c>
      <c r="B3882" s="41">
        <v>35</v>
      </c>
      <c r="C3882" s="41">
        <v>3</v>
      </c>
    </row>
    <row r="3883" spans="1:3" x14ac:dyDescent="0.25">
      <c r="A3883" s="41">
        <v>3881</v>
      </c>
      <c r="B3883" s="41">
        <v>24</v>
      </c>
      <c r="C3883" s="41">
        <v>23</v>
      </c>
    </row>
    <row r="3884" spans="1:3" x14ac:dyDescent="0.25">
      <c r="A3884" s="41">
        <v>3882</v>
      </c>
      <c r="B3884" s="41">
        <v>17</v>
      </c>
      <c r="C3884" s="41">
        <v>26</v>
      </c>
    </row>
    <row r="3885" spans="1:3" x14ac:dyDescent="0.25">
      <c r="A3885" s="41">
        <v>3883</v>
      </c>
      <c r="B3885" s="41">
        <v>45</v>
      </c>
      <c r="C3885" s="41">
        <v>44</v>
      </c>
    </row>
    <row r="3886" spans="1:3" x14ac:dyDescent="0.25">
      <c r="A3886" s="41">
        <v>3884</v>
      </c>
      <c r="B3886" s="41">
        <v>24</v>
      </c>
      <c r="C3886" s="41">
        <v>10</v>
      </c>
    </row>
    <row r="3887" spans="1:3" x14ac:dyDescent="0.25">
      <c r="A3887" s="41">
        <v>3885</v>
      </c>
      <c r="B3887" s="41">
        <v>34</v>
      </c>
      <c r="C3887" s="41">
        <v>30</v>
      </c>
    </row>
    <row r="3888" spans="1:3" x14ac:dyDescent="0.25">
      <c r="A3888" s="41">
        <v>3886</v>
      </c>
      <c r="B3888" s="41">
        <v>20</v>
      </c>
      <c r="C3888" s="41">
        <v>16</v>
      </c>
    </row>
    <row r="3889" spans="1:3" x14ac:dyDescent="0.25">
      <c r="A3889" s="41">
        <v>3887</v>
      </c>
      <c r="B3889" s="41">
        <v>49</v>
      </c>
      <c r="C3889" s="41">
        <v>23</v>
      </c>
    </row>
    <row r="3890" spans="1:3" x14ac:dyDescent="0.25">
      <c r="A3890" s="41">
        <v>3888</v>
      </c>
      <c r="B3890" s="41">
        <v>40</v>
      </c>
      <c r="C3890" s="41">
        <v>26</v>
      </c>
    </row>
    <row r="3891" spans="1:3" x14ac:dyDescent="0.25">
      <c r="A3891" s="41">
        <v>3889</v>
      </c>
      <c r="B3891" s="41">
        <v>17</v>
      </c>
      <c r="C3891" s="41">
        <v>12</v>
      </c>
    </row>
    <row r="3892" spans="1:3" x14ac:dyDescent="0.25">
      <c r="A3892" s="41">
        <v>3890</v>
      </c>
      <c r="B3892" s="41">
        <v>20</v>
      </c>
      <c r="C3892" s="41">
        <v>18</v>
      </c>
    </row>
    <row r="3893" spans="1:3" x14ac:dyDescent="0.25">
      <c r="A3893" s="41">
        <v>3891</v>
      </c>
      <c r="B3893" s="41">
        <v>52</v>
      </c>
      <c r="C3893" s="41">
        <v>13</v>
      </c>
    </row>
    <row r="3894" spans="1:3" x14ac:dyDescent="0.25">
      <c r="A3894" s="41">
        <v>3892</v>
      </c>
      <c r="B3894" s="41">
        <v>38</v>
      </c>
      <c r="C3894" s="41">
        <v>10</v>
      </c>
    </row>
    <row r="3895" spans="1:3" x14ac:dyDescent="0.25">
      <c r="A3895" s="41">
        <v>3893</v>
      </c>
      <c r="B3895" s="41">
        <v>32</v>
      </c>
      <c r="C3895" s="41">
        <v>52</v>
      </c>
    </row>
    <row r="3896" spans="1:3" x14ac:dyDescent="0.25">
      <c r="A3896" s="41">
        <v>3894</v>
      </c>
      <c r="B3896" s="41">
        <v>28</v>
      </c>
      <c r="C3896" s="41">
        <v>29</v>
      </c>
    </row>
    <row r="3897" spans="1:3" x14ac:dyDescent="0.25">
      <c r="A3897" s="41">
        <v>3895</v>
      </c>
      <c r="B3897" s="41">
        <v>24</v>
      </c>
      <c r="C3897" s="41">
        <v>26</v>
      </c>
    </row>
    <row r="3898" spans="1:3" x14ac:dyDescent="0.25">
      <c r="A3898" s="41">
        <v>3896</v>
      </c>
      <c r="B3898" s="41">
        <v>22</v>
      </c>
      <c r="C3898" s="41">
        <v>25</v>
      </c>
    </row>
    <row r="3899" spans="1:3" x14ac:dyDescent="0.25">
      <c r="A3899" s="41">
        <v>3897</v>
      </c>
      <c r="B3899" s="41">
        <v>54</v>
      </c>
      <c r="C3899" s="41">
        <v>34</v>
      </c>
    </row>
    <row r="3900" spans="1:3" x14ac:dyDescent="0.25">
      <c r="A3900" s="41">
        <v>3898</v>
      </c>
      <c r="B3900" s="41">
        <v>12</v>
      </c>
      <c r="C3900" s="41">
        <v>19</v>
      </c>
    </row>
    <row r="3901" spans="1:3" x14ac:dyDescent="0.25">
      <c r="A3901" s="41">
        <v>3899</v>
      </c>
      <c r="B3901" s="41">
        <v>20</v>
      </c>
      <c r="C3901" s="41">
        <v>30</v>
      </c>
    </row>
    <row r="3902" spans="1:3" x14ac:dyDescent="0.25">
      <c r="A3902" s="41">
        <v>3900</v>
      </c>
      <c r="B3902" s="41">
        <v>20</v>
      </c>
      <c r="C3902" s="41">
        <v>45</v>
      </c>
    </row>
    <row r="3903" spans="1:3" x14ac:dyDescent="0.25">
      <c r="A3903" s="41">
        <v>3901</v>
      </c>
      <c r="B3903" s="41">
        <v>42</v>
      </c>
      <c r="C3903" s="41">
        <v>52</v>
      </c>
    </row>
    <row r="3904" spans="1:3" x14ac:dyDescent="0.25">
      <c r="A3904" s="41">
        <v>3902</v>
      </c>
      <c r="B3904" s="41">
        <v>19</v>
      </c>
      <c r="C3904" s="41">
        <v>40</v>
      </c>
    </row>
    <row r="3905" spans="1:3" x14ac:dyDescent="0.25">
      <c r="A3905" s="41">
        <v>3903</v>
      </c>
      <c r="B3905" s="41">
        <v>51</v>
      </c>
      <c r="C3905" s="41">
        <v>33</v>
      </c>
    </row>
    <row r="3906" spans="1:3" x14ac:dyDescent="0.25">
      <c r="A3906" s="41">
        <v>3904</v>
      </c>
      <c r="B3906" s="41">
        <v>25</v>
      </c>
      <c r="C3906" s="41">
        <v>21</v>
      </c>
    </row>
    <row r="3907" spans="1:3" x14ac:dyDescent="0.25">
      <c r="A3907" s="41">
        <v>3905</v>
      </c>
      <c r="B3907" s="41">
        <v>27</v>
      </c>
      <c r="C3907" s="41">
        <v>36</v>
      </c>
    </row>
    <row r="3908" spans="1:3" x14ac:dyDescent="0.25">
      <c r="A3908" s="41">
        <v>3906</v>
      </c>
      <c r="B3908" s="41">
        <v>43</v>
      </c>
      <c r="C3908" s="41">
        <v>23</v>
      </c>
    </row>
    <row r="3909" spans="1:3" x14ac:dyDescent="0.25">
      <c r="A3909" s="41">
        <v>3907</v>
      </c>
      <c r="B3909" s="41">
        <v>23</v>
      </c>
      <c r="C3909" s="41">
        <v>41</v>
      </c>
    </row>
    <row r="3910" spans="1:3" x14ac:dyDescent="0.25">
      <c r="A3910" s="41">
        <v>3908</v>
      </c>
      <c r="B3910" s="41">
        <v>48</v>
      </c>
      <c r="C3910" s="41">
        <v>56</v>
      </c>
    </row>
    <row r="3911" spans="1:3" x14ac:dyDescent="0.25">
      <c r="A3911" s="41">
        <v>3909</v>
      </c>
      <c r="B3911" s="41">
        <v>33</v>
      </c>
      <c r="C3911" s="41">
        <v>26</v>
      </c>
    </row>
    <row r="3912" spans="1:3" x14ac:dyDescent="0.25">
      <c r="A3912" s="41">
        <v>3910</v>
      </c>
      <c r="B3912" s="41">
        <v>24</v>
      </c>
      <c r="C3912" s="41">
        <v>20</v>
      </c>
    </row>
    <row r="3913" spans="1:3" x14ac:dyDescent="0.25">
      <c r="A3913" s="41">
        <v>3911</v>
      </c>
      <c r="B3913" s="41">
        <v>44</v>
      </c>
      <c r="C3913" s="41">
        <v>33</v>
      </c>
    </row>
    <row r="3914" spans="1:3" x14ac:dyDescent="0.25">
      <c r="A3914" s="41">
        <v>3912</v>
      </c>
      <c r="B3914" s="41">
        <v>21</v>
      </c>
      <c r="C3914" s="41">
        <v>37</v>
      </c>
    </row>
    <row r="3915" spans="1:3" x14ac:dyDescent="0.25">
      <c r="A3915" s="41">
        <v>3913</v>
      </c>
      <c r="B3915" s="41">
        <v>17</v>
      </c>
      <c r="C3915" s="41">
        <v>35</v>
      </c>
    </row>
    <row r="3916" spans="1:3" x14ac:dyDescent="0.25">
      <c r="A3916" s="41">
        <v>3914</v>
      </c>
      <c r="B3916" s="41">
        <v>72</v>
      </c>
      <c r="C3916" s="41">
        <v>32</v>
      </c>
    </row>
    <row r="3917" spans="1:3" x14ac:dyDescent="0.25">
      <c r="A3917" s="41">
        <v>3915</v>
      </c>
      <c r="B3917" s="41">
        <v>0</v>
      </c>
      <c r="C3917" s="41">
        <v>7</v>
      </c>
    </row>
    <row r="3918" spans="1:3" x14ac:dyDescent="0.25">
      <c r="A3918" s="41">
        <v>3916</v>
      </c>
      <c r="B3918" s="41">
        <v>51</v>
      </c>
      <c r="C3918" s="41">
        <v>16</v>
      </c>
    </row>
    <row r="3919" spans="1:3" x14ac:dyDescent="0.25">
      <c r="A3919" s="41">
        <v>3917</v>
      </c>
      <c r="B3919" s="41">
        <v>17</v>
      </c>
      <c r="C3919" s="41">
        <v>6</v>
      </c>
    </row>
    <row r="3920" spans="1:3" x14ac:dyDescent="0.25">
      <c r="A3920" s="41">
        <v>3918</v>
      </c>
      <c r="B3920" s="41">
        <v>20</v>
      </c>
      <c r="C3920" s="41">
        <v>43</v>
      </c>
    </row>
    <row r="3921" spans="1:3" x14ac:dyDescent="0.25">
      <c r="A3921" s="41">
        <v>3919</v>
      </c>
      <c r="B3921" s="41">
        <v>30</v>
      </c>
      <c r="C3921" s="41">
        <v>27</v>
      </c>
    </row>
    <row r="3922" spans="1:3" x14ac:dyDescent="0.25">
      <c r="A3922" s="41">
        <v>3920</v>
      </c>
      <c r="B3922" s="41">
        <v>12</v>
      </c>
      <c r="C3922" s="41">
        <v>7</v>
      </c>
    </row>
    <row r="3923" spans="1:3" x14ac:dyDescent="0.25">
      <c r="A3923" s="41">
        <v>3921</v>
      </c>
      <c r="B3923" s="41">
        <v>20</v>
      </c>
      <c r="C3923" s="41">
        <v>27</v>
      </c>
    </row>
    <row r="3924" spans="1:3" x14ac:dyDescent="0.25">
      <c r="A3924" s="41">
        <v>3922</v>
      </c>
      <c r="B3924" s="41">
        <v>34</v>
      </c>
      <c r="C3924" s="41">
        <v>41</v>
      </c>
    </row>
    <row r="3925" spans="1:3" x14ac:dyDescent="0.25">
      <c r="A3925" s="41">
        <v>3923</v>
      </c>
      <c r="B3925" s="41">
        <v>17</v>
      </c>
      <c r="C3925" s="41">
        <v>37</v>
      </c>
    </row>
    <row r="3926" spans="1:3" x14ac:dyDescent="0.25">
      <c r="A3926" s="41">
        <v>3924</v>
      </c>
      <c r="B3926" s="41">
        <v>18</v>
      </c>
      <c r="C3926" s="41">
        <v>12</v>
      </c>
    </row>
    <row r="3927" spans="1:3" x14ac:dyDescent="0.25">
      <c r="A3927" s="41">
        <v>3925</v>
      </c>
      <c r="B3927" s="41">
        <v>40</v>
      </c>
      <c r="C3927" s="41">
        <v>23</v>
      </c>
    </row>
    <row r="3928" spans="1:3" x14ac:dyDescent="0.25">
      <c r="A3928" s="41">
        <v>3926</v>
      </c>
      <c r="B3928" s="41">
        <v>0</v>
      </c>
      <c r="C3928" s="41">
        <v>6</v>
      </c>
    </row>
    <row r="3929" spans="1:3" x14ac:dyDescent="0.25">
      <c r="A3929" s="41">
        <v>3927</v>
      </c>
      <c r="B3929" s="41">
        <v>10</v>
      </c>
      <c r="C3929" s="41">
        <v>20</v>
      </c>
    </row>
    <row r="3930" spans="1:3" x14ac:dyDescent="0.25">
      <c r="A3930" s="41">
        <v>3928</v>
      </c>
      <c r="B3930" s="41">
        <v>28</v>
      </c>
      <c r="C3930" s="41">
        <v>30</v>
      </c>
    </row>
    <row r="3931" spans="1:3" x14ac:dyDescent="0.25">
      <c r="A3931" s="41">
        <v>3929</v>
      </c>
      <c r="B3931" s="41">
        <v>14</v>
      </c>
      <c r="C3931" s="41">
        <v>26</v>
      </c>
    </row>
    <row r="3932" spans="1:3" x14ac:dyDescent="0.25">
      <c r="A3932" s="41">
        <v>3930</v>
      </c>
      <c r="B3932" s="41">
        <v>45</v>
      </c>
      <c r="C3932" s="41">
        <v>11</v>
      </c>
    </row>
    <row r="3933" spans="1:3" x14ac:dyDescent="0.25">
      <c r="A3933" s="41">
        <v>3931</v>
      </c>
      <c r="B3933" s="41">
        <v>35</v>
      </c>
      <c r="C3933" s="41">
        <v>30</v>
      </c>
    </row>
    <row r="3934" spans="1:3" x14ac:dyDescent="0.25">
      <c r="A3934" s="41">
        <v>3932</v>
      </c>
      <c r="B3934" s="41">
        <v>9</v>
      </c>
      <c r="C3934" s="41">
        <v>23</v>
      </c>
    </row>
    <row r="3935" spans="1:3" x14ac:dyDescent="0.25">
      <c r="A3935" s="41">
        <v>3933</v>
      </c>
      <c r="B3935" s="41">
        <v>34</v>
      </c>
      <c r="C3935" s="41">
        <v>24</v>
      </c>
    </row>
    <row r="3936" spans="1:3" x14ac:dyDescent="0.25">
      <c r="A3936" s="41">
        <v>3934</v>
      </c>
      <c r="B3936" s="41">
        <v>25</v>
      </c>
      <c r="C3936" s="41">
        <v>42</v>
      </c>
    </row>
    <row r="3937" spans="1:3" x14ac:dyDescent="0.25">
      <c r="A3937" s="41">
        <v>3935</v>
      </c>
      <c r="B3937" s="41">
        <v>16</v>
      </c>
      <c r="C3937" s="41">
        <v>17</v>
      </c>
    </row>
    <row r="3938" spans="1:3" x14ac:dyDescent="0.25">
      <c r="A3938" s="41">
        <v>3936</v>
      </c>
      <c r="B3938" s="41">
        <v>36</v>
      </c>
      <c r="C3938" s="41">
        <v>59</v>
      </c>
    </row>
    <row r="3939" spans="1:3" x14ac:dyDescent="0.25">
      <c r="A3939" s="41">
        <v>3937</v>
      </c>
      <c r="B3939" s="41">
        <v>20</v>
      </c>
      <c r="C3939" s="41">
        <v>16</v>
      </c>
    </row>
    <row r="3940" spans="1:3" x14ac:dyDescent="0.25">
      <c r="A3940" s="41">
        <v>3938</v>
      </c>
      <c r="B3940" s="41">
        <v>50</v>
      </c>
      <c r="C3940" s="41">
        <v>14</v>
      </c>
    </row>
    <row r="3941" spans="1:3" x14ac:dyDescent="0.25">
      <c r="A3941" s="41">
        <v>3939</v>
      </c>
      <c r="B3941" s="41">
        <v>28</v>
      </c>
      <c r="C3941" s="41">
        <v>51</v>
      </c>
    </row>
    <row r="3942" spans="1:3" x14ac:dyDescent="0.25">
      <c r="A3942" s="41">
        <v>3940</v>
      </c>
      <c r="B3942" s="41">
        <v>38</v>
      </c>
      <c r="C3942" s="41">
        <v>20</v>
      </c>
    </row>
    <row r="3943" spans="1:3" x14ac:dyDescent="0.25">
      <c r="A3943" s="41">
        <v>3941</v>
      </c>
      <c r="B3943" s="41">
        <v>27</v>
      </c>
      <c r="C3943" s="41">
        <v>31</v>
      </c>
    </row>
    <row r="3944" spans="1:3" x14ac:dyDescent="0.25">
      <c r="A3944" s="41">
        <v>3942</v>
      </c>
      <c r="B3944" s="41">
        <v>34</v>
      </c>
      <c r="C3944" s="41">
        <v>29</v>
      </c>
    </row>
    <row r="3945" spans="1:3" x14ac:dyDescent="0.25">
      <c r="A3945" s="41">
        <v>3943</v>
      </c>
      <c r="B3945" s="41">
        <v>30</v>
      </c>
      <c r="C3945" s="41">
        <v>39</v>
      </c>
    </row>
    <row r="3946" spans="1:3" x14ac:dyDescent="0.25">
      <c r="A3946" s="41">
        <v>3944</v>
      </c>
      <c r="B3946" s="41">
        <v>18</v>
      </c>
      <c r="C3946" s="41">
        <v>28</v>
      </c>
    </row>
    <row r="3947" spans="1:3" x14ac:dyDescent="0.25">
      <c r="A3947" s="41">
        <v>3945</v>
      </c>
      <c r="B3947" s="41">
        <v>23</v>
      </c>
      <c r="C3947" s="41">
        <v>27</v>
      </c>
    </row>
    <row r="3948" spans="1:3" x14ac:dyDescent="0.25">
      <c r="A3948" s="41">
        <v>3946</v>
      </c>
      <c r="B3948" s="41">
        <v>21</v>
      </c>
      <c r="C3948" s="41">
        <v>6</v>
      </c>
    </row>
    <row r="3949" spans="1:3" x14ac:dyDescent="0.25">
      <c r="A3949" s="41">
        <v>3947</v>
      </c>
      <c r="B3949" s="41">
        <v>29</v>
      </c>
      <c r="C3949" s="41">
        <v>14</v>
      </c>
    </row>
    <row r="3950" spans="1:3" x14ac:dyDescent="0.25">
      <c r="A3950" s="41">
        <v>3948</v>
      </c>
      <c r="B3950" s="41">
        <v>10</v>
      </c>
      <c r="C3950" s="41">
        <v>62</v>
      </c>
    </row>
    <row r="3951" spans="1:3" x14ac:dyDescent="0.25">
      <c r="A3951" s="41">
        <v>3949</v>
      </c>
      <c r="B3951" s="41">
        <v>24</v>
      </c>
      <c r="C3951" s="41">
        <v>25</v>
      </c>
    </row>
    <row r="3952" spans="1:3" x14ac:dyDescent="0.25">
      <c r="A3952" s="41">
        <v>3950</v>
      </c>
      <c r="B3952" s="41">
        <v>20</v>
      </c>
      <c r="C3952" s="41">
        <v>35</v>
      </c>
    </row>
    <row r="3953" spans="1:3" x14ac:dyDescent="0.25">
      <c r="A3953" s="41">
        <v>3951</v>
      </c>
      <c r="B3953" s="41">
        <v>7</v>
      </c>
      <c r="C3953" s="41">
        <v>35</v>
      </c>
    </row>
    <row r="3954" spans="1:3" x14ac:dyDescent="0.25">
      <c r="A3954" s="41">
        <v>3952</v>
      </c>
      <c r="B3954" s="41">
        <v>14</v>
      </c>
      <c r="C3954" s="41">
        <v>16</v>
      </c>
    </row>
    <row r="3955" spans="1:3" x14ac:dyDescent="0.25">
      <c r="A3955" s="41">
        <v>3953</v>
      </c>
      <c r="B3955" s="41">
        <v>19</v>
      </c>
      <c r="C3955" s="41">
        <v>30</v>
      </c>
    </row>
    <row r="3956" spans="1:3" x14ac:dyDescent="0.25">
      <c r="A3956" s="41">
        <v>3954</v>
      </c>
      <c r="B3956" s="41">
        <v>31</v>
      </c>
      <c r="C3956" s="41">
        <v>27</v>
      </c>
    </row>
    <row r="3957" spans="1:3" x14ac:dyDescent="0.25">
      <c r="A3957" s="41">
        <v>3955</v>
      </c>
      <c r="B3957" s="41">
        <v>29</v>
      </c>
      <c r="C3957" s="41">
        <v>15</v>
      </c>
    </row>
    <row r="3958" spans="1:3" x14ac:dyDescent="0.25">
      <c r="A3958" s="41">
        <v>3956</v>
      </c>
      <c r="B3958" s="41">
        <v>28</v>
      </c>
      <c r="C3958" s="41">
        <v>42</v>
      </c>
    </row>
    <row r="3959" spans="1:3" x14ac:dyDescent="0.25">
      <c r="A3959" s="41">
        <v>3957</v>
      </c>
      <c r="B3959" s="41">
        <v>34</v>
      </c>
      <c r="C3959" s="41">
        <v>33</v>
      </c>
    </row>
    <row r="3960" spans="1:3" x14ac:dyDescent="0.25">
      <c r="A3960" s="41">
        <v>3958</v>
      </c>
      <c r="B3960" s="41">
        <v>38</v>
      </c>
      <c r="C3960" s="41">
        <v>16</v>
      </c>
    </row>
    <row r="3961" spans="1:3" x14ac:dyDescent="0.25">
      <c r="A3961" s="41">
        <v>3959</v>
      </c>
      <c r="B3961" s="41">
        <v>21</v>
      </c>
      <c r="C3961" s="41">
        <v>19</v>
      </c>
    </row>
    <row r="3962" spans="1:3" x14ac:dyDescent="0.25">
      <c r="A3962" s="41">
        <v>3960</v>
      </c>
      <c r="B3962" s="41">
        <v>47</v>
      </c>
      <c r="C3962" s="41">
        <v>19</v>
      </c>
    </row>
    <row r="3963" spans="1:3" x14ac:dyDescent="0.25">
      <c r="A3963" s="41">
        <v>3961</v>
      </c>
      <c r="B3963" s="41">
        <v>33</v>
      </c>
      <c r="C3963" s="41">
        <v>41</v>
      </c>
    </row>
    <row r="3964" spans="1:3" x14ac:dyDescent="0.25">
      <c r="A3964" s="41">
        <v>3962</v>
      </c>
      <c r="B3964" s="41">
        <v>37</v>
      </c>
      <c r="C3964" s="41">
        <v>32</v>
      </c>
    </row>
    <row r="3965" spans="1:3" x14ac:dyDescent="0.25">
      <c r="A3965" s="41">
        <v>3963</v>
      </c>
      <c r="B3965" s="41">
        <v>34</v>
      </c>
      <c r="C3965" s="41">
        <v>24</v>
      </c>
    </row>
    <row r="3966" spans="1:3" x14ac:dyDescent="0.25">
      <c r="A3966" s="41">
        <v>3964</v>
      </c>
      <c r="B3966" s="41">
        <v>45</v>
      </c>
      <c r="C3966" s="41">
        <v>40</v>
      </c>
    </row>
    <row r="3967" spans="1:3" x14ac:dyDescent="0.25">
      <c r="A3967" s="41">
        <v>3965</v>
      </c>
      <c r="B3967" s="41">
        <v>38</v>
      </c>
      <c r="C3967" s="41">
        <v>24</v>
      </c>
    </row>
    <row r="3968" spans="1:3" x14ac:dyDescent="0.25">
      <c r="A3968" s="41">
        <v>3966</v>
      </c>
      <c r="B3968" s="41">
        <v>27</v>
      </c>
      <c r="C3968" s="41">
        <v>26</v>
      </c>
    </row>
    <row r="3969" spans="1:3" x14ac:dyDescent="0.25">
      <c r="A3969" s="41">
        <v>3967</v>
      </c>
      <c r="B3969" s="41">
        <v>17</v>
      </c>
      <c r="C3969" s="41">
        <v>25</v>
      </c>
    </row>
    <row r="3970" spans="1:3" x14ac:dyDescent="0.25">
      <c r="A3970" s="41">
        <v>3968</v>
      </c>
      <c r="B3970" s="41">
        <v>48</v>
      </c>
      <c r="C3970" s="41">
        <v>7</v>
      </c>
    </row>
    <row r="3971" spans="1:3" x14ac:dyDescent="0.25">
      <c r="A3971" s="41">
        <v>3969</v>
      </c>
      <c r="B3971" s="41">
        <v>47</v>
      </c>
      <c r="C3971" s="41">
        <v>10</v>
      </c>
    </row>
    <row r="3972" spans="1:3" x14ac:dyDescent="0.25">
      <c r="A3972" s="41">
        <v>3970</v>
      </c>
      <c r="B3972" s="41">
        <v>37</v>
      </c>
      <c r="C3972" s="41">
        <v>29</v>
      </c>
    </row>
    <row r="3973" spans="1:3" x14ac:dyDescent="0.25">
      <c r="A3973" s="41">
        <v>3971</v>
      </c>
      <c r="B3973" s="41">
        <v>7</v>
      </c>
      <c r="C3973" s="41">
        <v>27</v>
      </c>
    </row>
    <row r="3974" spans="1:3" x14ac:dyDescent="0.25">
      <c r="A3974" s="41">
        <v>3972</v>
      </c>
      <c r="B3974" s="41">
        <v>36</v>
      </c>
      <c r="C3974" s="41">
        <v>16</v>
      </c>
    </row>
    <row r="3975" spans="1:3" x14ac:dyDescent="0.25">
      <c r="A3975" s="41">
        <v>3973</v>
      </c>
      <c r="B3975" s="41">
        <v>3</v>
      </c>
      <c r="C3975" s="41">
        <v>23</v>
      </c>
    </row>
    <row r="3976" spans="1:3" x14ac:dyDescent="0.25">
      <c r="A3976" s="41">
        <v>3974</v>
      </c>
      <c r="B3976" s="41">
        <v>37</v>
      </c>
      <c r="C3976" s="41">
        <v>8</v>
      </c>
    </row>
    <row r="3977" spans="1:3" x14ac:dyDescent="0.25">
      <c r="A3977" s="41">
        <v>3975</v>
      </c>
      <c r="B3977" s="41">
        <v>13</v>
      </c>
      <c r="C3977" s="41">
        <v>46</v>
      </c>
    </row>
    <row r="3978" spans="1:3" x14ac:dyDescent="0.25">
      <c r="A3978" s="41">
        <v>3976</v>
      </c>
      <c r="B3978" s="41">
        <v>24</v>
      </c>
      <c r="C3978" s="41">
        <v>14</v>
      </c>
    </row>
    <row r="3979" spans="1:3" x14ac:dyDescent="0.25">
      <c r="A3979" s="41">
        <v>3977</v>
      </c>
      <c r="B3979" s="41">
        <v>34</v>
      </c>
      <c r="C3979" s="41">
        <v>16</v>
      </c>
    </row>
    <row r="3980" spans="1:3" x14ac:dyDescent="0.25">
      <c r="A3980" s="41">
        <v>3978</v>
      </c>
      <c r="B3980" s="41">
        <v>37</v>
      </c>
      <c r="C3980" s="41">
        <v>3</v>
      </c>
    </row>
    <row r="3981" spans="1:3" x14ac:dyDescent="0.25">
      <c r="A3981" s="41">
        <v>3979</v>
      </c>
      <c r="B3981" s="41">
        <v>36</v>
      </c>
      <c r="C3981" s="41">
        <v>17</v>
      </c>
    </row>
    <row r="3982" spans="1:3" x14ac:dyDescent="0.25">
      <c r="A3982" s="41">
        <v>3980</v>
      </c>
      <c r="B3982" s="41">
        <v>37</v>
      </c>
      <c r="C3982" s="41">
        <v>27</v>
      </c>
    </row>
    <row r="3983" spans="1:3" x14ac:dyDescent="0.25">
      <c r="A3983" s="41">
        <v>3981</v>
      </c>
      <c r="B3983" s="41">
        <v>24</v>
      </c>
      <c r="C3983" s="41">
        <v>43</v>
      </c>
    </row>
    <row r="3984" spans="1:3" x14ac:dyDescent="0.25">
      <c r="A3984" s="41">
        <v>3982</v>
      </c>
      <c r="B3984" s="41">
        <v>14</v>
      </c>
      <c r="C3984" s="41">
        <v>21</v>
      </c>
    </row>
    <row r="3985" spans="1:3" x14ac:dyDescent="0.25">
      <c r="A3985" s="41">
        <v>3983</v>
      </c>
      <c r="B3985" s="41">
        <v>31</v>
      </c>
      <c r="C3985" s="41">
        <v>15</v>
      </c>
    </row>
    <row r="3986" spans="1:3" x14ac:dyDescent="0.25">
      <c r="A3986" s="41">
        <v>3984</v>
      </c>
      <c r="B3986" s="41">
        <v>13</v>
      </c>
      <c r="C3986" s="41">
        <v>21</v>
      </c>
    </row>
    <row r="3987" spans="1:3" x14ac:dyDescent="0.25">
      <c r="A3987" s="41">
        <v>3985</v>
      </c>
      <c r="B3987" s="41">
        <v>17</v>
      </c>
      <c r="C3987" s="41">
        <v>25</v>
      </c>
    </row>
    <row r="3988" spans="1:3" x14ac:dyDescent="0.25">
      <c r="A3988" s="41">
        <v>3986</v>
      </c>
      <c r="B3988" s="41">
        <v>9</v>
      </c>
      <c r="C3988" s="41">
        <v>6</v>
      </c>
    </row>
    <row r="3989" spans="1:3" x14ac:dyDescent="0.25">
      <c r="A3989" s="41">
        <v>3987</v>
      </c>
      <c r="B3989" s="41">
        <v>27</v>
      </c>
      <c r="C3989" s="41">
        <v>25</v>
      </c>
    </row>
    <row r="3990" spans="1:3" x14ac:dyDescent="0.25">
      <c r="A3990" s="41">
        <v>3988</v>
      </c>
      <c r="B3990" s="41">
        <v>7</v>
      </c>
      <c r="C3990" s="41">
        <v>27</v>
      </c>
    </row>
    <row r="3991" spans="1:3" x14ac:dyDescent="0.25">
      <c r="A3991" s="41">
        <v>3989</v>
      </c>
      <c r="B3991" s="41">
        <v>14</v>
      </c>
      <c r="C3991" s="41">
        <v>31</v>
      </c>
    </row>
    <row r="3992" spans="1:3" x14ac:dyDescent="0.25">
      <c r="A3992" s="41">
        <v>3990</v>
      </c>
      <c r="B3992" s="41">
        <v>21</v>
      </c>
      <c r="C3992" s="41">
        <v>40</v>
      </c>
    </row>
    <row r="3993" spans="1:3" x14ac:dyDescent="0.25">
      <c r="A3993" s="41">
        <v>3991</v>
      </c>
      <c r="B3993" s="41">
        <v>7</v>
      </c>
      <c r="C3993" s="41">
        <v>25</v>
      </c>
    </row>
    <row r="3994" spans="1:3" x14ac:dyDescent="0.25">
      <c r="A3994" s="41">
        <v>3992</v>
      </c>
      <c r="B3994" s="41">
        <v>38</v>
      </c>
      <c r="C3994" s="41">
        <v>33</v>
      </c>
    </row>
    <row r="3995" spans="1:3" x14ac:dyDescent="0.25">
      <c r="A3995" s="41">
        <v>3993</v>
      </c>
      <c r="B3995" s="41">
        <v>26</v>
      </c>
      <c r="C3995" s="41">
        <v>29</v>
      </c>
    </row>
    <row r="3996" spans="1:3" x14ac:dyDescent="0.25">
      <c r="A3996" s="41">
        <v>3994</v>
      </c>
      <c r="B3996" s="41">
        <v>47</v>
      </c>
      <c r="C3996" s="41">
        <v>6</v>
      </c>
    </row>
    <row r="3997" spans="1:3" x14ac:dyDescent="0.25">
      <c r="A3997" s="41">
        <v>3995</v>
      </c>
      <c r="B3997" s="41">
        <v>46</v>
      </c>
      <c r="C3997" s="41">
        <v>19</v>
      </c>
    </row>
    <row r="3998" spans="1:3" x14ac:dyDescent="0.25">
      <c r="A3998" s="41">
        <v>3996</v>
      </c>
      <c r="B3998" s="41">
        <v>7</v>
      </c>
      <c r="C3998" s="41">
        <v>30</v>
      </c>
    </row>
    <row r="3999" spans="1:3" x14ac:dyDescent="0.25">
      <c r="A3999" s="41">
        <v>3997</v>
      </c>
      <c r="B3999" s="41">
        <v>42</v>
      </c>
      <c r="C3999" s="41">
        <v>32</v>
      </c>
    </row>
    <row r="4000" spans="1:3" x14ac:dyDescent="0.25">
      <c r="A4000" s="41">
        <v>3998</v>
      </c>
      <c r="B4000" s="41">
        <v>42</v>
      </c>
      <c r="C4000" s="41">
        <v>33</v>
      </c>
    </row>
    <row r="4001" spans="1:3" x14ac:dyDescent="0.25">
      <c r="A4001" s="41">
        <v>3999</v>
      </c>
      <c r="B4001" s="41">
        <v>13</v>
      </c>
      <c r="C4001" s="41">
        <v>37</v>
      </c>
    </row>
    <row r="4002" spans="1:3" x14ac:dyDescent="0.25">
      <c r="A4002" s="41">
        <v>4000</v>
      </c>
      <c r="B4002" s="41">
        <v>30</v>
      </c>
      <c r="C4002" s="41">
        <v>13</v>
      </c>
    </row>
    <row r="4003" spans="1:3" x14ac:dyDescent="0.25">
      <c r="A4003" s="41">
        <v>4001</v>
      </c>
      <c r="B4003" s="41">
        <v>42</v>
      </c>
      <c r="C4003" s="41">
        <v>70</v>
      </c>
    </row>
    <row r="4004" spans="1:3" x14ac:dyDescent="0.25">
      <c r="A4004" s="41">
        <v>4002</v>
      </c>
      <c r="B4004" s="41">
        <v>44</v>
      </c>
      <c r="C4004" s="41">
        <v>38</v>
      </c>
    </row>
    <row r="4005" spans="1:3" x14ac:dyDescent="0.25">
      <c r="A4005" s="41">
        <v>4003</v>
      </c>
      <c r="B4005" s="41">
        <v>43</v>
      </c>
      <c r="C4005" s="41">
        <v>41</v>
      </c>
    </row>
    <row r="4006" spans="1:3" x14ac:dyDescent="0.25">
      <c r="A4006" s="41">
        <v>4004</v>
      </c>
      <c r="B4006" s="41">
        <v>18</v>
      </c>
      <c r="C4006" s="41">
        <v>30</v>
      </c>
    </row>
    <row r="4007" spans="1:3" x14ac:dyDescent="0.25">
      <c r="A4007" s="41">
        <v>4005</v>
      </c>
      <c r="B4007" s="41">
        <v>14</v>
      </c>
      <c r="C4007" s="41">
        <v>12</v>
      </c>
    </row>
    <row r="4008" spans="1:3" x14ac:dyDescent="0.25">
      <c r="A4008" s="41">
        <v>4006</v>
      </c>
      <c r="B4008" s="41">
        <v>30</v>
      </c>
      <c r="C4008" s="41">
        <v>36</v>
      </c>
    </row>
    <row r="4009" spans="1:3" x14ac:dyDescent="0.25">
      <c r="A4009" s="41">
        <v>4007</v>
      </c>
      <c r="B4009" s="41">
        <v>24</v>
      </c>
      <c r="C4009" s="41">
        <v>39</v>
      </c>
    </row>
    <row r="4010" spans="1:3" x14ac:dyDescent="0.25">
      <c r="A4010" s="41">
        <v>4008</v>
      </c>
      <c r="B4010" s="41">
        <v>23</v>
      </c>
      <c r="C4010" s="41">
        <v>24</v>
      </c>
    </row>
    <row r="4011" spans="1:3" x14ac:dyDescent="0.25">
      <c r="A4011" s="41">
        <v>4009</v>
      </c>
      <c r="B4011" s="41">
        <v>14</v>
      </c>
      <c r="C4011" s="41">
        <v>36</v>
      </c>
    </row>
    <row r="4012" spans="1:3" x14ac:dyDescent="0.25">
      <c r="A4012" s="41">
        <v>4010</v>
      </c>
      <c r="B4012" s="41">
        <v>27</v>
      </c>
      <c r="C4012" s="41">
        <v>35</v>
      </c>
    </row>
    <row r="4013" spans="1:3" x14ac:dyDescent="0.25">
      <c r="A4013" s="41">
        <v>4011</v>
      </c>
      <c r="B4013" s="41">
        <v>18</v>
      </c>
      <c r="C4013" s="41">
        <v>30</v>
      </c>
    </row>
    <row r="4014" spans="1:3" x14ac:dyDescent="0.25">
      <c r="A4014" s="41">
        <v>4012</v>
      </c>
      <c r="B4014" s="41">
        <v>10</v>
      </c>
      <c r="C4014" s="41">
        <v>32</v>
      </c>
    </row>
    <row r="4015" spans="1:3" x14ac:dyDescent="0.25">
      <c r="A4015" s="41">
        <v>4013</v>
      </c>
      <c r="B4015" s="41">
        <v>23</v>
      </c>
      <c r="C4015" s="41">
        <v>37</v>
      </c>
    </row>
    <row r="4016" spans="1:3" x14ac:dyDescent="0.25">
      <c r="A4016" s="41">
        <v>4014</v>
      </c>
      <c r="B4016" s="41">
        <v>38</v>
      </c>
      <c r="C4016" s="41">
        <v>21</v>
      </c>
    </row>
    <row r="4017" spans="1:3" x14ac:dyDescent="0.25">
      <c r="A4017" s="41">
        <v>4015</v>
      </c>
      <c r="B4017" s="41">
        <v>0</v>
      </c>
      <c r="C4017" s="41">
        <v>26</v>
      </c>
    </row>
    <row r="4018" spans="1:3" x14ac:dyDescent="0.25">
      <c r="A4018" s="41">
        <v>4016</v>
      </c>
      <c r="B4018" s="41">
        <v>24</v>
      </c>
      <c r="C4018" s="41">
        <v>19</v>
      </c>
    </row>
    <row r="4019" spans="1:3" x14ac:dyDescent="0.25">
      <c r="A4019" s="41">
        <v>4017</v>
      </c>
      <c r="B4019" s="41">
        <v>28</v>
      </c>
      <c r="C4019" s="41">
        <v>32</v>
      </c>
    </row>
    <row r="4020" spans="1:3" x14ac:dyDescent="0.25">
      <c r="A4020" s="41">
        <v>4018</v>
      </c>
      <c r="B4020" s="41">
        <v>29</v>
      </c>
      <c r="C4020" s="41">
        <v>26</v>
      </c>
    </row>
    <row r="4021" spans="1:3" x14ac:dyDescent="0.25">
      <c r="A4021" s="41">
        <v>4019</v>
      </c>
      <c r="B4021" s="41">
        <v>20</v>
      </c>
      <c r="C4021" s="41">
        <v>14</v>
      </c>
    </row>
    <row r="4022" spans="1:3" x14ac:dyDescent="0.25">
      <c r="A4022" s="41">
        <v>4020</v>
      </c>
      <c r="B4022" s="41">
        <v>22</v>
      </c>
      <c r="C4022" s="41">
        <v>20</v>
      </c>
    </row>
    <row r="4023" spans="1:3" x14ac:dyDescent="0.25">
      <c r="A4023" s="41">
        <v>4021</v>
      </c>
      <c r="B4023" s="41">
        <v>83</v>
      </c>
      <c r="C4023" s="41">
        <v>42</v>
      </c>
    </row>
    <row r="4024" spans="1:3" x14ac:dyDescent="0.25">
      <c r="A4024" s="41">
        <v>4022</v>
      </c>
      <c r="B4024" s="41">
        <v>41</v>
      </c>
      <c r="C4024" s="41">
        <v>12</v>
      </c>
    </row>
    <row r="4025" spans="1:3" x14ac:dyDescent="0.25">
      <c r="A4025" s="41">
        <v>4023</v>
      </c>
      <c r="B4025" s="41">
        <v>13</v>
      </c>
      <c r="C4025" s="41">
        <v>31</v>
      </c>
    </row>
    <row r="4026" spans="1:3" x14ac:dyDescent="0.25">
      <c r="A4026" s="41">
        <v>4024</v>
      </c>
      <c r="B4026" s="41">
        <v>28</v>
      </c>
      <c r="C4026" s="41">
        <v>6</v>
      </c>
    </row>
    <row r="4027" spans="1:3" x14ac:dyDescent="0.25">
      <c r="A4027" s="41">
        <v>4025</v>
      </c>
      <c r="B4027" s="41">
        <v>21</v>
      </c>
      <c r="C4027" s="41">
        <v>19</v>
      </c>
    </row>
    <row r="4028" spans="1:3" x14ac:dyDescent="0.25">
      <c r="A4028" s="41">
        <v>4026</v>
      </c>
      <c r="B4028" s="41">
        <v>51</v>
      </c>
      <c r="C4028" s="41">
        <v>30</v>
      </c>
    </row>
    <row r="4029" spans="1:3" x14ac:dyDescent="0.25">
      <c r="A4029" s="41">
        <v>4027</v>
      </c>
      <c r="B4029" s="41">
        <v>28</v>
      </c>
      <c r="C4029" s="41">
        <v>13</v>
      </c>
    </row>
    <row r="4030" spans="1:3" x14ac:dyDescent="0.25">
      <c r="A4030" s="41">
        <v>4028</v>
      </c>
      <c r="B4030" s="41">
        <v>43</v>
      </c>
      <c r="C4030" s="41">
        <v>38</v>
      </c>
    </row>
    <row r="4031" spans="1:3" x14ac:dyDescent="0.25">
      <c r="A4031" s="41">
        <v>4029</v>
      </c>
      <c r="B4031" s="41">
        <v>9</v>
      </c>
      <c r="C4031" s="41">
        <v>40</v>
      </c>
    </row>
    <row r="4032" spans="1:3" x14ac:dyDescent="0.25">
      <c r="A4032" s="41">
        <v>4030</v>
      </c>
      <c r="B4032" s="41">
        <v>40</v>
      </c>
      <c r="C4032" s="41">
        <v>51</v>
      </c>
    </row>
    <row r="4033" spans="1:3" x14ac:dyDescent="0.25">
      <c r="A4033" s="41">
        <v>4031</v>
      </c>
      <c r="B4033" s="41">
        <v>14</v>
      </c>
      <c r="C4033" s="41">
        <v>19</v>
      </c>
    </row>
    <row r="4034" spans="1:3" x14ac:dyDescent="0.25">
      <c r="A4034" s="41">
        <v>4032</v>
      </c>
      <c r="B4034" s="41">
        <v>39</v>
      </c>
      <c r="C4034" s="41">
        <v>34</v>
      </c>
    </row>
    <row r="4035" spans="1:3" x14ac:dyDescent="0.25">
      <c r="A4035" s="41">
        <v>4033</v>
      </c>
      <c r="B4035" s="41">
        <v>10</v>
      </c>
      <c r="C4035" s="41">
        <v>30</v>
      </c>
    </row>
    <row r="4036" spans="1:3" x14ac:dyDescent="0.25">
      <c r="A4036" s="41">
        <v>4034</v>
      </c>
      <c r="B4036" s="41">
        <v>22</v>
      </c>
      <c r="C4036" s="41">
        <v>16</v>
      </c>
    </row>
    <row r="4037" spans="1:3" x14ac:dyDescent="0.25">
      <c r="A4037" s="41">
        <v>4035</v>
      </c>
      <c r="B4037" s="41">
        <v>42</v>
      </c>
      <c r="C4037" s="41">
        <v>49</v>
      </c>
    </row>
    <row r="4038" spans="1:3" x14ac:dyDescent="0.25">
      <c r="A4038" s="41">
        <v>4036</v>
      </c>
      <c r="B4038" s="41">
        <v>31</v>
      </c>
      <c r="C4038" s="41">
        <v>34</v>
      </c>
    </row>
    <row r="4039" spans="1:3" x14ac:dyDescent="0.25">
      <c r="A4039" s="41">
        <v>4037</v>
      </c>
      <c r="B4039" s="41">
        <v>28</v>
      </c>
      <c r="C4039" s="41">
        <v>16</v>
      </c>
    </row>
    <row r="4040" spans="1:3" x14ac:dyDescent="0.25">
      <c r="A4040" s="41">
        <v>4038</v>
      </c>
      <c r="B4040" s="41">
        <v>7</v>
      </c>
      <c r="C4040" s="41">
        <v>14</v>
      </c>
    </row>
    <row r="4041" spans="1:3" x14ac:dyDescent="0.25">
      <c r="A4041" s="41">
        <v>4039</v>
      </c>
      <c r="B4041" s="41">
        <v>10</v>
      </c>
      <c r="C4041" s="41">
        <v>56</v>
      </c>
    </row>
    <row r="4042" spans="1:3" x14ac:dyDescent="0.25">
      <c r="A4042" s="41">
        <v>4040</v>
      </c>
      <c r="B4042" s="41">
        <v>38</v>
      </c>
      <c r="C4042" s="41">
        <v>40</v>
      </c>
    </row>
    <row r="4043" spans="1:3" x14ac:dyDescent="0.25">
      <c r="A4043" s="41">
        <v>4041</v>
      </c>
      <c r="B4043" s="41">
        <v>17</v>
      </c>
      <c r="C4043" s="41">
        <v>23</v>
      </c>
    </row>
    <row r="4044" spans="1:3" x14ac:dyDescent="0.25">
      <c r="A4044" s="41">
        <v>4042</v>
      </c>
      <c r="B4044" s="41">
        <v>21</v>
      </c>
      <c r="C4044" s="41">
        <v>42</v>
      </c>
    </row>
    <row r="4045" spans="1:3" x14ac:dyDescent="0.25">
      <c r="A4045" s="41">
        <v>4043</v>
      </c>
      <c r="B4045" s="41">
        <v>20</v>
      </c>
      <c r="C4045" s="41">
        <v>24</v>
      </c>
    </row>
    <row r="4046" spans="1:3" x14ac:dyDescent="0.25">
      <c r="A4046" s="41">
        <v>4044</v>
      </c>
      <c r="B4046" s="41">
        <v>7</v>
      </c>
      <c r="C4046" s="41">
        <v>30</v>
      </c>
    </row>
    <row r="4047" spans="1:3" x14ac:dyDescent="0.25">
      <c r="A4047" s="41">
        <v>4045</v>
      </c>
      <c r="B4047" s="41">
        <v>33</v>
      </c>
      <c r="C4047" s="41">
        <v>15</v>
      </c>
    </row>
    <row r="4048" spans="1:3" x14ac:dyDescent="0.25">
      <c r="A4048" s="41">
        <v>4046</v>
      </c>
      <c r="B4048" s="41">
        <v>10</v>
      </c>
      <c r="C4048" s="41">
        <v>14</v>
      </c>
    </row>
    <row r="4049" spans="1:3" x14ac:dyDescent="0.25">
      <c r="A4049" s="41">
        <v>4047</v>
      </c>
      <c r="B4049" s="41">
        <v>38</v>
      </c>
      <c r="C4049" s="41">
        <v>14</v>
      </c>
    </row>
    <row r="4050" spans="1:3" x14ac:dyDescent="0.25">
      <c r="A4050" s="41">
        <v>4048</v>
      </c>
      <c r="B4050" s="41">
        <v>51</v>
      </c>
      <c r="C4050" s="41">
        <v>14</v>
      </c>
    </row>
    <row r="4051" spans="1:3" x14ac:dyDescent="0.25">
      <c r="A4051" s="41">
        <v>4049</v>
      </c>
      <c r="B4051" s="41">
        <v>13</v>
      </c>
      <c r="C4051" s="41">
        <v>15</v>
      </c>
    </row>
    <row r="4052" spans="1:3" x14ac:dyDescent="0.25">
      <c r="A4052" s="41">
        <v>4050</v>
      </c>
      <c r="B4052" s="41">
        <v>14</v>
      </c>
      <c r="C4052" s="41">
        <v>16</v>
      </c>
    </row>
    <row r="4053" spans="1:3" x14ac:dyDescent="0.25">
      <c r="A4053" s="41">
        <v>4051</v>
      </c>
      <c r="B4053" s="41">
        <v>38</v>
      </c>
      <c r="C4053" s="41">
        <v>31</v>
      </c>
    </row>
    <row r="4054" spans="1:3" x14ac:dyDescent="0.25">
      <c r="A4054" s="41">
        <v>4052</v>
      </c>
      <c r="B4054" s="41">
        <v>17</v>
      </c>
      <c r="C4054" s="41">
        <v>21</v>
      </c>
    </row>
    <row r="4055" spans="1:3" x14ac:dyDescent="0.25">
      <c r="A4055" s="41">
        <v>4053</v>
      </c>
      <c r="B4055" s="41">
        <v>24</v>
      </c>
      <c r="C4055" s="41">
        <v>40</v>
      </c>
    </row>
    <row r="4056" spans="1:3" x14ac:dyDescent="0.25">
      <c r="A4056" s="41">
        <v>4054</v>
      </c>
      <c r="B4056" s="41">
        <v>41</v>
      </c>
      <c r="C4056" s="41">
        <v>22</v>
      </c>
    </row>
    <row r="4057" spans="1:3" x14ac:dyDescent="0.25">
      <c r="A4057" s="41">
        <v>4055</v>
      </c>
      <c r="B4057" s="41">
        <v>34</v>
      </c>
      <c r="C4057" s="41">
        <v>30</v>
      </c>
    </row>
    <row r="4058" spans="1:3" x14ac:dyDescent="0.25">
      <c r="A4058" s="41">
        <v>4056</v>
      </c>
      <c r="B4058" s="41">
        <v>36</v>
      </c>
      <c r="C4058" s="41">
        <v>11</v>
      </c>
    </row>
    <row r="4059" spans="1:3" x14ac:dyDescent="0.25">
      <c r="A4059" s="41">
        <v>4057</v>
      </c>
      <c r="B4059" s="41">
        <v>22</v>
      </c>
      <c r="C4059" s="41">
        <v>15</v>
      </c>
    </row>
    <row r="4060" spans="1:3" x14ac:dyDescent="0.25">
      <c r="A4060" s="41">
        <v>4058</v>
      </c>
      <c r="B4060" s="41">
        <v>40</v>
      </c>
      <c r="C4060" s="41">
        <v>29</v>
      </c>
    </row>
    <row r="4061" spans="1:3" x14ac:dyDescent="0.25">
      <c r="A4061" s="41">
        <v>4059</v>
      </c>
      <c r="B4061" s="41">
        <v>34</v>
      </c>
      <c r="C4061" s="41">
        <v>13</v>
      </c>
    </row>
    <row r="4062" spans="1:3" x14ac:dyDescent="0.25">
      <c r="A4062" s="41">
        <v>4060</v>
      </c>
      <c r="B4062" s="41">
        <v>17</v>
      </c>
      <c r="C4062" s="41">
        <v>7</v>
      </c>
    </row>
    <row r="4063" spans="1:3" x14ac:dyDescent="0.25">
      <c r="A4063" s="41">
        <v>4061</v>
      </c>
      <c r="B4063" s="41">
        <v>40</v>
      </c>
      <c r="C4063" s="41">
        <v>10</v>
      </c>
    </row>
    <row r="4064" spans="1:3" x14ac:dyDescent="0.25">
      <c r="A4064" s="41">
        <v>4062</v>
      </c>
      <c r="B4064" s="41">
        <v>6</v>
      </c>
      <c r="C4064" s="41">
        <v>19</v>
      </c>
    </row>
    <row r="4065" spans="1:3" x14ac:dyDescent="0.25">
      <c r="A4065" s="41">
        <v>4063</v>
      </c>
      <c r="B4065" s="41">
        <v>48</v>
      </c>
      <c r="C4065" s="41">
        <v>29</v>
      </c>
    </row>
    <row r="4066" spans="1:3" x14ac:dyDescent="0.25">
      <c r="A4066" s="41">
        <v>4064</v>
      </c>
      <c r="B4066" s="41">
        <v>28</v>
      </c>
      <c r="C4066" s="41">
        <v>33</v>
      </c>
    </row>
    <row r="4067" spans="1:3" x14ac:dyDescent="0.25">
      <c r="A4067" s="41">
        <v>4065</v>
      </c>
      <c r="B4067" s="41">
        <v>25</v>
      </c>
      <c r="C4067" s="41">
        <v>10</v>
      </c>
    </row>
    <row r="4068" spans="1:3" x14ac:dyDescent="0.25">
      <c r="A4068" s="41">
        <v>4066</v>
      </c>
      <c r="B4068" s="41">
        <v>29</v>
      </c>
      <c r="C4068" s="41">
        <v>24</v>
      </c>
    </row>
    <row r="4069" spans="1:3" x14ac:dyDescent="0.25">
      <c r="A4069" s="41">
        <v>4067</v>
      </c>
      <c r="B4069" s="41">
        <v>56</v>
      </c>
      <c r="C4069" s="41">
        <v>17</v>
      </c>
    </row>
    <row r="4070" spans="1:3" x14ac:dyDescent="0.25">
      <c r="A4070" s="41">
        <v>4068</v>
      </c>
      <c r="B4070" s="41">
        <v>37</v>
      </c>
      <c r="C4070" s="41">
        <v>45</v>
      </c>
    </row>
    <row r="4071" spans="1:3" x14ac:dyDescent="0.25">
      <c r="A4071" s="41">
        <v>4069</v>
      </c>
      <c r="B4071" s="41">
        <v>41</v>
      </c>
      <c r="C4071" s="41">
        <v>19</v>
      </c>
    </row>
    <row r="4072" spans="1:3" x14ac:dyDescent="0.25">
      <c r="A4072" s="41">
        <v>4070</v>
      </c>
      <c r="B4072" s="41">
        <v>20</v>
      </c>
      <c r="C4072" s="41">
        <v>24</v>
      </c>
    </row>
    <row r="4073" spans="1:3" x14ac:dyDescent="0.25">
      <c r="A4073" s="41">
        <v>4071</v>
      </c>
      <c r="B4073" s="41">
        <v>27</v>
      </c>
      <c r="C4073" s="41">
        <v>34</v>
      </c>
    </row>
    <row r="4074" spans="1:3" x14ac:dyDescent="0.25">
      <c r="A4074" s="41">
        <v>4072</v>
      </c>
      <c r="B4074" s="41">
        <v>45</v>
      </c>
      <c r="C4074" s="41">
        <v>23</v>
      </c>
    </row>
    <row r="4075" spans="1:3" x14ac:dyDescent="0.25">
      <c r="A4075" s="41">
        <v>4073</v>
      </c>
      <c r="B4075" s="41">
        <v>44</v>
      </c>
      <c r="C4075" s="41">
        <v>43</v>
      </c>
    </row>
    <row r="4076" spans="1:3" x14ac:dyDescent="0.25">
      <c r="A4076" s="41">
        <v>4074</v>
      </c>
      <c r="B4076" s="41">
        <v>14</v>
      </c>
      <c r="C4076" s="41">
        <v>13</v>
      </c>
    </row>
    <row r="4077" spans="1:3" x14ac:dyDescent="0.25">
      <c r="A4077" s="41">
        <v>4075</v>
      </c>
      <c r="B4077" s="41">
        <v>50</v>
      </c>
      <c r="C4077" s="41">
        <v>14</v>
      </c>
    </row>
    <row r="4078" spans="1:3" x14ac:dyDescent="0.25">
      <c r="A4078" s="41">
        <v>4076</v>
      </c>
      <c r="B4078" s="41">
        <v>43</v>
      </c>
      <c r="C4078" s="41">
        <v>27</v>
      </c>
    </row>
    <row r="4079" spans="1:3" x14ac:dyDescent="0.25">
      <c r="A4079" s="41">
        <v>4077</v>
      </c>
      <c r="B4079" s="41">
        <v>24</v>
      </c>
      <c r="C4079" s="41">
        <v>21</v>
      </c>
    </row>
    <row r="4080" spans="1:3" x14ac:dyDescent="0.25">
      <c r="A4080" s="41">
        <v>4078</v>
      </c>
      <c r="B4080" s="41">
        <v>36</v>
      </c>
      <c r="C4080" s="41">
        <v>52</v>
      </c>
    </row>
    <row r="4081" spans="1:3" x14ac:dyDescent="0.25">
      <c r="A4081" s="41">
        <v>4079</v>
      </c>
      <c r="B4081" s="41">
        <v>37</v>
      </c>
      <c r="C4081" s="41">
        <v>33</v>
      </c>
    </row>
    <row r="4082" spans="1:3" x14ac:dyDescent="0.25">
      <c r="A4082" s="41">
        <v>4080</v>
      </c>
      <c r="B4082" s="41">
        <v>30</v>
      </c>
      <c r="C4082" s="41">
        <v>23</v>
      </c>
    </row>
    <row r="4083" spans="1:3" x14ac:dyDescent="0.25">
      <c r="A4083" s="41">
        <v>4081</v>
      </c>
      <c r="B4083" s="41">
        <v>38</v>
      </c>
      <c r="C4083" s="41">
        <v>30</v>
      </c>
    </row>
    <row r="4084" spans="1:3" x14ac:dyDescent="0.25">
      <c r="A4084" s="41">
        <v>4082</v>
      </c>
      <c r="B4084" s="41">
        <v>9</v>
      </c>
      <c r="C4084" s="41">
        <v>27</v>
      </c>
    </row>
    <row r="4085" spans="1:3" x14ac:dyDescent="0.25">
      <c r="A4085" s="41">
        <v>4083</v>
      </c>
      <c r="B4085" s="41">
        <v>26</v>
      </c>
      <c r="C4085" s="41">
        <v>30</v>
      </c>
    </row>
    <row r="4086" spans="1:3" x14ac:dyDescent="0.25">
      <c r="A4086" s="41">
        <v>4084</v>
      </c>
      <c r="B4086" s="41">
        <v>30</v>
      </c>
      <c r="C4086" s="41">
        <v>23</v>
      </c>
    </row>
    <row r="4087" spans="1:3" x14ac:dyDescent="0.25">
      <c r="A4087" s="41">
        <v>4085</v>
      </c>
      <c r="B4087" s="41">
        <v>52</v>
      </c>
      <c r="C4087" s="41">
        <v>17</v>
      </c>
    </row>
    <row r="4088" spans="1:3" x14ac:dyDescent="0.25">
      <c r="A4088" s="41">
        <v>4086</v>
      </c>
      <c r="B4088" s="41">
        <v>13</v>
      </c>
      <c r="C4088" s="41">
        <v>27</v>
      </c>
    </row>
    <row r="4089" spans="1:3" x14ac:dyDescent="0.25">
      <c r="A4089" s="41">
        <v>4087</v>
      </c>
      <c r="B4089" s="41">
        <v>0</v>
      </c>
      <c r="C4089" s="41">
        <v>34</v>
      </c>
    </row>
    <row r="4090" spans="1:3" x14ac:dyDescent="0.25">
      <c r="A4090" s="41">
        <v>4088</v>
      </c>
      <c r="B4090" s="41">
        <v>46</v>
      </c>
      <c r="C4090" s="41">
        <v>13</v>
      </c>
    </row>
    <row r="4091" spans="1:3" x14ac:dyDescent="0.25">
      <c r="A4091" s="41">
        <v>4089</v>
      </c>
      <c r="B4091" s="41">
        <v>23</v>
      </c>
      <c r="C4091" s="41">
        <v>40</v>
      </c>
    </row>
    <row r="4092" spans="1:3" x14ac:dyDescent="0.25">
      <c r="A4092" s="41">
        <v>4090</v>
      </c>
      <c r="B4092" s="41">
        <v>41</v>
      </c>
      <c r="C4092" s="41">
        <v>31</v>
      </c>
    </row>
    <row r="4093" spans="1:3" x14ac:dyDescent="0.25">
      <c r="A4093" s="41">
        <v>4091</v>
      </c>
      <c r="B4093" s="41">
        <v>3</v>
      </c>
      <c r="C4093" s="41">
        <v>16</v>
      </c>
    </row>
    <row r="4094" spans="1:3" x14ac:dyDescent="0.25">
      <c r="A4094" s="41">
        <v>4092</v>
      </c>
      <c r="B4094" s="41">
        <v>45</v>
      </c>
      <c r="C4094" s="41">
        <v>13</v>
      </c>
    </row>
    <row r="4095" spans="1:3" x14ac:dyDescent="0.25">
      <c r="A4095" s="41">
        <v>4093</v>
      </c>
      <c r="B4095" s="41">
        <v>18</v>
      </c>
      <c r="C4095" s="41">
        <v>28</v>
      </c>
    </row>
    <row r="4096" spans="1:3" x14ac:dyDescent="0.25">
      <c r="A4096" s="41">
        <v>4094</v>
      </c>
      <c r="B4096" s="41">
        <v>25</v>
      </c>
      <c r="C4096" s="41">
        <v>14</v>
      </c>
    </row>
    <row r="4097" spans="1:3" x14ac:dyDescent="0.25">
      <c r="A4097" s="41">
        <v>4095</v>
      </c>
      <c r="B4097" s="41">
        <v>50</v>
      </c>
      <c r="C4097" s="41">
        <v>26</v>
      </c>
    </row>
    <row r="4098" spans="1:3" x14ac:dyDescent="0.25">
      <c r="A4098" s="41">
        <v>4096</v>
      </c>
      <c r="B4098" s="41">
        <v>31</v>
      </c>
      <c r="C4098" s="41">
        <v>42</v>
      </c>
    </row>
    <row r="4099" spans="1:3" x14ac:dyDescent="0.25">
      <c r="A4099" s="41">
        <v>4097</v>
      </c>
      <c r="B4099" s="41">
        <v>30</v>
      </c>
      <c r="C4099" s="41">
        <v>22</v>
      </c>
    </row>
    <row r="4100" spans="1:3" x14ac:dyDescent="0.25">
      <c r="A4100" s="41">
        <v>4098</v>
      </c>
      <c r="B4100" s="41">
        <v>20</v>
      </c>
      <c r="C4100" s="41">
        <v>33</v>
      </c>
    </row>
    <row r="4101" spans="1:3" x14ac:dyDescent="0.25">
      <c r="A4101" s="41">
        <v>4099</v>
      </c>
      <c r="B4101" s="41">
        <v>24</v>
      </c>
      <c r="C4101" s="41">
        <v>22</v>
      </c>
    </row>
    <row r="4102" spans="1:3" x14ac:dyDescent="0.25">
      <c r="A4102" s="41">
        <v>4100</v>
      </c>
      <c r="B4102" s="41">
        <v>13</v>
      </c>
      <c r="C4102" s="41">
        <v>10</v>
      </c>
    </row>
    <row r="4103" spans="1:3" x14ac:dyDescent="0.25">
      <c r="A4103" s="41">
        <v>4101</v>
      </c>
      <c r="B4103" s="41">
        <v>54</v>
      </c>
      <c r="C4103" s="41">
        <v>38</v>
      </c>
    </row>
    <row r="4104" spans="1:3" x14ac:dyDescent="0.25">
      <c r="A4104" s="41">
        <v>4102</v>
      </c>
      <c r="B4104" s="41">
        <v>21</v>
      </c>
      <c r="C4104" s="41">
        <v>27</v>
      </c>
    </row>
    <row r="4105" spans="1:3" x14ac:dyDescent="0.25">
      <c r="A4105" s="41">
        <v>4103</v>
      </c>
      <c r="B4105" s="41">
        <v>7</v>
      </c>
      <c r="C4105" s="41">
        <v>20</v>
      </c>
    </row>
    <row r="4106" spans="1:3" x14ac:dyDescent="0.25">
      <c r="A4106" s="41">
        <v>4104</v>
      </c>
      <c r="B4106" s="41">
        <v>24</v>
      </c>
      <c r="C4106" s="41">
        <v>42</v>
      </c>
    </row>
    <row r="4107" spans="1:3" x14ac:dyDescent="0.25">
      <c r="A4107" s="41">
        <v>4105</v>
      </c>
      <c r="B4107" s="41">
        <v>7</v>
      </c>
      <c r="C4107" s="41">
        <v>23</v>
      </c>
    </row>
    <row r="4108" spans="1:3" x14ac:dyDescent="0.25">
      <c r="A4108" s="41">
        <v>4106</v>
      </c>
      <c r="B4108" s="41">
        <v>7</v>
      </c>
      <c r="C4108" s="41">
        <v>13</v>
      </c>
    </row>
    <row r="4109" spans="1:3" x14ac:dyDescent="0.25">
      <c r="A4109" s="41">
        <v>4107</v>
      </c>
      <c r="B4109" s="41">
        <v>20</v>
      </c>
      <c r="C4109" s="41">
        <v>22</v>
      </c>
    </row>
    <row r="4110" spans="1:3" x14ac:dyDescent="0.25">
      <c r="A4110" s="41">
        <v>4108</v>
      </c>
      <c r="B4110" s="41">
        <v>47</v>
      </c>
      <c r="C4110" s="41">
        <v>13</v>
      </c>
    </row>
    <row r="4111" spans="1:3" x14ac:dyDescent="0.25">
      <c r="A4111" s="41">
        <v>4109</v>
      </c>
      <c r="B4111" s="41">
        <v>25</v>
      </c>
      <c r="C4111" s="41">
        <v>31</v>
      </c>
    </row>
    <row r="4112" spans="1:3" x14ac:dyDescent="0.25">
      <c r="A4112" s="41">
        <v>4110</v>
      </c>
      <c r="B4112" s="41">
        <v>25</v>
      </c>
      <c r="C4112" s="41">
        <v>19</v>
      </c>
    </row>
    <row r="4113" spans="1:3" x14ac:dyDescent="0.25">
      <c r="A4113" s="41">
        <v>4111</v>
      </c>
      <c r="B4113" s="41">
        <v>63</v>
      </c>
      <c r="C4113" s="41">
        <v>22</v>
      </c>
    </row>
    <row r="4114" spans="1:3" x14ac:dyDescent="0.25">
      <c r="A4114" s="41">
        <v>4112</v>
      </c>
      <c r="B4114" s="41">
        <v>11</v>
      </c>
      <c r="C4114" s="41">
        <v>24</v>
      </c>
    </row>
    <row r="4115" spans="1:3" x14ac:dyDescent="0.25">
      <c r="A4115" s="41">
        <v>4113</v>
      </c>
      <c r="B4115" s="41">
        <v>16</v>
      </c>
      <c r="C4115" s="41">
        <v>28</v>
      </c>
    </row>
    <row r="4116" spans="1:3" x14ac:dyDescent="0.25">
      <c r="A4116" s="41">
        <v>4114</v>
      </c>
      <c r="B4116" s="41">
        <v>17</v>
      </c>
      <c r="C4116" s="41">
        <v>21</v>
      </c>
    </row>
    <row r="4117" spans="1:3" x14ac:dyDescent="0.25">
      <c r="A4117" s="41">
        <v>4115</v>
      </c>
      <c r="B4117" s="41">
        <v>36</v>
      </c>
      <c r="C4117" s="41">
        <v>25</v>
      </c>
    </row>
    <row r="4118" spans="1:3" x14ac:dyDescent="0.25">
      <c r="A4118" s="41">
        <v>4116</v>
      </c>
      <c r="B4118" s="41">
        <v>21</v>
      </c>
      <c r="C4118" s="41">
        <v>36</v>
      </c>
    </row>
    <row r="4119" spans="1:3" x14ac:dyDescent="0.25">
      <c r="A4119" s="41">
        <v>4117</v>
      </c>
      <c r="B4119" s="41">
        <v>10</v>
      </c>
      <c r="C4119" s="41">
        <v>12</v>
      </c>
    </row>
    <row r="4120" spans="1:3" x14ac:dyDescent="0.25">
      <c r="A4120" s="41">
        <v>4118</v>
      </c>
      <c r="B4120" s="41">
        <v>31</v>
      </c>
      <c r="C4120" s="41">
        <v>13</v>
      </c>
    </row>
    <row r="4121" spans="1:3" x14ac:dyDescent="0.25">
      <c r="A4121" s="41">
        <v>4119</v>
      </c>
      <c r="B4121" s="41">
        <v>28</v>
      </c>
      <c r="C4121" s="41">
        <v>15</v>
      </c>
    </row>
    <row r="4122" spans="1:3" x14ac:dyDescent="0.25">
      <c r="A4122" s="41">
        <v>4120</v>
      </c>
      <c r="B4122" s="41">
        <v>19</v>
      </c>
      <c r="C4122" s="41">
        <v>48</v>
      </c>
    </row>
    <row r="4123" spans="1:3" x14ac:dyDescent="0.25">
      <c r="A4123" s="41">
        <v>4121</v>
      </c>
      <c r="B4123" s="41">
        <v>37</v>
      </c>
      <c r="C4123" s="41">
        <v>45</v>
      </c>
    </row>
    <row r="4124" spans="1:3" x14ac:dyDescent="0.25">
      <c r="A4124" s="41">
        <v>4122</v>
      </c>
      <c r="B4124" s="41">
        <v>24</v>
      </c>
      <c r="C4124" s="41">
        <v>33</v>
      </c>
    </row>
    <row r="4125" spans="1:3" x14ac:dyDescent="0.25">
      <c r="A4125" s="41">
        <v>4123</v>
      </c>
      <c r="B4125" s="41">
        <v>23</v>
      </c>
      <c r="C4125" s="41">
        <v>13</v>
      </c>
    </row>
    <row r="4126" spans="1:3" x14ac:dyDescent="0.25">
      <c r="A4126" s="41">
        <v>4124</v>
      </c>
      <c r="B4126" s="41">
        <v>6</v>
      </c>
      <c r="C4126" s="41">
        <v>43</v>
      </c>
    </row>
    <row r="4127" spans="1:3" x14ac:dyDescent="0.25">
      <c r="A4127" s="41">
        <v>4125</v>
      </c>
      <c r="B4127" s="41">
        <v>14</v>
      </c>
      <c r="C4127" s="41">
        <v>39</v>
      </c>
    </row>
    <row r="4128" spans="1:3" x14ac:dyDescent="0.25">
      <c r="A4128" s="41">
        <v>4126</v>
      </c>
      <c r="B4128" s="41">
        <v>49</v>
      </c>
      <c r="C4128" s="41">
        <v>14</v>
      </c>
    </row>
    <row r="4129" spans="1:3" x14ac:dyDescent="0.25">
      <c r="A4129" s="41">
        <v>4127</v>
      </c>
      <c r="B4129" s="41">
        <v>20</v>
      </c>
      <c r="C4129" s="41">
        <v>25</v>
      </c>
    </row>
    <row r="4130" spans="1:3" x14ac:dyDescent="0.25">
      <c r="A4130" s="41">
        <v>4128</v>
      </c>
      <c r="B4130" s="41">
        <v>17</v>
      </c>
      <c r="C4130" s="41">
        <v>40</v>
      </c>
    </row>
    <row r="4131" spans="1:3" x14ac:dyDescent="0.25">
      <c r="A4131" s="41">
        <v>4129</v>
      </c>
      <c r="B4131" s="41">
        <v>43</v>
      </c>
      <c r="C4131" s="41">
        <v>3</v>
      </c>
    </row>
    <row r="4132" spans="1:3" x14ac:dyDescent="0.25">
      <c r="A4132" s="41">
        <v>4130</v>
      </c>
      <c r="B4132" s="41">
        <v>54</v>
      </c>
      <c r="C4132" s="41">
        <v>26</v>
      </c>
    </row>
    <row r="4133" spans="1:3" x14ac:dyDescent="0.25">
      <c r="A4133" s="41">
        <v>4131</v>
      </c>
      <c r="B4133" s="41">
        <v>13</v>
      </c>
      <c r="C4133" s="41">
        <v>67</v>
      </c>
    </row>
    <row r="4134" spans="1:3" x14ac:dyDescent="0.25">
      <c r="A4134" s="41">
        <v>4132</v>
      </c>
      <c r="B4134" s="41">
        <v>38</v>
      </c>
      <c r="C4134" s="41">
        <v>10</v>
      </c>
    </row>
    <row r="4135" spans="1:3" x14ac:dyDescent="0.25">
      <c r="A4135" s="41">
        <v>4133</v>
      </c>
      <c r="B4135" s="41">
        <v>3</v>
      </c>
      <c r="C4135" s="41">
        <v>40</v>
      </c>
    </row>
    <row r="4136" spans="1:3" x14ac:dyDescent="0.25">
      <c r="A4136" s="41">
        <v>4134</v>
      </c>
      <c r="B4136" s="41">
        <v>30</v>
      </c>
      <c r="C4136" s="41">
        <v>31</v>
      </c>
    </row>
    <row r="4137" spans="1:3" x14ac:dyDescent="0.25">
      <c r="A4137" s="41">
        <v>4135</v>
      </c>
      <c r="B4137" s="41">
        <v>0</v>
      </c>
      <c r="C4137" s="41">
        <v>23</v>
      </c>
    </row>
    <row r="4138" spans="1:3" x14ac:dyDescent="0.25">
      <c r="A4138" s="41">
        <v>4136</v>
      </c>
      <c r="B4138" s="41">
        <v>38</v>
      </c>
      <c r="C4138" s="41">
        <v>9</v>
      </c>
    </row>
    <row r="4139" spans="1:3" x14ac:dyDescent="0.25">
      <c r="A4139" s="41">
        <v>4137</v>
      </c>
      <c r="B4139" s="41">
        <v>7</v>
      </c>
      <c r="C4139" s="41">
        <v>32</v>
      </c>
    </row>
    <row r="4140" spans="1:3" x14ac:dyDescent="0.25">
      <c r="A4140" s="41">
        <v>4138</v>
      </c>
      <c r="B4140" s="41">
        <v>16</v>
      </c>
      <c r="C4140" s="41">
        <v>55</v>
      </c>
    </row>
    <row r="4141" spans="1:3" x14ac:dyDescent="0.25">
      <c r="A4141" s="41">
        <v>4139</v>
      </c>
      <c r="B4141" s="41">
        <v>30</v>
      </c>
      <c r="C4141" s="41">
        <v>27</v>
      </c>
    </row>
    <row r="4142" spans="1:3" x14ac:dyDescent="0.25">
      <c r="A4142" s="41">
        <v>4140</v>
      </c>
      <c r="B4142" s="41">
        <v>37</v>
      </c>
      <c r="C4142" s="41">
        <v>24</v>
      </c>
    </row>
    <row r="4143" spans="1:3" x14ac:dyDescent="0.25">
      <c r="A4143" s="41">
        <v>4141</v>
      </c>
      <c r="B4143" s="41">
        <v>24</v>
      </c>
      <c r="C4143" s="41">
        <v>11</v>
      </c>
    </row>
    <row r="4144" spans="1:3" x14ac:dyDescent="0.25">
      <c r="A4144" s="41">
        <v>4142</v>
      </c>
      <c r="B4144" s="41">
        <v>21</v>
      </c>
      <c r="C4144" s="41">
        <v>30</v>
      </c>
    </row>
    <row r="4145" spans="1:3" x14ac:dyDescent="0.25">
      <c r="A4145" s="41">
        <v>4143</v>
      </c>
      <c r="B4145" s="41">
        <v>7</v>
      </c>
      <c r="C4145" s="41">
        <v>41</v>
      </c>
    </row>
    <row r="4146" spans="1:3" x14ac:dyDescent="0.25">
      <c r="A4146" s="41">
        <v>4144</v>
      </c>
      <c r="B4146" s="41">
        <v>40</v>
      </c>
      <c r="C4146" s="41">
        <v>13</v>
      </c>
    </row>
    <row r="4147" spans="1:3" x14ac:dyDescent="0.25">
      <c r="A4147" s="41">
        <v>4145</v>
      </c>
      <c r="B4147" s="41">
        <v>29</v>
      </c>
      <c r="C4147" s="41">
        <v>38</v>
      </c>
    </row>
    <row r="4148" spans="1:3" x14ac:dyDescent="0.25">
      <c r="A4148" s="41">
        <v>4146</v>
      </c>
      <c r="B4148" s="41">
        <v>34</v>
      </c>
      <c r="C4148" s="41">
        <v>68</v>
      </c>
    </row>
    <row r="4149" spans="1:3" x14ac:dyDescent="0.25">
      <c r="A4149" s="41">
        <v>4147</v>
      </c>
      <c r="B4149" s="41">
        <v>28</v>
      </c>
      <c r="C4149" s="41">
        <v>31</v>
      </c>
    </row>
    <row r="4150" spans="1:3" x14ac:dyDescent="0.25">
      <c r="A4150" s="41">
        <v>4148</v>
      </c>
      <c r="B4150" s="41">
        <v>18</v>
      </c>
      <c r="C4150" s="41">
        <v>31</v>
      </c>
    </row>
    <row r="4151" spans="1:3" x14ac:dyDescent="0.25">
      <c r="A4151" s="41">
        <v>4149</v>
      </c>
      <c r="B4151" s="41">
        <v>27</v>
      </c>
      <c r="C4151" s="41">
        <v>21</v>
      </c>
    </row>
    <row r="4152" spans="1:3" x14ac:dyDescent="0.25">
      <c r="A4152" s="41">
        <v>4150</v>
      </c>
      <c r="B4152" s="41">
        <v>31</v>
      </c>
      <c r="C4152" s="41">
        <v>21</v>
      </c>
    </row>
    <row r="4153" spans="1:3" x14ac:dyDescent="0.25">
      <c r="A4153" s="41">
        <v>4151</v>
      </c>
      <c r="B4153" s="41">
        <v>7</v>
      </c>
      <c r="C4153" s="41">
        <v>13</v>
      </c>
    </row>
    <row r="4154" spans="1:3" x14ac:dyDescent="0.25">
      <c r="A4154" s="41">
        <v>4152</v>
      </c>
      <c r="B4154" s="41">
        <v>14</v>
      </c>
      <c r="C4154" s="41">
        <v>20</v>
      </c>
    </row>
    <row r="4155" spans="1:3" x14ac:dyDescent="0.25">
      <c r="A4155" s="41">
        <v>4153</v>
      </c>
      <c r="B4155" s="41">
        <v>44</v>
      </c>
      <c r="C4155" s="41">
        <v>22</v>
      </c>
    </row>
    <row r="4156" spans="1:3" x14ac:dyDescent="0.25">
      <c r="A4156" s="41">
        <v>4154</v>
      </c>
      <c r="B4156" s="41">
        <v>22</v>
      </c>
      <c r="C4156" s="41">
        <v>32</v>
      </c>
    </row>
    <row r="4157" spans="1:3" x14ac:dyDescent="0.25">
      <c r="A4157" s="41">
        <v>4155</v>
      </c>
      <c r="B4157" s="41">
        <v>15</v>
      </c>
      <c r="C4157" s="41">
        <v>36</v>
      </c>
    </row>
    <row r="4158" spans="1:3" x14ac:dyDescent="0.25">
      <c r="A4158" s="41">
        <v>4156</v>
      </c>
      <c r="B4158" s="41">
        <v>27</v>
      </c>
      <c r="C4158" s="41">
        <v>26</v>
      </c>
    </row>
    <row r="4159" spans="1:3" x14ac:dyDescent="0.25">
      <c r="A4159" s="41">
        <v>4157</v>
      </c>
      <c r="B4159" s="41">
        <v>48</v>
      </c>
      <c r="C4159" s="41">
        <v>14</v>
      </c>
    </row>
    <row r="4160" spans="1:3" x14ac:dyDescent="0.25">
      <c r="A4160" s="41">
        <v>4158</v>
      </c>
      <c r="B4160" s="41">
        <v>36</v>
      </c>
      <c r="C4160" s="41">
        <v>39</v>
      </c>
    </row>
    <row r="4161" spans="1:3" x14ac:dyDescent="0.25">
      <c r="A4161" s="41">
        <v>4159</v>
      </c>
      <c r="B4161" s="41">
        <v>17</v>
      </c>
      <c r="C4161" s="41">
        <v>35</v>
      </c>
    </row>
    <row r="4162" spans="1:3" x14ac:dyDescent="0.25">
      <c r="A4162" s="41">
        <v>4160</v>
      </c>
      <c r="B4162" s="41">
        <v>38</v>
      </c>
      <c r="C4162" s="41">
        <v>58</v>
      </c>
    </row>
    <row r="4163" spans="1:3" x14ac:dyDescent="0.25">
      <c r="A4163" s="41">
        <v>4161</v>
      </c>
      <c r="B4163" s="41">
        <v>33</v>
      </c>
      <c r="C4163" s="41">
        <v>34</v>
      </c>
    </row>
    <row r="4164" spans="1:3" x14ac:dyDescent="0.25">
      <c r="A4164" s="41">
        <v>4162</v>
      </c>
      <c r="B4164" s="41">
        <v>29</v>
      </c>
      <c r="C4164" s="41">
        <v>28</v>
      </c>
    </row>
    <row r="4165" spans="1:3" x14ac:dyDescent="0.25">
      <c r="A4165" s="41">
        <v>4163</v>
      </c>
      <c r="B4165" s="41">
        <v>29</v>
      </c>
      <c r="C4165" s="41">
        <v>23</v>
      </c>
    </row>
    <row r="4166" spans="1:3" x14ac:dyDescent="0.25">
      <c r="A4166" s="41">
        <v>4164</v>
      </c>
      <c r="B4166" s="41">
        <v>22</v>
      </c>
      <c r="C4166" s="41">
        <v>41</v>
      </c>
    </row>
    <row r="4167" spans="1:3" x14ac:dyDescent="0.25">
      <c r="A4167" s="41">
        <v>4165</v>
      </c>
      <c r="B4167" s="41">
        <v>29</v>
      </c>
      <c r="C4167" s="41">
        <v>20</v>
      </c>
    </row>
    <row r="4168" spans="1:3" x14ac:dyDescent="0.25">
      <c r="A4168" s="41">
        <v>4166</v>
      </c>
      <c r="B4168" s="41">
        <v>17</v>
      </c>
      <c r="C4168" s="41">
        <v>35</v>
      </c>
    </row>
    <row r="4169" spans="1:3" x14ac:dyDescent="0.25">
      <c r="A4169" s="41">
        <v>4167</v>
      </c>
      <c r="B4169" s="41">
        <v>27</v>
      </c>
      <c r="C4169" s="41">
        <v>9</v>
      </c>
    </row>
    <row r="4170" spans="1:3" x14ac:dyDescent="0.25">
      <c r="A4170" s="41">
        <v>4168</v>
      </c>
      <c r="B4170" s="41">
        <v>7</v>
      </c>
      <c r="C4170" s="41">
        <v>22</v>
      </c>
    </row>
    <row r="4171" spans="1:3" x14ac:dyDescent="0.25">
      <c r="A4171" s="41">
        <v>4169</v>
      </c>
      <c r="B4171" s="41">
        <v>7</v>
      </c>
      <c r="C4171" s="41">
        <v>0</v>
      </c>
    </row>
    <row r="4172" spans="1:3" x14ac:dyDescent="0.25">
      <c r="A4172" s="41">
        <v>4170</v>
      </c>
      <c r="B4172" s="41">
        <v>13</v>
      </c>
      <c r="C4172" s="41">
        <v>21</v>
      </c>
    </row>
    <row r="4173" spans="1:3" x14ac:dyDescent="0.25">
      <c r="A4173" s="41">
        <v>4171</v>
      </c>
      <c r="B4173" s="41">
        <v>27</v>
      </c>
      <c r="C4173" s="41">
        <v>25</v>
      </c>
    </row>
    <row r="4174" spans="1:3" x14ac:dyDescent="0.25">
      <c r="A4174" s="41">
        <v>4172</v>
      </c>
      <c r="B4174" s="41">
        <v>7</v>
      </c>
      <c r="C4174" s="41">
        <v>19</v>
      </c>
    </row>
    <row r="4175" spans="1:3" x14ac:dyDescent="0.25">
      <c r="A4175" s="41">
        <v>4173</v>
      </c>
      <c r="B4175" s="41">
        <v>53</v>
      </c>
      <c r="C4175" s="41">
        <v>27</v>
      </c>
    </row>
    <row r="4176" spans="1:3" x14ac:dyDescent="0.25">
      <c r="A4176" s="41">
        <v>4174</v>
      </c>
      <c r="B4176" s="41">
        <v>27</v>
      </c>
      <c r="C4176" s="41">
        <v>26</v>
      </c>
    </row>
    <row r="4177" spans="1:3" x14ac:dyDescent="0.25">
      <c r="A4177" s="41">
        <v>4175</v>
      </c>
      <c r="B4177" s="41">
        <v>20</v>
      </c>
      <c r="C4177" s="41">
        <v>23</v>
      </c>
    </row>
    <row r="4178" spans="1:3" x14ac:dyDescent="0.25">
      <c r="A4178" s="41">
        <v>4176</v>
      </c>
      <c r="B4178" s="41">
        <v>35</v>
      </c>
      <c r="C4178" s="41">
        <v>21</v>
      </c>
    </row>
    <row r="4179" spans="1:3" x14ac:dyDescent="0.25">
      <c r="A4179" s="41">
        <v>4177</v>
      </c>
      <c r="B4179" s="41">
        <v>21</v>
      </c>
      <c r="C4179" s="41">
        <v>19</v>
      </c>
    </row>
    <row r="4180" spans="1:3" x14ac:dyDescent="0.25">
      <c r="A4180" s="41">
        <v>4178</v>
      </c>
      <c r="B4180" s="41">
        <v>27</v>
      </c>
      <c r="C4180" s="41">
        <v>34</v>
      </c>
    </row>
    <row r="4181" spans="1:3" x14ac:dyDescent="0.25">
      <c r="A4181" s="41">
        <v>4179</v>
      </c>
      <c r="B4181" s="41">
        <v>6</v>
      </c>
      <c r="C4181" s="41">
        <v>16</v>
      </c>
    </row>
    <row r="4182" spans="1:3" x14ac:dyDescent="0.25">
      <c r="A4182" s="41">
        <v>4180</v>
      </c>
      <c r="B4182" s="41">
        <v>48</v>
      </c>
      <c r="C4182" s="41">
        <v>13</v>
      </c>
    </row>
    <row r="4183" spans="1:3" x14ac:dyDescent="0.25">
      <c r="A4183" s="41">
        <v>4181</v>
      </c>
      <c r="B4183" s="41">
        <v>21</v>
      </c>
      <c r="C4183" s="41">
        <v>45</v>
      </c>
    </row>
    <row r="4184" spans="1:3" x14ac:dyDescent="0.25">
      <c r="A4184" s="41">
        <v>4182</v>
      </c>
      <c r="B4184" s="41">
        <v>31</v>
      </c>
      <c r="C4184" s="41">
        <v>22</v>
      </c>
    </row>
    <row r="4185" spans="1:3" x14ac:dyDescent="0.25">
      <c r="A4185" s="41">
        <v>4183</v>
      </c>
      <c r="B4185" s="41">
        <v>35</v>
      </c>
      <c r="C4185" s="41">
        <v>43</v>
      </c>
    </row>
    <row r="4186" spans="1:3" x14ac:dyDescent="0.25">
      <c r="A4186" s="41">
        <v>4184</v>
      </c>
      <c r="B4186" s="41">
        <v>16</v>
      </c>
      <c r="C4186" s="41">
        <v>24</v>
      </c>
    </row>
    <row r="4187" spans="1:3" x14ac:dyDescent="0.25">
      <c r="A4187" s="41">
        <v>4185</v>
      </c>
      <c r="B4187" s="41">
        <v>10</v>
      </c>
      <c r="C4187" s="41">
        <v>30</v>
      </c>
    </row>
    <row r="4188" spans="1:3" x14ac:dyDescent="0.25">
      <c r="A4188" s="41">
        <v>4186</v>
      </c>
      <c r="B4188" s="41">
        <v>32</v>
      </c>
      <c r="C4188" s="41">
        <v>13</v>
      </c>
    </row>
    <row r="4189" spans="1:3" x14ac:dyDescent="0.25">
      <c r="A4189" s="41">
        <v>4187</v>
      </c>
      <c r="B4189" s="41">
        <v>41</v>
      </c>
      <c r="C4189" s="41">
        <v>35</v>
      </c>
    </row>
    <row r="4190" spans="1:3" x14ac:dyDescent="0.25">
      <c r="A4190" s="41">
        <v>4188</v>
      </c>
      <c r="B4190" s="41">
        <v>7</v>
      </c>
      <c r="C4190" s="41">
        <v>13</v>
      </c>
    </row>
    <row r="4191" spans="1:3" x14ac:dyDescent="0.25">
      <c r="A4191" s="41">
        <v>4189</v>
      </c>
      <c r="B4191" s="41">
        <v>24</v>
      </c>
      <c r="C4191" s="41">
        <v>38</v>
      </c>
    </row>
    <row r="4192" spans="1:3" x14ac:dyDescent="0.25">
      <c r="A4192" s="41">
        <v>4190</v>
      </c>
      <c r="B4192" s="41">
        <v>50</v>
      </c>
      <c r="C4192" s="41">
        <v>41</v>
      </c>
    </row>
    <row r="4193" spans="1:3" x14ac:dyDescent="0.25">
      <c r="A4193" s="41">
        <v>4191</v>
      </c>
      <c r="B4193" s="41">
        <v>24</v>
      </c>
      <c r="C4193" s="41">
        <v>33</v>
      </c>
    </row>
    <row r="4194" spans="1:3" x14ac:dyDescent="0.25">
      <c r="A4194" s="41">
        <v>4192</v>
      </c>
      <c r="B4194" s="41">
        <v>7</v>
      </c>
      <c r="C4194" s="41">
        <v>47</v>
      </c>
    </row>
    <row r="4195" spans="1:3" x14ac:dyDescent="0.25">
      <c r="A4195" s="41">
        <v>4193</v>
      </c>
      <c r="B4195" s="41">
        <v>17</v>
      </c>
      <c r="C4195" s="41">
        <v>23</v>
      </c>
    </row>
    <row r="4196" spans="1:3" x14ac:dyDescent="0.25">
      <c r="A4196" s="41">
        <v>4194</v>
      </c>
      <c r="B4196" s="41">
        <v>24</v>
      </c>
      <c r="C4196" s="41">
        <v>26</v>
      </c>
    </row>
    <row r="4197" spans="1:3" x14ac:dyDescent="0.25">
      <c r="A4197" s="41">
        <v>4195</v>
      </c>
      <c r="B4197" s="41">
        <v>7</v>
      </c>
      <c r="C4197" s="41">
        <v>16</v>
      </c>
    </row>
    <row r="4198" spans="1:3" x14ac:dyDescent="0.25">
      <c r="A4198" s="41">
        <v>4196</v>
      </c>
      <c r="B4198" s="41">
        <v>23</v>
      </c>
      <c r="C4198" s="41">
        <v>33</v>
      </c>
    </row>
    <row r="4199" spans="1:3" x14ac:dyDescent="0.25">
      <c r="A4199" s="41">
        <v>4197</v>
      </c>
      <c r="B4199" s="41">
        <v>30</v>
      </c>
      <c r="C4199" s="41">
        <v>20</v>
      </c>
    </row>
    <row r="4200" spans="1:3" x14ac:dyDescent="0.25">
      <c r="A4200" s="41">
        <v>4198</v>
      </c>
      <c r="B4200" s="41">
        <v>16</v>
      </c>
      <c r="C4200" s="41">
        <v>58</v>
      </c>
    </row>
    <row r="4201" spans="1:3" x14ac:dyDescent="0.25">
      <c r="A4201" s="41">
        <v>4199</v>
      </c>
      <c r="B4201" s="41">
        <v>34</v>
      </c>
      <c r="C4201" s="41">
        <v>10</v>
      </c>
    </row>
    <row r="4202" spans="1:3" x14ac:dyDescent="0.25">
      <c r="A4202" s="41">
        <v>4200</v>
      </c>
      <c r="B4202" s="41">
        <v>20</v>
      </c>
      <c r="C4202" s="41">
        <v>3</v>
      </c>
    </row>
    <row r="4203" spans="1:3" x14ac:dyDescent="0.25">
      <c r="A4203" s="41">
        <v>4201</v>
      </c>
      <c r="B4203" s="41">
        <v>7</v>
      </c>
      <c r="C4203" s="41">
        <v>15</v>
      </c>
    </row>
    <row r="4204" spans="1:3" x14ac:dyDescent="0.25">
      <c r="A4204" s="41">
        <v>4202</v>
      </c>
      <c r="B4204" s="41">
        <v>24</v>
      </c>
      <c r="C4204" s="41">
        <v>21</v>
      </c>
    </row>
    <row r="4205" spans="1:3" x14ac:dyDescent="0.25">
      <c r="A4205" s="41">
        <v>4203</v>
      </c>
      <c r="B4205" s="41">
        <v>23</v>
      </c>
      <c r="C4205" s="41">
        <v>33</v>
      </c>
    </row>
    <row r="4206" spans="1:3" x14ac:dyDescent="0.25">
      <c r="A4206" s="41">
        <v>4204</v>
      </c>
      <c r="B4206" s="41">
        <v>0</v>
      </c>
      <c r="C4206" s="41">
        <v>20</v>
      </c>
    </row>
    <row r="4207" spans="1:3" x14ac:dyDescent="0.25">
      <c r="A4207" s="41">
        <v>4205</v>
      </c>
      <c r="B4207" s="41">
        <v>41</v>
      </c>
      <c r="C4207" s="41">
        <v>6</v>
      </c>
    </row>
    <row r="4208" spans="1:3" x14ac:dyDescent="0.25">
      <c r="A4208" s="41">
        <v>4206</v>
      </c>
      <c r="B4208" s="41">
        <v>44</v>
      </c>
      <c r="C4208" s="41">
        <v>16</v>
      </c>
    </row>
    <row r="4209" spans="1:3" x14ac:dyDescent="0.25">
      <c r="A4209" s="41">
        <v>4207</v>
      </c>
      <c r="B4209" s="41">
        <v>30</v>
      </c>
      <c r="C4209" s="41">
        <v>12</v>
      </c>
    </row>
    <row r="4210" spans="1:3" x14ac:dyDescent="0.25">
      <c r="A4210" s="41">
        <v>4208</v>
      </c>
      <c r="B4210" s="41">
        <v>5</v>
      </c>
      <c r="C4210" s="41">
        <v>33</v>
      </c>
    </row>
    <row r="4211" spans="1:3" x14ac:dyDescent="0.25">
      <c r="A4211" s="41">
        <v>4209</v>
      </c>
      <c r="B4211" s="41">
        <v>22</v>
      </c>
      <c r="C4211" s="41">
        <v>9</v>
      </c>
    </row>
    <row r="4212" spans="1:3" x14ac:dyDescent="0.25">
      <c r="A4212" s="41">
        <v>4210</v>
      </c>
      <c r="B4212" s="41">
        <v>10</v>
      </c>
      <c r="C4212" s="41">
        <v>33</v>
      </c>
    </row>
    <row r="4213" spans="1:3" x14ac:dyDescent="0.25">
      <c r="A4213" s="41">
        <v>4211</v>
      </c>
      <c r="B4213" s="41">
        <v>32</v>
      </c>
      <c r="C4213" s="41">
        <v>43</v>
      </c>
    </row>
    <row r="4214" spans="1:3" x14ac:dyDescent="0.25">
      <c r="A4214" s="41">
        <v>4212</v>
      </c>
      <c r="B4214" s="41">
        <v>7</v>
      </c>
      <c r="C4214" s="41">
        <v>10</v>
      </c>
    </row>
    <row r="4215" spans="1:3" x14ac:dyDescent="0.25">
      <c r="A4215" s="41">
        <v>4213</v>
      </c>
      <c r="B4215" s="41">
        <v>36</v>
      </c>
      <c r="C4215" s="41">
        <v>35</v>
      </c>
    </row>
    <row r="4216" spans="1:3" x14ac:dyDescent="0.25">
      <c r="A4216" s="41">
        <v>4214</v>
      </c>
      <c r="B4216" s="41">
        <v>34</v>
      </c>
      <c r="C4216" s="41">
        <v>33</v>
      </c>
    </row>
    <row r="4217" spans="1:3" x14ac:dyDescent="0.25">
      <c r="A4217" s="41">
        <v>4215</v>
      </c>
      <c r="B4217" s="41">
        <v>34</v>
      </c>
      <c r="C4217" s="41">
        <v>23</v>
      </c>
    </row>
    <row r="4218" spans="1:3" x14ac:dyDescent="0.25">
      <c r="A4218" s="41">
        <v>4216</v>
      </c>
      <c r="B4218" s="41">
        <v>0</v>
      </c>
      <c r="C4218" s="41">
        <v>26</v>
      </c>
    </row>
    <row r="4219" spans="1:3" x14ac:dyDescent="0.25">
      <c r="A4219" s="41">
        <v>4217</v>
      </c>
      <c r="B4219" s="41">
        <v>24</v>
      </c>
      <c r="C4219" s="41">
        <v>20</v>
      </c>
    </row>
    <row r="4220" spans="1:3" x14ac:dyDescent="0.25">
      <c r="A4220" s="41">
        <v>4218</v>
      </c>
      <c r="B4220" s="41">
        <v>39</v>
      </c>
      <c r="C4220" s="41">
        <v>23</v>
      </c>
    </row>
    <row r="4221" spans="1:3" x14ac:dyDescent="0.25">
      <c r="A4221" s="41">
        <v>4219</v>
      </c>
      <c r="B4221" s="41">
        <v>17</v>
      </c>
      <c r="C4221" s="41">
        <v>40</v>
      </c>
    </row>
    <row r="4222" spans="1:3" x14ac:dyDescent="0.25">
      <c r="A4222" s="41">
        <v>4220</v>
      </c>
      <c r="B4222" s="41">
        <v>21</v>
      </c>
      <c r="C4222" s="41">
        <v>18</v>
      </c>
    </row>
    <row r="4223" spans="1:3" x14ac:dyDescent="0.25">
      <c r="A4223" s="41">
        <v>4221</v>
      </c>
      <c r="B4223" s="41">
        <v>56</v>
      </c>
      <c r="C4223" s="41">
        <v>70</v>
      </c>
    </row>
    <row r="4224" spans="1:3" x14ac:dyDescent="0.25">
      <c r="A4224" s="41">
        <v>4222</v>
      </c>
      <c r="B4224" s="41">
        <v>40</v>
      </c>
      <c r="C4224" s="41">
        <v>36</v>
      </c>
    </row>
    <row r="4225" spans="1:3" x14ac:dyDescent="0.25">
      <c r="A4225" s="41">
        <v>4223</v>
      </c>
      <c r="B4225" s="41">
        <v>32</v>
      </c>
      <c r="C4225" s="41">
        <v>27</v>
      </c>
    </row>
    <row r="4226" spans="1:3" x14ac:dyDescent="0.25">
      <c r="A4226" s="41">
        <v>4224</v>
      </c>
      <c r="B4226" s="41">
        <v>3</v>
      </c>
      <c r="C4226" s="41">
        <v>25</v>
      </c>
    </row>
    <row r="4227" spans="1:3" x14ac:dyDescent="0.25">
      <c r="A4227" s="41">
        <v>4225</v>
      </c>
      <c r="B4227" s="41">
        <v>43</v>
      </c>
      <c r="C4227" s="41">
        <v>19</v>
      </c>
    </row>
    <row r="4228" spans="1:3" x14ac:dyDescent="0.25">
      <c r="A4228" s="41">
        <v>4226</v>
      </c>
      <c r="B4228" s="41">
        <v>27</v>
      </c>
      <c r="C4228" s="41">
        <v>42</v>
      </c>
    </row>
    <row r="4229" spans="1:3" x14ac:dyDescent="0.25">
      <c r="A4229" s="41">
        <v>4227</v>
      </c>
      <c r="B4229" s="41">
        <v>14</v>
      </c>
      <c r="C4229" s="41">
        <v>19</v>
      </c>
    </row>
    <row r="4230" spans="1:3" x14ac:dyDescent="0.25">
      <c r="A4230" s="41">
        <v>4228</v>
      </c>
      <c r="B4230" s="41">
        <v>21</v>
      </c>
      <c r="C4230" s="41">
        <v>44</v>
      </c>
    </row>
    <row r="4231" spans="1:3" x14ac:dyDescent="0.25">
      <c r="A4231" s="41">
        <v>4229</v>
      </c>
      <c r="B4231" s="41">
        <v>30</v>
      </c>
      <c r="C4231" s="41">
        <v>10</v>
      </c>
    </row>
    <row r="4232" spans="1:3" x14ac:dyDescent="0.25">
      <c r="A4232" s="41">
        <v>4230</v>
      </c>
      <c r="B4232" s="41">
        <v>25</v>
      </c>
      <c r="C4232" s="41">
        <v>43</v>
      </c>
    </row>
    <row r="4233" spans="1:3" x14ac:dyDescent="0.25">
      <c r="A4233" s="41">
        <v>4231</v>
      </c>
      <c r="B4233" s="41">
        <v>13</v>
      </c>
      <c r="C4233" s="41">
        <v>30</v>
      </c>
    </row>
    <row r="4234" spans="1:3" x14ac:dyDescent="0.25">
      <c r="A4234" s="41">
        <v>4232</v>
      </c>
      <c r="B4234" s="41">
        <v>10</v>
      </c>
      <c r="C4234" s="41">
        <v>31</v>
      </c>
    </row>
    <row r="4235" spans="1:3" x14ac:dyDescent="0.25">
      <c r="A4235" s="41">
        <v>4233</v>
      </c>
      <c r="B4235" s="41">
        <v>35</v>
      </c>
      <c r="C4235" s="41">
        <v>29</v>
      </c>
    </row>
    <row r="4236" spans="1:3" x14ac:dyDescent="0.25">
      <c r="A4236" s="41">
        <v>4234</v>
      </c>
      <c r="B4236" s="41">
        <v>36</v>
      </c>
      <c r="C4236" s="41">
        <v>17</v>
      </c>
    </row>
    <row r="4237" spans="1:3" x14ac:dyDescent="0.25">
      <c r="A4237" s="41">
        <v>4235</v>
      </c>
      <c r="B4237" s="41">
        <v>49</v>
      </c>
      <c r="C4237" s="41">
        <v>13</v>
      </c>
    </row>
    <row r="4238" spans="1:3" x14ac:dyDescent="0.25">
      <c r="A4238" s="41">
        <v>4236</v>
      </c>
      <c r="B4238" s="41">
        <v>33</v>
      </c>
      <c r="C4238" s="41">
        <v>20</v>
      </c>
    </row>
    <row r="4239" spans="1:3" x14ac:dyDescent="0.25">
      <c r="A4239" s="41">
        <v>4237</v>
      </c>
      <c r="B4239" s="41">
        <v>16</v>
      </c>
      <c r="C4239" s="41">
        <v>26</v>
      </c>
    </row>
    <row r="4240" spans="1:3" x14ac:dyDescent="0.25">
      <c r="A4240" s="41">
        <v>4238</v>
      </c>
      <c r="B4240" s="41">
        <v>27</v>
      </c>
      <c r="C4240" s="41">
        <v>45</v>
      </c>
    </row>
    <row r="4241" spans="1:3" x14ac:dyDescent="0.25">
      <c r="A4241" s="41">
        <v>4239</v>
      </c>
      <c r="B4241" s="41">
        <v>28</v>
      </c>
      <c r="C4241" s="41">
        <v>21</v>
      </c>
    </row>
    <row r="4242" spans="1:3" x14ac:dyDescent="0.25">
      <c r="A4242" s="41">
        <v>4240</v>
      </c>
      <c r="B4242" s="41">
        <v>30</v>
      </c>
      <c r="C4242" s="41">
        <v>14</v>
      </c>
    </row>
    <row r="4243" spans="1:3" x14ac:dyDescent="0.25">
      <c r="A4243" s="41">
        <v>4241</v>
      </c>
      <c r="B4243" s="41">
        <v>13</v>
      </c>
      <c r="C4243" s="41">
        <v>37</v>
      </c>
    </row>
    <row r="4244" spans="1:3" x14ac:dyDescent="0.25">
      <c r="A4244" s="41">
        <v>4242</v>
      </c>
      <c r="B4244" s="41">
        <v>21</v>
      </c>
      <c r="C4244" s="41">
        <v>47</v>
      </c>
    </row>
    <row r="4245" spans="1:3" x14ac:dyDescent="0.25">
      <c r="A4245" s="41">
        <v>4243</v>
      </c>
      <c r="B4245" s="41">
        <v>15</v>
      </c>
      <c r="C4245" s="41">
        <v>7</v>
      </c>
    </row>
    <row r="4246" spans="1:3" x14ac:dyDescent="0.25">
      <c r="A4246" s="41">
        <v>4244</v>
      </c>
      <c r="B4246" s="41">
        <v>25</v>
      </c>
      <c r="C4246" s="41">
        <v>20</v>
      </c>
    </row>
    <row r="4247" spans="1:3" x14ac:dyDescent="0.25">
      <c r="A4247" s="41">
        <v>4245</v>
      </c>
      <c r="B4247" s="41">
        <v>17</v>
      </c>
      <c r="C4247" s="41">
        <v>0</v>
      </c>
    </row>
    <row r="4248" spans="1:3" x14ac:dyDescent="0.25">
      <c r="A4248" s="41">
        <v>4246</v>
      </c>
      <c r="B4248" s="41">
        <v>44</v>
      </c>
      <c r="C4248" s="41">
        <v>16</v>
      </c>
    </row>
    <row r="4249" spans="1:3" x14ac:dyDescent="0.25">
      <c r="A4249" s="41">
        <v>4247</v>
      </c>
      <c r="B4249" s="41">
        <v>3</v>
      </c>
      <c r="C4249" s="41">
        <v>17</v>
      </c>
    </row>
    <row r="4250" spans="1:3" x14ac:dyDescent="0.25">
      <c r="A4250" s="41">
        <v>4248</v>
      </c>
      <c r="B4250" s="41">
        <v>26</v>
      </c>
      <c r="C4250" s="41">
        <v>18</v>
      </c>
    </row>
    <row r="4251" spans="1:3" x14ac:dyDescent="0.25">
      <c r="A4251" s="41">
        <v>4249</v>
      </c>
      <c r="B4251" s="41">
        <v>28</v>
      </c>
      <c r="C4251" s="41">
        <v>16</v>
      </c>
    </row>
    <row r="4252" spans="1:3" x14ac:dyDescent="0.25">
      <c r="A4252" s="41">
        <v>4250</v>
      </c>
      <c r="B4252" s="41">
        <v>36</v>
      </c>
      <c r="C4252" s="41">
        <v>59</v>
      </c>
    </row>
    <row r="4253" spans="1:3" x14ac:dyDescent="0.25">
      <c r="A4253" s="41">
        <v>4251</v>
      </c>
      <c r="B4253" s="41">
        <v>3</v>
      </c>
      <c r="C4253" s="41">
        <v>21</v>
      </c>
    </row>
    <row r="4254" spans="1:3" x14ac:dyDescent="0.25">
      <c r="A4254" s="41">
        <v>4252</v>
      </c>
      <c r="B4254" s="41">
        <v>27</v>
      </c>
      <c r="C4254" s="41">
        <v>22</v>
      </c>
    </row>
    <row r="4255" spans="1:3" x14ac:dyDescent="0.25">
      <c r="A4255" s="41">
        <v>4253</v>
      </c>
      <c r="B4255" s="41">
        <v>42</v>
      </c>
      <c r="C4255" s="41">
        <v>17</v>
      </c>
    </row>
    <row r="4256" spans="1:3" x14ac:dyDescent="0.25">
      <c r="A4256" s="41">
        <v>4254</v>
      </c>
      <c r="B4256" s="41">
        <v>32</v>
      </c>
      <c r="C4256" s="41">
        <v>16</v>
      </c>
    </row>
    <row r="4257" spans="1:3" x14ac:dyDescent="0.25">
      <c r="A4257" s="41">
        <v>4255</v>
      </c>
      <c r="B4257" s="41">
        <v>31</v>
      </c>
      <c r="C4257" s="41">
        <v>37</v>
      </c>
    </row>
    <row r="4258" spans="1:3" x14ac:dyDescent="0.25">
      <c r="A4258" s="41">
        <v>4256</v>
      </c>
      <c r="B4258" s="41">
        <v>45</v>
      </c>
      <c r="C4258" s="41">
        <v>13</v>
      </c>
    </row>
    <row r="4259" spans="1:3" x14ac:dyDescent="0.25">
      <c r="A4259" s="41">
        <v>4257</v>
      </c>
      <c r="B4259" s="41">
        <v>41</v>
      </c>
      <c r="C4259" s="41">
        <v>24</v>
      </c>
    </row>
    <row r="4260" spans="1:3" x14ac:dyDescent="0.25">
      <c r="A4260" s="41">
        <v>4258</v>
      </c>
      <c r="B4260" s="41">
        <v>31</v>
      </c>
      <c r="C4260" s="41">
        <v>6</v>
      </c>
    </row>
    <row r="4261" spans="1:3" x14ac:dyDescent="0.25">
      <c r="A4261" s="41">
        <v>4259</v>
      </c>
      <c r="B4261" s="41">
        <v>29</v>
      </c>
      <c r="C4261" s="41">
        <v>40</v>
      </c>
    </row>
    <row r="4262" spans="1:3" x14ac:dyDescent="0.25">
      <c r="A4262" s="41">
        <v>4260</v>
      </c>
      <c r="B4262" s="41">
        <v>0</v>
      </c>
      <c r="C4262" s="41">
        <v>27</v>
      </c>
    </row>
    <row r="4263" spans="1:3" x14ac:dyDescent="0.25">
      <c r="A4263" s="41">
        <v>4261</v>
      </c>
      <c r="B4263" s="41">
        <v>7</v>
      </c>
      <c r="C4263" s="41">
        <v>44</v>
      </c>
    </row>
    <row r="4264" spans="1:3" x14ac:dyDescent="0.25">
      <c r="A4264" s="41">
        <v>4262</v>
      </c>
      <c r="B4264" s="41">
        <v>38</v>
      </c>
      <c r="C4264" s="41">
        <v>22</v>
      </c>
    </row>
    <row r="4265" spans="1:3" x14ac:dyDescent="0.25">
      <c r="A4265" s="41">
        <v>4263</v>
      </c>
      <c r="B4265" s="41">
        <v>10</v>
      </c>
      <c r="C4265" s="41">
        <v>20</v>
      </c>
    </row>
    <row r="4266" spans="1:3" x14ac:dyDescent="0.25">
      <c r="A4266" s="41">
        <v>4264</v>
      </c>
      <c r="B4266" s="41">
        <v>20</v>
      </c>
      <c r="C4266" s="41">
        <v>3</v>
      </c>
    </row>
    <row r="4267" spans="1:3" x14ac:dyDescent="0.25">
      <c r="A4267" s="41">
        <v>4265</v>
      </c>
      <c r="B4267" s="41">
        <v>27</v>
      </c>
      <c r="C4267" s="41">
        <v>38</v>
      </c>
    </row>
    <row r="4268" spans="1:3" x14ac:dyDescent="0.25">
      <c r="A4268" s="41">
        <v>4266</v>
      </c>
      <c r="B4268" s="41">
        <v>14</v>
      </c>
      <c r="C4268" s="41">
        <v>13</v>
      </c>
    </row>
    <row r="4269" spans="1:3" x14ac:dyDescent="0.25">
      <c r="A4269" s="41">
        <v>4267</v>
      </c>
      <c r="B4269" s="41">
        <v>7</v>
      </c>
      <c r="C4269" s="41">
        <v>9</v>
      </c>
    </row>
    <row r="4270" spans="1:3" x14ac:dyDescent="0.25">
      <c r="A4270" s="41">
        <v>4268</v>
      </c>
      <c r="B4270" s="41">
        <v>41</v>
      </c>
      <c r="C4270" s="41">
        <v>23</v>
      </c>
    </row>
    <row r="4271" spans="1:3" x14ac:dyDescent="0.25">
      <c r="A4271" s="41">
        <v>4269</v>
      </c>
      <c r="B4271" s="41">
        <v>17</v>
      </c>
      <c r="C4271" s="41">
        <v>37</v>
      </c>
    </row>
    <row r="4272" spans="1:3" x14ac:dyDescent="0.25">
      <c r="A4272" s="41">
        <v>4270</v>
      </c>
      <c r="B4272" s="41">
        <v>32</v>
      </c>
      <c r="C4272" s="41">
        <v>8</v>
      </c>
    </row>
    <row r="4273" spans="1:3" x14ac:dyDescent="0.25">
      <c r="A4273" s="41">
        <v>4271</v>
      </c>
      <c r="B4273" s="41">
        <v>38</v>
      </c>
      <c r="C4273" s="41">
        <v>32</v>
      </c>
    </row>
    <row r="4274" spans="1:3" x14ac:dyDescent="0.25">
      <c r="A4274" s="41">
        <v>4272</v>
      </c>
      <c r="B4274" s="41">
        <v>17</v>
      </c>
      <c r="C4274" s="41">
        <v>23</v>
      </c>
    </row>
    <row r="4275" spans="1:3" x14ac:dyDescent="0.25">
      <c r="A4275" s="41">
        <v>4273</v>
      </c>
      <c r="B4275" s="41">
        <v>47</v>
      </c>
      <c r="C4275" s="41">
        <v>18</v>
      </c>
    </row>
    <row r="4276" spans="1:3" x14ac:dyDescent="0.25">
      <c r="A4276" s="41">
        <v>4274</v>
      </c>
      <c r="B4276" s="41">
        <v>14</v>
      </c>
      <c r="C4276" s="41">
        <v>42</v>
      </c>
    </row>
    <row r="4277" spans="1:3" x14ac:dyDescent="0.25">
      <c r="A4277" s="41">
        <v>4275</v>
      </c>
      <c r="B4277" s="41">
        <v>6</v>
      </c>
      <c r="C4277" s="41">
        <v>19</v>
      </c>
    </row>
    <row r="4278" spans="1:3" x14ac:dyDescent="0.25">
      <c r="A4278" s="41">
        <v>4276</v>
      </c>
      <c r="B4278" s="41">
        <v>42</v>
      </c>
      <c r="C4278" s="41">
        <v>23</v>
      </c>
    </row>
    <row r="4279" spans="1:3" x14ac:dyDescent="0.25">
      <c r="A4279" s="41">
        <v>4277</v>
      </c>
      <c r="B4279" s="41">
        <v>10</v>
      </c>
      <c r="C4279" s="41">
        <v>38</v>
      </c>
    </row>
    <row r="4280" spans="1:3" x14ac:dyDescent="0.25">
      <c r="A4280" s="41">
        <v>4278</v>
      </c>
      <c r="B4280" s="41">
        <v>20</v>
      </c>
      <c r="C4280" s="41">
        <v>23</v>
      </c>
    </row>
    <row r="4281" spans="1:3" x14ac:dyDescent="0.25">
      <c r="A4281" s="41">
        <v>4279</v>
      </c>
      <c r="B4281" s="41">
        <v>38</v>
      </c>
      <c r="C4281" s="41">
        <v>20</v>
      </c>
    </row>
    <row r="4282" spans="1:3" x14ac:dyDescent="0.25">
      <c r="A4282" s="41">
        <v>4280</v>
      </c>
      <c r="B4282" s="41">
        <v>21</v>
      </c>
      <c r="C4282" s="41">
        <v>20</v>
      </c>
    </row>
    <row r="4283" spans="1:3" x14ac:dyDescent="0.25">
      <c r="A4283" s="41">
        <v>4281</v>
      </c>
      <c r="B4283" s="41">
        <v>29</v>
      </c>
      <c r="C4283" s="41">
        <v>25</v>
      </c>
    </row>
    <row r="4284" spans="1:3" x14ac:dyDescent="0.25">
      <c r="A4284" s="41">
        <v>4282</v>
      </c>
      <c r="B4284" s="41">
        <v>7</v>
      </c>
      <c r="C4284" s="41">
        <v>27</v>
      </c>
    </row>
    <row r="4285" spans="1:3" x14ac:dyDescent="0.25">
      <c r="A4285" s="41">
        <v>4283</v>
      </c>
      <c r="B4285" s="41">
        <v>25</v>
      </c>
      <c r="C4285" s="41">
        <v>20</v>
      </c>
    </row>
    <row r="4286" spans="1:3" x14ac:dyDescent="0.25">
      <c r="A4286" s="41">
        <v>4284</v>
      </c>
      <c r="B4286" s="41">
        <v>31</v>
      </c>
      <c r="C4286" s="41">
        <v>34</v>
      </c>
    </row>
    <row r="4287" spans="1:3" x14ac:dyDescent="0.25">
      <c r="A4287" s="41">
        <v>4285</v>
      </c>
      <c r="B4287" s="41">
        <v>27</v>
      </c>
      <c r="C4287" s="41">
        <v>20</v>
      </c>
    </row>
    <row r="4288" spans="1:3" x14ac:dyDescent="0.25">
      <c r="A4288" s="41">
        <v>4286</v>
      </c>
      <c r="B4288" s="41">
        <v>35</v>
      </c>
      <c r="C4288" s="41">
        <v>33</v>
      </c>
    </row>
    <row r="4289" spans="1:3" x14ac:dyDescent="0.25">
      <c r="A4289" s="41">
        <v>4287</v>
      </c>
      <c r="B4289" s="41">
        <v>33</v>
      </c>
      <c r="C4289" s="41">
        <v>21</v>
      </c>
    </row>
    <row r="4290" spans="1:3" x14ac:dyDescent="0.25">
      <c r="A4290" s="41">
        <v>4288</v>
      </c>
      <c r="B4290" s="41">
        <v>23</v>
      </c>
      <c r="C4290" s="41">
        <v>34</v>
      </c>
    </row>
    <row r="4291" spans="1:3" x14ac:dyDescent="0.25">
      <c r="A4291" s="41">
        <v>4289</v>
      </c>
      <c r="B4291" s="41">
        <v>30</v>
      </c>
      <c r="C4291" s="41">
        <v>22</v>
      </c>
    </row>
    <row r="4292" spans="1:3" x14ac:dyDescent="0.25">
      <c r="A4292" s="41">
        <v>4290</v>
      </c>
      <c r="B4292" s="41">
        <v>7</v>
      </c>
      <c r="C4292" s="41">
        <v>16</v>
      </c>
    </row>
    <row r="4293" spans="1:3" x14ac:dyDescent="0.25">
      <c r="A4293" s="41">
        <v>4291</v>
      </c>
      <c r="B4293" s="41">
        <v>27</v>
      </c>
      <c r="C4293" s="41">
        <v>14</v>
      </c>
    </row>
    <row r="4294" spans="1:3" x14ac:dyDescent="0.25">
      <c r="A4294" s="41">
        <v>4292</v>
      </c>
      <c r="B4294" s="41">
        <v>33</v>
      </c>
      <c r="C4294" s="41">
        <v>29</v>
      </c>
    </row>
    <row r="4295" spans="1:3" x14ac:dyDescent="0.25">
      <c r="A4295" s="41">
        <v>4293</v>
      </c>
      <c r="B4295" s="41">
        <v>44</v>
      </c>
      <c r="C4295" s="41">
        <v>13</v>
      </c>
    </row>
    <row r="4296" spans="1:3" x14ac:dyDescent="0.25">
      <c r="A4296" s="41">
        <v>4294</v>
      </c>
      <c r="B4296" s="41">
        <v>13</v>
      </c>
      <c r="C4296" s="41">
        <v>12</v>
      </c>
    </row>
    <row r="4297" spans="1:3" x14ac:dyDescent="0.25">
      <c r="A4297" s="41">
        <v>4295</v>
      </c>
      <c r="B4297" s="41">
        <v>38</v>
      </c>
      <c r="C4297" s="41">
        <v>7</v>
      </c>
    </row>
    <row r="4298" spans="1:3" x14ac:dyDescent="0.25">
      <c r="A4298" s="41">
        <v>4296</v>
      </c>
      <c r="B4298" s="41">
        <v>24</v>
      </c>
      <c r="C4298" s="41">
        <v>29</v>
      </c>
    </row>
    <row r="4299" spans="1:3" x14ac:dyDescent="0.25">
      <c r="A4299" s="41">
        <v>4297</v>
      </c>
      <c r="B4299" s="41">
        <v>17</v>
      </c>
      <c r="C4299" s="41">
        <v>19</v>
      </c>
    </row>
    <row r="4300" spans="1:3" x14ac:dyDescent="0.25">
      <c r="A4300" s="41">
        <v>4298</v>
      </c>
      <c r="B4300" s="41">
        <v>20</v>
      </c>
      <c r="C4300" s="41">
        <v>60</v>
      </c>
    </row>
    <row r="4301" spans="1:3" x14ac:dyDescent="0.25">
      <c r="A4301" s="41">
        <v>4299</v>
      </c>
      <c r="B4301" s="41">
        <v>23</v>
      </c>
      <c r="C4301" s="41">
        <v>48</v>
      </c>
    </row>
    <row r="4302" spans="1:3" x14ac:dyDescent="0.25">
      <c r="A4302" s="41">
        <v>4300</v>
      </c>
      <c r="B4302" s="41">
        <v>59</v>
      </c>
      <c r="C4302" s="41">
        <v>23</v>
      </c>
    </row>
    <row r="4303" spans="1:3" x14ac:dyDescent="0.25">
      <c r="A4303" s="41">
        <v>4301</v>
      </c>
      <c r="B4303" s="41">
        <v>38</v>
      </c>
      <c r="C4303" s="41">
        <v>9</v>
      </c>
    </row>
    <row r="4304" spans="1:3" x14ac:dyDescent="0.25">
      <c r="A4304" s="41">
        <v>4302</v>
      </c>
      <c r="B4304" s="41">
        <v>6</v>
      </c>
      <c r="C4304" s="41">
        <v>30</v>
      </c>
    </row>
    <row r="4305" spans="1:3" x14ac:dyDescent="0.25">
      <c r="A4305" s="41">
        <v>4303</v>
      </c>
      <c r="B4305" s="41">
        <v>23</v>
      </c>
      <c r="C4305" s="41">
        <v>43</v>
      </c>
    </row>
    <row r="4306" spans="1:3" x14ac:dyDescent="0.25">
      <c r="A4306" s="41">
        <v>4304</v>
      </c>
      <c r="B4306" s="41">
        <v>47</v>
      </c>
      <c r="C4306" s="41">
        <v>24</v>
      </c>
    </row>
    <row r="4307" spans="1:3" x14ac:dyDescent="0.25">
      <c r="A4307" s="41">
        <v>4305</v>
      </c>
      <c r="B4307" s="41">
        <v>27</v>
      </c>
      <c r="C4307" s="41">
        <v>34</v>
      </c>
    </row>
    <row r="4308" spans="1:3" x14ac:dyDescent="0.25">
      <c r="A4308" s="41">
        <v>4306</v>
      </c>
      <c r="B4308" s="41">
        <v>19</v>
      </c>
      <c r="C4308" s="41">
        <v>38</v>
      </c>
    </row>
    <row r="4309" spans="1:3" x14ac:dyDescent="0.25">
      <c r="A4309" s="41">
        <v>4307</v>
      </c>
      <c r="B4309" s="41">
        <v>47</v>
      </c>
      <c r="C4309" s="41">
        <v>33</v>
      </c>
    </row>
    <row r="4310" spans="1:3" x14ac:dyDescent="0.25">
      <c r="A4310" s="41">
        <v>4308</v>
      </c>
      <c r="B4310" s="41">
        <v>24</v>
      </c>
      <c r="C4310" s="41">
        <v>21</v>
      </c>
    </row>
    <row r="4311" spans="1:3" x14ac:dyDescent="0.25">
      <c r="A4311" s="41">
        <v>4309</v>
      </c>
      <c r="B4311" s="41">
        <v>27</v>
      </c>
      <c r="C4311" s="41">
        <v>6</v>
      </c>
    </row>
    <row r="4312" spans="1:3" x14ac:dyDescent="0.25">
      <c r="A4312" s="41">
        <v>4310</v>
      </c>
      <c r="B4312" s="41">
        <v>21</v>
      </c>
      <c r="C4312" s="41">
        <v>68</v>
      </c>
    </row>
    <row r="4313" spans="1:3" x14ac:dyDescent="0.25">
      <c r="A4313" s="41">
        <v>4311</v>
      </c>
      <c r="B4313" s="41">
        <v>23</v>
      </c>
      <c r="C4313" s="41">
        <v>6</v>
      </c>
    </row>
    <row r="4314" spans="1:3" x14ac:dyDescent="0.25">
      <c r="A4314" s="41">
        <v>4312</v>
      </c>
      <c r="B4314" s="41">
        <v>27</v>
      </c>
      <c r="C4314" s="41">
        <v>55</v>
      </c>
    </row>
    <row r="4315" spans="1:3" x14ac:dyDescent="0.25">
      <c r="A4315" s="41">
        <v>4313</v>
      </c>
      <c r="B4315" s="41">
        <v>7</v>
      </c>
      <c r="C4315" s="41">
        <v>7</v>
      </c>
    </row>
    <row r="4316" spans="1:3" x14ac:dyDescent="0.25">
      <c r="A4316" s="41">
        <v>4314</v>
      </c>
      <c r="B4316" s="41">
        <v>42</v>
      </c>
      <c r="C4316" s="41">
        <v>63</v>
      </c>
    </row>
    <row r="4317" spans="1:3" x14ac:dyDescent="0.25">
      <c r="A4317" s="41">
        <v>4315</v>
      </c>
      <c r="B4317" s="41">
        <v>31</v>
      </c>
      <c r="C4317" s="41">
        <v>37</v>
      </c>
    </row>
    <row r="4318" spans="1:3" x14ac:dyDescent="0.25">
      <c r="A4318" s="41">
        <v>4316</v>
      </c>
      <c r="B4318" s="41">
        <v>16</v>
      </c>
      <c r="C4318" s="41">
        <v>10</v>
      </c>
    </row>
    <row r="4319" spans="1:3" x14ac:dyDescent="0.25">
      <c r="A4319" s="41">
        <v>4317</v>
      </c>
      <c r="B4319" s="41">
        <v>13</v>
      </c>
      <c r="C4319" s="41">
        <v>19</v>
      </c>
    </row>
    <row r="4320" spans="1:3" x14ac:dyDescent="0.25">
      <c r="A4320" s="41">
        <v>4318</v>
      </c>
      <c r="B4320" s="41">
        <v>51</v>
      </c>
      <c r="C4320" s="41">
        <v>31</v>
      </c>
    </row>
    <row r="4321" spans="1:3" x14ac:dyDescent="0.25">
      <c r="A4321" s="41">
        <v>4319</v>
      </c>
      <c r="B4321" s="41">
        <v>29</v>
      </c>
      <c r="C4321" s="41">
        <v>23</v>
      </c>
    </row>
    <row r="4322" spans="1:3" x14ac:dyDescent="0.25">
      <c r="A4322" s="41">
        <v>4320</v>
      </c>
      <c r="B4322" s="41">
        <v>16</v>
      </c>
      <c r="C4322" s="41">
        <v>37</v>
      </c>
    </row>
    <row r="4323" spans="1:3" x14ac:dyDescent="0.25">
      <c r="A4323" s="41">
        <v>4321</v>
      </c>
      <c r="B4323" s="41">
        <v>33</v>
      </c>
      <c r="C4323" s="41">
        <v>31</v>
      </c>
    </row>
    <row r="4324" spans="1:3" x14ac:dyDescent="0.25">
      <c r="A4324" s="41">
        <v>4322</v>
      </c>
      <c r="B4324" s="41">
        <v>21</v>
      </c>
      <c r="C4324" s="41">
        <v>12</v>
      </c>
    </row>
    <row r="4325" spans="1:3" x14ac:dyDescent="0.25">
      <c r="A4325" s="41">
        <v>4323</v>
      </c>
      <c r="B4325" s="41">
        <v>38</v>
      </c>
      <c r="C4325" s="41">
        <v>37</v>
      </c>
    </row>
    <row r="4326" spans="1:3" x14ac:dyDescent="0.25">
      <c r="A4326" s="41">
        <v>4324</v>
      </c>
      <c r="B4326" s="41">
        <v>24</v>
      </c>
      <c r="C4326" s="41">
        <v>38</v>
      </c>
    </row>
    <row r="4327" spans="1:3" x14ac:dyDescent="0.25">
      <c r="A4327" s="41">
        <v>4325</v>
      </c>
      <c r="B4327" s="41">
        <v>21</v>
      </c>
      <c r="C4327" s="41">
        <v>37</v>
      </c>
    </row>
    <row r="4328" spans="1:3" x14ac:dyDescent="0.25">
      <c r="A4328" s="41">
        <v>4326</v>
      </c>
      <c r="B4328" s="41">
        <v>35</v>
      </c>
      <c r="C4328" s="41">
        <v>23</v>
      </c>
    </row>
    <row r="4329" spans="1:3" x14ac:dyDescent="0.25">
      <c r="A4329" s="41">
        <v>4327</v>
      </c>
      <c r="B4329" s="41">
        <v>27</v>
      </c>
      <c r="C4329" s="41">
        <v>13</v>
      </c>
    </row>
    <row r="4330" spans="1:3" x14ac:dyDescent="0.25">
      <c r="A4330" s="41">
        <v>4328</v>
      </c>
      <c r="B4330" s="41">
        <v>13</v>
      </c>
      <c r="C4330" s="41">
        <v>3</v>
      </c>
    </row>
    <row r="4331" spans="1:3" x14ac:dyDescent="0.25">
      <c r="A4331" s="41">
        <v>4329</v>
      </c>
      <c r="B4331" s="41">
        <v>10</v>
      </c>
      <c r="C4331" s="41">
        <v>20</v>
      </c>
    </row>
    <row r="4332" spans="1:3" x14ac:dyDescent="0.25">
      <c r="A4332" s="41">
        <v>4330</v>
      </c>
      <c r="B4332" s="41">
        <v>0</v>
      </c>
      <c r="C4332" s="41">
        <v>62</v>
      </c>
    </row>
    <row r="4333" spans="1:3" x14ac:dyDescent="0.25">
      <c r="A4333" s="41">
        <v>4331</v>
      </c>
      <c r="B4333" s="41">
        <v>25</v>
      </c>
      <c r="C4333" s="41">
        <v>39</v>
      </c>
    </row>
    <row r="4334" spans="1:3" x14ac:dyDescent="0.25">
      <c r="A4334" s="41">
        <v>4332</v>
      </c>
      <c r="B4334" s="41">
        <v>19</v>
      </c>
      <c r="C4334" s="41">
        <v>16</v>
      </c>
    </row>
    <row r="4335" spans="1:3" x14ac:dyDescent="0.25">
      <c r="A4335" s="41">
        <v>4333</v>
      </c>
      <c r="B4335" s="41">
        <v>34</v>
      </c>
      <c r="C4335" s="41">
        <v>38</v>
      </c>
    </row>
    <row r="4336" spans="1:3" x14ac:dyDescent="0.25">
      <c r="A4336" s="41">
        <v>4334</v>
      </c>
      <c r="B4336" s="41">
        <v>24</v>
      </c>
      <c r="C4336" s="41">
        <v>34</v>
      </c>
    </row>
    <row r="4337" spans="1:3" x14ac:dyDescent="0.25">
      <c r="A4337" s="41">
        <v>4335</v>
      </c>
      <c r="B4337" s="41">
        <v>42</v>
      </c>
      <c r="C4337" s="41">
        <v>27</v>
      </c>
    </row>
    <row r="4338" spans="1:3" x14ac:dyDescent="0.25">
      <c r="A4338" s="41">
        <v>4336</v>
      </c>
      <c r="B4338" s="41">
        <v>21</v>
      </c>
      <c r="C4338" s="41">
        <v>22</v>
      </c>
    </row>
    <row r="4339" spans="1:3" x14ac:dyDescent="0.25">
      <c r="A4339" s="41">
        <v>4337</v>
      </c>
      <c r="B4339" s="41">
        <v>10</v>
      </c>
      <c r="C4339" s="41">
        <v>21</v>
      </c>
    </row>
    <row r="4340" spans="1:3" x14ac:dyDescent="0.25">
      <c r="A4340" s="41">
        <v>4338</v>
      </c>
      <c r="B4340" s="41">
        <v>27</v>
      </c>
      <c r="C4340" s="41">
        <v>30</v>
      </c>
    </row>
    <row r="4341" spans="1:3" x14ac:dyDescent="0.25">
      <c r="A4341" s="41">
        <v>4339</v>
      </c>
      <c r="B4341" s="41">
        <v>27</v>
      </c>
      <c r="C4341" s="41">
        <v>20</v>
      </c>
    </row>
    <row r="4342" spans="1:3" x14ac:dyDescent="0.25">
      <c r="A4342" s="41">
        <v>4340</v>
      </c>
      <c r="B4342" s="41">
        <v>17</v>
      </c>
      <c r="C4342" s="41">
        <v>34</v>
      </c>
    </row>
    <row r="4343" spans="1:3" x14ac:dyDescent="0.25">
      <c r="A4343" s="41">
        <v>4341</v>
      </c>
      <c r="B4343" s="41">
        <v>21</v>
      </c>
      <c r="C4343" s="41">
        <v>6</v>
      </c>
    </row>
    <row r="4344" spans="1:3" x14ac:dyDescent="0.25">
      <c r="A4344" s="41">
        <v>4342</v>
      </c>
      <c r="B4344" s="41">
        <v>17</v>
      </c>
      <c r="C4344" s="41">
        <v>27</v>
      </c>
    </row>
    <row r="4345" spans="1:3" x14ac:dyDescent="0.25">
      <c r="A4345" s="41">
        <v>4343</v>
      </c>
      <c r="B4345" s="41">
        <v>42</v>
      </c>
      <c r="C4345" s="41">
        <v>24</v>
      </c>
    </row>
    <row r="4346" spans="1:3" x14ac:dyDescent="0.25">
      <c r="A4346" s="41">
        <v>4344</v>
      </c>
      <c r="B4346" s="41">
        <v>41</v>
      </c>
      <c r="C4346" s="41">
        <v>37</v>
      </c>
    </row>
    <row r="4347" spans="1:3" x14ac:dyDescent="0.25">
      <c r="A4347" s="41">
        <v>4345</v>
      </c>
      <c r="B4347" s="41">
        <v>66</v>
      </c>
      <c r="C4347" s="41">
        <v>21</v>
      </c>
    </row>
    <row r="4348" spans="1:3" x14ac:dyDescent="0.25">
      <c r="A4348" s="41">
        <v>4346</v>
      </c>
      <c r="B4348" s="41">
        <v>31</v>
      </c>
      <c r="C4348" s="41">
        <v>14</v>
      </c>
    </row>
    <row r="4349" spans="1:3" x14ac:dyDescent="0.25">
      <c r="A4349" s="41">
        <v>4347</v>
      </c>
      <c r="B4349" s="41">
        <v>42</v>
      </c>
      <c r="C4349" s="41">
        <v>20</v>
      </c>
    </row>
    <row r="4350" spans="1:3" x14ac:dyDescent="0.25">
      <c r="A4350" s="41">
        <v>4348</v>
      </c>
      <c r="B4350" s="41">
        <v>21</v>
      </c>
      <c r="C4350" s="41">
        <v>30</v>
      </c>
    </row>
    <row r="4351" spans="1:3" x14ac:dyDescent="0.25">
      <c r="A4351" s="41">
        <v>4349</v>
      </c>
      <c r="B4351" s="41">
        <v>13</v>
      </c>
      <c r="C4351" s="41">
        <v>35</v>
      </c>
    </row>
    <row r="4352" spans="1:3" x14ac:dyDescent="0.25">
      <c r="A4352" s="41">
        <v>4350</v>
      </c>
      <c r="B4352" s="41">
        <v>21</v>
      </c>
      <c r="C4352" s="41">
        <v>22</v>
      </c>
    </row>
    <row r="4353" spans="1:3" x14ac:dyDescent="0.25">
      <c r="A4353" s="41">
        <v>4351</v>
      </c>
      <c r="B4353" s="41">
        <v>16</v>
      </c>
      <c r="C4353" s="41">
        <v>49</v>
      </c>
    </row>
    <row r="4354" spans="1:3" x14ac:dyDescent="0.25">
      <c r="A4354" s="41">
        <v>4352</v>
      </c>
      <c r="B4354" s="41">
        <v>49</v>
      </c>
      <c r="C4354" s="41">
        <v>25</v>
      </c>
    </row>
    <row r="4355" spans="1:3" x14ac:dyDescent="0.25">
      <c r="A4355" s="41">
        <v>4353</v>
      </c>
      <c r="B4355" s="41">
        <v>37</v>
      </c>
      <c r="C4355" s="41">
        <v>33</v>
      </c>
    </row>
    <row r="4356" spans="1:3" x14ac:dyDescent="0.25">
      <c r="A4356" s="41">
        <v>4354</v>
      </c>
      <c r="B4356" s="41">
        <v>20</v>
      </c>
      <c r="C4356" s="41">
        <v>27</v>
      </c>
    </row>
    <row r="4357" spans="1:3" x14ac:dyDescent="0.25">
      <c r="A4357" s="41">
        <v>4355</v>
      </c>
      <c r="B4357" s="41">
        <v>22</v>
      </c>
      <c r="C4357" s="41">
        <v>13</v>
      </c>
    </row>
    <row r="4358" spans="1:3" x14ac:dyDescent="0.25">
      <c r="A4358" s="41">
        <v>4356</v>
      </c>
      <c r="B4358" s="41">
        <v>17</v>
      </c>
      <c r="C4358" s="41">
        <v>40</v>
      </c>
    </row>
    <row r="4359" spans="1:3" x14ac:dyDescent="0.25">
      <c r="A4359" s="41">
        <v>4357</v>
      </c>
      <c r="B4359" s="41">
        <v>8</v>
      </c>
      <c r="C4359" s="41">
        <v>17</v>
      </c>
    </row>
    <row r="4360" spans="1:3" x14ac:dyDescent="0.25">
      <c r="A4360" s="41">
        <v>4358</v>
      </c>
      <c r="B4360" s="41">
        <v>13</v>
      </c>
      <c r="C4360" s="41">
        <v>33</v>
      </c>
    </row>
    <row r="4361" spans="1:3" x14ac:dyDescent="0.25">
      <c r="A4361" s="41">
        <v>4359</v>
      </c>
      <c r="B4361" s="41">
        <v>14</v>
      </c>
      <c r="C4361" s="41">
        <v>39</v>
      </c>
    </row>
    <row r="4362" spans="1:3" x14ac:dyDescent="0.25">
      <c r="A4362" s="41">
        <v>4360</v>
      </c>
      <c r="B4362" s="41">
        <v>34</v>
      </c>
      <c r="C4362" s="41">
        <v>10</v>
      </c>
    </row>
    <row r="4363" spans="1:3" x14ac:dyDescent="0.25">
      <c r="A4363" s="41">
        <v>4361</v>
      </c>
      <c r="B4363" s="41">
        <v>24</v>
      </c>
      <c r="C4363" s="41">
        <v>27</v>
      </c>
    </row>
    <row r="4364" spans="1:3" x14ac:dyDescent="0.25">
      <c r="A4364" s="41">
        <v>4362</v>
      </c>
      <c r="B4364" s="41">
        <v>36</v>
      </c>
      <c r="C4364" s="41">
        <v>33</v>
      </c>
    </row>
    <row r="4365" spans="1:3" x14ac:dyDescent="0.25">
      <c r="A4365" s="41">
        <v>4363</v>
      </c>
      <c r="B4365" s="41">
        <v>3</v>
      </c>
      <c r="C4365" s="41">
        <v>17</v>
      </c>
    </row>
    <row r="4366" spans="1:3" x14ac:dyDescent="0.25">
      <c r="A4366" s="41">
        <v>4364</v>
      </c>
      <c r="B4366" s="41">
        <v>40</v>
      </c>
      <c r="C4366" s="41">
        <v>35</v>
      </c>
    </row>
    <row r="4367" spans="1:3" x14ac:dyDescent="0.25">
      <c r="A4367" s="41">
        <v>4365</v>
      </c>
      <c r="B4367" s="41">
        <v>21</v>
      </c>
      <c r="C4367" s="41">
        <v>28</v>
      </c>
    </row>
    <row r="4368" spans="1:3" x14ac:dyDescent="0.25">
      <c r="A4368" s="41">
        <v>4366</v>
      </c>
      <c r="B4368" s="41">
        <v>13</v>
      </c>
      <c r="C4368" s="41">
        <v>38</v>
      </c>
    </row>
    <row r="4369" spans="1:3" x14ac:dyDescent="0.25">
      <c r="A4369" s="41">
        <v>4367</v>
      </c>
      <c r="B4369" s="41">
        <v>40</v>
      </c>
      <c r="C4369" s="41">
        <v>37</v>
      </c>
    </row>
    <row r="4370" spans="1:3" x14ac:dyDescent="0.25">
      <c r="A4370" s="41">
        <v>4368</v>
      </c>
      <c r="B4370" s="41">
        <v>40</v>
      </c>
      <c r="C4370" s="41">
        <v>65</v>
      </c>
    </row>
    <row r="4371" spans="1:3" x14ac:dyDescent="0.25">
      <c r="A4371" s="41">
        <v>4369</v>
      </c>
      <c r="B4371" s="41">
        <v>41</v>
      </c>
      <c r="C4371" s="41">
        <v>13</v>
      </c>
    </row>
    <row r="4372" spans="1:3" x14ac:dyDescent="0.25">
      <c r="A4372" s="41">
        <v>4370</v>
      </c>
      <c r="B4372" s="41">
        <v>7</v>
      </c>
      <c r="C4372" s="41">
        <v>30</v>
      </c>
    </row>
    <row r="4373" spans="1:3" x14ac:dyDescent="0.25">
      <c r="A4373" s="41">
        <v>4371</v>
      </c>
      <c r="B4373" s="41">
        <v>9</v>
      </c>
      <c r="C4373" s="41">
        <v>23</v>
      </c>
    </row>
    <row r="4374" spans="1:3" x14ac:dyDescent="0.25">
      <c r="A4374" s="41">
        <v>4372</v>
      </c>
      <c r="B4374" s="41">
        <v>6</v>
      </c>
      <c r="C4374" s="41">
        <v>54</v>
      </c>
    </row>
    <row r="4375" spans="1:3" x14ac:dyDescent="0.25">
      <c r="A4375" s="41">
        <v>4373</v>
      </c>
      <c r="B4375" s="41">
        <v>19</v>
      </c>
      <c r="C4375" s="41">
        <v>17</v>
      </c>
    </row>
    <row r="4376" spans="1:3" x14ac:dyDescent="0.25">
      <c r="A4376" s="41">
        <v>4374</v>
      </c>
      <c r="B4376" s="41">
        <v>13</v>
      </c>
      <c r="C4376" s="41">
        <v>29</v>
      </c>
    </row>
    <row r="4377" spans="1:3" x14ac:dyDescent="0.25">
      <c r="A4377" s="41">
        <v>4375</v>
      </c>
      <c r="B4377" s="41">
        <v>10</v>
      </c>
      <c r="C4377" s="41">
        <v>19</v>
      </c>
    </row>
    <row r="4378" spans="1:3" x14ac:dyDescent="0.25">
      <c r="A4378" s="41">
        <v>4376</v>
      </c>
      <c r="B4378" s="41">
        <v>3</v>
      </c>
      <c r="C4378" s="41">
        <v>16</v>
      </c>
    </row>
    <row r="4379" spans="1:3" x14ac:dyDescent="0.25">
      <c r="A4379" s="41">
        <v>4377</v>
      </c>
      <c r="B4379" s="41">
        <v>27</v>
      </c>
      <c r="C4379" s="41">
        <v>29</v>
      </c>
    </row>
    <row r="4380" spans="1:3" x14ac:dyDescent="0.25">
      <c r="A4380" s="41">
        <v>4378</v>
      </c>
      <c r="B4380" s="41">
        <v>66</v>
      </c>
      <c r="C4380" s="41">
        <v>13</v>
      </c>
    </row>
    <row r="4381" spans="1:3" x14ac:dyDescent="0.25">
      <c r="A4381" s="41">
        <v>4379</v>
      </c>
      <c r="B4381" s="41">
        <v>16</v>
      </c>
      <c r="C4381" s="41">
        <v>33</v>
      </c>
    </row>
    <row r="4382" spans="1:3" x14ac:dyDescent="0.25">
      <c r="A4382" s="41">
        <v>4380</v>
      </c>
      <c r="B4382" s="41">
        <v>21</v>
      </c>
      <c r="C4382" s="41">
        <v>41</v>
      </c>
    </row>
    <row r="4383" spans="1:3" x14ac:dyDescent="0.25">
      <c r="A4383" s="41">
        <v>4381</v>
      </c>
      <c r="B4383" s="41">
        <v>28</v>
      </c>
      <c r="C4383" s="41">
        <v>18</v>
      </c>
    </row>
    <row r="4384" spans="1:3" x14ac:dyDescent="0.25">
      <c r="A4384" s="41">
        <v>4382</v>
      </c>
      <c r="B4384" s="41">
        <v>22</v>
      </c>
      <c r="C4384" s="41">
        <v>17</v>
      </c>
    </row>
    <row r="4385" spans="1:3" x14ac:dyDescent="0.25">
      <c r="A4385" s="41">
        <v>4383</v>
      </c>
      <c r="B4385" s="41">
        <v>28</v>
      </c>
      <c r="C4385" s="41">
        <v>3</v>
      </c>
    </row>
    <row r="4386" spans="1:3" x14ac:dyDescent="0.25">
      <c r="A4386" s="41">
        <v>4384</v>
      </c>
      <c r="B4386" s="41">
        <v>7</v>
      </c>
      <c r="C4386" s="41">
        <v>37</v>
      </c>
    </row>
    <row r="4387" spans="1:3" x14ac:dyDescent="0.25">
      <c r="A4387" s="41">
        <v>4385</v>
      </c>
      <c r="B4387" s="41">
        <v>7</v>
      </c>
      <c r="C4387" s="41">
        <v>10</v>
      </c>
    </row>
    <row r="4388" spans="1:3" x14ac:dyDescent="0.25">
      <c r="A4388" s="41">
        <v>4386</v>
      </c>
      <c r="B4388" s="41">
        <v>41</v>
      </c>
      <c r="C4388" s="41">
        <v>17</v>
      </c>
    </row>
    <row r="4389" spans="1:3" x14ac:dyDescent="0.25">
      <c r="A4389" s="41">
        <v>4387</v>
      </c>
      <c r="B4389" s="41">
        <v>38</v>
      </c>
      <c r="C4389" s="41">
        <v>26</v>
      </c>
    </row>
    <row r="4390" spans="1:3" x14ac:dyDescent="0.25">
      <c r="A4390" s="41">
        <v>4388</v>
      </c>
      <c r="B4390" s="41">
        <v>7</v>
      </c>
      <c r="C4390" s="41">
        <v>37</v>
      </c>
    </row>
    <row r="4391" spans="1:3" x14ac:dyDescent="0.25">
      <c r="A4391" s="41">
        <v>4389</v>
      </c>
      <c r="B4391" s="41">
        <v>3</v>
      </c>
      <c r="C4391" s="41">
        <v>27</v>
      </c>
    </row>
    <row r="4392" spans="1:3" x14ac:dyDescent="0.25">
      <c r="A4392" s="41">
        <v>4390</v>
      </c>
      <c r="B4392" s="41">
        <v>27</v>
      </c>
      <c r="C4392" s="41">
        <v>21</v>
      </c>
    </row>
    <row r="4393" spans="1:3" x14ac:dyDescent="0.25">
      <c r="A4393" s="41">
        <v>4391</v>
      </c>
      <c r="B4393" s="41">
        <v>37</v>
      </c>
      <c r="C4393" s="41">
        <v>12</v>
      </c>
    </row>
    <row r="4394" spans="1:3" x14ac:dyDescent="0.25">
      <c r="A4394" s="41">
        <v>4392</v>
      </c>
      <c r="B4394" s="41">
        <v>33</v>
      </c>
      <c r="C4394" s="41">
        <v>15</v>
      </c>
    </row>
    <row r="4395" spans="1:3" x14ac:dyDescent="0.25">
      <c r="A4395" s="41">
        <v>4393</v>
      </c>
      <c r="B4395" s="41">
        <v>36</v>
      </c>
      <c r="C4395" s="41">
        <v>10</v>
      </c>
    </row>
    <row r="4396" spans="1:3" x14ac:dyDescent="0.25">
      <c r="A4396" s="41">
        <v>4394</v>
      </c>
      <c r="B4396" s="41">
        <v>38</v>
      </c>
      <c r="C4396" s="41">
        <v>33</v>
      </c>
    </row>
    <row r="4397" spans="1:3" x14ac:dyDescent="0.25">
      <c r="A4397" s="41">
        <v>4395</v>
      </c>
      <c r="B4397" s="41">
        <v>27</v>
      </c>
      <c r="C4397" s="41">
        <v>28</v>
      </c>
    </row>
    <row r="4398" spans="1:3" x14ac:dyDescent="0.25">
      <c r="A4398" s="41">
        <v>4396</v>
      </c>
      <c r="B4398" s="41">
        <v>7</v>
      </c>
      <c r="C4398" s="41">
        <v>24</v>
      </c>
    </row>
    <row r="4399" spans="1:3" x14ac:dyDescent="0.25">
      <c r="A4399" s="41">
        <v>4397</v>
      </c>
      <c r="B4399" s="41">
        <v>18</v>
      </c>
      <c r="C4399" s="41">
        <v>23</v>
      </c>
    </row>
    <row r="4400" spans="1:3" x14ac:dyDescent="0.25">
      <c r="A4400" s="41">
        <v>4398</v>
      </c>
      <c r="B4400" s="41">
        <v>24</v>
      </c>
      <c r="C4400" s="41">
        <v>19</v>
      </c>
    </row>
    <row r="4401" spans="1:3" x14ac:dyDescent="0.25">
      <c r="A4401" s="41">
        <v>4399</v>
      </c>
      <c r="B4401" s="41">
        <v>29</v>
      </c>
      <c r="C4401" s="41">
        <v>16</v>
      </c>
    </row>
    <row r="4402" spans="1:3" x14ac:dyDescent="0.25">
      <c r="A4402" s="41">
        <v>4400</v>
      </c>
      <c r="B4402" s="41">
        <v>20</v>
      </c>
      <c r="C4402" s="41">
        <v>21</v>
      </c>
    </row>
    <row r="4403" spans="1:3" x14ac:dyDescent="0.25">
      <c r="A4403" s="41">
        <v>4401</v>
      </c>
      <c r="B4403" s="41">
        <v>49</v>
      </c>
      <c r="C4403" s="41">
        <v>31</v>
      </c>
    </row>
    <row r="4404" spans="1:3" x14ac:dyDescent="0.25">
      <c r="A4404" s="41">
        <v>4402</v>
      </c>
      <c r="B4404" s="41">
        <v>18</v>
      </c>
      <c r="C4404" s="41">
        <v>38</v>
      </c>
    </row>
    <row r="4405" spans="1:3" x14ac:dyDescent="0.25">
      <c r="A4405" s="41">
        <v>4403</v>
      </c>
      <c r="B4405" s="41">
        <v>24</v>
      </c>
      <c r="C4405" s="41">
        <v>15</v>
      </c>
    </row>
    <row r="4406" spans="1:3" x14ac:dyDescent="0.25">
      <c r="A4406" s="41">
        <v>4404</v>
      </c>
      <c r="B4406" s="41">
        <v>20</v>
      </c>
      <c r="C4406" s="41">
        <v>27</v>
      </c>
    </row>
    <row r="4407" spans="1:3" x14ac:dyDescent="0.25">
      <c r="A4407" s="41">
        <v>4405</v>
      </c>
      <c r="B4407" s="41">
        <v>38</v>
      </c>
      <c r="C4407" s="41">
        <v>31</v>
      </c>
    </row>
    <row r="4408" spans="1:3" x14ac:dyDescent="0.25">
      <c r="A4408" s="41">
        <v>4406</v>
      </c>
      <c r="B4408" s="41">
        <v>17</v>
      </c>
      <c r="C4408" s="41">
        <v>45</v>
      </c>
    </row>
    <row r="4409" spans="1:3" x14ac:dyDescent="0.25">
      <c r="A4409" s="41">
        <v>4407</v>
      </c>
      <c r="B4409" s="41">
        <v>28</v>
      </c>
      <c r="C4409" s="41">
        <v>18</v>
      </c>
    </row>
    <row r="4410" spans="1:3" x14ac:dyDescent="0.25">
      <c r="A4410" s="41">
        <v>4408</v>
      </c>
      <c r="B4410" s="41">
        <v>30</v>
      </c>
      <c r="C4410" s="41">
        <v>36</v>
      </c>
    </row>
    <row r="4411" spans="1:3" x14ac:dyDescent="0.25">
      <c r="A4411" s="41">
        <v>4409</v>
      </c>
      <c r="B4411" s="41">
        <v>66</v>
      </c>
      <c r="C4411" s="41">
        <v>23</v>
      </c>
    </row>
    <row r="4412" spans="1:3" x14ac:dyDescent="0.25">
      <c r="A4412" s="41">
        <v>4410</v>
      </c>
      <c r="B4412" s="41">
        <v>18</v>
      </c>
      <c r="C4412" s="41">
        <v>8</v>
      </c>
    </row>
    <row r="4413" spans="1:3" x14ac:dyDescent="0.25">
      <c r="A4413" s="41">
        <v>4411</v>
      </c>
      <c r="B4413" s="41">
        <v>35</v>
      </c>
      <c r="C4413" s="41">
        <v>13</v>
      </c>
    </row>
    <row r="4414" spans="1:3" x14ac:dyDescent="0.25">
      <c r="A4414" s="41">
        <v>4412</v>
      </c>
      <c r="B4414" s="41">
        <v>39</v>
      </c>
      <c r="C4414" s="41">
        <v>47</v>
      </c>
    </row>
    <row r="4415" spans="1:3" x14ac:dyDescent="0.25">
      <c r="A4415" s="41">
        <v>4413</v>
      </c>
      <c r="B4415" s="41">
        <v>31</v>
      </c>
      <c r="C4415" s="41">
        <v>15</v>
      </c>
    </row>
    <row r="4416" spans="1:3" x14ac:dyDescent="0.25">
      <c r="A4416" s="41">
        <v>4414</v>
      </c>
      <c r="B4416" s="41">
        <v>29</v>
      </c>
      <c r="C4416" s="41">
        <v>41</v>
      </c>
    </row>
    <row r="4417" spans="1:3" x14ac:dyDescent="0.25">
      <c r="A4417" s="41">
        <v>4415</v>
      </c>
      <c r="B4417" s="41">
        <v>22</v>
      </c>
      <c r="C4417" s="41">
        <v>27</v>
      </c>
    </row>
    <row r="4418" spans="1:3" x14ac:dyDescent="0.25">
      <c r="A4418" s="41">
        <v>4416</v>
      </c>
      <c r="B4418" s="41">
        <v>10</v>
      </c>
      <c r="C4418" s="41">
        <v>40</v>
      </c>
    </row>
    <row r="4419" spans="1:3" x14ac:dyDescent="0.25">
      <c r="A4419" s="41">
        <v>4417</v>
      </c>
      <c r="B4419" s="41">
        <v>6</v>
      </c>
      <c r="C4419" s="41">
        <v>16</v>
      </c>
    </row>
    <row r="4420" spans="1:3" x14ac:dyDescent="0.25">
      <c r="A4420" s="41">
        <v>4418</v>
      </c>
      <c r="B4420" s="41">
        <v>31</v>
      </c>
      <c r="C4420" s="41">
        <v>16</v>
      </c>
    </row>
    <row r="4421" spans="1:3" x14ac:dyDescent="0.25">
      <c r="A4421" s="41">
        <v>4419</v>
      </c>
      <c r="B4421" s="41">
        <v>27</v>
      </c>
      <c r="C4421" s="41">
        <v>19</v>
      </c>
    </row>
    <row r="4422" spans="1:3" x14ac:dyDescent="0.25">
      <c r="A4422" s="41">
        <v>4420</v>
      </c>
      <c r="B4422" s="41">
        <v>23</v>
      </c>
      <c r="C4422" s="41">
        <v>6</v>
      </c>
    </row>
    <row r="4423" spans="1:3" x14ac:dyDescent="0.25">
      <c r="A4423" s="41">
        <v>4421</v>
      </c>
      <c r="B4423" s="41">
        <v>38</v>
      </c>
      <c r="C4423" s="41">
        <v>13</v>
      </c>
    </row>
    <row r="4424" spans="1:3" x14ac:dyDescent="0.25">
      <c r="A4424" s="41">
        <v>4422</v>
      </c>
      <c r="B4424" s="41">
        <v>14</v>
      </c>
      <c r="C4424" s="41">
        <v>20</v>
      </c>
    </row>
    <row r="4425" spans="1:3" x14ac:dyDescent="0.25">
      <c r="A4425" s="41">
        <v>4423</v>
      </c>
      <c r="B4425" s="41">
        <v>20</v>
      </c>
      <c r="C4425" s="41">
        <v>37</v>
      </c>
    </row>
    <row r="4426" spans="1:3" x14ac:dyDescent="0.25">
      <c r="A4426" s="41">
        <v>4424</v>
      </c>
      <c r="B4426" s="41">
        <v>31</v>
      </c>
      <c r="C4426" s="41">
        <v>24</v>
      </c>
    </row>
    <row r="4427" spans="1:3" x14ac:dyDescent="0.25">
      <c r="A4427" s="41">
        <v>4425</v>
      </c>
      <c r="B4427" s="41">
        <v>46</v>
      </c>
      <c r="C4427" s="41">
        <v>51</v>
      </c>
    </row>
    <row r="4428" spans="1:3" x14ac:dyDescent="0.25">
      <c r="A4428" s="41">
        <v>4426</v>
      </c>
      <c r="B4428" s="41">
        <v>9</v>
      </c>
      <c r="C4428" s="41">
        <v>37</v>
      </c>
    </row>
    <row r="4429" spans="1:3" x14ac:dyDescent="0.25">
      <c r="A4429" s="41">
        <v>4427</v>
      </c>
      <c r="B4429" s="41">
        <v>28</v>
      </c>
      <c r="C4429" s="41">
        <v>32</v>
      </c>
    </row>
    <row r="4430" spans="1:3" x14ac:dyDescent="0.25">
      <c r="A4430" s="41">
        <v>4428</v>
      </c>
      <c r="B4430" s="41">
        <v>42</v>
      </c>
      <c r="C4430" s="41">
        <v>45</v>
      </c>
    </row>
    <row r="4431" spans="1:3" x14ac:dyDescent="0.25">
      <c r="A4431" s="41">
        <v>4429</v>
      </c>
      <c r="B4431" s="41">
        <v>24</v>
      </c>
      <c r="C4431" s="41">
        <v>26</v>
      </c>
    </row>
    <row r="4432" spans="1:3" x14ac:dyDescent="0.25">
      <c r="A4432" s="41">
        <v>4430</v>
      </c>
      <c r="B4432" s="41">
        <v>51</v>
      </c>
      <c r="C4432" s="41">
        <v>10</v>
      </c>
    </row>
    <row r="4433" spans="1:3" x14ac:dyDescent="0.25">
      <c r="A4433" s="41">
        <v>4431</v>
      </c>
      <c r="B4433" s="41">
        <v>14</v>
      </c>
      <c r="C4433" s="41">
        <v>19</v>
      </c>
    </row>
    <row r="4434" spans="1:3" x14ac:dyDescent="0.25">
      <c r="A4434" s="41">
        <v>4432</v>
      </c>
      <c r="B4434" s="41">
        <v>42</v>
      </c>
      <c r="C4434" s="41">
        <v>30</v>
      </c>
    </row>
    <row r="4435" spans="1:3" x14ac:dyDescent="0.25">
      <c r="A4435" s="41">
        <v>4433</v>
      </c>
      <c r="B4435" s="41">
        <v>31</v>
      </c>
      <c r="C4435" s="41">
        <v>15</v>
      </c>
    </row>
    <row r="4436" spans="1:3" x14ac:dyDescent="0.25">
      <c r="A4436" s="41">
        <v>4434</v>
      </c>
      <c r="B4436" s="41">
        <v>54</v>
      </c>
      <c r="C4436" s="41">
        <v>25</v>
      </c>
    </row>
    <row r="4437" spans="1:3" x14ac:dyDescent="0.25">
      <c r="A4437" s="41">
        <v>4435</v>
      </c>
      <c r="B4437" s="41">
        <v>17</v>
      </c>
      <c r="C4437" s="41">
        <v>24</v>
      </c>
    </row>
    <row r="4438" spans="1:3" x14ac:dyDescent="0.25">
      <c r="A4438" s="41">
        <v>4436</v>
      </c>
      <c r="B4438" s="41">
        <v>30</v>
      </c>
      <c r="C4438" s="41">
        <v>7</v>
      </c>
    </row>
    <row r="4439" spans="1:3" x14ac:dyDescent="0.25">
      <c r="A4439" s="41">
        <v>4437</v>
      </c>
      <c r="B4439" s="41">
        <v>10</v>
      </c>
      <c r="C4439" s="41">
        <v>28</v>
      </c>
    </row>
    <row r="4440" spans="1:3" x14ac:dyDescent="0.25">
      <c r="A4440" s="41">
        <v>4438</v>
      </c>
      <c r="B4440" s="41">
        <v>14</v>
      </c>
      <c r="C4440" s="41">
        <v>9</v>
      </c>
    </row>
    <row r="4441" spans="1:3" x14ac:dyDescent="0.25">
      <c r="A4441" s="41">
        <v>4439</v>
      </c>
      <c r="B4441" s="41">
        <v>50</v>
      </c>
      <c r="C4441" s="41">
        <v>28</v>
      </c>
    </row>
    <row r="4442" spans="1:3" x14ac:dyDescent="0.25">
      <c r="A4442" s="41">
        <v>4440</v>
      </c>
      <c r="B4442" s="41">
        <v>31</v>
      </c>
      <c r="C4442" s="41">
        <v>9</v>
      </c>
    </row>
    <row r="4443" spans="1:3" x14ac:dyDescent="0.25">
      <c r="A4443" s="41">
        <v>4441</v>
      </c>
      <c r="B4443" s="41">
        <v>20</v>
      </c>
      <c r="C4443" s="41">
        <v>27</v>
      </c>
    </row>
    <row r="4444" spans="1:3" x14ac:dyDescent="0.25">
      <c r="A4444" s="41">
        <v>4442</v>
      </c>
      <c r="B4444" s="41">
        <v>7</v>
      </c>
      <c r="C4444" s="41">
        <v>17</v>
      </c>
    </row>
    <row r="4445" spans="1:3" x14ac:dyDescent="0.25">
      <c r="A4445" s="41">
        <v>4443</v>
      </c>
      <c r="B4445" s="41">
        <v>33</v>
      </c>
      <c r="C4445" s="41">
        <v>23</v>
      </c>
    </row>
    <row r="4446" spans="1:3" x14ac:dyDescent="0.25">
      <c r="A4446" s="41">
        <v>4444</v>
      </c>
      <c r="B4446" s="41">
        <v>24</v>
      </c>
      <c r="C4446" s="41">
        <v>23</v>
      </c>
    </row>
    <row r="4447" spans="1:3" x14ac:dyDescent="0.25">
      <c r="A4447" s="41">
        <v>4445</v>
      </c>
      <c r="B4447" s="41">
        <v>21</v>
      </c>
      <c r="C4447" s="41">
        <v>31</v>
      </c>
    </row>
    <row r="4448" spans="1:3" x14ac:dyDescent="0.25">
      <c r="A4448" s="41">
        <v>4446</v>
      </c>
      <c r="B4448" s="41">
        <v>17</v>
      </c>
      <c r="C4448" s="41">
        <v>34</v>
      </c>
    </row>
    <row r="4449" spans="1:3" x14ac:dyDescent="0.25">
      <c r="A4449" s="41">
        <v>4447</v>
      </c>
      <c r="B4449" s="41">
        <v>21</v>
      </c>
      <c r="C4449" s="41">
        <v>49</v>
      </c>
    </row>
    <row r="4450" spans="1:3" x14ac:dyDescent="0.25">
      <c r="A4450" s="41">
        <v>4448</v>
      </c>
      <c r="B4450" s="41">
        <v>33</v>
      </c>
      <c r="C4450" s="41">
        <v>56</v>
      </c>
    </row>
    <row r="4451" spans="1:3" x14ac:dyDescent="0.25">
      <c r="A4451" s="41">
        <v>4449</v>
      </c>
      <c r="B4451" s="41">
        <v>31</v>
      </c>
      <c r="C4451" s="41">
        <v>34</v>
      </c>
    </row>
    <row r="4452" spans="1:3" x14ac:dyDescent="0.25">
      <c r="A4452" s="41">
        <v>4450</v>
      </c>
      <c r="B4452" s="41">
        <v>23</v>
      </c>
      <c r="C4452" s="41">
        <v>33</v>
      </c>
    </row>
    <row r="4453" spans="1:3" x14ac:dyDescent="0.25">
      <c r="A4453" s="41">
        <v>4451</v>
      </c>
      <c r="B4453" s="41">
        <v>17</v>
      </c>
      <c r="C4453" s="41">
        <v>37</v>
      </c>
    </row>
    <row r="4454" spans="1:3" x14ac:dyDescent="0.25">
      <c r="A4454" s="41">
        <v>4452</v>
      </c>
      <c r="B4454" s="41">
        <v>21</v>
      </c>
      <c r="C4454" s="41">
        <v>23</v>
      </c>
    </row>
    <row r="4455" spans="1:3" x14ac:dyDescent="0.25">
      <c r="A4455" s="41">
        <v>4453</v>
      </c>
      <c r="B4455" s="41">
        <v>26</v>
      </c>
      <c r="C4455" s="41">
        <v>36</v>
      </c>
    </row>
    <row r="4456" spans="1:3" x14ac:dyDescent="0.25">
      <c r="A4456" s="41">
        <v>4454</v>
      </c>
      <c r="B4456" s="41">
        <v>12</v>
      </c>
      <c r="C4456" s="41">
        <v>41</v>
      </c>
    </row>
    <row r="4457" spans="1:3" x14ac:dyDescent="0.25">
      <c r="A4457" s="41">
        <v>4455</v>
      </c>
      <c r="B4457" s="41">
        <v>27</v>
      </c>
      <c r="C4457" s="41">
        <v>35</v>
      </c>
    </row>
    <row r="4458" spans="1:3" x14ac:dyDescent="0.25">
      <c r="A4458" s="41">
        <v>4456</v>
      </c>
      <c r="B4458" s="41">
        <v>38</v>
      </c>
      <c r="C4458" s="41">
        <v>30</v>
      </c>
    </row>
    <row r="4459" spans="1:3" x14ac:dyDescent="0.25">
      <c r="A4459" s="41">
        <v>4457</v>
      </c>
      <c r="B4459" s="41">
        <v>38</v>
      </c>
      <c r="C4459" s="41">
        <v>7</v>
      </c>
    </row>
    <row r="4460" spans="1:3" x14ac:dyDescent="0.25">
      <c r="A4460" s="41">
        <v>4458</v>
      </c>
      <c r="B4460" s="41">
        <v>35</v>
      </c>
      <c r="C4460" s="41">
        <v>29</v>
      </c>
    </row>
    <row r="4461" spans="1:3" x14ac:dyDescent="0.25">
      <c r="A4461" s="41">
        <v>4459</v>
      </c>
      <c r="B4461" s="41">
        <v>10</v>
      </c>
      <c r="C4461" s="41">
        <v>13</v>
      </c>
    </row>
    <row r="4462" spans="1:3" x14ac:dyDescent="0.25">
      <c r="A4462" s="41">
        <v>4460</v>
      </c>
      <c r="B4462" s="41">
        <v>29</v>
      </c>
      <c r="C4462" s="41">
        <v>26</v>
      </c>
    </row>
    <row r="4463" spans="1:3" x14ac:dyDescent="0.25">
      <c r="A4463" s="41">
        <v>4461</v>
      </c>
      <c r="B4463" s="41">
        <v>43</v>
      </c>
      <c r="C4463" s="41">
        <v>26</v>
      </c>
    </row>
    <row r="4464" spans="1:3" x14ac:dyDescent="0.25">
      <c r="A4464" s="41">
        <v>4462</v>
      </c>
      <c r="B4464" s="41">
        <v>21</v>
      </c>
      <c r="C4464" s="41">
        <v>29</v>
      </c>
    </row>
    <row r="4465" spans="1:3" x14ac:dyDescent="0.25">
      <c r="A4465" s="41">
        <v>4463</v>
      </c>
      <c r="B4465" s="41">
        <v>10</v>
      </c>
      <c r="C4465" s="41">
        <v>17</v>
      </c>
    </row>
    <row r="4466" spans="1:3" x14ac:dyDescent="0.25">
      <c r="A4466" s="41">
        <v>4464</v>
      </c>
      <c r="B4466" s="41">
        <v>49</v>
      </c>
      <c r="C4466" s="41">
        <v>23</v>
      </c>
    </row>
    <row r="4467" spans="1:3" x14ac:dyDescent="0.25">
      <c r="A4467" s="41">
        <v>4465</v>
      </c>
      <c r="B4467" s="41">
        <v>33</v>
      </c>
      <c r="C4467" s="41">
        <v>23</v>
      </c>
    </row>
    <row r="4468" spans="1:3" x14ac:dyDescent="0.25">
      <c r="A4468" s="41">
        <v>4466</v>
      </c>
      <c r="B4468" s="41">
        <v>27</v>
      </c>
      <c r="C4468" s="41">
        <v>38</v>
      </c>
    </row>
    <row r="4469" spans="1:3" x14ac:dyDescent="0.25">
      <c r="A4469" s="41">
        <v>4467</v>
      </c>
      <c r="B4469" s="41">
        <v>14</v>
      </c>
      <c r="C4469" s="41">
        <v>13</v>
      </c>
    </row>
    <row r="4470" spans="1:3" x14ac:dyDescent="0.25">
      <c r="A4470" s="41">
        <v>4468</v>
      </c>
      <c r="B4470" s="41">
        <v>10</v>
      </c>
      <c r="C4470" s="41">
        <v>14</v>
      </c>
    </row>
    <row r="4471" spans="1:3" x14ac:dyDescent="0.25">
      <c r="A4471" s="41">
        <v>4469</v>
      </c>
      <c r="B4471" s="41">
        <v>7</v>
      </c>
      <c r="C4471" s="41">
        <v>16</v>
      </c>
    </row>
    <row r="4472" spans="1:3" x14ac:dyDescent="0.25">
      <c r="A4472" s="41">
        <v>4470</v>
      </c>
      <c r="B4472" s="41">
        <v>21</v>
      </c>
      <c r="C4472" s="41">
        <v>23</v>
      </c>
    </row>
    <row r="4473" spans="1:3" x14ac:dyDescent="0.25">
      <c r="A4473" s="41">
        <v>4471</v>
      </c>
      <c r="B4473" s="41">
        <v>57</v>
      </c>
      <c r="C4473" s="41">
        <v>20</v>
      </c>
    </row>
    <row r="4474" spans="1:3" x14ac:dyDescent="0.25">
      <c r="A4474" s="41">
        <v>4472</v>
      </c>
      <c r="B4474" s="41">
        <v>14</v>
      </c>
      <c r="C4474" s="41">
        <v>30</v>
      </c>
    </row>
    <row r="4475" spans="1:3" x14ac:dyDescent="0.25">
      <c r="A4475" s="41">
        <v>4473</v>
      </c>
      <c r="B4475" s="41">
        <v>14</v>
      </c>
      <c r="C4475" s="41">
        <v>24</v>
      </c>
    </row>
    <row r="4476" spans="1:3" x14ac:dyDescent="0.25">
      <c r="A4476" s="41">
        <v>4474</v>
      </c>
      <c r="B4476" s="41">
        <v>24</v>
      </c>
      <c r="C4476" s="41">
        <v>39</v>
      </c>
    </row>
    <row r="4477" spans="1:3" x14ac:dyDescent="0.25">
      <c r="A4477" s="41">
        <v>4475</v>
      </c>
      <c r="B4477" s="41">
        <v>27</v>
      </c>
      <c r="C4477" s="41">
        <v>16</v>
      </c>
    </row>
    <row r="4478" spans="1:3" x14ac:dyDescent="0.25">
      <c r="A4478" s="41">
        <v>4476</v>
      </c>
      <c r="B4478" s="41">
        <v>27</v>
      </c>
      <c r="C4478" s="41">
        <v>34</v>
      </c>
    </row>
    <row r="4479" spans="1:3" x14ac:dyDescent="0.25">
      <c r="A4479" s="41">
        <v>4477</v>
      </c>
      <c r="B4479" s="41">
        <v>33</v>
      </c>
      <c r="C4479" s="41">
        <v>34</v>
      </c>
    </row>
    <row r="4480" spans="1:3" x14ac:dyDescent="0.25">
      <c r="A4480" s="41">
        <v>4478</v>
      </c>
      <c r="B4480" s="41">
        <v>23</v>
      </c>
      <c r="C4480" s="41">
        <v>31</v>
      </c>
    </row>
    <row r="4481" spans="1:3" x14ac:dyDescent="0.25">
      <c r="A4481" s="41">
        <v>4479</v>
      </c>
      <c r="B4481" s="41">
        <v>13</v>
      </c>
      <c r="C4481" s="41">
        <v>24</v>
      </c>
    </row>
    <row r="4482" spans="1:3" x14ac:dyDescent="0.25">
      <c r="A4482" s="41">
        <v>4480</v>
      </c>
      <c r="B4482" s="41">
        <v>14</v>
      </c>
      <c r="C4482" s="41">
        <v>6</v>
      </c>
    </row>
    <row r="4483" spans="1:3" x14ac:dyDescent="0.25">
      <c r="A4483" s="41">
        <v>4481</v>
      </c>
      <c r="B4483" s="41">
        <v>17</v>
      </c>
      <c r="C4483" s="41">
        <v>27</v>
      </c>
    </row>
    <row r="4484" spans="1:3" x14ac:dyDescent="0.25">
      <c r="A4484" s="41">
        <v>4482</v>
      </c>
      <c r="B4484" s="41">
        <v>24</v>
      </c>
      <c r="C4484" s="41">
        <v>10</v>
      </c>
    </row>
    <row r="4485" spans="1:3" x14ac:dyDescent="0.25">
      <c r="A4485" s="41">
        <v>4483</v>
      </c>
      <c r="B4485" s="41">
        <v>13</v>
      </c>
      <c r="C4485" s="41">
        <v>17</v>
      </c>
    </row>
    <row r="4486" spans="1:3" x14ac:dyDescent="0.25">
      <c r="A4486" s="41">
        <v>4484</v>
      </c>
      <c r="B4486" s="41">
        <v>55</v>
      </c>
      <c r="C4486" s="41">
        <v>37</v>
      </c>
    </row>
    <row r="4487" spans="1:3" x14ac:dyDescent="0.25">
      <c r="A4487" s="41">
        <v>4485</v>
      </c>
      <c r="B4487" s="41">
        <v>14</v>
      </c>
      <c r="C4487" s="41">
        <v>24</v>
      </c>
    </row>
    <row r="4488" spans="1:3" x14ac:dyDescent="0.25">
      <c r="A4488" s="41">
        <v>4486</v>
      </c>
      <c r="B4488" s="41">
        <v>37</v>
      </c>
      <c r="C4488" s="41">
        <v>36</v>
      </c>
    </row>
    <row r="4489" spans="1:3" x14ac:dyDescent="0.25">
      <c r="A4489" s="41">
        <v>4487</v>
      </c>
      <c r="B4489" s="41">
        <v>26</v>
      </c>
      <c r="C4489" s="41">
        <v>28</v>
      </c>
    </row>
    <row r="4490" spans="1:3" x14ac:dyDescent="0.25">
      <c r="A4490" s="41">
        <v>4488</v>
      </c>
      <c r="B4490" s="41">
        <v>24</v>
      </c>
      <c r="C4490" s="41">
        <v>17</v>
      </c>
    </row>
    <row r="4491" spans="1:3" x14ac:dyDescent="0.25">
      <c r="A4491" s="41">
        <v>4489</v>
      </c>
      <c r="B4491" s="41">
        <v>28</v>
      </c>
      <c r="C4491" s="41">
        <v>29</v>
      </c>
    </row>
    <row r="4492" spans="1:3" x14ac:dyDescent="0.25">
      <c r="A4492" s="41">
        <v>4490</v>
      </c>
      <c r="B4492" s="41">
        <v>21</v>
      </c>
      <c r="C4492" s="41">
        <v>23</v>
      </c>
    </row>
    <row r="4493" spans="1:3" x14ac:dyDescent="0.25">
      <c r="A4493" s="41">
        <v>4491</v>
      </c>
      <c r="B4493" s="41">
        <v>27</v>
      </c>
      <c r="C4493" s="41">
        <v>22</v>
      </c>
    </row>
    <row r="4494" spans="1:3" x14ac:dyDescent="0.25">
      <c r="A4494" s="41">
        <v>4492</v>
      </c>
      <c r="B4494" s="41">
        <v>36</v>
      </c>
      <c r="C4494" s="41">
        <v>27</v>
      </c>
    </row>
    <row r="4495" spans="1:3" x14ac:dyDescent="0.25">
      <c r="A4495" s="41">
        <v>4493</v>
      </c>
      <c r="B4495" s="41">
        <v>31</v>
      </c>
      <c r="C4495" s="41">
        <v>19</v>
      </c>
    </row>
    <row r="4496" spans="1:3" x14ac:dyDescent="0.25">
      <c r="A4496" s="41">
        <v>4494</v>
      </c>
      <c r="B4496" s="41">
        <v>38</v>
      </c>
      <c r="C4496" s="41">
        <v>37</v>
      </c>
    </row>
    <row r="4497" spans="1:3" x14ac:dyDescent="0.25">
      <c r="A4497" s="41">
        <v>4495</v>
      </c>
      <c r="B4497" s="41">
        <v>48</v>
      </c>
      <c r="C4497" s="41">
        <v>34</v>
      </c>
    </row>
    <row r="4498" spans="1:3" x14ac:dyDescent="0.25">
      <c r="A4498" s="41">
        <v>4496</v>
      </c>
      <c r="B4498" s="41">
        <v>20</v>
      </c>
      <c r="C4498" s="41">
        <v>18</v>
      </c>
    </row>
    <row r="4499" spans="1:3" x14ac:dyDescent="0.25">
      <c r="A4499" s="41">
        <v>4497</v>
      </c>
      <c r="B4499" s="41">
        <v>22</v>
      </c>
      <c r="C4499" s="41">
        <v>31</v>
      </c>
    </row>
    <row r="4500" spans="1:3" x14ac:dyDescent="0.25">
      <c r="A4500" s="41">
        <v>4498</v>
      </c>
      <c r="B4500" s="41">
        <v>46</v>
      </c>
      <c r="C4500" s="41">
        <v>30</v>
      </c>
    </row>
    <row r="4501" spans="1:3" x14ac:dyDescent="0.25">
      <c r="A4501" s="41">
        <v>4499</v>
      </c>
      <c r="B4501" s="41">
        <v>13</v>
      </c>
      <c r="C4501" s="41">
        <v>16</v>
      </c>
    </row>
    <row r="4502" spans="1:3" x14ac:dyDescent="0.25">
      <c r="A4502" s="41">
        <v>4500</v>
      </c>
      <c r="B4502" s="41">
        <v>23</v>
      </c>
      <c r="C4502" s="41">
        <v>15</v>
      </c>
    </row>
    <row r="4503" spans="1:3" x14ac:dyDescent="0.25">
      <c r="A4503" s="41">
        <v>4501</v>
      </c>
      <c r="B4503" s="41">
        <v>19</v>
      </c>
      <c r="C4503" s="41">
        <v>35</v>
      </c>
    </row>
    <row r="4504" spans="1:3" x14ac:dyDescent="0.25">
      <c r="A4504" s="41">
        <v>4502</v>
      </c>
      <c r="B4504" s="41">
        <v>50</v>
      </c>
      <c r="C4504" s="41">
        <v>3</v>
      </c>
    </row>
    <row r="4505" spans="1:3" x14ac:dyDescent="0.25">
      <c r="A4505" s="41">
        <v>4503</v>
      </c>
      <c r="B4505" s="41">
        <v>10</v>
      </c>
      <c r="C4505" s="41">
        <v>16</v>
      </c>
    </row>
    <row r="4506" spans="1:3" x14ac:dyDescent="0.25">
      <c r="A4506" s="41">
        <v>4504</v>
      </c>
      <c r="B4506" s="41">
        <v>33</v>
      </c>
      <c r="C4506" s="41">
        <v>45</v>
      </c>
    </row>
    <row r="4507" spans="1:3" x14ac:dyDescent="0.25">
      <c r="A4507" s="41">
        <v>4505</v>
      </c>
      <c r="B4507" s="41">
        <v>24</v>
      </c>
      <c r="C4507" s="41">
        <v>45</v>
      </c>
    </row>
    <row r="4508" spans="1:3" x14ac:dyDescent="0.25">
      <c r="A4508" s="41">
        <v>4506</v>
      </c>
      <c r="B4508" s="41">
        <v>0</v>
      </c>
      <c r="C4508" s="41">
        <v>51</v>
      </c>
    </row>
    <row r="4509" spans="1:3" x14ac:dyDescent="0.25">
      <c r="A4509" s="41">
        <v>4507</v>
      </c>
      <c r="B4509" s="41">
        <v>21</v>
      </c>
      <c r="C4509" s="41">
        <v>48</v>
      </c>
    </row>
    <row r="4510" spans="1:3" x14ac:dyDescent="0.25">
      <c r="A4510" s="41">
        <v>4508</v>
      </c>
      <c r="B4510" s="41">
        <v>52</v>
      </c>
      <c r="C4510" s="41">
        <v>28</v>
      </c>
    </row>
    <row r="4511" spans="1:3" x14ac:dyDescent="0.25">
      <c r="A4511" s="41">
        <v>4509</v>
      </c>
      <c r="B4511" s="41">
        <v>38</v>
      </c>
      <c r="C4511" s="41">
        <v>14</v>
      </c>
    </row>
    <row r="4512" spans="1:3" x14ac:dyDescent="0.25">
      <c r="A4512" s="41">
        <v>4510</v>
      </c>
      <c r="B4512" s="41">
        <v>20</v>
      </c>
      <c r="C4512" s="41">
        <v>17</v>
      </c>
    </row>
    <row r="4513" spans="1:3" x14ac:dyDescent="0.25">
      <c r="A4513" s="41">
        <v>4511</v>
      </c>
      <c r="B4513" s="41">
        <v>33</v>
      </c>
      <c r="C4513" s="41">
        <v>37</v>
      </c>
    </row>
    <row r="4514" spans="1:3" x14ac:dyDescent="0.25">
      <c r="A4514" s="41">
        <v>4512</v>
      </c>
      <c r="B4514" s="41">
        <v>17</v>
      </c>
      <c r="C4514" s="41">
        <v>51</v>
      </c>
    </row>
    <row r="4515" spans="1:3" x14ac:dyDescent="0.25">
      <c r="A4515" s="41">
        <v>4513</v>
      </c>
      <c r="B4515" s="41">
        <v>22</v>
      </c>
      <c r="C4515" s="41">
        <v>38</v>
      </c>
    </row>
    <row r="4516" spans="1:3" x14ac:dyDescent="0.25">
      <c r="A4516" s="41">
        <v>4514</v>
      </c>
      <c r="B4516" s="41">
        <v>43</v>
      </c>
      <c r="C4516" s="41">
        <v>27</v>
      </c>
    </row>
    <row r="4517" spans="1:3" x14ac:dyDescent="0.25">
      <c r="A4517" s="41">
        <v>4515</v>
      </c>
      <c r="B4517" s="41">
        <v>24</v>
      </c>
      <c r="C4517" s="41">
        <v>27</v>
      </c>
    </row>
    <row r="4518" spans="1:3" x14ac:dyDescent="0.25">
      <c r="A4518" s="41">
        <v>4516</v>
      </c>
      <c r="B4518" s="41">
        <v>19</v>
      </c>
      <c r="C4518" s="41">
        <v>24</v>
      </c>
    </row>
    <row r="4519" spans="1:3" x14ac:dyDescent="0.25">
      <c r="A4519" s="41">
        <v>4517</v>
      </c>
      <c r="B4519" s="41">
        <v>39</v>
      </c>
      <c r="C4519" s="41">
        <v>29</v>
      </c>
    </row>
    <row r="4520" spans="1:3" x14ac:dyDescent="0.25">
      <c r="A4520" s="41">
        <v>4518</v>
      </c>
      <c r="B4520" s="41">
        <v>24</v>
      </c>
      <c r="C4520" s="41">
        <v>35</v>
      </c>
    </row>
    <row r="4521" spans="1:3" x14ac:dyDescent="0.25">
      <c r="A4521" s="41">
        <v>4519</v>
      </c>
      <c r="B4521" s="41">
        <v>31</v>
      </c>
      <c r="C4521" s="41">
        <v>17</v>
      </c>
    </row>
    <row r="4522" spans="1:3" x14ac:dyDescent="0.25">
      <c r="A4522" s="41">
        <v>4520</v>
      </c>
      <c r="B4522" s="41">
        <v>20</v>
      </c>
      <c r="C4522" s="41">
        <v>46</v>
      </c>
    </row>
    <row r="4523" spans="1:3" x14ac:dyDescent="0.25">
      <c r="A4523" s="41">
        <v>4521</v>
      </c>
      <c r="B4523" s="41">
        <v>23</v>
      </c>
      <c r="C4523" s="41">
        <v>36</v>
      </c>
    </row>
    <row r="4524" spans="1:3" x14ac:dyDescent="0.25">
      <c r="A4524" s="41">
        <v>4522</v>
      </c>
      <c r="B4524" s="41">
        <v>38</v>
      </c>
      <c r="C4524" s="41">
        <v>32</v>
      </c>
    </row>
    <row r="4525" spans="1:3" x14ac:dyDescent="0.25">
      <c r="A4525" s="41">
        <v>4523</v>
      </c>
      <c r="B4525" s="41">
        <v>33</v>
      </c>
      <c r="C4525" s="41">
        <v>0</v>
      </c>
    </row>
    <row r="4526" spans="1:3" x14ac:dyDescent="0.25">
      <c r="A4526" s="41">
        <v>4524</v>
      </c>
      <c r="B4526" s="41">
        <v>37</v>
      </c>
      <c r="C4526" s="41">
        <v>20</v>
      </c>
    </row>
    <row r="4527" spans="1:3" x14ac:dyDescent="0.25">
      <c r="A4527" s="41">
        <v>4525</v>
      </c>
      <c r="B4527" s="41">
        <v>21</v>
      </c>
      <c r="C4527" s="41">
        <v>13</v>
      </c>
    </row>
    <row r="4528" spans="1:3" x14ac:dyDescent="0.25">
      <c r="A4528" s="41">
        <v>4526</v>
      </c>
      <c r="B4528" s="41">
        <v>13</v>
      </c>
      <c r="C4528" s="41">
        <v>34</v>
      </c>
    </row>
    <row r="4529" spans="1:3" x14ac:dyDescent="0.25">
      <c r="A4529" s="41">
        <v>4527</v>
      </c>
      <c r="B4529" s="41">
        <v>17</v>
      </c>
      <c r="C4529" s="41">
        <v>28</v>
      </c>
    </row>
    <row r="4530" spans="1:3" x14ac:dyDescent="0.25">
      <c r="A4530" s="41">
        <v>4528</v>
      </c>
      <c r="B4530" s="41">
        <v>17</v>
      </c>
      <c r="C4530" s="41">
        <v>39</v>
      </c>
    </row>
    <row r="4531" spans="1:3" x14ac:dyDescent="0.25">
      <c r="A4531" s="41">
        <v>4529</v>
      </c>
      <c r="B4531" s="41">
        <v>11</v>
      </c>
      <c r="C4531" s="41">
        <v>28</v>
      </c>
    </row>
    <row r="4532" spans="1:3" x14ac:dyDescent="0.25">
      <c r="A4532" s="41">
        <v>4530</v>
      </c>
      <c r="B4532" s="41">
        <v>24</v>
      </c>
      <c r="C4532" s="41">
        <v>28</v>
      </c>
    </row>
    <row r="4533" spans="1:3" x14ac:dyDescent="0.25">
      <c r="A4533" s="41">
        <v>4531</v>
      </c>
      <c r="B4533" s="41">
        <v>47</v>
      </c>
      <c r="C4533" s="41">
        <v>32</v>
      </c>
    </row>
    <row r="4534" spans="1:3" x14ac:dyDescent="0.25">
      <c r="A4534" s="41">
        <v>4532</v>
      </c>
      <c r="B4534" s="41">
        <v>35</v>
      </c>
      <c r="C4534" s="41">
        <v>37</v>
      </c>
    </row>
    <row r="4535" spans="1:3" x14ac:dyDescent="0.25">
      <c r="A4535" s="41">
        <v>4533</v>
      </c>
      <c r="B4535" s="41">
        <v>36</v>
      </c>
      <c r="C4535" s="41">
        <v>30</v>
      </c>
    </row>
    <row r="4536" spans="1:3" x14ac:dyDescent="0.25">
      <c r="A4536" s="41">
        <v>4534</v>
      </c>
      <c r="B4536" s="41">
        <v>9</v>
      </c>
      <c r="C4536" s="41">
        <v>43</v>
      </c>
    </row>
    <row r="4537" spans="1:3" x14ac:dyDescent="0.25">
      <c r="A4537" s="41">
        <v>4535</v>
      </c>
      <c r="B4537" s="41">
        <v>34</v>
      </c>
      <c r="C4537" s="41">
        <v>47</v>
      </c>
    </row>
    <row r="4538" spans="1:3" x14ac:dyDescent="0.25">
      <c r="A4538" s="41">
        <v>4536</v>
      </c>
      <c r="B4538" s="41">
        <v>10</v>
      </c>
      <c r="C4538" s="41">
        <v>32</v>
      </c>
    </row>
    <row r="4539" spans="1:3" x14ac:dyDescent="0.25">
      <c r="A4539" s="41">
        <v>4537</v>
      </c>
      <c r="B4539" s="41">
        <v>39</v>
      </c>
      <c r="C4539" s="41">
        <v>28</v>
      </c>
    </row>
    <row r="4540" spans="1:3" x14ac:dyDescent="0.25">
      <c r="A4540" s="41">
        <v>4538</v>
      </c>
      <c r="B4540" s="41">
        <v>20</v>
      </c>
      <c r="C4540" s="41">
        <v>22</v>
      </c>
    </row>
    <row r="4541" spans="1:3" x14ac:dyDescent="0.25">
      <c r="A4541" s="41">
        <v>4539</v>
      </c>
      <c r="B4541" s="41">
        <v>28</v>
      </c>
      <c r="C4541" s="41">
        <v>24</v>
      </c>
    </row>
    <row r="4542" spans="1:3" x14ac:dyDescent="0.25">
      <c r="A4542" s="41">
        <v>4540</v>
      </c>
      <c r="B4542" s="41">
        <v>27</v>
      </c>
      <c r="C4542" s="41">
        <v>13</v>
      </c>
    </row>
    <row r="4543" spans="1:3" x14ac:dyDescent="0.25">
      <c r="A4543" s="41">
        <v>4541</v>
      </c>
      <c r="B4543" s="41">
        <v>20</v>
      </c>
      <c r="C4543" s="41">
        <v>19</v>
      </c>
    </row>
    <row r="4544" spans="1:3" x14ac:dyDescent="0.25">
      <c r="A4544" s="41">
        <v>4542</v>
      </c>
      <c r="B4544" s="41">
        <v>25</v>
      </c>
      <c r="C4544" s="41">
        <v>40</v>
      </c>
    </row>
    <row r="4545" spans="1:3" x14ac:dyDescent="0.25">
      <c r="A4545" s="41">
        <v>4543</v>
      </c>
      <c r="B4545" s="41">
        <v>14</v>
      </c>
      <c r="C4545" s="41">
        <v>33</v>
      </c>
    </row>
    <row r="4546" spans="1:3" x14ac:dyDescent="0.25">
      <c r="A4546" s="41">
        <v>4544</v>
      </c>
      <c r="B4546" s="41">
        <v>9</v>
      </c>
      <c r="C4546" s="41">
        <v>22</v>
      </c>
    </row>
    <row r="4547" spans="1:3" x14ac:dyDescent="0.25">
      <c r="A4547" s="41">
        <v>4545</v>
      </c>
      <c r="B4547" s="41">
        <v>52</v>
      </c>
      <c r="C4547" s="41">
        <v>6</v>
      </c>
    </row>
    <row r="4548" spans="1:3" x14ac:dyDescent="0.25">
      <c r="A4548" s="41">
        <v>4546</v>
      </c>
      <c r="B4548" s="41">
        <v>11</v>
      </c>
      <c r="C4548" s="41">
        <v>27</v>
      </c>
    </row>
    <row r="4549" spans="1:3" x14ac:dyDescent="0.25">
      <c r="A4549" s="41">
        <v>4547</v>
      </c>
      <c r="B4549" s="41">
        <v>34</v>
      </c>
      <c r="C4549" s="41">
        <v>33</v>
      </c>
    </row>
    <row r="4550" spans="1:3" x14ac:dyDescent="0.25">
      <c r="A4550" s="41">
        <v>4548</v>
      </c>
      <c r="B4550" s="41">
        <v>49</v>
      </c>
      <c r="C4550" s="41">
        <v>10</v>
      </c>
    </row>
    <row r="4551" spans="1:3" x14ac:dyDescent="0.25">
      <c r="A4551" s="41">
        <v>4549</v>
      </c>
      <c r="B4551" s="41">
        <v>22</v>
      </c>
      <c r="C4551" s="41">
        <v>26</v>
      </c>
    </row>
    <row r="4552" spans="1:3" x14ac:dyDescent="0.25">
      <c r="A4552" s="41">
        <v>4550</v>
      </c>
      <c r="B4552" s="41">
        <v>42</v>
      </c>
      <c r="C4552" s="41">
        <v>7</v>
      </c>
    </row>
    <row r="4553" spans="1:3" x14ac:dyDescent="0.25">
      <c r="A4553" s="41">
        <v>4551</v>
      </c>
      <c r="B4553" s="41">
        <v>17</v>
      </c>
      <c r="C4553" s="41">
        <v>24</v>
      </c>
    </row>
    <row r="4554" spans="1:3" x14ac:dyDescent="0.25">
      <c r="A4554" s="41">
        <v>4552</v>
      </c>
      <c r="B4554" s="41">
        <v>37</v>
      </c>
      <c r="C4554" s="41">
        <v>43</v>
      </c>
    </row>
    <row r="4555" spans="1:3" x14ac:dyDescent="0.25">
      <c r="A4555" s="41">
        <v>4553</v>
      </c>
      <c r="B4555" s="41">
        <v>39</v>
      </c>
      <c r="C4555" s="41">
        <v>27</v>
      </c>
    </row>
    <row r="4556" spans="1:3" x14ac:dyDescent="0.25">
      <c r="A4556" s="41">
        <v>4554</v>
      </c>
      <c r="B4556" s="41">
        <v>49</v>
      </c>
      <c r="C4556" s="41">
        <v>16</v>
      </c>
    </row>
    <row r="4557" spans="1:3" x14ac:dyDescent="0.25">
      <c r="A4557" s="41">
        <v>4555</v>
      </c>
      <c r="B4557" s="41">
        <v>41</v>
      </c>
      <c r="C4557" s="41">
        <v>34</v>
      </c>
    </row>
    <row r="4558" spans="1:3" x14ac:dyDescent="0.25">
      <c r="A4558" s="41">
        <v>4556</v>
      </c>
      <c r="B4558" s="41">
        <v>27</v>
      </c>
      <c r="C4558" s="41">
        <v>41</v>
      </c>
    </row>
    <row r="4559" spans="1:3" x14ac:dyDescent="0.25">
      <c r="A4559" s="41">
        <v>4557</v>
      </c>
      <c r="B4559" s="41">
        <v>10</v>
      </c>
      <c r="C4559" s="41">
        <v>16</v>
      </c>
    </row>
    <row r="4560" spans="1:3" x14ac:dyDescent="0.25">
      <c r="A4560" s="41">
        <v>4558</v>
      </c>
      <c r="B4560" s="41">
        <v>26</v>
      </c>
      <c r="C4560" s="41">
        <v>52</v>
      </c>
    </row>
    <row r="4561" spans="1:3" x14ac:dyDescent="0.25">
      <c r="A4561" s="41">
        <v>4559</v>
      </c>
      <c r="B4561" s="41">
        <v>24</v>
      </c>
      <c r="C4561" s="41">
        <v>12</v>
      </c>
    </row>
    <row r="4562" spans="1:3" x14ac:dyDescent="0.25">
      <c r="A4562" s="41">
        <v>4560</v>
      </c>
      <c r="B4562" s="41">
        <v>35</v>
      </c>
      <c r="C4562" s="41">
        <v>13</v>
      </c>
    </row>
    <row r="4563" spans="1:3" x14ac:dyDescent="0.25">
      <c r="A4563" s="41">
        <v>4561</v>
      </c>
      <c r="B4563" s="41">
        <v>44</v>
      </c>
      <c r="C4563" s="41">
        <v>23</v>
      </c>
    </row>
    <row r="4564" spans="1:3" x14ac:dyDescent="0.25">
      <c r="A4564" s="41">
        <v>4562</v>
      </c>
      <c r="B4564" s="41">
        <v>26</v>
      </c>
      <c r="C4564" s="41">
        <v>13</v>
      </c>
    </row>
    <row r="4565" spans="1:3" x14ac:dyDescent="0.25">
      <c r="A4565" s="41">
        <v>4563</v>
      </c>
      <c r="B4565" s="41">
        <v>2</v>
      </c>
      <c r="C4565" s="41">
        <v>38</v>
      </c>
    </row>
    <row r="4566" spans="1:3" x14ac:dyDescent="0.25">
      <c r="A4566" s="41">
        <v>4564</v>
      </c>
      <c r="B4566" s="41">
        <v>20</v>
      </c>
      <c r="C4566" s="41">
        <v>44</v>
      </c>
    </row>
    <row r="4567" spans="1:3" x14ac:dyDescent="0.25">
      <c r="A4567" s="41">
        <v>4565</v>
      </c>
      <c r="B4567" s="41">
        <v>28</v>
      </c>
      <c r="C4567" s="41">
        <v>29</v>
      </c>
    </row>
    <row r="4568" spans="1:3" x14ac:dyDescent="0.25">
      <c r="A4568" s="41">
        <v>4566</v>
      </c>
      <c r="B4568" s="41">
        <v>21</v>
      </c>
      <c r="C4568" s="41">
        <v>46</v>
      </c>
    </row>
    <row r="4569" spans="1:3" x14ac:dyDescent="0.25">
      <c r="A4569" s="41">
        <v>4567</v>
      </c>
      <c r="B4569" s="41">
        <v>37</v>
      </c>
      <c r="C4569" s="41">
        <v>44</v>
      </c>
    </row>
    <row r="4570" spans="1:3" x14ac:dyDescent="0.25">
      <c r="A4570" s="41">
        <v>4568</v>
      </c>
      <c r="B4570" s="41">
        <v>51</v>
      </c>
      <c r="C4570" s="41">
        <v>39</v>
      </c>
    </row>
    <row r="4571" spans="1:3" x14ac:dyDescent="0.25">
      <c r="A4571" s="41">
        <v>4569</v>
      </c>
      <c r="B4571" s="41">
        <v>31</v>
      </c>
      <c r="C4571" s="41">
        <v>45</v>
      </c>
    </row>
    <row r="4572" spans="1:3" x14ac:dyDescent="0.25">
      <c r="A4572" s="41">
        <v>4570</v>
      </c>
      <c r="B4572" s="41">
        <v>20</v>
      </c>
      <c r="C4572" s="41">
        <v>44</v>
      </c>
    </row>
    <row r="4573" spans="1:3" x14ac:dyDescent="0.25">
      <c r="A4573" s="41">
        <v>4571</v>
      </c>
      <c r="B4573" s="41">
        <v>37</v>
      </c>
      <c r="C4573" s="41">
        <v>25</v>
      </c>
    </row>
    <row r="4574" spans="1:3" x14ac:dyDescent="0.25">
      <c r="A4574" s="41">
        <v>4572</v>
      </c>
      <c r="B4574" s="41">
        <v>35</v>
      </c>
      <c r="C4574" s="41">
        <v>29</v>
      </c>
    </row>
    <row r="4575" spans="1:3" x14ac:dyDescent="0.25">
      <c r="A4575" s="41">
        <v>4573</v>
      </c>
      <c r="B4575" s="41">
        <v>34</v>
      </c>
      <c r="C4575" s="41">
        <v>42</v>
      </c>
    </row>
    <row r="4576" spans="1:3" x14ac:dyDescent="0.25">
      <c r="A4576" s="41">
        <v>4574</v>
      </c>
      <c r="B4576" s="41">
        <v>16</v>
      </c>
      <c r="C4576" s="41">
        <v>7</v>
      </c>
    </row>
    <row r="4577" spans="1:3" x14ac:dyDescent="0.25">
      <c r="A4577" s="41">
        <v>4575</v>
      </c>
      <c r="B4577" s="41">
        <v>18</v>
      </c>
      <c r="C4577" s="41">
        <v>27</v>
      </c>
    </row>
    <row r="4578" spans="1:3" x14ac:dyDescent="0.25">
      <c r="A4578" s="41">
        <v>4576</v>
      </c>
      <c r="B4578" s="41">
        <v>13</v>
      </c>
      <c r="C4578" s="41">
        <v>37</v>
      </c>
    </row>
    <row r="4579" spans="1:3" x14ac:dyDescent="0.25">
      <c r="A4579" s="41">
        <v>4577</v>
      </c>
      <c r="B4579" s="41">
        <v>6</v>
      </c>
      <c r="C4579" s="41">
        <v>28</v>
      </c>
    </row>
    <row r="4580" spans="1:3" x14ac:dyDescent="0.25">
      <c r="A4580" s="41">
        <v>4578</v>
      </c>
      <c r="B4580" s="41">
        <v>24</v>
      </c>
      <c r="C4580" s="41">
        <v>44</v>
      </c>
    </row>
    <row r="4581" spans="1:3" x14ac:dyDescent="0.25">
      <c r="A4581" s="41">
        <v>4579</v>
      </c>
      <c r="B4581" s="41">
        <v>10</v>
      </c>
      <c r="C4581" s="41">
        <v>31</v>
      </c>
    </row>
    <row r="4582" spans="1:3" x14ac:dyDescent="0.25">
      <c r="A4582" s="41">
        <v>4580</v>
      </c>
      <c r="B4582" s="41">
        <v>41</v>
      </c>
      <c r="C4582" s="41">
        <v>33</v>
      </c>
    </row>
    <row r="4583" spans="1:3" x14ac:dyDescent="0.25">
      <c r="A4583" s="41">
        <v>4581</v>
      </c>
      <c r="B4583" s="41">
        <v>24</v>
      </c>
      <c r="C4583" s="41">
        <v>27</v>
      </c>
    </row>
    <row r="4584" spans="1:3" x14ac:dyDescent="0.25">
      <c r="A4584" s="41">
        <v>4582</v>
      </c>
      <c r="B4584" s="41">
        <v>28</v>
      </c>
      <c r="C4584" s="41">
        <v>13</v>
      </c>
    </row>
    <row r="4585" spans="1:3" x14ac:dyDescent="0.25">
      <c r="A4585" s="41">
        <v>4583</v>
      </c>
      <c r="B4585" s="41">
        <v>21</v>
      </c>
      <c r="C4585" s="41">
        <v>27</v>
      </c>
    </row>
    <row r="4586" spans="1:3" x14ac:dyDescent="0.25">
      <c r="A4586" s="41">
        <v>4584</v>
      </c>
      <c r="B4586" s="41">
        <v>43</v>
      </c>
      <c r="C4586" s="41">
        <v>33</v>
      </c>
    </row>
    <row r="4587" spans="1:3" x14ac:dyDescent="0.25">
      <c r="A4587" s="41">
        <v>4585</v>
      </c>
      <c r="B4587" s="41">
        <v>25</v>
      </c>
      <c r="C4587" s="41">
        <v>41</v>
      </c>
    </row>
    <row r="4588" spans="1:3" x14ac:dyDescent="0.25">
      <c r="A4588" s="41">
        <v>4586</v>
      </c>
      <c r="B4588" s="41">
        <v>10</v>
      </c>
      <c r="C4588" s="41">
        <v>17</v>
      </c>
    </row>
    <row r="4589" spans="1:3" x14ac:dyDescent="0.25">
      <c r="A4589" s="41">
        <v>4587</v>
      </c>
      <c r="B4589" s="41">
        <v>10</v>
      </c>
      <c r="C4589" s="41">
        <v>24</v>
      </c>
    </row>
    <row r="4590" spans="1:3" x14ac:dyDescent="0.25">
      <c r="A4590" s="41">
        <v>4588</v>
      </c>
      <c r="B4590" s="41">
        <v>38</v>
      </c>
      <c r="C4590" s="41">
        <v>10</v>
      </c>
    </row>
    <row r="4591" spans="1:3" x14ac:dyDescent="0.25">
      <c r="A4591" s="41">
        <v>4589</v>
      </c>
      <c r="B4591" s="41">
        <v>6</v>
      </c>
      <c r="C4591" s="41">
        <v>43</v>
      </c>
    </row>
    <row r="4592" spans="1:3" x14ac:dyDescent="0.25">
      <c r="A4592" s="41">
        <v>4590</v>
      </c>
      <c r="B4592" s="41">
        <v>54</v>
      </c>
      <c r="C4592" s="41">
        <v>33</v>
      </c>
    </row>
    <row r="4593" spans="1:3" x14ac:dyDescent="0.25">
      <c r="A4593" s="41">
        <v>4591</v>
      </c>
      <c r="B4593" s="41">
        <v>45</v>
      </c>
      <c r="C4593" s="41">
        <v>11</v>
      </c>
    </row>
    <row r="4594" spans="1:3" x14ac:dyDescent="0.25">
      <c r="A4594" s="41">
        <v>4592</v>
      </c>
      <c r="B4594" s="41">
        <v>34</v>
      </c>
      <c r="C4594" s="41">
        <v>27</v>
      </c>
    </row>
    <row r="4595" spans="1:3" x14ac:dyDescent="0.25">
      <c r="A4595" s="41">
        <v>4593</v>
      </c>
      <c r="B4595" s="41">
        <v>51</v>
      </c>
      <c r="C4595" s="41">
        <v>0</v>
      </c>
    </row>
    <row r="4596" spans="1:3" x14ac:dyDescent="0.25">
      <c r="A4596" s="41">
        <v>4594</v>
      </c>
      <c r="B4596" s="41">
        <v>25</v>
      </c>
      <c r="C4596" s="41">
        <v>19</v>
      </c>
    </row>
    <row r="4597" spans="1:3" x14ac:dyDescent="0.25">
      <c r="A4597" s="41">
        <v>4595</v>
      </c>
      <c r="B4597" s="41">
        <v>24</v>
      </c>
      <c r="C4597" s="41">
        <v>26</v>
      </c>
    </row>
    <row r="4598" spans="1:3" x14ac:dyDescent="0.25">
      <c r="A4598" s="41">
        <v>4596</v>
      </c>
      <c r="B4598" s="41">
        <v>54</v>
      </c>
      <c r="C4598" s="41">
        <v>41</v>
      </c>
    </row>
    <row r="4599" spans="1:3" x14ac:dyDescent="0.25">
      <c r="A4599" s="41">
        <v>4597</v>
      </c>
      <c r="B4599" s="41">
        <v>13</v>
      </c>
      <c r="C4599" s="41">
        <v>19</v>
      </c>
    </row>
    <row r="4600" spans="1:3" x14ac:dyDescent="0.25">
      <c r="A4600" s="41">
        <v>4598</v>
      </c>
      <c r="B4600" s="41">
        <v>22</v>
      </c>
      <c r="C4600" s="41">
        <v>14</v>
      </c>
    </row>
    <row r="4601" spans="1:3" x14ac:dyDescent="0.25">
      <c r="A4601" s="41">
        <v>4599</v>
      </c>
      <c r="B4601" s="41">
        <v>42</v>
      </c>
      <c r="C4601" s="41">
        <v>41</v>
      </c>
    </row>
    <row r="4602" spans="1:3" x14ac:dyDescent="0.25">
      <c r="A4602" s="41">
        <v>4600</v>
      </c>
      <c r="B4602" s="41">
        <v>47</v>
      </c>
      <c r="C4602" s="41">
        <v>33</v>
      </c>
    </row>
    <row r="4603" spans="1:3" x14ac:dyDescent="0.25">
      <c r="A4603" s="41">
        <v>4601</v>
      </c>
      <c r="B4603" s="41">
        <v>17</v>
      </c>
      <c r="C4603" s="41">
        <v>40</v>
      </c>
    </row>
    <row r="4604" spans="1:3" x14ac:dyDescent="0.25">
      <c r="A4604" s="41">
        <v>4602</v>
      </c>
      <c r="B4604" s="41">
        <v>13</v>
      </c>
      <c r="C4604" s="41">
        <v>34</v>
      </c>
    </row>
    <row r="4605" spans="1:3" x14ac:dyDescent="0.25">
      <c r="A4605" s="41">
        <v>4603</v>
      </c>
      <c r="B4605" s="41">
        <v>31</v>
      </c>
      <c r="C4605" s="41">
        <v>19</v>
      </c>
    </row>
    <row r="4606" spans="1:3" x14ac:dyDescent="0.25">
      <c r="A4606" s="41">
        <v>4604</v>
      </c>
      <c r="B4606" s="41">
        <v>30</v>
      </c>
      <c r="C4606" s="41">
        <v>6</v>
      </c>
    </row>
    <row r="4607" spans="1:3" x14ac:dyDescent="0.25">
      <c r="A4607" s="41">
        <v>4605</v>
      </c>
      <c r="B4607" s="41">
        <v>31</v>
      </c>
      <c r="C4607" s="41">
        <v>23</v>
      </c>
    </row>
    <row r="4608" spans="1:3" x14ac:dyDescent="0.25">
      <c r="A4608" s="41">
        <v>4606</v>
      </c>
      <c r="B4608" s="41">
        <v>40</v>
      </c>
      <c r="C4608" s="41">
        <v>43</v>
      </c>
    </row>
    <row r="4609" spans="1:3" x14ac:dyDescent="0.25">
      <c r="A4609" s="41">
        <v>4607</v>
      </c>
      <c r="B4609" s="41">
        <v>67</v>
      </c>
      <c r="C4609" s="41">
        <v>16</v>
      </c>
    </row>
    <row r="4610" spans="1:3" x14ac:dyDescent="0.25">
      <c r="A4610" s="41">
        <v>4608</v>
      </c>
      <c r="B4610" s="41">
        <v>24</v>
      </c>
      <c r="C4610" s="41">
        <v>29</v>
      </c>
    </row>
    <row r="4611" spans="1:3" x14ac:dyDescent="0.25">
      <c r="A4611" s="41">
        <v>4609</v>
      </c>
      <c r="B4611" s="41">
        <v>17</v>
      </c>
      <c r="C4611" s="41">
        <v>27</v>
      </c>
    </row>
    <row r="4612" spans="1:3" x14ac:dyDescent="0.25">
      <c r="A4612" s="41">
        <v>4610</v>
      </c>
      <c r="B4612" s="41">
        <v>31</v>
      </c>
      <c r="C4612" s="41">
        <v>15</v>
      </c>
    </row>
    <row r="4613" spans="1:3" x14ac:dyDescent="0.25">
      <c r="A4613" s="41">
        <v>4611</v>
      </c>
      <c r="B4613" s="41">
        <v>48</v>
      </c>
      <c r="C4613" s="41">
        <v>30</v>
      </c>
    </row>
    <row r="4614" spans="1:3" x14ac:dyDescent="0.25">
      <c r="A4614" s="41">
        <v>4612</v>
      </c>
      <c r="B4614" s="41">
        <v>58</v>
      </c>
      <c r="C4614" s="41">
        <v>19</v>
      </c>
    </row>
    <row r="4615" spans="1:3" x14ac:dyDescent="0.25">
      <c r="A4615" s="41">
        <v>4613</v>
      </c>
      <c r="B4615" s="41">
        <v>6</v>
      </c>
      <c r="C4615" s="41">
        <v>31</v>
      </c>
    </row>
    <row r="4616" spans="1:3" x14ac:dyDescent="0.25">
      <c r="A4616" s="41">
        <v>4614</v>
      </c>
      <c r="B4616" s="41">
        <v>35</v>
      </c>
      <c r="C4616" s="41">
        <v>30</v>
      </c>
    </row>
    <row r="4617" spans="1:3" x14ac:dyDescent="0.25">
      <c r="A4617" s="41">
        <v>4615</v>
      </c>
      <c r="B4617" s="41">
        <v>41</v>
      </c>
      <c r="C4617" s="41">
        <v>21</v>
      </c>
    </row>
    <row r="4618" spans="1:3" x14ac:dyDescent="0.25">
      <c r="A4618" s="41">
        <v>4616</v>
      </c>
      <c r="B4618" s="41">
        <v>17</v>
      </c>
      <c r="C4618" s="41">
        <v>16</v>
      </c>
    </row>
    <row r="4619" spans="1:3" x14ac:dyDescent="0.25">
      <c r="A4619" s="41">
        <v>4617</v>
      </c>
      <c r="B4619" s="41">
        <v>31</v>
      </c>
      <c r="C4619" s="41">
        <v>23</v>
      </c>
    </row>
    <row r="4620" spans="1:3" x14ac:dyDescent="0.25">
      <c r="A4620" s="41">
        <v>4618</v>
      </c>
      <c r="B4620" s="41">
        <v>7</v>
      </c>
      <c r="C4620" s="41">
        <v>37</v>
      </c>
    </row>
    <row r="4621" spans="1:3" x14ac:dyDescent="0.25">
      <c r="A4621" s="41">
        <v>4619</v>
      </c>
      <c r="B4621" s="41">
        <v>20</v>
      </c>
      <c r="C4621" s="41">
        <v>32</v>
      </c>
    </row>
    <row r="4622" spans="1:3" x14ac:dyDescent="0.25">
      <c r="A4622" s="41">
        <v>4620</v>
      </c>
      <c r="B4622" s="41">
        <v>19</v>
      </c>
      <c r="C4622" s="41">
        <v>37</v>
      </c>
    </row>
    <row r="4623" spans="1:3" x14ac:dyDescent="0.25">
      <c r="A4623" s="41">
        <v>4621</v>
      </c>
      <c r="B4623" s="41">
        <v>35</v>
      </c>
      <c r="C4623" s="41">
        <v>26</v>
      </c>
    </row>
    <row r="4624" spans="1:3" x14ac:dyDescent="0.25">
      <c r="A4624" s="41">
        <v>4622</v>
      </c>
      <c r="B4624" s="41">
        <v>24</v>
      </c>
      <c r="C4624" s="41">
        <v>51</v>
      </c>
    </row>
    <row r="4625" spans="1:3" x14ac:dyDescent="0.25">
      <c r="A4625" s="41">
        <v>4623</v>
      </c>
      <c r="B4625" s="41">
        <v>3</v>
      </c>
      <c r="C4625" s="41">
        <v>16</v>
      </c>
    </row>
    <row r="4626" spans="1:3" x14ac:dyDescent="0.25">
      <c r="A4626" s="41">
        <v>4624</v>
      </c>
      <c r="B4626" s="41">
        <v>42</v>
      </c>
      <c r="C4626" s="41">
        <v>23</v>
      </c>
    </row>
    <row r="4627" spans="1:3" x14ac:dyDescent="0.25">
      <c r="A4627" s="41">
        <v>4625</v>
      </c>
      <c r="B4627" s="41">
        <v>16</v>
      </c>
      <c r="C4627" s="41">
        <v>22</v>
      </c>
    </row>
    <row r="4628" spans="1:3" x14ac:dyDescent="0.25">
      <c r="A4628" s="41">
        <v>4626</v>
      </c>
      <c r="B4628" s="41">
        <v>37</v>
      </c>
      <c r="C4628" s="41">
        <v>20</v>
      </c>
    </row>
    <row r="4629" spans="1:3" x14ac:dyDescent="0.25">
      <c r="A4629" s="41">
        <v>4627</v>
      </c>
      <c r="B4629" s="41">
        <v>35</v>
      </c>
      <c r="C4629" s="41">
        <v>26</v>
      </c>
    </row>
    <row r="4630" spans="1:3" x14ac:dyDescent="0.25">
      <c r="A4630" s="41">
        <v>4628</v>
      </c>
      <c r="B4630" s="41">
        <v>7</v>
      </c>
      <c r="C4630" s="41">
        <v>33</v>
      </c>
    </row>
    <row r="4631" spans="1:3" x14ac:dyDescent="0.25">
      <c r="A4631" s="41">
        <v>4629</v>
      </c>
      <c r="B4631" s="41">
        <v>10</v>
      </c>
      <c r="C4631" s="41">
        <v>27</v>
      </c>
    </row>
    <row r="4632" spans="1:3" x14ac:dyDescent="0.25">
      <c r="A4632" s="41">
        <v>4630</v>
      </c>
      <c r="B4632" s="41">
        <v>32</v>
      </c>
      <c r="C4632" s="41">
        <v>27</v>
      </c>
    </row>
    <row r="4633" spans="1:3" x14ac:dyDescent="0.25">
      <c r="A4633" s="41">
        <v>4631</v>
      </c>
      <c r="B4633" s="41">
        <v>30</v>
      </c>
      <c r="C4633" s="41">
        <v>17</v>
      </c>
    </row>
    <row r="4634" spans="1:3" x14ac:dyDescent="0.25">
      <c r="A4634" s="41">
        <v>4632</v>
      </c>
      <c r="B4634" s="41">
        <v>45</v>
      </c>
      <c r="C4634" s="41">
        <v>20</v>
      </c>
    </row>
    <row r="4635" spans="1:3" x14ac:dyDescent="0.25">
      <c r="A4635" s="41">
        <v>4633</v>
      </c>
      <c r="B4635" s="41">
        <v>20</v>
      </c>
      <c r="C4635" s="41">
        <v>16</v>
      </c>
    </row>
    <row r="4636" spans="1:3" x14ac:dyDescent="0.25">
      <c r="A4636" s="41">
        <v>4634</v>
      </c>
      <c r="B4636" s="41">
        <v>45</v>
      </c>
      <c r="C4636" s="41">
        <v>18</v>
      </c>
    </row>
    <row r="4637" spans="1:3" x14ac:dyDescent="0.25">
      <c r="A4637" s="41">
        <v>4635</v>
      </c>
      <c r="B4637" s="41">
        <v>41</v>
      </c>
      <c r="C4637" s="41">
        <v>49</v>
      </c>
    </row>
    <row r="4638" spans="1:3" x14ac:dyDescent="0.25">
      <c r="A4638" s="41">
        <v>4636</v>
      </c>
      <c r="B4638" s="41">
        <v>31</v>
      </c>
      <c r="C4638" s="41">
        <v>26</v>
      </c>
    </row>
    <row r="4639" spans="1:3" x14ac:dyDescent="0.25">
      <c r="A4639" s="41">
        <v>4637</v>
      </c>
      <c r="B4639" s="41">
        <v>21</v>
      </c>
      <c r="C4639" s="41">
        <v>16</v>
      </c>
    </row>
    <row r="4640" spans="1:3" x14ac:dyDescent="0.25">
      <c r="A4640" s="41">
        <v>4638</v>
      </c>
      <c r="B4640" s="41">
        <v>25</v>
      </c>
      <c r="C4640" s="41">
        <v>13</v>
      </c>
    </row>
    <row r="4641" spans="1:3" x14ac:dyDescent="0.25">
      <c r="A4641" s="41">
        <v>4639</v>
      </c>
      <c r="B4641" s="41">
        <v>21</v>
      </c>
      <c r="C4641" s="41">
        <v>20</v>
      </c>
    </row>
    <row r="4642" spans="1:3" x14ac:dyDescent="0.25">
      <c r="A4642" s="41">
        <v>4640</v>
      </c>
      <c r="B4642" s="41">
        <v>27</v>
      </c>
      <c r="C4642" s="41">
        <v>39</v>
      </c>
    </row>
    <row r="4643" spans="1:3" x14ac:dyDescent="0.25">
      <c r="A4643" s="41">
        <v>4641</v>
      </c>
      <c r="B4643" s="41">
        <v>56</v>
      </c>
      <c r="C4643" s="41">
        <v>33</v>
      </c>
    </row>
    <row r="4644" spans="1:3" x14ac:dyDescent="0.25">
      <c r="A4644" s="41">
        <v>4642</v>
      </c>
      <c r="B4644" s="41">
        <v>15</v>
      </c>
      <c r="C4644" s="41">
        <v>22</v>
      </c>
    </row>
    <row r="4645" spans="1:3" x14ac:dyDescent="0.25">
      <c r="A4645" s="41">
        <v>4643</v>
      </c>
      <c r="B4645" s="41">
        <v>21</v>
      </c>
      <c r="C4645" s="41">
        <v>29</v>
      </c>
    </row>
    <row r="4646" spans="1:3" x14ac:dyDescent="0.25">
      <c r="A4646" s="41">
        <v>4644</v>
      </c>
      <c r="B4646" s="41">
        <v>23</v>
      </c>
      <c r="C4646" s="41">
        <v>24</v>
      </c>
    </row>
    <row r="4647" spans="1:3" x14ac:dyDescent="0.25">
      <c r="A4647" s="41">
        <v>4645</v>
      </c>
      <c r="B4647" s="41">
        <v>17</v>
      </c>
      <c r="C4647" s="41">
        <v>45</v>
      </c>
    </row>
    <row r="4648" spans="1:3" x14ac:dyDescent="0.25">
      <c r="A4648" s="41">
        <v>4646</v>
      </c>
      <c r="B4648" s="41">
        <v>10</v>
      </c>
      <c r="C4648" s="41">
        <v>55</v>
      </c>
    </row>
    <row r="4649" spans="1:3" x14ac:dyDescent="0.25">
      <c r="A4649" s="41">
        <v>4647</v>
      </c>
      <c r="B4649" s="41">
        <v>37</v>
      </c>
      <c r="C4649" s="41">
        <v>23</v>
      </c>
    </row>
    <row r="4650" spans="1:3" x14ac:dyDescent="0.25">
      <c r="A4650" s="41">
        <v>4648</v>
      </c>
      <c r="B4650" s="41">
        <v>9</v>
      </c>
      <c r="C4650" s="41">
        <v>6</v>
      </c>
    </row>
    <row r="4651" spans="1:3" x14ac:dyDescent="0.25">
      <c r="A4651" s="41">
        <v>4649</v>
      </c>
      <c r="B4651" s="41">
        <v>30</v>
      </c>
      <c r="C4651" s="41">
        <v>33</v>
      </c>
    </row>
    <row r="4652" spans="1:3" x14ac:dyDescent="0.25">
      <c r="A4652" s="41">
        <v>4650</v>
      </c>
      <c r="B4652" s="41">
        <v>27</v>
      </c>
      <c r="C4652" s="41">
        <v>18</v>
      </c>
    </row>
    <row r="4653" spans="1:3" x14ac:dyDescent="0.25">
      <c r="A4653" s="41">
        <v>4651</v>
      </c>
      <c r="B4653" s="41">
        <v>20</v>
      </c>
      <c r="C4653" s="41">
        <v>35</v>
      </c>
    </row>
    <row r="4654" spans="1:3" x14ac:dyDescent="0.25">
      <c r="A4654" s="41">
        <v>4652</v>
      </c>
      <c r="B4654" s="41">
        <v>20</v>
      </c>
      <c r="C4654" s="41">
        <v>26</v>
      </c>
    </row>
    <row r="4655" spans="1:3" x14ac:dyDescent="0.25">
      <c r="A4655" s="41">
        <v>4653</v>
      </c>
      <c r="B4655" s="41">
        <v>14</v>
      </c>
      <c r="C4655" s="41">
        <v>19</v>
      </c>
    </row>
    <row r="4656" spans="1:3" x14ac:dyDescent="0.25">
      <c r="A4656" s="41">
        <v>4654</v>
      </c>
      <c r="B4656" s="41">
        <v>34</v>
      </c>
      <c r="C4656" s="41">
        <v>25</v>
      </c>
    </row>
    <row r="4657" spans="1:3" x14ac:dyDescent="0.25">
      <c r="A4657" s="41">
        <v>4655</v>
      </c>
      <c r="B4657" s="41">
        <v>24</v>
      </c>
      <c r="C4657" s="41">
        <v>29</v>
      </c>
    </row>
    <row r="4658" spans="1:3" x14ac:dyDescent="0.25">
      <c r="A4658" s="41">
        <v>4656</v>
      </c>
      <c r="B4658" s="41">
        <v>7</v>
      </c>
      <c r="C4658" s="41">
        <v>36</v>
      </c>
    </row>
    <row r="4659" spans="1:3" x14ac:dyDescent="0.25">
      <c r="A4659" s="41">
        <v>4657</v>
      </c>
      <c r="B4659" s="41">
        <v>21</v>
      </c>
      <c r="C4659" s="41">
        <v>34</v>
      </c>
    </row>
    <row r="4660" spans="1:3" x14ac:dyDescent="0.25">
      <c r="A4660" s="41">
        <v>4658</v>
      </c>
      <c r="B4660" s="41">
        <v>20</v>
      </c>
      <c r="C4660" s="41">
        <v>23</v>
      </c>
    </row>
    <row r="4661" spans="1:3" x14ac:dyDescent="0.25">
      <c r="A4661" s="41">
        <v>4659</v>
      </c>
      <c r="B4661" s="41">
        <v>31</v>
      </c>
      <c r="C4661" s="41">
        <v>13</v>
      </c>
    </row>
    <row r="4662" spans="1:3" x14ac:dyDescent="0.25">
      <c r="A4662" s="41">
        <v>4660</v>
      </c>
      <c r="B4662" s="41">
        <v>26</v>
      </c>
      <c r="C4662" s="41">
        <v>27</v>
      </c>
    </row>
    <row r="4663" spans="1:3" x14ac:dyDescent="0.25">
      <c r="A4663" s="41">
        <v>4661</v>
      </c>
      <c r="B4663" s="41">
        <v>24</v>
      </c>
      <c r="C4663" s="41">
        <v>37</v>
      </c>
    </row>
    <row r="4664" spans="1:3" x14ac:dyDescent="0.25">
      <c r="A4664" s="41">
        <v>4662</v>
      </c>
      <c r="B4664" s="41">
        <v>22</v>
      </c>
      <c r="C4664" s="41">
        <v>32</v>
      </c>
    </row>
    <row r="4665" spans="1:3" x14ac:dyDescent="0.25">
      <c r="A4665" s="41">
        <v>4663</v>
      </c>
      <c r="B4665" s="41">
        <v>21</v>
      </c>
      <c r="C4665" s="41">
        <v>29</v>
      </c>
    </row>
    <row r="4666" spans="1:3" x14ac:dyDescent="0.25">
      <c r="A4666" s="41">
        <v>4664</v>
      </c>
      <c r="B4666" s="41">
        <v>20</v>
      </c>
      <c r="C4666" s="41">
        <v>26</v>
      </c>
    </row>
    <row r="4667" spans="1:3" x14ac:dyDescent="0.25">
      <c r="A4667" s="41">
        <v>4665</v>
      </c>
      <c r="B4667" s="41">
        <v>21</v>
      </c>
      <c r="C4667" s="41">
        <v>71</v>
      </c>
    </row>
    <row r="4668" spans="1:3" x14ac:dyDescent="0.25">
      <c r="A4668" s="41">
        <v>4666</v>
      </c>
      <c r="B4668" s="41">
        <v>32</v>
      </c>
      <c r="C4668" s="41">
        <v>51</v>
      </c>
    </row>
    <row r="4669" spans="1:3" x14ac:dyDescent="0.25">
      <c r="A4669" s="41">
        <v>4667</v>
      </c>
      <c r="B4669" s="41">
        <v>38</v>
      </c>
      <c r="C4669" s="41">
        <v>33</v>
      </c>
    </row>
    <row r="4670" spans="1:3" x14ac:dyDescent="0.25">
      <c r="A4670" s="41">
        <v>4668</v>
      </c>
      <c r="B4670" s="41">
        <v>34</v>
      </c>
      <c r="C4670" s="41">
        <v>6</v>
      </c>
    </row>
    <row r="4671" spans="1:3" x14ac:dyDescent="0.25">
      <c r="A4671" s="41">
        <v>4669</v>
      </c>
      <c r="B4671" s="41">
        <v>49</v>
      </c>
      <c r="C4671" s="41">
        <v>42</v>
      </c>
    </row>
    <row r="4672" spans="1:3" x14ac:dyDescent="0.25">
      <c r="A4672" s="41">
        <v>4670</v>
      </c>
      <c r="B4672" s="41">
        <v>28</v>
      </c>
      <c r="C4672" s="41">
        <v>13</v>
      </c>
    </row>
    <row r="4673" spans="1:3" x14ac:dyDescent="0.25">
      <c r="A4673" s="41">
        <v>4671</v>
      </c>
      <c r="B4673" s="41">
        <v>39</v>
      </c>
      <c r="C4673" s="41">
        <v>30</v>
      </c>
    </row>
    <row r="4674" spans="1:3" x14ac:dyDescent="0.25">
      <c r="A4674" s="41">
        <v>4672</v>
      </c>
      <c r="B4674" s="41">
        <v>28</v>
      </c>
      <c r="C4674" s="41">
        <v>32</v>
      </c>
    </row>
    <row r="4675" spans="1:3" x14ac:dyDescent="0.25">
      <c r="A4675" s="41">
        <v>4673</v>
      </c>
      <c r="B4675" s="41">
        <v>55</v>
      </c>
      <c r="C4675" s="41">
        <v>6</v>
      </c>
    </row>
    <row r="4676" spans="1:3" x14ac:dyDescent="0.25">
      <c r="A4676" s="41">
        <v>4674</v>
      </c>
      <c r="B4676" s="41">
        <v>14</v>
      </c>
      <c r="C4676" s="41">
        <v>23</v>
      </c>
    </row>
    <row r="4677" spans="1:3" x14ac:dyDescent="0.25">
      <c r="A4677" s="41">
        <v>4675</v>
      </c>
      <c r="B4677" s="41">
        <v>40</v>
      </c>
      <c r="C4677" s="41">
        <v>38</v>
      </c>
    </row>
    <row r="4678" spans="1:3" x14ac:dyDescent="0.25">
      <c r="A4678" s="41">
        <v>4676</v>
      </c>
      <c r="B4678" s="41">
        <v>9</v>
      </c>
      <c r="C4678" s="41">
        <v>28</v>
      </c>
    </row>
    <row r="4679" spans="1:3" x14ac:dyDescent="0.25">
      <c r="A4679" s="41">
        <v>4677</v>
      </c>
      <c r="B4679" s="41">
        <v>10</v>
      </c>
      <c r="C4679" s="41">
        <v>19</v>
      </c>
    </row>
    <row r="4680" spans="1:3" x14ac:dyDescent="0.25">
      <c r="A4680" s="41">
        <v>4678</v>
      </c>
      <c r="B4680" s="41">
        <v>22</v>
      </c>
      <c r="C4680" s="41">
        <v>47</v>
      </c>
    </row>
    <row r="4681" spans="1:3" x14ac:dyDescent="0.25">
      <c r="A4681" s="41">
        <v>4679</v>
      </c>
      <c r="B4681" s="41">
        <v>10</v>
      </c>
      <c r="C4681" s="41">
        <v>12</v>
      </c>
    </row>
    <row r="4682" spans="1:3" x14ac:dyDescent="0.25">
      <c r="A4682" s="41">
        <v>4680</v>
      </c>
      <c r="B4682" s="41">
        <v>39</v>
      </c>
      <c r="C4682" s="41">
        <v>30</v>
      </c>
    </row>
    <row r="4683" spans="1:3" x14ac:dyDescent="0.25">
      <c r="A4683" s="41">
        <v>4681</v>
      </c>
      <c r="B4683" s="41">
        <v>32</v>
      </c>
      <c r="C4683" s="41">
        <v>44</v>
      </c>
    </row>
    <row r="4684" spans="1:3" x14ac:dyDescent="0.25">
      <c r="A4684" s="41">
        <v>4682</v>
      </c>
      <c r="B4684" s="41">
        <v>48</v>
      </c>
      <c r="C4684" s="41">
        <v>27</v>
      </c>
    </row>
    <row r="4685" spans="1:3" x14ac:dyDescent="0.25">
      <c r="A4685" s="41">
        <v>4683</v>
      </c>
      <c r="B4685" s="41">
        <v>46</v>
      </c>
      <c r="C4685" s="41">
        <v>37</v>
      </c>
    </row>
    <row r="4686" spans="1:3" x14ac:dyDescent="0.25">
      <c r="A4686" s="41">
        <v>4684</v>
      </c>
      <c r="B4686" s="41">
        <v>24</v>
      </c>
      <c r="C4686" s="41">
        <v>39</v>
      </c>
    </row>
    <row r="4687" spans="1:3" x14ac:dyDescent="0.25">
      <c r="A4687" s="41">
        <v>4685</v>
      </c>
      <c r="B4687" s="41">
        <v>19</v>
      </c>
      <c r="C4687" s="41">
        <v>26</v>
      </c>
    </row>
    <row r="4688" spans="1:3" x14ac:dyDescent="0.25">
      <c r="A4688" s="41">
        <v>4686</v>
      </c>
      <c r="B4688" s="41">
        <v>48</v>
      </c>
      <c r="C4688" s="41">
        <v>27</v>
      </c>
    </row>
    <row r="4689" spans="1:3" x14ac:dyDescent="0.25">
      <c r="A4689" s="41">
        <v>4687</v>
      </c>
      <c r="B4689" s="41">
        <v>32</v>
      </c>
      <c r="C4689" s="41">
        <v>28</v>
      </c>
    </row>
    <row r="4690" spans="1:3" x14ac:dyDescent="0.25">
      <c r="A4690" s="41">
        <v>4688</v>
      </c>
      <c r="B4690" s="41">
        <v>33</v>
      </c>
      <c r="C4690" s="41">
        <v>32</v>
      </c>
    </row>
    <row r="4691" spans="1:3" x14ac:dyDescent="0.25">
      <c r="A4691" s="41">
        <v>4689</v>
      </c>
      <c r="B4691" s="41">
        <v>54</v>
      </c>
      <c r="C4691" s="41">
        <v>30</v>
      </c>
    </row>
    <row r="4692" spans="1:3" x14ac:dyDescent="0.25">
      <c r="A4692" s="41">
        <v>4690</v>
      </c>
      <c r="B4692" s="41">
        <v>37</v>
      </c>
      <c r="C4692" s="41">
        <v>22</v>
      </c>
    </row>
    <row r="4693" spans="1:3" x14ac:dyDescent="0.25">
      <c r="A4693" s="41">
        <v>4691</v>
      </c>
      <c r="B4693" s="41">
        <v>23</v>
      </c>
      <c r="C4693" s="41">
        <v>16</v>
      </c>
    </row>
    <row r="4694" spans="1:3" x14ac:dyDescent="0.25">
      <c r="A4694" s="41">
        <v>4692</v>
      </c>
      <c r="B4694" s="41">
        <v>13</v>
      </c>
      <c r="C4694" s="41">
        <v>33</v>
      </c>
    </row>
    <row r="4695" spans="1:3" x14ac:dyDescent="0.25">
      <c r="A4695" s="41">
        <v>4693</v>
      </c>
      <c r="B4695" s="41">
        <v>42</v>
      </c>
      <c r="C4695" s="41">
        <v>33</v>
      </c>
    </row>
    <row r="4696" spans="1:3" x14ac:dyDescent="0.25">
      <c r="A4696" s="41">
        <v>4694</v>
      </c>
      <c r="B4696" s="41">
        <v>14</v>
      </c>
      <c r="C4696" s="41">
        <v>8</v>
      </c>
    </row>
    <row r="4697" spans="1:3" x14ac:dyDescent="0.25">
      <c r="A4697" s="41">
        <v>4695</v>
      </c>
      <c r="B4697" s="41">
        <v>48</v>
      </c>
      <c r="C4697" s="41">
        <v>44</v>
      </c>
    </row>
    <row r="4698" spans="1:3" x14ac:dyDescent="0.25">
      <c r="A4698" s="41">
        <v>4696</v>
      </c>
      <c r="B4698" s="41">
        <v>21</v>
      </c>
      <c r="C4698" s="41">
        <v>8</v>
      </c>
    </row>
    <row r="4699" spans="1:3" x14ac:dyDescent="0.25">
      <c r="A4699" s="41">
        <v>4697</v>
      </c>
      <c r="B4699" s="41">
        <v>14</v>
      </c>
      <c r="C4699" s="41">
        <v>20</v>
      </c>
    </row>
    <row r="4700" spans="1:3" x14ac:dyDescent="0.25">
      <c r="A4700" s="41">
        <v>4698</v>
      </c>
      <c r="B4700" s="41">
        <v>27</v>
      </c>
      <c r="C4700" s="41">
        <v>17</v>
      </c>
    </row>
    <row r="4701" spans="1:3" x14ac:dyDescent="0.25">
      <c r="A4701" s="41">
        <v>4699</v>
      </c>
      <c r="B4701" s="41">
        <v>17</v>
      </c>
      <c r="C4701" s="41">
        <v>43</v>
      </c>
    </row>
    <row r="4702" spans="1:3" x14ac:dyDescent="0.25">
      <c r="A4702" s="41">
        <v>4700</v>
      </c>
      <c r="B4702" s="41">
        <v>44</v>
      </c>
      <c r="C4702" s="41">
        <v>23</v>
      </c>
    </row>
    <row r="4703" spans="1:3" x14ac:dyDescent="0.25">
      <c r="A4703" s="41">
        <v>4701</v>
      </c>
      <c r="B4703" s="41">
        <v>20</v>
      </c>
      <c r="C4703" s="41">
        <v>56</v>
      </c>
    </row>
    <row r="4704" spans="1:3" x14ac:dyDescent="0.25">
      <c r="A4704" s="41">
        <v>4702</v>
      </c>
      <c r="B4704" s="41">
        <v>40</v>
      </c>
      <c r="C4704" s="41">
        <v>26</v>
      </c>
    </row>
    <row r="4705" spans="1:3" x14ac:dyDescent="0.25">
      <c r="A4705" s="41">
        <v>4703</v>
      </c>
      <c r="B4705" s="41">
        <v>34</v>
      </c>
      <c r="C4705" s="41">
        <v>17</v>
      </c>
    </row>
    <row r="4706" spans="1:3" x14ac:dyDescent="0.25">
      <c r="A4706" s="41">
        <v>4704</v>
      </c>
      <c r="B4706" s="41">
        <v>37</v>
      </c>
      <c r="C4706" s="41">
        <v>21</v>
      </c>
    </row>
    <row r="4707" spans="1:3" x14ac:dyDescent="0.25">
      <c r="A4707" s="41">
        <v>4705</v>
      </c>
      <c r="B4707" s="41">
        <v>13</v>
      </c>
      <c r="C4707" s="41">
        <v>21</v>
      </c>
    </row>
    <row r="4708" spans="1:3" x14ac:dyDescent="0.25">
      <c r="A4708" s="41">
        <v>4706</v>
      </c>
      <c r="B4708" s="41">
        <v>21</v>
      </c>
      <c r="C4708" s="41">
        <v>27</v>
      </c>
    </row>
    <row r="4709" spans="1:3" x14ac:dyDescent="0.25">
      <c r="A4709" s="41">
        <v>4707</v>
      </c>
      <c r="B4709" s="41">
        <v>27</v>
      </c>
      <c r="C4709" s="41">
        <v>34</v>
      </c>
    </row>
    <row r="4710" spans="1:3" x14ac:dyDescent="0.25">
      <c r="A4710" s="41">
        <v>4708</v>
      </c>
      <c r="B4710" s="41">
        <v>13</v>
      </c>
      <c r="C4710" s="41">
        <v>7</v>
      </c>
    </row>
    <row r="4711" spans="1:3" x14ac:dyDescent="0.25">
      <c r="A4711" s="41">
        <v>4709</v>
      </c>
      <c r="B4711" s="41">
        <v>16</v>
      </c>
      <c r="C4711" s="41">
        <v>35</v>
      </c>
    </row>
    <row r="4712" spans="1:3" x14ac:dyDescent="0.25">
      <c r="A4712" s="41">
        <v>4710</v>
      </c>
      <c r="B4712" s="41">
        <v>13</v>
      </c>
      <c r="C4712" s="41">
        <v>50</v>
      </c>
    </row>
    <row r="4713" spans="1:3" x14ac:dyDescent="0.25">
      <c r="A4713" s="41">
        <v>4711</v>
      </c>
      <c r="B4713" s="41">
        <v>26</v>
      </c>
      <c r="C4713" s="41">
        <v>24</v>
      </c>
    </row>
    <row r="4714" spans="1:3" x14ac:dyDescent="0.25">
      <c r="A4714" s="41">
        <v>4712</v>
      </c>
      <c r="B4714" s="41">
        <v>27</v>
      </c>
      <c r="C4714" s="41">
        <v>25</v>
      </c>
    </row>
    <row r="4715" spans="1:3" x14ac:dyDescent="0.25">
      <c r="A4715" s="41">
        <v>4713</v>
      </c>
      <c r="B4715" s="41">
        <v>14</v>
      </c>
      <c r="C4715" s="41">
        <v>51</v>
      </c>
    </row>
    <row r="4716" spans="1:3" x14ac:dyDescent="0.25">
      <c r="A4716" s="41">
        <v>4714</v>
      </c>
      <c r="B4716" s="41">
        <v>14</v>
      </c>
      <c r="C4716" s="41">
        <v>34</v>
      </c>
    </row>
    <row r="4717" spans="1:3" x14ac:dyDescent="0.25">
      <c r="A4717" s="41">
        <v>4715</v>
      </c>
      <c r="B4717" s="41">
        <v>0</v>
      </c>
      <c r="C4717" s="41">
        <v>44</v>
      </c>
    </row>
    <row r="4718" spans="1:3" x14ac:dyDescent="0.25">
      <c r="A4718" s="41">
        <v>4716</v>
      </c>
      <c r="B4718" s="41">
        <v>24</v>
      </c>
      <c r="C4718" s="41">
        <v>36</v>
      </c>
    </row>
    <row r="4719" spans="1:3" x14ac:dyDescent="0.25">
      <c r="A4719" s="41">
        <v>4717</v>
      </c>
      <c r="B4719" s="41">
        <v>34</v>
      </c>
      <c r="C4719" s="41">
        <v>30</v>
      </c>
    </row>
    <row r="4720" spans="1:3" x14ac:dyDescent="0.25">
      <c r="A4720" s="41">
        <v>4718</v>
      </c>
      <c r="B4720" s="41">
        <v>5</v>
      </c>
      <c r="C4720" s="41">
        <v>16</v>
      </c>
    </row>
    <row r="4721" spans="1:3" x14ac:dyDescent="0.25">
      <c r="A4721" s="41">
        <v>4719</v>
      </c>
      <c r="B4721" s="41">
        <v>10</v>
      </c>
      <c r="C4721" s="41">
        <v>49</v>
      </c>
    </row>
    <row r="4722" spans="1:3" x14ac:dyDescent="0.25">
      <c r="A4722" s="41">
        <v>4720</v>
      </c>
      <c r="B4722" s="41">
        <v>37</v>
      </c>
      <c r="C4722" s="41">
        <v>17</v>
      </c>
    </row>
    <row r="4723" spans="1:3" x14ac:dyDescent="0.25">
      <c r="A4723" s="41">
        <v>4721</v>
      </c>
      <c r="B4723" s="41">
        <v>21</v>
      </c>
      <c r="C4723" s="41">
        <v>30</v>
      </c>
    </row>
    <row r="4724" spans="1:3" x14ac:dyDescent="0.25">
      <c r="A4724" s="41">
        <v>4722</v>
      </c>
      <c r="B4724" s="41">
        <v>44</v>
      </c>
      <c r="C4724" s="41">
        <v>41</v>
      </c>
    </row>
    <row r="4725" spans="1:3" x14ac:dyDescent="0.25">
      <c r="A4725" s="41">
        <v>4723</v>
      </c>
      <c r="B4725" s="41">
        <v>50</v>
      </c>
      <c r="C4725" s="41">
        <v>29</v>
      </c>
    </row>
    <row r="4726" spans="1:3" x14ac:dyDescent="0.25">
      <c r="A4726" s="41">
        <v>4724</v>
      </c>
      <c r="B4726" s="41">
        <v>23</v>
      </c>
      <c r="C4726" s="41">
        <v>13</v>
      </c>
    </row>
    <row r="4727" spans="1:3" x14ac:dyDescent="0.25">
      <c r="A4727" s="41">
        <v>4725</v>
      </c>
      <c r="B4727" s="41">
        <v>7</v>
      </c>
      <c r="C4727" s="41">
        <v>12</v>
      </c>
    </row>
    <row r="4728" spans="1:3" x14ac:dyDescent="0.25">
      <c r="A4728" s="41">
        <v>4726</v>
      </c>
      <c r="B4728" s="41">
        <v>31</v>
      </c>
      <c r="C4728" s="41">
        <v>43</v>
      </c>
    </row>
    <row r="4729" spans="1:3" x14ac:dyDescent="0.25">
      <c r="A4729" s="41">
        <v>4727</v>
      </c>
      <c r="B4729" s="41">
        <v>21</v>
      </c>
      <c r="C4729" s="41">
        <v>39</v>
      </c>
    </row>
    <row r="4730" spans="1:3" x14ac:dyDescent="0.25">
      <c r="A4730" s="41">
        <v>4728</v>
      </c>
      <c r="B4730" s="41">
        <v>28</v>
      </c>
      <c r="C4730" s="41">
        <v>27</v>
      </c>
    </row>
    <row r="4731" spans="1:3" x14ac:dyDescent="0.25">
      <c r="A4731" s="41">
        <v>4729</v>
      </c>
      <c r="B4731" s="41">
        <v>31</v>
      </c>
      <c r="C4731" s="41">
        <v>13</v>
      </c>
    </row>
    <row r="4732" spans="1:3" x14ac:dyDescent="0.25">
      <c r="A4732" s="41">
        <v>4730</v>
      </c>
      <c r="B4732" s="41">
        <v>32</v>
      </c>
      <c r="C4732" s="41">
        <v>18</v>
      </c>
    </row>
    <row r="4733" spans="1:3" x14ac:dyDescent="0.25">
      <c r="A4733" s="41">
        <v>4731</v>
      </c>
      <c r="B4733" s="41">
        <v>13</v>
      </c>
      <c r="C4733" s="41">
        <v>35</v>
      </c>
    </row>
    <row r="4734" spans="1:3" x14ac:dyDescent="0.25">
      <c r="A4734" s="41">
        <v>4732</v>
      </c>
      <c r="B4734" s="41">
        <v>24</v>
      </c>
      <c r="C4734" s="41">
        <v>20</v>
      </c>
    </row>
    <row r="4735" spans="1:3" x14ac:dyDescent="0.25">
      <c r="A4735" s="41">
        <v>4733</v>
      </c>
      <c r="B4735" s="41">
        <v>14</v>
      </c>
      <c r="C4735" s="41">
        <v>23</v>
      </c>
    </row>
    <row r="4736" spans="1:3" x14ac:dyDescent="0.25">
      <c r="A4736" s="41">
        <v>4734</v>
      </c>
      <c r="B4736" s="41">
        <v>23</v>
      </c>
      <c r="C4736" s="41">
        <v>19</v>
      </c>
    </row>
    <row r="4737" spans="1:3" x14ac:dyDescent="0.25">
      <c r="A4737" s="41">
        <v>4735</v>
      </c>
      <c r="B4737" s="41">
        <v>27</v>
      </c>
      <c r="C4737" s="41">
        <v>47</v>
      </c>
    </row>
    <row r="4738" spans="1:3" x14ac:dyDescent="0.25">
      <c r="A4738" s="41">
        <v>4736</v>
      </c>
      <c r="B4738" s="41">
        <v>10</v>
      </c>
      <c r="C4738" s="41">
        <v>21</v>
      </c>
    </row>
    <row r="4739" spans="1:3" x14ac:dyDescent="0.25">
      <c r="A4739" s="41">
        <v>4737</v>
      </c>
      <c r="B4739" s="41">
        <v>43</v>
      </c>
      <c r="C4739" s="41">
        <v>54</v>
      </c>
    </row>
    <row r="4740" spans="1:3" x14ac:dyDescent="0.25">
      <c r="A4740" s="41">
        <v>4738</v>
      </c>
      <c r="B4740" s="41">
        <v>32</v>
      </c>
      <c r="C4740" s="41">
        <v>19</v>
      </c>
    </row>
    <row r="4741" spans="1:3" x14ac:dyDescent="0.25">
      <c r="A4741" s="41">
        <v>4739</v>
      </c>
      <c r="B4741" s="41">
        <v>21</v>
      </c>
      <c r="C4741" s="41">
        <v>26</v>
      </c>
    </row>
    <row r="4742" spans="1:3" x14ac:dyDescent="0.25">
      <c r="A4742" s="41">
        <v>4740</v>
      </c>
      <c r="B4742" s="41">
        <v>29</v>
      </c>
      <c r="C4742" s="41">
        <v>19</v>
      </c>
    </row>
    <row r="4743" spans="1:3" x14ac:dyDescent="0.25">
      <c r="A4743" s="41">
        <v>4741</v>
      </c>
      <c r="B4743" s="41">
        <v>21</v>
      </c>
      <c r="C4743" s="41">
        <v>38</v>
      </c>
    </row>
    <row r="4744" spans="1:3" x14ac:dyDescent="0.25">
      <c r="A4744" s="41">
        <v>4742</v>
      </c>
      <c r="B4744" s="41">
        <v>33</v>
      </c>
      <c r="C4744" s="41">
        <v>12</v>
      </c>
    </row>
    <row r="4745" spans="1:3" x14ac:dyDescent="0.25">
      <c r="A4745" s="41">
        <v>4743</v>
      </c>
      <c r="B4745" s="41">
        <v>14</v>
      </c>
      <c r="C4745" s="41">
        <v>32</v>
      </c>
    </row>
    <row r="4746" spans="1:3" x14ac:dyDescent="0.25">
      <c r="A4746" s="41">
        <v>4744</v>
      </c>
      <c r="B4746" s="41">
        <v>34</v>
      </c>
      <c r="C4746" s="41">
        <v>15</v>
      </c>
    </row>
    <row r="4747" spans="1:3" x14ac:dyDescent="0.25">
      <c r="A4747" s="41">
        <v>4745</v>
      </c>
      <c r="B4747" s="41">
        <v>24</v>
      </c>
      <c r="C4747" s="41">
        <v>13</v>
      </c>
    </row>
    <row r="4748" spans="1:3" x14ac:dyDescent="0.25">
      <c r="A4748" s="41">
        <v>4746</v>
      </c>
      <c r="B4748" s="41">
        <v>14</v>
      </c>
      <c r="C4748" s="41">
        <v>20</v>
      </c>
    </row>
    <row r="4749" spans="1:3" x14ac:dyDescent="0.25">
      <c r="A4749" s="41">
        <v>4747</v>
      </c>
      <c r="B4749" s="41">
        <v>34</v>
      </c>
      <c r="C4749" s="41">
        <v>28</v>
      </c>
    </row>
    <row r="4750" spans="1:3" x14ac:dyDescent="0.25">
      <c r="A4750" s="41">
        <v>4748</v>
      </c>
      <c r="B4750" s="41">
        <v>29</v>
      </c>
      <c r="C4750" s="41">
        <v>9</v>
      </c>
    </row>
    <row r="4751" spans="1:3" x14ac:dyDescent="0.25">
      <c r="A4751" s="41">
        <v>4749</v>
      </c>
      <c r="B4751" s="41">
        <v>17</v>
      </c>
      <c r="C4751" s="41">
        <v>20</v>
      </c>
    </row>
    <row r="4752" spans="1:3" x14ac:dyDescent="0.25">
      <c r="A4752" s="41">
        <v>4750</v>
      </c>
      <c r="B4752" s="41">
        <v>31</v>
      </c>
      <c r="C4752" s="41">
        <v>50</v>
      </c>
    </row>
    <row r="4753" spans="1:3" x14ac:dyDescent="0.25">
      <c r="A4753" s="41">
        <v>4751</v>
      </c>
      <c r="B4753" s="41">
        <v>38</v>
      </c>
      <c r="C4753" s="41">
        <v>40</v>
      </c>
    </row>
    <row r="4754" spans="1:3" x14ac:dyDescent="0.25">
      <c r="A4754" s="41">
        <v>4752</v>
      </c>
      <c r="B4754" s="41">
        <v>5</v>
      </c>
      <c r="C4754" s="41">
        <v>19</v>
      </c>
    </row>
    <row r="4755" spans="1:3" x14ac:dyDescent="0.25">
      <c r="A4755" s="41">
        <v>4753</v>
      </c>
      <c r="B4755" s="41">
        <v>7</v>
      </c>
      <c r="C4755" s="41">
        <v>34</v>
      </c>
    </row>
    <row r="4756" spans="1:3" x14ac:dyDescent="0.25">
      <c r="A4756" s="41">
        <v>4754</v>
      </c>
      <c r="B4756" s="41">
        <v>14</v>
      </c>
      <c r="C4756" s="41">
        <v>27</v>
      </c>
    </row>
    <row r="4757" spans="1:3" x14ac:dyDescent="0.25">
      <c r="A4757" s="41">
        <v>4755</v>
      </c>
      <c r="B4757" s="41">
        <v>23</v>
      </c>
      <c r="C4757" s="41">
        <v>56</v>
      </c>
    </row>
    <row r="4758" spans="1:3" x14ac:dyDescent="0.25">
      <c r="A4758" s="41">
        <v>4756</v>
      </c>
      <c r="B4758" s="41">
        <v>24</v>
      </c>
      <c r="C4758" s="41">
        <v>14</v>
      </c>
    </row>
    <row r="4759" spans="1:3" x14ac:dyDescent="0.25">
      <c r="A4759" s="41">
        <v>4757</v>
      </c>
      <c r="B4759" s="41">
        <v>37</v>
      </c>
      <c r="C4759" s="41">
        <v>21</v>
      </c>
    </row>
    <row r="4760" spans="1:3" x14ac:dyDescent="0.25">
      <c r="A4760" s="41">
        <v>4758</v>
      </c>
      <c r="B4760" s="41">
        <v>26</v>
      </c>
      <c r="C4760" s="41">
        <v>33</v>
      </c>
    </row>
    <row r="4761" spans="1:3" x14ac:dyDescent="0.25">
      <c r="A4761" s="41">
        <v>4759</v>
      </c>
      <c r="B4761" s="41">
        <v>28</v>
      </c>
      <c r="C4761" s="41">
        <v>33</v>
      </c>
    </row>
    <row r="4762" spans="1:3" x14ac:dyDescent="0.25">
      <c r="A4762" s="41">
        <v>4760</v>
      </c>
      <c r="B4762" s="41">
        <v>21</v>
      </c>
      <c r="C4762" s="41">
        <v>16</v>
      </c>
    </row>
    <row r="4763" spans="1:3" x14ac:dyDescent="0.25">
      <c r="A4763" s="41">
        <v>4761</v>
      </c>
      <c r="B4763" s="41">
        <v>14</v>
      </c>
      <c r="C4763" s="41">
        <v>41</v>
      </c>
    </row>
    <row r="4764" spans="1:3" x14ac:dyDescent="0.25">
      <c r="A4764" s="41">
        <v>4762</v>
      </c>
      <c r="B4764" s="41">
        <v>31</v>
      </c>
      <c r="C4764" s="41">
        <v>26</v>
      </c>
    </row>
    <row r="4765" spans="1:3" x14ac:dyDescent="0.25">
      <c r="A4765" s="41">
        <v>4763</v>
      </c>
      <c r="B4765" s="41">
        <v>30</v>
      </c>
      <c r="C4765" s="41">
        <v>33</v>
      </c>
    </row>
    <row r="4766" spans="1:3" x14ac:dyDescent="0.25">
      <c r="A4766" s="41">
        <v>4764</v>
      </c>
      <c r="B4766" s="41">
        <v>20</v>
      </c>
      <c r="C4766" s="41">
        <v>23</v>
      </c>
    </row>
    <row r="4767" spans="1:3" x14ac:dyDescent="0.25">
      <c r="A4767" s="41">
        <v>4765</v>
      </c>
      <c r="B4767" s="41">
        <v>34</v>
      </c>
      <c r="C4767" s="41">
        <v>25</v>
      </c>
    </row>
    <row r="4768" spans="1:3" x14ac:dyDescent="0.25">
      <c r="A4768" s="41">
        <v>4766</v>
      </c>
      <c r="B4768" s="41">
        <v>34</v>
      </c>
      <c r="C4768" s="41">
        <v>35</v>
      </c>
    </row>
    <row r="4769" spans="1:3" x14ac:dyDescent="0.25">
      <c r="A4769" s="41">
        <v>4767</v>
      </c>
      <c r="B4769" s="41">
        <v>31</v>
      </c>
      <c r="C4769" s="41">
        <v>24</v>
      </c>
    </row>
    <row r="4770" spans="1:3" x14ac:dyDescent="0.25">
      <c r="A4770" s="41">
        <v>4768</v>
      </c>
      <c r="B4770" s="41">
        <v>23</v>
      </c>
      <c r="C4770" s="41">
        <v>29</v>
      </c>
    </row>
    <row r="4771" spans="1:3" x14ac:dyDescent="0.25">
      <c r="A4771" s="41">
        <v>4769</v>
      </c>
      <c r="B4771" s="41">
        <v>20</v>
      </c>
      <c r="C4771" s="41">
        <v>10</v>
      </c>
    </row>
    <row r="4772" spans="1:3" x14ac:dyDescent="0.25">
      <c r="A4772" s="41">
        <v>4770</v>
      </c>
      <c r="B4772" s="41">
        <v>37</v>
      </c>
      <c r="C4772" s="41">
        <v>10</v>
      </c>
    </row>
    <row r="4773" spans="1:3" x14ac:dyDescent="0.25">
      <c r="A4773" s="41">
        <v>4771</v>
      </c>
      <c r="B4773" s="41">
        <v>10</v>
      </c>
      <c r="C4773" s="41">
        <v>48</v>
      </c>
    </row>
    <row r="4774" spans="1:3" x14ac:dyDescent="0.25">
      <c r="A4774" s="41">
        <v>4772</v>
      </c>
      <c r="B4774" s="41">
        <v>20</v>
      </c>
      <c r="C4774" s="41">
        <v>32</v>
      </c>
    </row>
    <row r="4775" spans="1:3" x14ac:dyDescent="0.25">
      <c r="A4775" s="41">
        <v>4773</v>
      </c>
      <c r="B4775" s="41">
        <v>17</v>
      </c>
      <c r="C4775" s="41">
        <v>27</v>
      </c>
    </row>
    <row r="4776" spans="1:3" x14ac:dyDescent="0.25">
      <c r="A4776" s="41">
        <v>4774</v>
      </c>
      <c r="B4776" s="41">
        <v>21</v>
      </c>
      <c r="C4776" s="41">
        <v>29</v>
      </c>
    </row>
    <row r="4777" spans="1:3" x14ac:dyDescent="0.25">
      <c r="A4777" s="41">
        <v>4775</v>
      </c>
      <c r="B4777" s="41">
        <v>14</v>
      </c>
      <c r="C4777" s="41">
        <v>26</v>
      </c>
    </row>
    <row r="4778" spans="1:3" x14ac:dyDescent="0.25">
      <c r="A4778" s="41">
        <v>4776</v>
      </c>
      <c r="B4778" s="41">
        <v>14</v>
      </c>
      <c r="C4778" s="41">
        <v>42</v>
      </c>
    </row>
    <row r="4779" spans="1:3" x14ac:dyDescent="0.25">
      <c r="A4779" s="41">
        <v>4777</v>
      </c>
      <c r="B4779" s="41">
        <v>14</v>
      </c>
      <c r="C4779" s="41">
        <v>32</v>
      </c>
    </row>
    <row r="4780" spans="1:3" x14ac:dyDescent="0.25">
      <c r="A4780" s="41">
        <v>4778</v>
      </c>
      <c r="B4780" s="41">
        <v>6</v>
      </c>
      <c r="C4780" s="41">
        <v>33</v>
      </c>
    </row>
    <row r="4781" spans="1:3" x14ac:dyDescent="0.25">
      <c r="A4781" s="41">
        <v>4779</v>
      </c>
      <c r="B4781" s="41">
        <v>52</v>
      </c>
      <c r="C4781" s="41">
        <v>27</v>
      </c>
    </row>
    <row r="4782" spans="1:3" x14ac:dyDescent="0.25">
      <c r="A4782" s="41">
        <v>4780</v>
      </c>
      <c r="B4782" s="41">
        <v>23</v>
      </c>
      <c r="C4782" s="41">
        <v>15</v>
      </c>
    </row>
    <row r="4783" spans="1:3" x14ac:dyDescent="0.25">
      <c r="A4783" s="41">
        <v>4781</v>
      </c>
      <c r="B4783" s="41">
        <v>26</v>
      </c>
      <c r="C4783" s="41">
        <v>40</v>
      </c>
    </row>
    <row r="4784" spans="1:3" x14ac:dyDescent="0.25">
      <c r="A4784" s="41">
        <v>4782</v>
      </c>
      <c r="B4784" s="41">
        <v>49</v>
      </c>
      <c r="C4784" s="41">
        <v>13</v>
      </c>
    </row>
    <row r="4785" spans="1:3" x14ac:dyDescent="0.25">
      <c r="A4785" s="41">
        <v>4783</v>
      </c>
      <c r="B4785" s="41">
        <v>49</v>
      </c>
      <c r="C4785" s="41">
        <v>24</v>
      </c>
    </row>
    <row r="4786" spans="1:3" x14ac:dyDescent="0.25">
      <c r="A4786" s="41">
        <v>4784</v>
      </c>
      <c r="B4786" s="41">
        <v>35</v>
      </c>
      <c r="C4786" s="41">
        <v>21</v>
      </c>
    </row>
    <row r="4787" spans="1:3" x14ac:dyDescent="0.25">
      <c r="A4787" s="41">
        <v>4785</v>
      </c>
      <c r="B4787" s="41">
        <v>18</v>
      </c>
      <c r="C4787" s="41">
        <v>33</v>
      </c>
    </row>
    <row r="4788" spans="1:3" x14ac:dyDescent="0.25">
      <c r="A4788" s="41">
        <v>4786</v>
      </c>
      <c r="B4788" s="41">
        <v>45</v>
      </c>
      <c r="C4788" s="41">
        <v>25</v>
      </c>
    </row>
    <row r="4789" spans="1:3" x14ac:dyDescent="0.25">
      <c r="A4789" s="41">
        <v>4787</v>
      </c>
      <c r="B4789" s="41">
        <v>22</v>
      </c>
      <c r="C4789" s="41">
        <v>32</v>
      </c>
    </row>
    <row r="4790" spans="1:3" x14ac:dyDescent="0.25">
      <c r="A4790" s="41">
        <v>4788</v>
      </c>
      <c r="B4790" s="41">
        <v>31</v>
      </c>
      <c r="C4790" s="41">
        <v>21</v>
      </c>
    </row>
    <row r="4791" spans="1:3" x14ac:dyDescent="0.25">
      <c r="A4791" s="41">
        <v>4789</v>
      </c>
      <c r="B4791" s="41">
        <v>58</v>
      </c>
      <c r="C4791" s="41">
        <v>41</v>
      </c>
    </row>
    <row r="4792" spans="1:3" x14ac:dyDescent="0.25">
      <c r="A4792" s="41">
        <v>4790</v>
      </c>
      <c r="B4792" s="41">
        <v>17</v>
      </c>
      <c r="C4792" s="41">
        <v>36</v>
      </c>
    </row>
    <row r="4793" spans="1:3" x14ac:dyDescent="0.25">
      <c r="A4793" s="41">
        <v>4791</v>
      </c>
      <c r="B4793" s="41">
        <v>30</v>
      </c>
      <c r="C4793" s="41">
        <v>20</v>
      </c>
    </row>
    <row r="4794" spans="1:3" x14ac:dyDescent="0.25">
      <c r="A4794" s="41">
        <v>4792</v>
      </c>
      <c r="B4794" s="41">
        <v>27</v>
      </c>
      <c r="C4794" s="41">
        <v>16</v>
      </c>
    </row>
    <row r="4795" spans="1:3" x14ac:dyDescent="0.25">
      <c r="A4795" s="41">
        <v>4793</v>
      </c>
      <c r="B4795" s="41">
        <v>20</v>
      </c>
      <c r="C4795" s="41">
        <v>35</v>
      </c>
    </row>
    <row r="4796" spans="1:3" x14ac:dyDescent="0.25">
      <c r="A4796" s="41">
        <v>4794</v>
      </c>
      <c r="B4796" s="41">
        <v>42</v>
      </c>
      <c r="C4796" s="41">
        <v>18</v>
      </c>
    </row>
    <row r="4797" spans="1:3" x14ac:dyDescent="0.25">
      <c r="A4797" s="41">
        <v>4795</v>
      </c>
      <c r="B4797" s="41">
        <v>20</v>
      </c>
      <c r="C4797" s="41">
        <v>3</v>
      </c>
    </row>
    <row r="4798" spans="1:3" x14ac:dyDescent="0.25">
      <c r="A4798" s="41">
        <v>4796</v>
      </c>
      <c r="B4798" s="41">
        <v>32</v>
      </c>
      <c r="C4798" s="41">
        <v>55</v>
      </c>
    </row>
    <row r="4799" spans="1:3" x14ac:dyDescent="0.25">
      <c r="A4799" s="41">
        <v>4797</v>
      </c>
      <c r="B4799" s="41">
        <v>32</v>
      </c>
      <c r="C4799" s="41">
        <v>47</v>
      </c>
    </row>
    <row r="4800" spans="1:3" x14ac:dyDescent="0.25">
      <c r="A4800" s="41">
        <v>4798</v>
      </c>
      <c r="B4800" s="41">
        <v>14</v>
      </c>
      <c r="C4800" s="41">
        <v>23</v>
      </c>
    </row>
    <row r="4801" spans="1:3" x14ac:dyDescent="0.25">
      <c r="A4801" s="41">
        <v>4799</v>
      </c>
      <c r="B4801" s="41">
        <v>17</v>
      </c>
      <c r="C4801" s="41">
        <v>10</v>
      </c>
    </row>
    <row r="4802" spans="1:3" x14ac:dyDescent="0.25">
      <c r="A4802" s="41">
        <v>4800</v>
      </c>
      <c r="B4802" s="41">
        <v>27</v>
      </c>
      <c r="C4802" s="41">
        <v>40</v>
      </c>
    </row>
    <row r="4803" spans="1:3" x14ac:dyDescent="0.25">
      <c r="A4803" s="41">
        <v>4801</v>
      </c>
      <c r="B4803" s="41">
        <v>46</v>
      </c>
      <c r="C4803" s="41">
        <v>17</v>
      </c>
    </row>
    <row r="4804" spans="1:3" x14ac:dyDescent="0.25">
      <c r="A4804" s="41">
        <v>4802</v>
      </c>
      <c r="B4804" s="41">
        <v>16</v>
      </c>
      <c r="C4804" s="41">
        <v>31</v>
      </c>
    </row>
    <row r="4805" spans="1:3" x14ac:dyDescent="0.25">
      <c r="A4805" s="41">
        <v>4803</v>
      </c>
      <c r="B4805" s="41">
        <v>43</v>
      </c>
      <c r="C4805" s="41">
        <v>17</v>
      </c>
    </row>
    <row r="4806" spans="1:3" x14ac:dyDescent="0.25">
      <c r="A4806" s="41">
        <v>4804</v>
      </c>
      <c r="B4806" s="41">
        <v>28</v>
      </c>
      <c r="C4806" s="41">
        <v>17</v>
      </c>
    </row>
    <row r="4807" spans="1:3" x14ac:dyDescent="0.25">
      <c r="A4807" s="41">
        <v>4805</v>
      </c>
      <c r="B4807" s="41">
        <v>10</v>
      </c>
      <c r="C4807" s="41">
        <v>41</v>
      </c>
    </row>
    <row r="4808" spans="1:3" x14ac:dyDescent="0.25">
      <c r="A4808" s="41">
        <v>4806</v>
      </c>
      <c r="B4808" s="41">
        <v>26</v>
      </c>
      <c r="C4808" s="41">
        <v>29</v>
      </c>
    </row>
    <row r="4809" spans="1:3" x14ac:dyDescent="0.25">
      <c r="A4809" s="41">
        <v>4807</v>
      </c>
      <c r="B4809" s="41">
        <v>42</v>
      </c>
      <c r="C4809" s="41">
        <v>20</v>
      </c>
    </row>
    <row r="4810" spans="1:3" x14ac:dyDescent="0.25">
      <c r="A4810" s="41">
        <v>4808</v>
      </c>
      <c r="B4810" s="41">
        <v>24</v>
      </c>
      <c r="C4810" s="41">
        <v>49</v>
      </c>
    </row>
    <row r="4811" spans="1:3" x14ac:dyDescent="0.25">
      <c r="A4811" s="41">
        <v>4809</v>
      </c>
      <c r="B4811" s="41">
        <v>41</v>
      </c>
      <c r="C4811" s="41">
        <v>17</v>
      </c>
    </row>
    <row r="4812" spans="1:3" x14ac:dyDescent="0.25">
      <c r="A4812" s="41">
        <v>4810</v>
      </c>
      <c r="B4812" s="41">
        <v>20</v>
      </c>
      <c r="C4812" s="41">
        <v>43</v>
      </c>
    </row>
    <row r="4813" spans="1:3" x14ac:dyDescent="0.25">
      <c r="A4813" s="41">
        <v>4811</v>
      </c>
      <c r="B4813" s="41">
        <v>24</v>
      </c>
      <c r="C4813" s="41">
        <v>25</v>
      </c>
    </row>
    <row r="4814" spans="1:3" x14ac:dyDescent="0.25">
      <c r="A4814" s="41">
        <v>4812</v>
      </c>
      <c r="B4814" s="41">
        <v>34</v>
      </c>
      <c r="C4814" s="41">
        <v>24</v>
      </c>
    </row>
    <row r="4815" spans="1:3" x14ac:dyDescent="0.25">
      <c r="A4815" s="41">
        <v>4813</v>
      </c>
      <c r="B4815" s="41">
        <v>45</v>
      </c>
      <c r="C4815" s="41">
        <v>40</v>
      </c>
    </row>
    <row r="4816" spans="1:3" x14ac:dyDescent="0.25">
      <c r="A4816" s="41">
        <v>4814</v>
      </c>
      <c r="B4816" s="41">
        <v>28</v>
      </c>
      <c r="C4816" s="41">
        <v>24</v>
      </c>
    </row>
    <row r="4817" spans="1:3" x14ac:dyDescent="0.25">
      <c r="A4817" s="41">
        <v>4815</v>
      </c>
      <c r="B4817" s="41">
        <v>46</v>
      </c>
      <c r="C4817" s="41">
        <v>44</v>
      </c>
    </row>
    <row r="4818" spans="1:3" x14ac:dyDescent="0.25">
      <c r="A4818" s="41">
        <v>4816</v>
      </c>
      <c r="B4818" s="41">
        <v>7</v>
      </c>
      <c r="C4818" s="41">
        <v>43</v>
      </c>
    </row>
    <row r="4819" spans="1:3" x14ac:dyDescent="0.25">
      <c r="A4819" s="41">
        <v>4817</v>
      </c>
      <c r="B4819" s="41">
        <v>0</v>
      </c>
      <c r="C4819" s="41">
        <v>40</v>
      </c>
    </row>
    <row r="4820" spans="1:3" x14ac:dyDescent="0.25">
      <c r="A4820" s="41">
        <v>4818</v>
      </c>
      <c r="B4820" s="41">
        <v>21</v>
      </c>
      <c r="C4820" s="41">
        <v>22</v>
      </c>
    </row>
    <row r="4821" spans="1:3" x14ac:dyDescent="0.25">
      <c r="A4821" s="41">
        <v>4819</v>
      </c>
      <c r="B4821" s="41">
        <v>33</v>
      </c>
      <c r="C4821" s="41">
        <v>17</v>
      </c>
    </row>
    <row r="4822" spans="1:3" x14ac:dyDescent="0.25">
      <c r="A4822" s="41">
        <v>4820</v>
      </c>
      <c r="B4822" s="41">
        <v>9</v>
      </c>
      <c r="C4822" s="41">
        <v>44</v>
      </c>
    </row>
    <row r="4823" spans="1:3" x14ac:dyDescent="0.25">
      <c r="A4823" s="41">
        <v>4821</v>
      </c>
      <c r="B4823" s="41">
        <v>24</v>
      </c>
      <c r="C4823" s="41">
        <v>19</v>
      </c>
    </row>
    <row r="4824" spans="1:3" x14ac:dyDescent="0.25">
      <c r="A4824" s="41">
        <v>4822</v>
      </c>
      <c r="B4824" s="41">
        <v>20</v>
      </c>
      <c r="C4824" s="41">
        <v>28</v>
      </c>
    </row>
    <row r="4825" spans="1:3" x14ac:dyDescent="0.25">
      <c r="A4825" s="41">
        <v>4823</v>
      </c>
      <c r="B4825" s="41">
        <v>32</v>
      </c>
      <c r="C4825" s="41">
        <v>23</v>
      </c>
    </row>
    <row r="4826" spans="1:3" x14ac:dyDescent="0.25">
      <c r="A4826" s="41">
        <v>4824</v>
      </c>
      <c r="B4826" s="41">
        <v>27</v>
      </c>
      <c r="C4826" s="41">
        <v>52</v>
      </c>
    </row>
    <row r="4827" spans="1:3" x14ac:dyDescent="0.25">
      <c r="A4827" s="41">
        <v>4825</v>
      </c>
      <c r="B4827" s="41">
        <v>14</v>
      </c>
      <c r="C4827" s="41">
        <v>28</v>
      </c>
    </row>
    <row r="4828" spans="1:3" x14ac:dyDescent="0.25">
      <c r="A4828" s="41">
        <v>4826</v>
      </c>
      <c r="B4828" s="41">
        <v>43</v>
      </c>
      <c r="C4828" s="41">
        <v>48</v>
      </c>
    </row>
    <row r="4829" spans="1:3" x14ac:dyDescent="0.25">
      <c r="A4829" s="41">
        <v>4827</v>
      </c>
      <c r="B4829" s="41">
        <v>25</v>
      </c>
      <c r="C4829" s="41">
        <v>23</v>
      </c>
    </row>
    <row r="4830" spans="1:3" x14ac:dyDescent="0.25">
      <c r="A4830" s="41">
        <v>4828</v>
      </c>
      <c r="B4830" s="41">
        <v>30</v>
      </c>
      <c r="C4830" s="41">
        <v>39</v>
      </c>
    </row>
    <row r="4831" spans="1:3" x14ac:dyDescent="0.25">
      <c r="A4831" s="41">
        <v>4829</v>
      </c>
      <c r="B4831" s="41">
        <v>28</v>
      </c>
      <c r="C4831" s="41">
        <v>23</v>
      </c>
    </row>
    <row r="4832" spans="1:3" x14ac:dyDescent="0.25">
      <c r="A4832" s="41">
        <v>4830</v>
      </c>
      <c r="B4832" s="41">
        <v>51</v>
      </c>
      <c r="C4832" s="41">
        <v>23</v>
      </c>
    </row>
    <row r="4833" spans="1:3" x14ac:dyDescent="0.25">
      <c r="A4833" s="41">
        <v>4831</v>
      </c>
      <c r="B4833" s="41">
        <v>27</v>
      </c>
      <c r="C4833" s="41">
        <v>40</v>
      </c>
    </row>
    <row r="4834" spans="1:3" x14ac:dyDescent="0.25">
      <c r="A4834" s="41">
        <v>4832</v>
      </c>
      <c r="B4834" s="41">
        <v>31</v>
      </c>
      <c r="C4834" s="41">
        <v>35</v>
      </c>
    </row>
    <row r="4835" spans="1:3" x14ac:dyDescent="0.25">
      <c r="A4835" s="41">
        <v>4833</v>
      </c>
      <c r="B4835" s="41">
        <v>31</v>
      </c>
      <c r="C4835" s="41">
        <v>3</v>
      </c>
    </row>
    <row r="4836" spans="1:3" x14ac:dyDescent="0.25">
      <c r="A4836" s="41">
        <v>4834</v>
      </c>
      <c r="B4836" s="41">
        <v>14</v>
      </c>
      <c r="C4836" s="41">
        <v>38</v>
      </c>
    </row>
    <row r="4837" spans="1:3" x14ac:dyDescent="0.25">
      <c r="A4837" s="41">
        <v>4835</v>
      </c>
      <c r="B4837" s="41">
        <v>10</v>
      </c>
      <c r="C4837" s="41">
        <v>13</v>
      </c>
    </row>
    <row r="4838" spans="1:3" x14ac:dyDescent="0.25">
      <c r="A4838" s="41">
        <v>4836</v>
      </c>
      <c r="B4838" s="41">
        <v>45</v>
      </c>
      <c r="C4838" s="41">
        <v>29</v>
      </c>
    </row>
    <row r="4839" spans="1:3" x14ac:dyDescent="0.25">
      <c r="A4839" s="41">
        <v>4837</v>
      </c>
      <c r="B4839" s="41">
        <v>41</v>
      </c>
      <c r="C4839" s="41">
        <v>16</v>
      </c>
    </row>
    <row r="4840" spans="1:3" x14ac:dyDescent="0.25">
      <c r="A4840" s="41">
        <v>4838</v>
      </c>
      <c r="B4840" s="41">
        <v>17</v>
      </c>
      <c r="C4840" s="41">
        <v>23</v>
      </c>
    </row>
    <row r="4841" spans="1:3" x14ac:dyDescent="0.25">
      <c r="A4841" s="41">
        <v>4839</v>
      </c>
      <c r="B4841" s="41">
        <v>7</v>
      </c>
      <c r="C4841" s="41">
        <v>50</v>
      </c>
    </row>
    <row r="4842" spans="1:3" x14ac:dyDescent="0.25">
      <c r="A4842" s="41">
        <v>4840</v>
      </c>
      <c r="B4842" s="41">
        <v>35</v>
      </c>
      <c r="C4842" s="41">
        <v>10</v>
      </c>
    </row>
    <row r="4843" spans="1:3" x14ac:dyDescent="0.25">
      <c r="A4843" s="41">
        <v>4841</v>
      </c>
      <c r="B4843" s="41">
        <v>3</v>
      </c>
      <c r="C4843" s="41">
        <v>33</v>
      </c>
    </row>
    <row r="4844" spans="1:3" x14ac:dyDescent="0.25">
      <c r="A4844" s="41">
        <v>4842</v>
      </c>
      <c r="B4844" s="41">
        <v>37</v>
      </c>
      <c r="C4844" s="41">
        <v>40</v>
      </c>
    </row>
    <row r="4845" spans="1:3" x14ac:dyDescent="0.25">
      <c r="A4845" s="41">
        <v>4843</v>
      </c>
      <c r="B4845" s="41">
        <v>45</v>
      </c>
      <c r="C4845" s="41">
        <v>19</v>
      </c>
    </row>
    <row r="4846" spans="1:3" x14ac:dyDescent="0.25">
      <c r="A4846" s="41">
        <v>4844</v>
      </c>
      <c r="B4846" s="41">
        <v>32</v>
      </c>
      <c r="C4846" s="41">
        <v>23</v>
      </c>
    </row>
    <row r="4847" spans="1:3" x14ac:dyDescent="0.25">
      <c r="A4847" s="41">
        <v>4845</v>
      </c>
      <c r="B4847" s="41">
        <v>31</v>
      </c>
      <c r="C4847" s="41">
        <v>16</v>
      </c>
    </row>
    <row r="4848" spans="1:3" x14ac:dyDescent="0.25">
      <c r="A4848" s="41">
        <v>4846</v>
      </c>
      <c r="B4848" s="41">
        <v>20</v>
      </c>
      <c r="C4848" s="41">
        <v>48</v>
      </c>
    </row>
    <row r="4849" spans="1:3" x14ac:dyDescent="0.25">
      <c r="A4849" s="41">
        <v>4847</v>
      </c>
      <c r="B4849" s="41">
        <v>21</v>
      </c>
      <c r="C4849" s="41">
        <v>34</v>
      </c>
    </row>
    <row r="4850" spans="1:3" x14ac:dyDescent="0.25">
      <c r="A4850" s="41">
        <v>4848</v>
      </c>
      <c r="B4850" s="41">
        <v>20</v>
      </c>
      <c r="C4850" s="41">
        <v>6</v>
      </c>
    </row>
    <row r="4851" spans="1:3" x14ac:dyDescent="0.25">
      <c r="A4851" s="41">
        <v>4849</v>
      </c>
      <c r="B4851" s="41">
        <v>41</v>
      </c>
      <c r="C4851" s="41">
        <v>42</v>
      </c>
    </row>
    <row r="4852" spans="1:3" x14ac:dyDescent="0.25">
      <c r="A4852" s="41">
        <v>4850</v>
      </c>
      <c r="B4852" s="41">
        <v>17</v>
      </c>
      <c r="C4852" s="41">
        <v>33</v>
      </c>
    </row>
    <row r="4853" spans="1:3" x14ac:dyDescent="0.25">
      <c r="A4853" s="41">
        <v>4851</v>
      </c>
      <c r="B4853" s="41">
        <v>37</v>
      </c>
      <c r="C4853" s="41">
        <v>26</v>
      </c>
    </row>
    <row r="4854" spans="1:3" x14ac:dyDescent="0.25">
      <c r="A4854" s="41">
        <v>4852</v>
      </c>
      <c r="B4854" s="41">
        <v>45</v>
      </c>
      <c r="C4854" s="41">
        <v>33</v>
      </c>
    </row>
    <row r="4855" spans="1:3" x14ac:dyDescent="0.25">
      <c r="A4855" s="41">
        <v>4853</v>
      </c>
      <c r="B4855" s="41">
        <v>20</v>
      </c>
      <c r="C4855" s="41">
        <v>26</v>
      </c>
    </row>
    <row r="4856" spans="1:3" x14ac:dyDescent="0.25">
      <c r="A4856" s="41">
        <v>4854</v>
      </c>
      <c r="B4856" s="41">
        <v>38</v>
      </c>
      <c r="C4856" s="41">
        <v>44</v>
      </c>
    </row>
    <row r="4857" spans="1:3" x14ac:dyDescent="0.25">
      <c r="A4857" s="41">
        <v>4855</v>
      </c>
      <c r="B4857" s="41">
        <v>24</v>
      </c>
      <c r="C4857" s="41">
        <v>39</v>
      </c>
    </row>
    <row r="4858" spans="1:3" x14ac:dyDescent="0.25">
      <c r="A4858" s="41">
        <v>4856</v>
      </c>
      <c r="B4858" s="41">
        <v>38</v>
      </c>
      <c r="C4858" s="41">
        <v>49</v>
      </c>
    </row>
    <row r="4859" spans="1:3" x14ac:dyDescent="0.25">
      <c r="A4859" s="41">
        <v>4857</v>
      </c>
      <c r="B4859" s="41">
        <v>15</v>
      </c>
      <c r="C4859" s="41">
        <v>28</v>
      </c>
    </row>
    <row r="4860" spans="1:3" x14ac:dyDescent="0.25">
      <c r="A4860" s="41">
        <v>4858</v>
      </c>
      <c r="B4860" s="41">
        <v>27</v>
      </c>
      <c r="C4860" s="41">
        <v>10</v>
      </c>
    </row>
    <row r="4861" spans="1:3" x14ac:dyDescent="0.25">
      <c r="A4861" s="41">
        <v>4859</v>
      </c>
      <c r="B4861" s="41">
        <v>17</v>
      </c>
      <c r="C4861" s="41">
        <v>26</v>
      </c>
    </row>
    <row r="4862" spans="1:3" x14ac:dyDescent="0.25">
      <c r="A4862" s="41">
        <v>4860</v>
      </c>
      <c r="B4862" s="41">
        <v>3</v>
      </c>
      <c r="C4862" s="41">
        <v>37</v>
      </c>
    </row>
    <row r="4863" spans="1:3" x14ac:dyDescent="0.25">
      <c r="A4863" s="41">
        <v>4861</v>
      </c>
      <c r="B4863" s="41">
        <v>27</v>
      </c>
      <c r="C4863" s="41">
        <v>26</v>
      </c>
    </row>
    <row r="4864" spans="1:3" x14ac:dyDescent="0.25">
      <c r="A4864" s="41">
        <v>4862</v>
      </c>
      <c r="B4864" s="41">
        <v>33</v>
      </c>
      <c r="C4864" s="41">
        <v>27</v>
      </c>
    </row>
    <row r="4865" spans="1:3" x14ac:dyDescent="0.25">
      <c r="A4865" s="41">
        <v>4863</v>
      </c>
      <c r="B4865" s="41">
        <v>24</v>
      </c>
      <c r="C4865" s="41">
        <v>41</v>
      </c>
    </row>
    <row r="4866" spans="1:3" x14ac:dyDescent="0.25">
      <c r="A4866" s="41">
        <v>4864</v>
      </c>
      <c r="B4866" s="41">
        <v>24</v>
      </c>
      <c r="C4866" s="41">
        <v>32</v>
      </c>
    </row>
    <row r="4867" spans="1:3" x14ac:dyDescent="0.25">
      <c r="A4867" s="41">
        <v>4865</v>
      </c>
      <c r="B4867" s="41">
        <v>28</v>
      </c>
      <c r="C4867" s="41">
        <v>38</v>
      </c>
    </row>
    <row r="4868" spans="1:3" x14ac:dyDescent="0.25">
      <c r="A4868" s="41">
        <v>4866</v>
      </c>
      <c r="B4868" s="41">
        <v>17</v>
      </c>
      <c r="C4868" s="41">
        <v>35</v>
      </c>
    </row>
    <row r="4869" spans="1:3" x14ac:dyDescent="0.25">
      <c r="A4869" s="41">
        <v>4867</v>
      </c>
      <c r="B4869" s="41">
        <v>36</v>
      </c>
      <c r="C4869" s="41">
        <v>33</v>
      </c>
    </row>
    <row r="4870" spans="1:3" x14ac:dyDescent="0.25">
      <c r="A4870" s="41">
        <v>4868</v>
      </c>
      <c r="B4870" s="41">
        <v>8</v>
      </c>
      <c r="C4870" s="41">
        <v>25</v>
      </c>
    </row>
    <row r="4871" spans="1:3" x14ac:dyDescent="0.25">
      <c r="A4871" s="41">
        <v>4869</v>
      </c>
      <c r="B4871" s="41">
        <v>21</v>
      </c>
      <c r="C4871" s="41">
        <v>30</v>
      </c>
    </row>
    <row r="4872" spans="1:3" x14ac:dyDescent="0.25">
      <c r="A4872" s="41">
        <v>4870</v>
      </c>
      <c r="B4872" s="41">
        <v>16</v>
      </c>
      <c r="C4872" s="41">
        <v>20</v>
      </c>
    </row>
    <row r="4873" spans="1:3" x14ac:dyDescent="0.25">
      <c r="A4873" s="41">
        <v>4871</v>
      </c>
      <c r="B4873" s="41">
        <v>40</v>
      </c>
      <c r="C4873" s="41">
        <v>10</v>
      </c>
    </row>
    <row r="4874" spans="1:3" x14ac:dyDescent="0.25">
      <c r="A4874" s="41">
        <v>4872</v>
      </c>
      <c r="B4874" s="41">
        <v>24</v>
      </c>
      <c r="C4874" s="41">
        <v>33</v>
      </c>
    </row>
    <row r="4875" spans="1:3" x14ac:dyDescent="0.25">
      <c r="A4875" s="41">
        <v>4873</v>
      </c>
      <c r="B4875" s="41">
        <v>27</v>
      </c>
      <c r="C4875" s="41">
        <v>33</v>
      </c>
    </row>
    <row r="4876" spans="1:3" x14ac:dyDescent="0.25">
      <c r="A4876" s="41">
        <v>4874</v>
      </c>
      <c r="B4876" s="41">
        <v>20</v>
      </c>
      <c r="C4876" s="41">
        <v>38</v>
      </c>
    </row>
    <row r="4877" spans="1:3" x14ac:dyDescent="0.25">
      <c r="A4877" s="41">
        <v>4875</v>
      </c>
      <c r="B4877" s="41">
        <v>3</v>
      </c>
      <c r="C4877" s="41">
        <v>43</v>
      </c>
    </row>
    <row r="4878" spans="1:3" x14ac:dyDescent="0.25">
      <c r="A4878" s="41">
        <v>4876</v>
      </c>
      <c r="B4878" s="41">
        <v>33</v>
      </c>
      <c r="C4878" s="41">
        <v>23</v>
      </c>
    </row>
    <row r="4879" spans="1:3" x14ac:dyDescent="0.25">
      <c r="A4879" s="41">
        <v>4877</v>
      </c>
      <c r="B4879" s="41">
        <v>47</v>
      </c>
      <c r="C4879" s="41">
        <v>3</v>
      </c>
    </row>
    <row r="4880" spans="1:3" x14ac:dyDescent="0.25">
      <c r="A4880" s="41">
        <v>4878</v>
      </c>
      <c r="B4880" s="41">
        <v>31</v>
      </c>
      <c r="C4880" s="41">
        <v>16</v>
      </c>
    </row>
    <row r="4881" spans="1:3" x14ac:dyDescent="0.25">
      <c r="A4881" s="41">
        <v>4879</v>
      </c>
      <c r="B4881" s="41">
        <v>46</v>
      </c>
      <c r="C4881" s="41">
        <v>22</v>
      </c>
    </row>
    <row r="4882" spans="1:3" x14ac:dyDescent="0.25">
      <c r="A4882" s="41">
        <v>4880</v>
      </c>
      <c r="B4882" s="41">
        <v>7</v>
      </c>
      <c r="C4882" s="41">
        <v>44</v>
      </c>
    </row>
    <row r="4883" spans="1:3" x14ac:dyDescent="0.25">
      <c r="A4883" s="41">
        <v>4881</v>
      </c>
      <c r="B4883" s="41">
        <v>44</v>
      </c>
      <c r="C4883" s="41">
        <v>41</v>
      </c>
    </row>
    <row r="4884" spans="1:3" x14ac:dyDescent="0.25">
      <c r="A4884" s="41">
        <v>4882</v>
      </c>
      <c r="B4884" s="41">
        <v>30</v>
      </c>
      <c r="C4884" s="41">
        <v>20</v>
      </c>
    </row>
    <row r="4885" spans="1:3" x14ac:dyDescent="0.25">
      <c r="A4885" s="41">
        <v>4883</v>
      </c>
      <c r="B4885" s="41">
        <v>9</v>
      </c>
      <c r="C4885" s="41">
        <v>45</v>
      </c>
    </row>
    <row r="4886" spans="1:3" x14ac:dyDescent="0.25">
      <c r="A4886" s="41">
        <v>4884</v>
      </c>
      <c r="B4886" s="41">
        <v>24</v>
      </c>
      <c r="C4886" s="41">
        <v>52</v>
      </c>
    </row>
    <row r="4887" spans="1:3" x14ac:dyDescent="0.25">
      <c r="A4887" s="41">
        <v>4885</v>
      </c>
      <c r="B4887" s="41">
        <v>30</v>
      </c>
      <c r="C4887" s="41">
        <v>22</v>
      </c>
    </row>
    <row r="4888" spans="1:3" x14ac:dyDescent="0.25">
      <c r="A4888" s="41">
        <v>4886</v>
      </c>
      <c r="B4888" s="41">
        <v>24</v>
      </c>
      <c r="C4888" s="41">
        <v>23</v>
      </c>
    </row>
    <row r="4889" spans="1:3" x14ac:dyDescent="0.25">
      <c r="A4889" s="41">
        <v>4887</v>
      </c>
      <c r="B4889" s="41">
        <v>35</v>
      </c>
      <c r="C4889" s="41">
        <v>13</v>
      </c>
    </row>
    <row r="4890" spans="1:3" x14ac:dyDescent="0.25">
      <c r="A4890" s="41">
        <v>4888</v>
      </c>
      <c r="B4890" s="41">
        <v>27</v>
      </c>
      <c r="C4890" s="41">
        <v>29</v>
      </c>
    </row>
    <row r="4891" spans="1:3" x14ac:dyDescent="0.25">
      <c r="A4891" s="41">
        <v>4889</v>
      </c>
      <c r="B4891" s="41">
        <v>40</v>
      </c>
      <c r="C4891" s="41">
        <v>29</v>
      </c>
    </row>
    <row r="4892" spans="1:3" x14ac:dyDescent="0.25">
      <c r="A4892" s="41">
        <v>4890</v>
      </c>
      <c r="B4892" s="41">
        <v>41</v>
      </c>
      <c r="C4892" s="41">
        <v>44</v>
      </c>
    </row>
    <row r="4893" spans="1:3" x14ac:dyDescent="0.25">
      <c r="A4893" s="41">
        <v>4891</v>
      </c>
      <c r="B4893" s="41">
        <v>32</v>
      </c>
      <c r="C4893" s="41">
        <v>25</v>
      </c>
    </row>
    <row r="4894" spans="1:3" x14ac:dyDescent="0.25">
      <c r="A4894" s="41">
        <v>4892</v>
      </c>
      <c r="B4894" s="41">
        <v>10</v>
      </c>
      <c r="C4894" s="41">
        <v>19</v>
      </c>
    </row>
    <row r="4895" spans="1:3" x14ac:dyDescent="0.25">
      <c r="A4895" s="41">
        <v>4893</v>
      </c>
      <c r="B4895" s="41">
        <v>28</v>
      </c>
      <c r="C4895" s="41">
        <v>22</v>
      </c>
    </row>
    <row r="4896" spans="1:3" x14ac:dyDescent="0.25">
      <c r="A4896" s="41">
        <v>4894</v>
      </c>
      <c r="B4896" s="41">
        <v>24</v>
      </c>
      <c r="C4896" s="41">
        <v>22</v>
      </c>
    </row>
    <row r="4897" spans="1:3" x14ac:dyDescent="0.25">
      <c r="A4897" s="41">
        <v>4895</v>
      </c>
      <c r="B4897" s="41">
        <v>3</v>
      </c>
      <c r="C4897" s="41">
        <v>59</v>
      </c>
    </row>
    <row r="4898" spans="1:3" x14ac:dyDescent="0.25">
      <c r="A4898" s="41">
        <v>4896</v>
      </c>
      <c r="B4898" s="41">
        <v>14</v>
      </c>
      <c r="C4898" s="41">
        <v>24</v>
      </c>
    </row>
    <row r="4899" spans="1:3" x14ac:dyDescent="0.25">
      <c r="A4899" s="41">
        <v>4897</v>
      </c>
      <c r="B4899" s="41">
        <v>21</v>
      </c>
      <c r="C4899" s="41">
        <v>37</v>
      </c>
    </row>
    <row r="4900" spans="1:3" x14ac:dyDescent="0.25">
      <c r="A4900" s="41">
        <v>4898</v>
      </c>
      <c r="B4900" s="41">
        <v>23</v>
      </c>
      <c r="C4900" s="41">
        <v>28</v>
      </c>
    </row>
    <row r="4901" spans="1:3" x14ac:dyDescent="0.25">
      <c r="A4901" s="41">
        <v>4899</v>
      </c>
      <c r="B4901" s="41">
        <v>7</v>
      </c>
      <c r="C4901" s="41">
        <v>23</v>
      </c>
    </row>
    <row r="4902" spans="1:3" x14ac:dyDescent="0.25">
      <c r="A4902" s="41">
        <v>4900</v>
      </c>
      <c r="B4902" s="41">
        <v>45</v>
      </c>
      <c r="C4902" s="41">
        <v>38</v>
      </c>
    </row>
    <row r="4903" spans="1:3" x14ac:dyDescent="0.25">
      <c r="A4903" s="41">
        <v>4901</v>
      </c>
      <c r="B4903" s="41">
        <v>46</v>
      </c>
      <c r="C4903" s="41">
        <v>3</v>
      </c>
    </row>
    <row r="4904" spans="1:3" x14ac:dyDescent="0.25">
      <c r="A4904" s="41">
        <v>4902</v>
      </c>
      <c r="B4904" s="41">
        <v>35</v>
      </c>
      <c r="C4904" s="41">
        <v>20</v>
      </c>
    </row>
    <row r="4905" spans="1:3" x14ac:dyDescent="0.25">
      <c r="A4905" s="41">
        <v>4903</v>
      </c>
      <c r="B4905" s="41">
        <v>28</v>
      </c>
      <c r="C4905" s="41">
        <v>31</v>
      </c>
    </row>
    <row r="4906" spans="1:3" x14ac:dyDescent="0.25">
      <c r="A4906" s="41">
        <v>4904</v>
      </c>
      <c r="B4906" s="41">
        <v>22</v>
      </c>
      <c r="C4906" s="41">
        <v>45</v>
      </c>
    </row>
    <row r="4907" spans="1:3" x14ac:dyDescent="0.25">
      <c r="A4907" s="41">
        <v>4905</v>
      </c>
      <c r="B4907" s="41">
        <v>36</v>
      </c>
      <c r="C4907" s="41">
        <v>24</v>
      </c>
    </row>
    <row r="4908" spans="1:3" x14ac:dyDescent="0.25">
      <c r="A4908" s="41">
        <v>4906</v>
      </c>
      <c r="B4908" s="41">
        <v>27</v>
      </c>
      <c r="C4908" s="41">
        <v>34</v>
      </c>
    </row>
    <row r="4909" spans="1:3" x14ac:dyDescent="0.25">
      <c r="A4909" s="41">
        <v>4907</v>
      </c>
      <c r="B4909" s="41">
        <v>38</v>
      </c>
      <c r="C4909" s="41">
        <v>36</v>
      </c>
    </row>
    <row r="4910" spans="1:3" x14ac:dyDescent="0.25">
      <c r="A4910" s="41">
        <v>4908</v>
      </c>
      <c r="B4910" s="41">
        <v>25</v>
      </c>
      <c r="C4910" s="41">
        <v>13</v>
      </c>
    </row>
    <row r="4911" spans="1:3" x14ac:dyDescent="0.25">
      <c r="A4911" s="41">
        <v>4909</v>
      </c>
      <c r="B4911" s="41">
        <v>37</v>
      </c>
      <c r="C4911" s="41">
        <v>50</v>
      </c>
    </row>
    <row r="4912" spans="1:3" x14ac:dyDescent="0.25">
      <c r="A4912" s="41">
        <v>4910</v>
      </c>
      <c r="B4912" s="41">
        <v>17</v>
      </c>
      <c r="C4912" s="41">
        <v>10</v>
      </c>
    </row>
    <row r="4913" spans="1:3" x14ac:dyDescent="0.25">
      <c r="A4913" s="41">
        <v>4911</v>
      </c>
      <c r="B4913" s="41">
        <v>51</v>
      </c>
      <c r="C4913" s="41">
        <v>41</v>
      </c>
    </row>
    <row r="4914" spans="1:3" x14ac:dyDescent="0.25">
      <c r="A4914" s="41">
        <v>4912</v>
      </c>
      <c r="B4914" s="41">
        <v>33</v>
      </c>
      <c r="C4914" s="41">
        <v>27</v>
      </c>
    </row>
    <row r="4915" spans="1:3" x14ac:dyDescent="0.25">
      <c r="A4915" s="41">
        <v>4913</v>
      </c>
      <c r="B4915" s="41">
        <v>41</v>
      </c>
      <c r="C4915" s="41">
        <v>13</v>
      </c>
    </row>
    <row r="4916" spans="1:3" x14ac:dyDescent="0.25">
      <c r="A4916" s="41">
        <v>4914</v>
      </c>
      <c r="B4916" s="41">
        <v>25</v>
      </c>
      <c r="C4916" s="41">
        <v>18</v>
      </c>
    </row>
    <row r="4917" spans="1:3" x14ac:dyDescent="0.25">
      <c r="A4917" s="41">
        <v>4915</v>
      </c>
      <c r="B4917" s="41">
        <v>17</v>
      </c>
      <c r="C4917" s="41">
        <v>23</v>
      </c>
    </row>
    <row r="4918" spans="1:3" x14ac:dyDescent="0.25">
      <c r="A4918" s="41">
        <v>4916</v>
      </c>
      <c r="B4918" s="41">
        <v>23</v>
      </c>
      <c r="C4918" s="41">
        <v>22</v>
      </c>
    </row>
    <row r="4919" spans="1:3" x14ac:dyDescent="0.25">
      <c r="A4919" s="41">
        <v>4917</v>
      </c>
      <c r="B4919" s="41">
        <v>21</v>
      </c>
      <c r="C4919" s="41">
        <v>12</v>
      </c>
    </row>
    <row r="4920" spans="1:3" x14ac:dyDescent="0.25">
      <c r="A4920" s="41">
        <v>4918</v>
      </c>
      <c r="B4920" s="41">
        <v>13</v>
      </c>
      <c r="C4920" s="41">
        <v>33</v>
      </c>
    </row>
    <row r="4921" spans="1:3" x14ac:dyDescent="0.25">
      <c r="A4921" s="41">
        <v>4919</v>
      </c>
      <c r="B4921" s="41">
        <v>3</v>
      </c>
      <c r="C4921" s="41">
        <v>10</v>
      </c>
    </row>
    <row r="4922" spans="1:3" x14ac:dyDescent="0.25">
      <c r="A4922" s="41">
        <v>4920</v>
      </c>
      <c r="B4922" s="41">
        <v>19</v>
      </c>
      <c r="C4922" s="41">
        <v>17</v>
      </c>
    </row>
    <row r="4923" spans="1:3" x14ac:dyDescent="0.25">
      <c r="A4923" s="41">
        <v>4921</v>
      </c>
      <c r="B4923" s="41">
        <v>14</v>
      </c>
      <c r="C4923" s="41">
        <v>16</v>
      </c>
    </row>
    <row r="4924" spans="1:3" x14ac:dyDescent="0.25">
      <c r="A4924" s="41">
        <v>4922</v>
      </c>
      <c r="B4924" s="41">
        <v>6</v>
      </c>
      <c r="C4924" s="41">
        <v>13</v>
      </c>
    </row>
    <row r="4925" spans="1:3" x14ac:dyDescent="0.25">
      <c r="A4925" s="41">
        <v>4923</v>
      </c>
      <c r="B4925" s="41">
        <v>29</v>
      </c>
      <c r="C4925" s="41">
        <v>39</v>
      </c>
    </row>
    <row r="4926" spans="1:3" x14ac:dyDescent="0.25">
      <c r="A4926" s="41">
        <v>4924</v>
      </c>
      <c r="B4926" s="41">
        <v>21</v>
      </c>
      <c r="C4926" s="41">
        <v>15</v>
      </c>
    </row>
    <row r="4927" spans="1:3" x14ac:dyDescent="0.25">
      <c r="A4927" s="41">
        <v>4925</v>
      </c>
      <c r="B4927" s="41">
        <v>21</v>
      </c>
      <c r="C4927" s="41">
        <v>13</v>
      </c>
    </row>
    <row r="4928" spans="1:3" x14ac:dyDescent="0.25">
      <c r="A4928" s="41">
        <v>4926</v>
      </c>
      <c r="B4928" s="41">
        <v>24</v>
      </c>
      <c r="C4928" s="41">
        <v>38</v>
      </c>
    </row>
    <row r="4929" spans="1:3" x14ac:dyDescent="0.25">
      <c r="A4929" s="41">
        <v>4927</v>
      </c>
      <c r="B4929" s="41">
        <v>10</v>
      </c>
      <c r="C4929" s="41">
        <v>37</v>
      </c>
    </row>
    <row r="4930" spans="1:3" x14ac:dyDescent="0.25">
      <c r="A4930" s="41">
        <v>4928</v>
      </c>
      <c r="B4930" s="41">
        <v>40</v>
      </c>
      <c r="C4930" s="41">
        <v>13</v>
      </c>
    </row>
    <row r="4931" spans="1:3" x14ac:dyDescent="0.25">
      <c r="A4931" s="41">
        <v>4929</v>
      </c>
      <c r="B4931" s="41">
        <v>26</v>
      </c>
      <c r="C4931" s="41">
        <v>43</v>
      </c>
    </row>
    <row r="4932" spans="1:3" x14ac:dyDescent="0.25">
      <c r="A4932" s="41">
        <v>4930</v>
      </c>
      <c r="B4932" s="41">
        <v>11</v>
      </c>
      <c r="C4932" s="41">
        <v>10</v>
      </c>
    </row>
    <row r="4933" spans="1:3" x14ac:dyDescent="0.25">
      <c r="A4933" s="41">
        <v>4931</v>
      </c>
      <c r="B4933" s="41">
        <v>33</v>
      </c>
      <c r="C4933" s="41">
        <v>27</v>
      </c>
    </row>
    <row r="4934" spans="1:3" x14ac:dyDescent="0.25">
      <c r="A4934" s="41">
        <v>4932</v>
      </c>
      <c r="B4934" s="41">
        <v>30</v>
      </c>
      <c r="C4934" s="41">
        <v>22</v>
      </c>
    </row>
    <row r="4935" spans="1:3" x14ac:dyDescent="0.25">
      <c r="A4935" s="41">
        <v>4933</v>
      </c>
      <c r="B4935" s="41">
        <v>34</v>
      </c>
      <c r="C4935" s="41">
        <v>12</v>
      </c>
    </row>
    <row r="4936" spans="1:3" x14ac:dyDescent="0.25">
      <c r="A4936" s="41">
        <v>4934</v>
      </c>
      <c r="B4936" s="41">
        <v>20</v>
      </c>
      <c r="C4936" s="41">
        <v>45</v>
      </c>
    </row>
    <row r="4937" spans="1:3" x14ac:dyDescent="0.25">
      <c r="A4937" s="41">
        <v>4935</v>
      </c>
      <c r="B4937" s="41">
        <v>14</v>
      </c>
      <c r="C4937" s="41">
        <v>23</v>
      </c>
    </row>
    <row r="4938" spans="1:3" x14ac:dyDescent="0.25">
      <c r="A4938" s="41">
        <v>4936</v>
      </c>
      <c r="B4938" s="41">
        <v>35</v>
      </c>
      <c r="C4938" s="41">
        <v>20</v>
      </c>
    </row>
    <row r="4939" spans="1:3" x14ac:dyDescent="0.25">
      <c r="A4939" s="41">
        <v>4937</v>
      </c>
      <c r="B4939" s="41">
        <v>14</v>
      </c>
      <c r="C4939" s="41">
        <v>27</v>
      </c>
    </row>
    <row r="4940" spans="1:3" x14ac:dyDescent="0.25">
      <c r="A4940" s="41">
        <v>4938</v>
      </c>
      <c r="B4940" s="41">
        <v>30</v>
      </c>
      <c r="C4940" s="41">
        <v>39</v>
      </c>
    </row>
    <row r="4941" spans="1:3" x14ac:dyDescent="0.25">
      <c r="A4941" s="41">
        <v>4939</v>
      </c>
      <c r="B4941" s="41">
        <v>38</v>
      </c>
      <c r="C4941" s="41">
        <v>3</v>
      </c>
    </row>
    <row r="4942" spans="1:3" x14ac:dyDescent="0.25">
      <c r="A4942" s="41">
        <v>4940</v>
      </c>
      <c r="B4942" s="41">
        <v>11</v>
      </c>
      <c r="C4942" s="41">
        <v>16</v>
      </c>
    </row>
    <row r="4943" spans="1:3" x14ac:dyDescent="0.25">
      <c r="A4943" s="41">
        <v>4941</v>
      </c>
      <c r="B4943" s="41">
        <v>36</v>
      </c>
      <c r="C4943" s="41">
        <v>13</v>
      </c>
    </row>
    <row r="4944" spans="1:3" x14ac:dyDescent="0.25">
      <c r="A4944" s="41">
        <v>4942</v>
      </c>
      <c r="B4944" s="41">
        <v>59</v>
      </c>
      <c r="C4944" s="41">
        <v>15</v>
      </c>
    </row>
    <row r="4945" spans="1:3" x14ac:dyDescent="0.25">
      <c r="A4945" s="41">
        <v>4943</v>
      </c>
      <c r="B4945" s="41">
        <v>27</v>
      </c>
      <c r="C4945" s="41">
        <v>25</v>
      </c>
    </row>
    <row r="4946" spans="1:3" x14ac:dyDescent="0.25">
      <c r="A4946" s="41">
        <v>4944</v>
      </c>
      <c r="B4946" s="41">
        <v>20</v>
      </c>
      <c r="C4946" s="41">
        <v>47</v>
      </c>
    </row>
    <row r="4947" spans="1:3" x14ac:dyDescent="0.25">
      <c r="A4947" s="41">
        <v>4945</v>
      </c>
      <c r="B4947" s="41">
        <v>10</v>
      </c>
      <c r="C4947" s="41">
        <v>35</v>
      </c>
    </row>
    <row r="4948" spans="1:3" x14ac:dyDescent="0.25">
      <c r="A4948" s="41">
        <v>4946</v>
      </c>
      <c r="B4948" s="41">
        <v>24</v>
      </c>
      <c r="C4948" s="41">
        <v>26</v>
      </c>
    </row>
    <row r="4949" spans="1:3" x14ac:dyDescent="0.25">
      <c r="A4949" s="41">
        <v>4947</v>
      </c>
      <c r="B4949" s="41">
        <v>0</v>
      </c>
      <c r="C4949" s="41">
        <v>6</v>
      </c>
    </row>
    <row r="4950" spans="1:3" x14ac:dyDescent="0.25">
      <c r="A4950" s="41">
        <v>4948</v>
      </c>
      <c r="B4950" s="41">
        <v>28</v>
      </c>
      <c r="C4950" s="41">
        <v>23</v>
      </c>
    </row>
    <row r="4951" spans="1:3" x14ac:dyDescent="0.25">
      <c r="A4951" s="41">
        <v>4949</v>
      </c>
      <c r="B4951" s="41">
        <v>23</v>
      </c>
      <c r="C4951" s="41">
        <v>21</v>
      </c>
    </row>
    <row r="4952" spans="1:3" x14ac:dyDescent="0.25">
      <c r="A4952" s="41">
        <v>4950</v>
      </c>
      <c r="B4952" s="41">
        <v>13</v>
      </c>
      <c r="C4952" s="41">
        <v>27</v>
      </c>
    </row>
    <row r="4953" spans="1:3" x14ac:dyDescent="0.25">
      <c r="A4953" s="41">
        <v>4951</v>
      </c>
      <c r="B4953" s="41">
        <v>20</v>
      </c>
      <c r="C4953" s="41">
        <v>40</v>
      </c>
    </row>
    <row r="4954" spans="1:3" x14ac:dyDescent="0.25">
      <c r="A4954" s="41">
        <v>4952</v>
      </c>
      <c r="B4954" s="41">
        <v>14</v>
      </c>
      <c r="C4954" s="41">
        <v>49</v>
      </c>
    </row>
    <row r="4955" spans="1:3" x14ac:dyDescent="0.25">
      <c r="A4955" s="41">
        <v>4953</v>
      </c>
      <c r="B4955" s="41">
        <v>49</v>
      </c>
      <c r="C4955" s="41">
        <v>13</v>
      </c>
    </row>
    <row r="4956" spans="1:3" x14ac:dyDescent="0.25">
      <c r="A4956" s="41">
        <v>4954</v>
      </c>
      <c r="B4956" s="41">
        <v>20</v>
      </c>
      <c r="C4956" s="41">
        <v>40</v>
      </c>
    </row>
    <row r="4957" spans="1:3" x14ac:dyDescent="0.25">
      <c r="A4957" s="41">
        <v>4955</v>
      </c>
      <c r="B4957" s="41">
        <v>20</v>
      </c>
      <c r="C4957" s="41">
        <v>38</v>
      </c>
    </row>
    <row r="4958" spans="1:3" x14ac:dyDescent="0.25">
      <c r="A4958" s="41">
        <v>4956</v>
      </c>
      <c r="B4958" s="41">
        <v>23</v>
      </c>
      <c r="C4958" s="41">
        <v>33</v>
      </c>
    </row>
    <row r="4959" spans="1:3" x14ac:dyDescent="0.25">
      <c r="A4959" s="41">
        <v>4957</v>
      </c>
      <c r="B4959" s="41">
        <v>27</v>
      </c>
      <c r="C4959" s="41">
        <v>30</v>
      </c>
    </row>
    <row r="4960" spans="1:3" x14ac:dyDescent="0.25">
      <c r="A4960" s="41">
        <v>4958</v>
      </c>
      <c r="B4960" s="41">
        <v>16</v>
      </c>
      <c r="C4960" s="41">
        <v>13</v>
      </c>
    </row>
    <row r="4961" spans="1:3" x14ac:dyDescent="0.25">
      <c r="A4961" s="41">
        <v>4959</v>
      </c>
      <c r="B4961" s="41">
        <v>21</v>
      </c>
      <c r="C4961" s="41">
        <v>18</v>
      </c>
    </row>
    <row r="4962" spans="1:3" x14ac:dyDescent="0.25">
      <c r="A4962" s="41">
        <v>4960</v>
      </c>
      <c r="B4962" s="41">
        <v>31</v>
      </c>
      <c r="C4962" s="41">
        <v>24</v>
      </c>
    </row>
    <row r="4963" spans="1:3" x14ac:dyDescent="0.25">
      <c r="A4963" s="41">
        <v>4961</v>
      </c>
      <c r="B4963" s="41">
        <v>38</v>
      </c>
      <c r="C4963" s="41">
        <v>29</v>
      </c>
    </row>
    <row r="4964" spans="1:3" x14ac:dyDescent="0.25">
      <c r="A4964" s="41">
        <v>4962</v>
      </c>
      <c r="B4964" s="41">
        <v>24</v>
      </c>
      <c r="C4964" s="41">
        <v>31</v>
      </c>
    </row>
    <row r="4965" spans="1:3" x14ac:dyDescent="0.25">
      <c r="A4965" s="41">
        <v>4963</v>
      </c>
      <c r="B4965" s="41">
        <v>7</v>
      </c>
      <c r="C4965" s="41">
        <v>22</v>
      </c>
    </row>
    <row r="4966" spans="1:3" x14ac:dyDescent="0.25">
      <c r="A4966" s="41">
        <v>4964</v>
      </c>
      <c r="B4966" s="41">
        <v>41</v>
      </c>
      <c r="C4966" s="41">
        <v>0</v>
      </c>
    </row>
    <row r="4967" spans="1:3" x14ac:dyDescent="0.25">
      <c r="A4967" s="41">
        <v>4965</v>
      </c>
      <c r="B4967" s="41">
        <v>24</v>
      </c>
      <c r="C4967" s="41">
        <v>11</v>
      </c>
    </row>
    <row r="4968" spans="1:3" x14ac:dyDescent="0.25">
      <c r="A4968" s="41">
        <v>4966</v>
      </c>
      <c r="B4968" s="41">
        <v>10</v>
      </c>
      <c r="C4968" s="41">
        <v>46</v>
      </c>
    </row>
    <row r="4969" spans="1:3" x14ac:dyDescent="0.25">
      <c r="A4969" s="41">
        <v>4967</v>
      </c>
      <c r="B4969" s="41">
        <v>16</v>
      </c>
      <c r="C4969" s="41">
        <v>32</v>
      </c>
    </row>
    <row r="4970" spans="1:3" x14ac:dyDescent="0.25">
      <c r="A4970" s="41">
        <v>4968</v>
      </c>
      <c r="B4970" s="41">
        <v>7</v>
      </c>
      <c r="C4970" s="41">
        <v>12</v>
      </c>
    </row>
    <row r="4971" spans="1:3" x14ac:dyDescent="0.25">
      <c r="A4971" s="41">
        <v>4969</v>
      </c>
      <c r="B4971" s="41">
        <v>31</v>
      </c>
      <c r="C4971" s="41">
        <v>23</v>
      </c>
    </row>
    <row r="4972" spans="1:3" x14ac:dyDescent="0.25">
      <c r="A4972" s="41">
        <v>4970</v>
      </c>
      <c r="B4972" s="41">
        <v>30</v>
      </c>
      <c r="C4972" s="41">
        <v>0</v>
      </c>
    </row>
    <row r="4973" spans="1:3" x14ac:dyDescent="0.25">
      <c r="A4973" s="41">
        <v>4971</v>
      </c>
      <c r="B4973" s="41">
        <v>33</v>
      </c>
      <c r="C4973" s="41">
        <v>52</v>
      </c>
    </row>
    <row r="4974" spans="1:3" x14ac:dyDescent="0.25">
      <c r="A4974" s="41">
        <v>4972</v>
      </c>
      <c r="B4974" s="41">
        <v>24</v>
      </c>
      <c r="C4974" s="41">
        <v>10</v>
      </c>
    </row>
    <row r="4975" spans="1:3" x14ac:dyDescent="0.25">
      <c r="A4975" s="41">
        <v>4973</v>
      </c>
      <c r="B4975" s="41">
        <v>6</v>
      </c>
      <c r="C4975" s="41">
        <v>17</v>
      </c>
    </row>
    <row r="4976" spans="1:3" x14ac:dyDescent="0.25">
      <c r="A4976" s="41">
        <v>4974</v>
      </c>
      <c r="B4976" s="41">
        <v>25</v>
      </c>
      <c r="C4976" s="41">
        <v>31</v>
      </c>
    </row>
    <row r="4977" spans="1:3" x14ac:dyDescent="0.25">
      <c r="A4977" s="41">
        <v>4975</v>
      </c>
      <c r="B4977" s="41">
        <v>66</v>
      </c>
      <c r="C4977" s="41">
        <v>40</v>
      </c>
    </row>
    <row r="4978" spans="1:3" x14ac:dyDescent="0.25">
      <c r="A4978" s="41">
        <v>4976</v>
      </c>
      <c r="B4978" s="41">
        <v>27</v>
      </c>
      <c r="C4978" s="41">
        <v>54</v>
      </c>
    </row>
    <row r="4979" spans="1:3" x14ac:dyDescent="0.25">
      <c r="A4979" s="41">
        <v>4977</v>
      </c>
      <c r="B4979" s="41">
        <v>14</v>
      </c>
      <c r="C4979" s="41">
        <v>35</v>
      </c>
    </row>
    <row r="4980" spans="1:3" x14ac:dyDescent="0.25">
      <c r="A4980" s="41">
        <v>4978</v>
      </c>
      <c r="B4980" s="41">
        <v>17</v>
      </c>
      <c r="C4980" s="41">
        <v>13</v>
      </c>
    </row>
    <row r="4981" spans="1:3" x14ac:dyDescent="0.25">
      <c r="A4981" s="41">
        <v>4979</v>
      </c>
      <c r="B4981" s="41">
        <v>32</v>
      </c>
      <c r="C4981" s="41">
        <v>30</v>
      </c>
    </row>
    <row r="4982" spans="1:3" x14ac:dyDescent="0.25">
      <c r="A4982" s="41">
        <v>4980</v>
      </c>
      <c r="B4982" s="41">
        <v>35</v>
      </c>
      <c r="C4982" s="41">
        <v>23</v>
      </c>
    </row>
    <row r="4983" spans="1:3" x14ac:dyDescent="0.25">
      <c r="A4983" s="41">
        <v>4981</v>
      </c>
      <c r="B4983" s="41">
        <v>19</v>
      </c>
      <c r="C4983" s="41">
        <v>53</v>
      </c>
    </row>
    <row r="4984" spans="1:3" x14ac:dyDescent="0.25">
      <c r="A4984" s="41">
        <v>4982</v>
      </c>
      <c r="B4984" s="41">
        <v>34</v>
      </c>
      <c r="C4984" s="41">
        <v>8</v>
      </c>
    </row>
    <row r="4985" spans="1:3" x14ac:dyDescent="0.25">
      <c r="A4985" s="41">
        <v>4983</v>
      </c>
      <c r="B4985" s="41">
        <v>45</v>
      </c>
      <c r="C4985" s="41">
        <v>13</v>
      </c>
    </row>
    <row r="4986" spans="1:3" x14ac:dyDescent="0.25">
      <c r="A4986" s="41">
        <v>4984</v>
      </c>
      <c r="B4986" s="41">
        <v>24</v>
      </c>
      <c r="C4986" s="41">
        <v>16</v>
      </c>
    </row>
    <row r="4987" spans="1:3" x14ac:dyDescent="0.25">
      <c r="A4987" s="41">
        <v>4985</v>
      </c>
      <c r="B4987" s="41">
        <v>42</v>
      </c>
      <c r="C4987" s="41">
        <v>40</v>
      </c>
    </row>
    <row r="4988" spans="1:3" x14ac:dyDescent="0.25">
      <c r="A4988" s="41">
        <v>4986</v>
      </c>
      <c r="B4988" s="41">
        <v>46</v>
      </c>
      <c r="C4988" s="41">
        <v>40</v>
      </c>
    </row>
    <row r="4989" spans="1:3" x14ac:dyDescent="0.25">
      <c r="A4989" s="41">
        <v>4987</v>
      </c>
      <c r="B4989" s="41">
        <v>27</v>
      </c>
      <c r="C4989" s="41">
        <v>30</v>
      </c>
    </row>
    <row r="4990" spans="1:3" x14ac:dyDescent="0.25">
      <c r="A4990" s="41">
        <v>4988</v>
      </c>
      <c r="B4990" s="41">
        <v>31</v>
      </c>
      <c r="C4990" s="41">
        <v>19</v>
      </c>
    </row>
    <row r="4991" spans="1:3" x14ac:dyDescent="0.25">
      <c r="A4991" s="41">
        <v>4989</v>
      </c>
      <c r="B4991" s="41">
        <v>12</v>
      </c>
      <c r="C4991" s="41">
        <v>38</v>
      </c>
    </row>
    <row r="4992" spans="1:3" x14ac:dyDescent="0.25">
      <c r="A4992" s="41">
        <v>4990</v>
      </c>
      <c r="B4992" s="41">
        <v>17</v>
      </c>
      <c r="C4992" s="41">
        <v>34</v>
      </c>
    </row>
    <row r="4993" spans="1:3" x14ac:dyDescent="0.25">
      <c r="A4993" s="41">
        <v>4991</v>
      </c>
      <c r="B4993" s="41">
        <v>16</v>
      </c>
      <c r="C4993" s="41">
        <v>44</v>
      </c>
    </row>
    <row r="4994" spans="1:3" x14ac:dyDescent="0.25">
      <c r="A4994" s="41">
        <v>4992</v>
      </c>
      <c r="B4994" s="41">
        <v>9</v>
      </c>
      <c r="C4994" s="41">
        <v>30</v>
      </c>
    </row>
    <row r="4995" spans="1:3" x14ac:dyDescent="0.25">
      <c r="A4995" s="41">
        <v>4993</v>
      </c>
      <c r="B4995" s="41">
        <v>45</v>
      </c>
      <c r="C4995" s="41">
        <v>52</v>
      </c>
    </row>
    <row r="4996" spans="1:3" x14ac:dyDescent="0.25">
      <c r="A4996" s="41">
        <v>4994</v>
      </c>
      <c r="B4996" s="41">
        <v>21</v>
      </c>
      <c r="C4996" s="41">
        <v>27</v>
      </c>
    </row>
    <row r="4997" spans="1:3" x14ac:dyDescent="0.25">
      <c r="A4997" s="41">
        <v>4995</v>
      </c>
      <c r="B4997" s="41">
        <v>58</v>
      </c>
      <c r="C4997" s="41">
        <v>23</v>
      </c>
    </row>
    <row r="4998" spans="1:3" x14ac:dyDescent="0.25">
      <c r="A4998" s="41">
        <v>4996</v>
      </c>
      <c r="B4998" s="41">
        <v>21</v>
      </c>
      <c r="C4998" s="41">
        <v>52</v>
      </c>
    </row>
    <row r="4999" spans="1:3" x14ac:dyDescent="0.25">
      <c r="A4999" s="41">
        <v>4997</v>
      </c>
      <c r="B4999" s="41">
        <v>29</v>
      </c>
      <c r="C4999" s="41">
        <v>14</v>
      </c>
    </row>
    <row r="5000" spans="1:3" x14ac:dyDescent="0.25">
      <c r="A5000" s="41">
        <v>4998</v>
      </c>
      <c r="B5000" s="41">
        <v>10</v>
      </c>
      <c r="C5000" s="41">
        <v>17</v>
      </c>
    </row>
    <row r="5001" spans="1:3" x14ac:dyDescent="0.25">
      <c r="A5001" s="41">
        <v>4999</v>
      </c>
      <c r="B5001" s="41">
        <v>23</v>
      </c>
      <c r="C5001" s="41">
        <v>26</v>
      </c>
    </row>
    <row r="5002" spans="1:3" x14ac:dyDescent="0.25">
      <c r="A5002" s="41">
        <v>5000</v>
      </c>
      <c r="B5002" s="41">
        <v>14</v>
      </c>
      <c r="C5002" s="41">
        <v>41</v>
      </c>
    </row>
  </sheetData>
  <mergeCells count="2">
    <mergeCell ref="J1:L1"/>
    <mergeCell ref="S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91AE-1FFA-4846-8A53-AE95DF09C5FC}">
  <sheetPr codeName="Sheet8">
    <tabColor rgb="FFFFC000"/>
  </sheetPr>
  <dimension ref="A1:X41"/>
  <sheetViews>
    <sheetView tabSelected="1" workbookViewId="0">
      <selection activeCell="F28" sqref="F28"/>
    </sheetView>
  </sheetViews>
  <sheetFormatPr defaultRowHeight="15" x14ac:dyDescent="0.25"/>
  <cols>
    <col min="1" max="1" width="12.85546875" style="39" bestFit="1" customWidth="1"/>
    <col min="2" max="2" width="10.7109375" style="39" bestFit="1" customWidth="1"/>
    <col min="3" max="3" width="11.5703125" style="39" customWidth="1"/>
    <col min="4" max="14" width="9.140625" style="39"/>
    <col min="15" max="15" width="10.5703125" style="56" customWidth="1"/>
    <col min="16" max="16" width="12" style="39" customWidth="1"/>
    <col min="17" max="17" width="24.28515625" style="39" bestFit="1" customWidth="1"/>
    <col min="18" max="18" width="19.28515625" style="39" bestFit="1" customWidth="1"/>
    <col min="19" max="16384" width="9.140625" style="39"/>
  </cols>
  <sheetData>
    <row r="1" spans="1:24" x14ac:dyDescent="0.25">
      <c r="A1" s="78" t="s">
        <v>407</v>
      </c>
      <c r="B1" s="79"/>
      <c r="C1" s="79"/>
      <c r="D1" s="82" t="s">
        <v>10</v>
      </c>
      <c r="E1" s="82"/>
      <c r="F1" s="82"/>
      <c r="G1" s="82"/>
      <c r="H1" s="82"/>
      <c r="I1" s="84">
        <f ca="1">_xlfn.LET(_xlpm.away_advantage,1/SQRT(1+'Miscellaneous Stats'!$C$46),_xlpm.x_touchdowns,_xlpm.away_advantage*(_xlfn.XLOOKUP(D1,'Team Ratings'!$A$2:$A$33,'Team Ratings'!$N$2:$N$33)*_xlfn.XLOOKUP(D3,'Team Ratings'!$A$2:$A$33,'Team Ratings'!$O$2:$O$33)*'Team Ratings'!$N$35+_xlfn.XLOOKUP(D1,'Team Ratings'!$A$2:$A$33,'Team Ratings'!$P$2:$P$33)*_xlfn.XLOOKUP(D3,'Team Ratings'!$A$2:$A$33,'Team Ratings'!$Q$2:$Q$33)*'Team Ratings'!$P$35+SUM('Miscellaneous Stats'!$C$38:$C$40)),_xlpm.sim_safeties,_xlfn.BINOM.INV(10000,(_xlpm.away_advantage*('Miscellaneous Stats'!$C$41))/10000,RAND()),_xlpm.sim_touchdowns,_xlfn.BINOM.INV(10000,_xlpm.x_touchdowns/10000,RAND()),_xlpm.sim_extra_point_attempt,_xlfn.BINOM.INV(_xlpm.sim_touchdowns,'Miscellaneous Stats'!$C$42,RAND()),_xlpm.sim_2pa,_xlpm.sim_touchdowns-_xlpm.sim_extra_point_attempt,_xlpm.sim_extra_points,_xlfn.BINOM.INV(_xlpm.sim_extra_point_attempt,'Miscellaneous Stats'!$C$44,RAND()),_xlpm.sim_2pm,_xlfn.BINOM.INV(_xlpm.sim_2pa,'Miscellaneous Stats'!$C$45,RAND()),_xlpm.sim_field_goals,_xlfn.BINOM.INV(10000,(_xlpm.away_advantage*_xlfn.XLOOKUP(D1,'Team Ratings'!$A$2:$A$33,'Team Ratings'!$R$2:$R$33))/10000,RAND()),_xlpm.simulated_score,_xlpm.sim_touchdowns*6+_xlpm.sim_extra_points+_xlpm.sim_2pm*2+_xlpm.sim_safeties*2+_xlpm.sim_field_goals*3,_xlpm.expected_score,_xlpm.x_touchdowns*6+_xlpm.x_touchdowns*'Miscellaneous Stats'!$C$42*'Miscellaneous Stats'!$C$44+_xlpm.x_touchdowns*'Miscellaneous Stats'!$C$43*'Miscellaneous Stats'!$C$45*2+_xlpm.away_advantage*'Miscellaneous Stats'!$C$41*2+_xlpm.away_advantage*_xlfn.XLOOKUP(D1,'Team Ratings'!$A$2:$A$33,'Team Ratings'!$R$2:$R$33)*3,_xlpm.expected_score)</f>
        <v>26.493865892994847</v>
      </c>
      <c r="J1" s="84"/>
      <c r="K1" s="77" cm="1">
        <f t="array" ref="K1">SUMPRODUCT(--(Simulation!$B$3:$B$5002&gt;Simulation!$C$3:$C$5002))/5000</f>
        <v>0.46839999999999998</v>
      </c>
      <c r="L1" s="77"/>
      <c r="O1" s="75" t="s">
        <v>448</v>
      </c>
      <c r="P1" s="75"/>
      <c r="Q1" s="85" t="s">
        <v>444</v>
      </c>
      <c r="R1" s="85"/>
      <c r="X1" s="9" t="s">
        <v>409</v>
      </c>
    </row>
    <row r="2" spans="1:24" x14ac:dyDescent="0.25">
      <c r="A2" s="79"/>
      <c r="B2" s="79"/>
      <c r="C2" s="79"/>
      <c r="D2" s="82"/>
      <c r="E2" s="82"/>
      <c r="F2" s="82"/>
      <c r="G2" s="82"/>
      <c r="H2" s="82"/>
      <c r="I2" s="84"/>
      <c r="J2" s="84"/>
      <c r="K2" s="77"/>
      <c r="L2" s="77"/>
      <c r="M2" s="9"/>
      <c r="O2" s="75"/>
      <c r="P2" s="75"/>
      <c r="Q2" s="85"/>
      <c r="R2" s="85"/>
      <c r="X2" s="9" t="s">
        <v>439</v>
      </c>
    </row>
    <row r="3" spans="1:24" ht="15" customHeight="1" x14ac:dyDescent="0.25">
      <c r="A3" s="80" t="s">
        <v>408</v>
      </c>
      <c r="B3" s="81"/>
      <c r="C3" s="81"/>
      <c r="D3" s="83" t="s">
        <v>52</v>
      </c>
      <c r="E3" s="83"/>
      <c r="F3" s="83"/>
      <c r="G3" s="83"/>
      <c r="H3" s="83"/>
      <c r="I3" s="84">
        <f ca="1">_xlfn.LET(_xlpm.home_advantage,SQRT(1+'Miscellaneous Stats'!$C$46),_xlpm.x_touchdowns,_xlpm.home_advantage*(_xlfn.XLOOKUP(D3,'Team Ratings'!$A$2:$A$33,'Team Ratings'!$N$2:$N$33)*_xlfn.XLOOKUP(D1,'Team Ratings'!$A$2:$A$33,'Team Ratings'!$O$2:$O$33)*'Team Ratings'!$N$35+_xlfn.XLOOKUP(D3,'Team Ratings'!$A$2:$A$33,'Team Ratings'!$P$2:$P$33)*_xlfn.XLOOKUP(D1,'Team Ratings'!$A$2:$A$33,'Team Ratings'!$Q$2:$Q$33)*'Team Ratings'!$P$35+SUM('Miscellaneous Stats'!$C$38:$C$40)),_xlpm.sim_safeties,_xlfn.BINOM.INV(10000,(_xlpm.home_advantage*('Miscellaneous Stats'!$C$41))/10000,RAND()),_xlpm.sim_touchdowns,_xlfn.BINOM.INV(10000,_xlpm.x_touchdowns/10000,RAND()),_xlpm.sim_extra_point_attempt,_xlfn.BINOM.INV(_xlpm.sim_touchdowns,'Miscellaneous Stats'!$C$42,RAND()),_xlpm.sim_2pa,_xlpm.sim_touchdowns-_xlpm.sim_extra_point_attempt,_xlpm.sim_extra_points,_xlfn.BINOM.INV(_xlpm.sim_extra_point_attempt,'Miscellaneous Stats'!$C$44,RAND()),_xlpm.sim_2pm,_xlfn.BINOM.INV(_xlpm.sim_2pa,'Miscellaneous Stats'!$C$45,RAND()),_xlpm.sim_field_goals,_xlfn.BINOM.INV(10000,(_xlpm.home_advantage*_xlfn.XLOOKUP(D3,'Team Ratings'!$A$2:$A$33,'Team Ratings'!$R$2:$R$33))/10000,RAND()),_xlpm.simulated_score,_xlpm.sim_touchdowns*6+_xlpm.sim_extra_points+_xlpm.sim_2pm*2+_xlpm.sim_safeties*2+_xlpm.sim_field_goals*3,_xlpm.expected_score,_xlpm.x_touchdowns*6+_xlpm.x_touchdowns*'Miscellaneous Stats'!$C$42*'Miscellaneous Stats'!$C$44+_xlpm.x_touchdowns*'Miscellaneous Stats'!$C$43*'Miscellaneous Stats'!$C$45*2+_xlpm.home_advantage*'Miscellaneous Stats'!$C$41*2+_xlpm.home_advantage*_xlfn.XLOOKUP(D3,'Team Ratings'!$A$2:$A$33,'Team Ratings'!$R$2:$R$33)*3,_xlpm.expected_score)</f>
        <v>26.99387185396845</v>
      </c>
      <c r="J3" s="84"/>
      <c r="K3" s="77" cm="1">
        <f t="array" ref="K3">SUMPRODUCT(--(Simulation!$B$3:$B$5002&lt;Simulation!$C$3:$C$5002))/5000</f>
        <v>0.5302</v>
      </c>
      <c r="L3" s="77"/>
      <c r="O3" s="39"/>
      <c r="X3" s="9" t="s">
        <v>440</v>
      </c>
    </row>
    <row r="4" spans="1:24" ht="15" customHeight="1" x14ac:dyDescent="0.25">
      <c r="A4" s="81"/>
      <c r="B4" s="81"/>
      <c r="C4" s="81"/>
      <c r="D4" s="83"/>
      <c r="E4" s="83"/>
      <c r="F4" s="83"/>
      <c r="G4" s="83"/>
      <c r="H4" s="83"/>
      <c r="I4" s="84"/>
      <c r="J4" s="84"/>
      <c r="K4" s="77"/>
      <c r="L4" s="77"/>
      <c r="O4" s="39"/>
      <c r="X4" s="9" t="s">
        <v>441</v>
      </c>
    </row>
    <row r="5" spans="1:24" x14ac:dyDescent="0.25">
      <c r="O5" s="39"/>
      <c r="X5" s="9" t="s">
        <v>484</v>
      </c>
    </row>
    <row r="6" spans="1:24" ht="17.25" customHeight="1" x14ac:dyDescent="0.25">
      <c r="A6" s="73" t="s">
        <v>442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O6" s="86" t="s">
        <v>452</v>
      </c>
      <c r="P6" s="86"/>
      <c r="Q6" s="86"/>
      <c r="R6" s="86"/>
    </row>
    <row r="7" spans="1:24" x14ac:dyDescent="0.25">
      <c r="M7" s="47"/>
      <c r="O7" s="87" t="s">
        <v>453</v>
      </c>
      <c r="P7" s="87"/>
      <c r="Q7" s="87"/>
      <c r="R7" s="87"/>
    </row>
    <row r="8" spans="1:24" x14ac:dyDescent="0.25">
      <c r="A8" s="74" t="s">
        <v>443</v>
      </c>
      <c r="B8" s="74"/>
      <c r="C8" s="74"/>
      <c r="D8" s="74"/>
      <c r="E8" s="74"/>
      <c r="F8" s="74"/>
      <c r="G8" s="74"/>
      <c r="H8" s="74"/>
      <c r="O8" s="88">
        <v>45652</v>
      </c>
      <c r="P8" s="89"/>
      <c r="Q8" s="88">
        <v>45662</v>
      </c>
      <c r="R8" s="89"/>
    </row>
    <row r="9" spans="1:24" x14ac:dyDescent="0.25">
      <c r="A9" s="48" t="s">
        <v>0</v>
      </c>
      <c r="B9" s="48" t="s">
        <v>443</v>
      </c>
      <c r="C9" s="48" t="s">
        <v>446</v>
      </c>
      <c r="D9" s="48" t="s">
        <v>447</v>
      </c>
      <c r="O9" s="39"/>
    </row>
    <row r="10" spans="1:24" ht="18.75" x14ac:dyDescent="0.25">
      <c r="A10" s="49" t="str">
        <f>D1</f>
        <v>Ravens</v>
      </c>
      <c r="B10" s="64">
        <v>2.5</v>
      </c>
      <c r="C10" s="50" cm="1">
        <f t="array" ref="C10">SUMPRODUCT(--(Simulation!B3:B5002+B10&gt;Simulation!C3:C5002))/5000</f>
        <v>0.51500000000000001</v>
      </c>
      <c r="D10" s="53" t="str">
        <f>IF($Q$1="Moneyline",IF(C10&lt;=0.5,"+"&amp;ROUND(((1/C10)-1)*100,0),"-"&amp;-ROUND(-100/((1/C10)-1),0)),1/C10)</f>
        <v>-106</v>
      </c>
      <c r="O10" s="76" t="s">
        <v>454</v>
      </c>
      <c r="P10" s="76"/>
      <c r="Q10" s="76"/>
      <c r="R10" s="76"/>
    </row>
    <row r="11" spans="1:24" x14ac:dyDescent="0.25">
      <c r="A11" s="49" t="str">
        <f>D3</f>
        <v>Chargers</v>
      </c>
      <c r="B11" s="64">
        <v>-2.5</v>
      </c>
      <c r="C11" s="50" cm="1">
        <f t="array" ref="C11">SUMPRODUCT(--(Simulation!B3:B5002&lt;Simulation!C3:C5002+B11))/5000</f>
        <v>0.48499999999999999</v>
      </c>
      <c r="D11" s="53" t="str">
        <f>IF($Q$1="Moneyline",IF(C11&lt;=0.5,"+"&amp;ROUND(((1/C11)-1)*100,0),"-"&amp;-ROUND(-100/((1/C11)-1),0)),1/C11)</f>
        <v>+106</v>
      </c>
      <c r="O11" s="57" t="s">
        <v>303</v>
      </c>
      <c r="P11" s="25" t="s">
        <v>304</v>
      </c>
      <c r="Q11" s="25" t="s">
        <v>455</v>
      </c>
      <c r="R11" s="25" t="s">
        <v>198</v>
      </c>
    </row>
    <row r="12" spans="1:24" x14ac:dyDescent="0.25">
      <c r="O12" s="56" cm="1">
        <f t="array" ref="O12:R41">_xlfn.DROP(_xlfn._xlws.FILTER(nfl_games[],nfl_games[Game Status]="NPY"),0,-1)</f>
        <v>45652</v>
      </c>
      <c r="P12" s="39" t="str">
        <v>8:15PM</v>
      </c>
      <c r="Q12" s="39" t="str">
        <v>Seattle Seahawks</v>
      </c>
      <c r="R12" s="39" t="str">
        <v>Chicago Bears</v>
      </c>
    </row>
    <row r="13" spans="1:24" x14ac:dyDescent="0.25">
      <c r="A13" s="74" t="s">
        <v>444</v>
      </c>
      <c r="B13" s="74"/>
      <c r="C13" s="74"/>
      <c r="D13" s="74"/>
      <c r="E13" s="74"/>
      <c r="F13" s="74"/>
      <c r="G13" s="74"/>
      <c r="H13" s="74"/>
      <c r="O13" s="56">
        <v>45654</v>
      </c>
      <c r="P13" s="39" t="str">
        <v>1:00PM</v>
      </c>
      <c r="Q13" s="39" t="str">
        <v>Los Angeles Chargers</v>
      </c>
      <c r="R13" s="39" t="str">
        <v>New England Patriots</v>
      </c>
    </row>
    <row r="14" spans="1:24" x14ac:dyDescent="0.25">
      <c r="A14" s="48" t="s">
        <v>0</v>
      </c>
      <c r="B14" s="48" t="s">
        <v>446</v>
      </c>
      <c r="C14" s="48" t="s">
        <v>447</v>
      </c>
      <c r="O14" s="56">
        <v>45654</v>
      </c>
      <c r="P14" s="39" t="str">
        <v>4:30PM</v>
      </c>
      <c r="Q14" s="39" t="str">
        <v>Cincinnati Bengals</v>
      </c>
      <c r="R14" s="39" t="str">
        <v>Denver Broncos</v>
      </c>
    </row>
    <row r="15" spans="1:24" x14ac:dyDescent="0.25">
      <c r="A15" s="49" t="str">
        <f>D1</f>
        <v>Ravens</v>
      </c>
      <c r="B15" s="51">
        <f>K1</f>
        <v>0.46839999999999998</v>
      </c>
      <c r="C15" s="53" t="str">
        <f>IF($Q$1="Moneyline",IF(B15&lt;=0.5,"+"&amp;ROUND(((1/B15)-1)*100,0),"-"&amp;-ROUND(-100/((1/B15)-1),0)),1/B15)</f>
        <v>+113</v>
      </c>
      <c r="O15" s="56">
        <v>45654</v>
      </c>
      <c r="P15" s="39" t="str">
        <v>8:10PM</v>
      </c>
      <c r="Q15" s="39" t="str">
        <v>Los Angeles Rams</v>
      </c>
      <c r="R15" s="39" t="str">
        <v>Arizona Cardinals</v>
      </c>
    </row>
    <row r="16" spans="1:24" x14ac:dyDescent="0.25">
      <c r="A16" s="49" t="str">
        <f>D3</f>
        <v>Chargers</v>
      </c>
      <c r="B16" s="51">
        <f>K3</f>
        <v>0.5302</v>
      </c>
      <c r="C16" s="53" t="str">
        <f>IF($Q$1="Moneyline",IF(B16&lt;=0.5,"+"&amp;ROUND(((1/B16)-1)*100,0),"-"&amp;-ROUND(-100/((1/B16)-1),0)),1/B16)</f>
        <v>-113</v>
      </c>
      <c r="O16" s="56">
        <v>45655</v>
      </c>
      <c r="P16" s="39" t="str">
        <v>1:00PM</v>
      </c>
      <c r="Q16" s="39" t="str">
        <v>Buffalo Bills</v>
      </c>
      <c r="R16" s="39" t="str">
        <v>New York Jets</v>
      </c>
    </row>
    <row r="17" spans="1:18" x14ac:dyDescent="0.25">
      <c r="O17" s="56">
        <v>45655</v>
      </c>
      <c r="P17" s="39" t="str">
        <v>1:00PM</v>
      </c>
      <c r="Q17" s="39" t="str">
        <v>Tampa Bay Buccaneers</v>
      </c>
      <c r="R17" s="39" t="str">
        <v>Carolina Panthers</v>
      </c>
    </row>
    <row r="18" spans="1:18" x14ac:dyDescent="0.25">
      <c r="A18" s="74" t="s">
        <v>445</v>
      </c>
      <c r="B18" s="74"/>
      <c r="C18" s="74"/>
      <c r="D18" s="74"/>
      <c r="E18" s="74"/>
      <c r="F18" s="74"/>
      <c r="G18" s="74"/>
      <c r="H18" s="74"/>
      <c r="O18" s="56">
        <v>45655</v>
      </c>
      <c r="P18" s="39" t="str">
        <v>1:00PM</v>
      </c>
      <c r="Q18" s="39" t="str">
        <v>New York Giants</v>
      </c>
      <c r="R18" s="39" t="str">
        <v>Indianapolis Colts</v>
      </c>
    </row>
    <row r="19" spans="1:18" x14ac:dyDescent="0.25">
      <c r="A19" s="48" t="s">
        <v>451</v>
      </c>
      <c r="B19" s="64">
        <v>38.5</v>
      </c>
      <c r="O19" s="56">
        <v>45655</v>
      </c>
      <c r="P19" s="39" t="str">
        <v>1:00PM</v>
      </c>
      <c r="Q19" s="39" t="str">
        <v>Philadelphia Eagles</v>
      </c>
      <c r="R19" s="39" t="str">
        <v>Dallas Cowboys</v>
      </c>
    </row>
    <row r="20" spans="1:18" x14ac:dyDescent="0.25">
      <c r="O20" s="56">
        <v>45655</v>
      </c>
      <c r="P20" s="39" t="str">
        <v>1:00PM</v>
      </c>
      <c r="Q20" s="39" t="str">
        <v>Jacksonville Jaguars</v>
      </c>
      <c r="R20" s="39" t="str">
        <v>Tennessee Titans</v>
      </c>
    </row>
    <row r="21" spans="1:18" x14ac:dyDescent="0.25">
      <c r="A21" s="48" t="s">
        <v>449</v>
      </c>
      <c r="B21" s="50" cm="1">
        <f t="array" ref="B21">SUMPRODUCT(--(Simulation!$B$3:$B$5002+Simulation!$C$3:$C$5002&gt;B19))/5000</f>
        <v>0.79559999999999997</v>
      </c>
      <c r="C21" s="53" t="str">
        <f>IF($Q$1="Moneyline",IF(B21&lt;=0.5,"+"&amp;ROUND(((1/B21)-1)*100,0),"-"&amp;-ROUND(-100/((1/B21)-1),0)),1/B21)</f>
        <v>-389</v>
      </c>
      <c r="O21" s="56">
        <v>45655</v>
      </c>
      <c r="P21" s="39" t="str">
        <v>1:00PM</v>
      </c>
      <c r="Q21" s="39" t="str">
        <v>Las Vegas Raiders</v>
      </c>
      <c r="R21" s="39" t="str">
        <v>New Orleans Saints</v>
      </c>
    </row>
    <row r="22" spans="1:18" x14ac:dyDescent="0.25">
      <c r="A22" s="48" t="s">
        <v>450</v>
      </c>
      <c r="B22" s="50" cm="1">
        <f t="array" ref="B22">SUMPRODUCT(--(Simulation!$B$3:$B$5002+Simulation!$C$3:$C$5002&lt;B19))/5000</f>
        <v>0.2044</v>
      </c>
      <c r="C22" s="53" t="str">
        <f>IF($Q$1="Moneyline",IF(B22&lt;=0.5,"+"&amp;ROUND(((1/B22)-1)*100,0),"-"&amp;-ROUND(-100/((1/B22)-1),0)),1/B22)</f>
        <v>+389</v>
      </c>
      <c r="O22" s="56">
        <v>45655</v>
      </c>
      <c r="P22" s="39" t="str">
        <v>4:05PM</v>
      </c>
      <c r="Q22" s="39" t="str">
        <v>Miami Dolphins</v>
      </c>
      <c r="R22" s="39" t="str">
        <v>Cleveland Browns</v>
      </c>
    </row>
    <row r="23" spans="1:18" x14ac:dyDescent="0.25">
      <c r="O23" s="56">
        <v>45655</v>
      </c>
      <c r="P23" s="39" t="str">
        <v>4:25PM</v>
      </c>
      <c r="Q23" s="39" t="str">
        <v>Minnesota Vikings</v>
      </c>
      <c r="R23" s="39" t="str">
        <v>Green Bay Packers</v>
      </c>
    </row>
    <row r="24" spans="1:18" x14ac:dyDescent="0.25">
      <c r="O24" s="56">
        <v>45655</v>
      </c>
      <c r="P24" s="39" t="str">
        <v>8:20PM</v>
      </c>
      <c r="Q24" s="39" t="str">
        <v>Washington Commanders</v>
      </c>
      <c r="R24" s="39" t="str">
        <v>Atlanta Falcons</v>
      </c>
    </row>
    <row r="25" spans="1:18" x14ac:dyDescent="0.25">
      <c r="O25" s="56">
        <v>45656</v>
      </c>
      <c r="P25" s="39" t="str">
        <v>8:15PM</v>
      </c>
      <c r="Q25" s="39" t="str">
        <v>Detroit Lions</v>
      </c>
      <c r="R25" s="39" t="str">
        <v>San Francisco 49ers</v>
      </c>
    </row>
    <row r="26" spans="1:18" x14ac:dyDescent="0.25">
      <c r="O26" s="56">
        <v>45661</v>
      </c>
      <c r="P26" s="39" t="str">
        <v>4:30PM</v>
      </c>
      <c r="Q26" s="39" t="str">
        <v>Baltimore Ravens</v>
      </c>
      <c r="R26" s="39" t="str">
        <v>Cleveland Browns</v>
      </c>
    </row>
    <row r="27" spans="1:18" x14ac:dyDescent="0.25">
      <c r="O27" s="56">
        <v>45661</v>
      </c>
      <c r="P27" s="39" t="str">
        <v>8:00PM</v>
      </c>
      <c r="Q27" s="39" t="str">
        <v>Cincinnati Bengals</v>
      </c>
      <c r="R27" s="39" t="str">
        <v>Pittsburgh Steelers</v>
      </c>
    </row>
    <row r="28" spans="1:18" x14ac:dyDescent="0.25">
      <c r="O28" s="56">
        <v>45662</v>
      </c>
      <c r="P28" s="39" t="str">
        <v>1:00PM</v>
      </c>
      <c r="Q28" s="39" t="str">
        <v>Carolina Panthers</v>
      </c>
      <c r="R28" s="39" t="str">
        <v>Atlanta Falcons</v>
      </c>
    </row>
    <row r="29" spans="1:18" x14ac:dyDescent="0.25">
      <c r="O29" s="56">
        <v>45662</v>
      </c>
      <c r="P29" s="39" t="str">
        <v>1:00PM</v>
      </c>
      <c r="Q29" s="39" t="str">
        <v>New England Patriots</v>
      </c>
      <c r="R29" s="39" t="str">
        <v>Buffalo Bills</v>
      </c>
    </row>
    <row r="30" spans="1:18" x14ac:dyDescent="0.25">
      <c r="O30" s="56">
        <v>45662</v>
      </c>
      <c r="P30" s="39" t="str">
        <v>1:00PM</v>
      </c>
      <c r="Q30" s="39" t="str">
        <v>Chicago Bears</v>
      </c>
      <c r="R30" s="39" t="str">
        <v>Green Bay Packers</v>
      </c>
    </row>
    <row r="31" spans="1:18" x14ac:dyDescent="0.25">
      <c r="O31" s="56">
        <v>45662</v>
      </c>
      <c r="P31" s="39" t="str">
        <v>1:00PM</v>
      </c>
      <c r="Q31" s="39" t="str">
        <v>Indianapolis Colts</v>
      </c>
      <c r="R31" s="39" t="str">
        <v>Jacksonville Jaguars</v>
      </c>
    </row>
    <row r="32" spans="1:18" x14ac:dyDescent="0.25">
      <c r="O32" s="56">
        <v>45662</v>
      </c>
      <c r="P32" s="39" t="str">
        <v>1:00PM</v>
      </c>
      <c r="Q32" s="39" t="str">
        <v>Washington Commanders</v>
      </c>
      <c r="R32" s="39" t="str">
        <v>Dallas Cowboys</v>
      </c>
    </row>
    <row r="33" spans="15:18" x14ac:dyDescent="0.25">
      <c r="O33" s="56">
        <v>45662</v>
      </c>
      <c r="P33" s="39" t="str">
        <v>1:00PM</v>
      </c>
      <c r="Q33" s="39" t="str">
        <v>Houston Texans</v>
      </c>
      <c r="R33" s="39" t="str">
        <v>Tennessee Titans</v>
      </c>
    </row>
    <row r="34" spans="15:18" x14ac:dyDescent="0.25">
      <c r="O34" s="56">
        <v>45662</v>
      </c>
      <c r="P34" s="39" t="str">
        <v>1:00PM</v>
      </c>
      <c r="Q34" s="39" t="str">
        <v>Tampa Bay Buccaneers</v>
      </c>
      <c r="R34" s="39" t="str">
        <v>New Orleans Saints</v>
      </c>
    </row>
    <row r="35" spans="15:18" x14ac:dyDescent="0.25">
      <c r="O35" s="56">
        <v>45662</v>
      </c>
      <c r="P35" s="39" t="str">
        <v>1:00PM</v>
      </c>
      <c r="Q35" s="39" t="str">
        <v>Philadelphia Eagles</v>
      </c>
      <c r="R35" s="39" t="str">
        <v>New York Giants</v>
      </c>
    </row>
    <row r="36" spans="15:18" x14ac:dyDescent="0.25">
      <c r="O36" s="56">
        <v>45662</v>
      </c>
      <c r="P36" s="39" t="str">
        <v>4:25PM</v>
      </c>
      <c r="Q36" s="39" t="str">
        <v>Arizona Cardinals</v>
      </c>
      <c r="R36" s="39" t="str">
        <v>San Francisco 49ers</v>
      </c>
    </row>
    <row r="37" spans="15:18" x14ac:dyDescent="0.25">
      <c r="O37" s="56">
        <v>45662</v>
      </c>
      <c r="P37" s="39" t="str">
        <v>4:25PM</v>
      </c>
      <c r="Q37" s="39" t="str">
        <v>Denver Broncos</v>
      </c>
      <c r="R37" s="39" t="str">
        <v>Kansas City Chiefs</v>
      </c>
    </row>
    <row r="38" spans="15:18" x14ac:dyDescent="0.25">
      <c r="O38" s="56">
        <v>45662</v>
      </c>
      <c r="P38" s="39" t="str">
        <v>4:25PM</v>
      </c>
      <c r="Q38" s="39" t="str">
        <v>New York Jets</v>
      </c>
      <c r="R38" s="39" t="str">
        <v>Miami Dolphins</v>
      </c>
    </row>
    <row r="39" spans="15:18" x14ac:dyDescent="0.25">
      <c r="O39" s="56">
        <v>45662</v>
      </c>
      <c r="P39" s="39" t="str">
        <v>4:25PM</v>
      </c>
      <c r="Q39" s="39" t="str">
        <v>Los Angeles Chargers</v>
      </c>
      <c r="R39" s="39" t="str">
        <v>Las Vegas Raiders</v>
      </c>
    </row>
    <row r="40" spans="15:18" x14ac:dyDescent="0.25">
      <c r="O40" s="56">
        <v>45662</v>
      </c>
      <c r="P40" s="39" t="str">
        <v>4:25PM</v>
      </c>
      <c r="Q40" s="39" t="str">
        <v>Seattle Seahawks</v>
      </c>
      <c r="R40" s="39" t="str">
        <v>Los Angeles Rams</v>
      </c>
    </row>
    <row r="41" spans="15:18" x14ac:dyDescent="0.25">
      <c r="O41" s="56">
        <v>45662</v>
      </c>
      <c r="P41" s="39" t="str">
        <v>8:20PM</v>
      </c>
      <c r="Q41" s="39" t="str">
        <v>Detroit Lions</v>
      </c>
      <c r="R41" s="39" t="str">
        <v>Minnesota Vikings</v>
      </c>
    </row>
  </sheetData>
  <mergeCells count="19">
    <mergeCell ref="O7:R7"/>
    <mergeCell ref="O8:P8"/>
    <mergeCell ref="Q8:R8"/>
    <mergeCell ref="A6:L6"/>
    <mergeCell ref="A8:H8"/>
    <mergeCell ref="A13:H13"/>
    <mergeCell ref="A18:H18"/>
    <mergeCell ref="O1:P2"/>
    <mergeCell ref="O10:R10"/>
    <mergeCell ref="K1:L2"/>
    <mergeCell ref="K3:L4"/>
    <mergeCell ref="A1:C2"/>
    <mergeCell ref="A3:C4"/>
    <mergeCell ref="D1:H2"/>
    <mergeCell ref="D3:H4"/>
    <mergeCell ref="I1:J2"/>
    <mergeCell ref="I3:J4"/>
    <mergeCell ref="Q1:R2"/>
    <mergeCell ref="O6:R6"/>
  </mergeCells>
  <conditionalFormatting sqref="O11:R1048576">
    <cfRule type="expression" dxfId="0" priority="1">
      <formula>IF(LEN($R12)&gt;0,IF(MOD(ROW(),2)=0,TRUE,FALSE),FALSE)</formula>
    </cfRule>
  </conditionalFormatting>
  <dataValidations count="1">
    <dataValidation type="list" allowBlank="1" showInputMessage="1" showErrorMessage="1" sqref="Q1:R2" xr:uid="{C4E88915-80F9-40C5-AEC9-E71252CD2A1F}">
      <formula1>"Moneyline, Decimal"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879241-E8E1-4832-852F-9F7D88EC8C59}">
          <x14:formula1>
            <xm:f>'Team Ratings'!$A$2:$A$33</xm:f>
          </x14:formula1>
          <xm:sqref>D1:H4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EF1664-81F7-4CDE-AECE-6618C52B43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2023 NFL Data</vt:lpstr>
      <vt:lpstr>2024 NFL Data</vt:lpstr>
      <vt:lpstr>2025 NFL Data</vt:lpstr>
      <vt:lpstr>NFL Standings</vt:lpstr>
      <vt:lpstr>Game(s) Data</vt:lpstr>
      <vt:lpstr>Team Ratings</vt:lpstr>
      <vt:lpstr>Strength of Schedule</vt:lpstr>
      <vt:lpstr>Team Map</vt:lpstr>
      <vt:lpstr>Miscellaneous Stats</vt:lpstr>
      <vt:lpstr>Simulation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Lopez</dc:creator>
  <cp:lastModifiedBy>Noah Lopez</cp:lastModifiedBy>
  <dcterms:created xsi:type="dcterms:W3CDTF">2025-07-14T13:52:43Z</dcterms:created>
  <dcterms:modified xsi:type="dcterms:W3CDTF">2025-09-22T14:59:59Z</dcterms:modified>
</cp:coreProperties>
</file>