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Files\physics\ניסויים\לפני עדכון\"/>
    </mc:Choice>
  </mc:AlternateContent>
  <xr:revisionPtr revIDLastSave="0" documentId="13_ncr:1_{8681BA82-DD0B-44BF-9100-A24B937F44E1}" xr6:coauthVersionLast="45" xr6:coauthVersionMax="45" xr10:uidLastSave="{00000000-0000-0000-0000-000000000000}"/>
  <bookViews>
    <workbookView xWindow="0" yWindow="360" windowWidth="21840" windowHeight="13140" tabRatio="604" activeTab="1" xr2:uid="{00000000-000D-0000-FFFF-FFFF00000000}"/>
  </bookViews>
  <sheets>
    <sheet name="נתוני מוט" sheetId="1" r:id="rId1"/>
    <sheet name="נתוני טמפ" sheetId="2" r:id="rId2"/>
    <sheet name="שיפועים" sheetId="5" r:id="rId3"/>
    <sheet name="שגיאת שיפוע" sheetId="6" r:id="rId4"/>
    <sheet name="שגיאה סופית" sheetId="8" r:id="rId5"/>
    <sheet name="גרף טמפ" sheetId="7" r:id="rId6"/>
    <sheet name="תיאוריה" sheetId="11" r:id="rId7"/>
    <sheet name="גרף תיאוריה" sheetId="12" r:id="rId8"/>
    <sheet name="מודל" sheetId="13" r:id="rId9"/>
    <sheet name="גרף מודל" sheetId="14" r:id="rId10"/>
    <sheet name="נתונים יחסיים" sheetId="9" r:id="rId11"/>
    <sheet name="יחסי" sheetId="10" r:id="rId12"/>
  </sheets>
  <definedNames>
    <definedName name="M" localSheetId="6">INDEX('גרף תיאוריה'!$A$2:$B$2, 1)</definedName>
    <definedName name="דיוק" localSheetId="6">תיאוריה!$B$3 / תיאוריה!$B$4</definedName>
    <definedName name="טמפ_זמן" localSheetId="5">INDIRECT(TEXT(ADDRESS('גרף טמפ'!$P$4+3,3,,,"נתוני טמפ"),0)&amp;":"&amp;TEXT(ADDRESS('גרף טמפ'!$P$4+3,10),0))</definedName>
    <definedName name="טמפ_מיקום" localSheetId="5">OFFSET('נתוני טמפ'!$C$3,0, 'גרף טמפ'!$AE$4 - 1,  'גרף טמפ'!$P$6 + 1)</definedName>
    <definedName name="מיקום_מיקום" localSheetId="5">OFFSET('נתוני טמפ'!$B$2, 1, 0, 'גרף טמפ'!$P$6 + 1, 1)</definedName>
    <definedName name="שגיאה_זמן" localSheetId="5">INDIRECT(TEXT(ADDRESS('גרף טמפ'!$P$4+3,3,,,"שגיאה סופית"),0)&amp;":"&amp;TEXT(ADDRESS('גרף טמפ'!$P$4+3,10),0))</definedName>
    <definedName name="שגיאה_מיקום" localSheetId="5">OFFSET('שגיאה סופית'!$C$3,0, 'גרף טמפ'!$AE$4 - 1,  'גרף טמפ'!$P$6 + 1,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3" l="1"/>
  <c r="AE6" i="7" l="1"/>
  <c r="L7" i="11" l="1"/>
  <c r="P6" i="7"/>
  <c r="A15" i="12"/>
  <c r="B19" i="1" l="1"/>
  <c r="B3" i="11" l="1"/>
  <c r="C2" i="2" l="1"/>
  <c r="N2" i="11" l="1" a="1"/>
  <c r="N2" i="11" s="1"/>
  <c r="B20" i="1"/>
  <c r="B9" i="12" s="1"/>
  <c r="B1" i="13" l="1"/>
  <c r="B2" i="13" s="1"/>
  <c r="N8" i="11"/>
  <c r="N9" i="11"/>
  <c r="N3" i="11"/>
  <c r="N4" i="11"/>
  <c r="N6" i="11"/>
  <c r="N5" i="11"/>
  <c r="N7" i="11"/>
  <c r="S3" i="11"/>
  <c r="S4" i="11" s="1"/>
  <c r="S5" i="11" s="1"/>
  <c r="S6" i="11" s="1"/>
  <c r="S7" i="11" s="1"/>
  <c r="S8" i="11" s="1"/>
  <c r="S9" i="11" s="1"/>
  <c r="B4" i="13" l="1"/>
  <c r="B9" i="1" s="1"/>
  <c r="M3" i="11"/>
  <c r="M4" i="11" l="1"/>
  <c r="M4" i="13"/>
  <c r="B10" i="1"/>
  <c r="A9" i="12"/>
  <c r="E2" i="11"/>
  <c r="M5" i="11" l="1"/>
  <c r="M5" i="13"/>
  <c r="E3" i="11"/>
  <c r="E4" i="11" s="1"/>
  <c r="E5" i="11" s="1"/>
  <c r="E6" i="11" s="1"/>
  <c r="M6" i="11" l="1"/>
  <c r="M6" i="13"/>
  <c r="E7" i="11"/>
  <c r="M3" i="8"/>
  <c r="M7" i="11" l="1"/>
  <c r="M7" i="13"/>
  <c r="E8" i="11"/>
  <c r="M2" i="8"/>
  <c r="M8" i="11" l="1"/>
  <c r="M8" i="13"/>
  <c r="E9" i="11"/>
  <c r="G3" i="9"/>
  <c r="B12" i="1"/>
  <c r="B13" i="1"/>
  <c r="A5" i="9"/>
  <c r="B5" i="9" s="1"/>
  <c r="C2" i="5"/>
  <c r="B1" i="8"/>
  <c r="A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M9" i="11" l="1"/>
  <c r="M10" i="13" s="1"/>
  <c r="M9" i="13"/>
  <c r="O8" i="11"/>
  <c r="O9" i="11"/>
  <c r="O2" i="11"/>
  <c r="O3" i="11"/>
  <c r="O4" i="11"/>
  <c r="O6" i="11"/>
  <c r="O7" i="11"/>
  <c r="O5" i="11"/>
  <c r="B5" i="11"/>
  <c r="E10" i="11"/>
  <c r="D10" i="9"/>
  <c r="C2" i="6"/>
  <c r="C2" i="8" s="1"/>
  <c r="D2" i="2"/>
  <c r="E2" i="2" s="1"/>
  <c r="D8" i="9"/>
  <c r="D6" i="9"/>
  <c r="D9" i="9"/>
  <c r="D5" i="9"/>
  <c r="D7" i="9"/>
  <c r="D11" i="9"/>
  <c r="D12" i="9"/>
  <c r="A6" i="9"/>
  <c r="A7" i="9" s="1"/>
  <c r="A8" i="9" s="1"/>
  <c r="C4" i="5"/>
  <c r="D4" i="5"/>
  <c r="E4" i="5"/>
  <c r="F4" i="5"/>
  <c r="G4" i="5"/>
  <c r="H4" i="5"/>
  <c r="I4" i="5"/>
  <c r="J4" i="6" s="1"/>
  <c r="J4" i="8" s="1"/>
  <c r="C5" i="5"/>
  <c r="D5" i="5"/>
  <c r="E5" i="5"/>
  <c r="F5" i="5"/>
  <c r="G5" i="5"/>
  <c r="H5" i="5"/>
  <c r="I5" i="5"/>
  <c r="J5" i="6" s="1"/>
  <c r="J5" i="8" s="1"/>
  <c r="C6" i="5"/>
  <c r="C6" i="6" s="1"/>
  <c r="C6" i="8" s="1"/>
  <c r="D6" i="5"/>
  <c r="E6" i="5"/>
  <c r="F6" i="5"/>
  <c r="G6" i="5"/>
  <c r="H6" i="5"/>
  <c r="I6" i="5"/>
  <c r="J6" i="6" s="1"/>
  <c r="J6" i="8" s="1"/>
  <c r="C7" i="5"/>
  <c r="C7" i="6" s="1"/>
  <c r="C7" i="8" s="1"/>
  <c r="D7" i="5"/>
  <c r="E7" i="5"/>
  <c r="F7" i="5"/>
  <c r="G7" i="5"/>
  <c r="H7" i="5"/>
  <c r="I7" i="5"/>
  <c r="J7" i="6" s="1"/>
  <c r="J7" i="8" s="1"/>
  <c r="C8" i="5"/>
  <c r="C8" i="6" s="1"/>
  <c r="C8" i="8" s="1"/>
  <c r="D8" i="5"/>
  <c r="E8" i="5"/>
  <c r="F8" i="5"/>
  <c r="G8" i="5"/>
  <c r="H8" i="5"/>
  <c r="I8" i="5"/>
  <c r="J8" i="6" s="1"/>
  <c r="J8" i="8" s="1"/>
  <c r="C9" i="5"/>
  <c r="C9" i="6" s="1"/>
  <c r="C9" i="8" s="1"/>
  <c r="D9" i="5"/>
  <c r="E9" i="5"/>
  <c r="F9" i="5"/>
  <c r="G9" i="5"/>
  <c r="H9" i="5"/>
  <c r="I9" i="5"/>
  <c r="J9" i="6" s="1"/>
  <c r="J9" i="8" s="1"/>
  <c r="C10" i="5"/>
  <c r="C10" i="6" s="1"/>
  <c r="C10" i="8" s="1"/>
  <c r="D10" i="5"/>
  <c r="E10" i="5"/>
  <c r="F10" i="5"/>
  <c r="G10" i="5"/>
  <c r="H10" i="5"/>
  <c r="I10" i="5"/>
  <c r="J10" i="6" s="1"/>
  <c r="J10" i="8" s="1"/>
  <c r="C11" i="5"/>
  <c r="D11" i="5"/>
  <c r="E11" i="5"/>
  <c r="F11" i="5"/>
  <c r="G11" i="5"/>
  <c r="H11" i="5"/>
  <c r="I11" i="5"/>
  <c r="J11" i="6" s="1"/>
  <c r="J11" i="8" s="1"/>
  <c r="C12" i="5"/>
  <c r="C12" i="6" s="1"/>
  <c r="C12" i="8" s="1"/>
  <c r="D12" i="5"/>
  <c r="E12" i="5"/>
  <c r="F12" i="5"/>
  <c r="G12" i="5"/>
  <c r="H12" i="5"/>
  <c r="I12" i="5"/>
  <c r="J12" i="6" s="1"/>
  <c r="J12" i="8" s="1"/>
  <c r="C13" i="5"/>
  <c r="D13" i="5"/>
  <c r="E13" i="5"/>
  <c r="F13" i="5"/>
  <c r="G13" i="5"/>
  <c r="H13" i="5"/>
  <c r="I13" i="5"/>
  <c r="J13" i="6" s="1"/>
  <c r="J13" i="8" s="1"/>
  <c r="C14" i="5"/>
  <c r="D14" i="5"/>
  <c r="E14" i="5"/>
  <c r="F14" i="5"/>
  <c r="G14" i="5"/>
  <c r="H14" i="5"/>
  <c r="I14" i="5"/>
  <c r="J14" i="6" s="1"/>
  <c r="J14" i="8" s="1"/>
  <c r="C15" i="5"/>
  <c r="D15" i="5"/>
  <c r="E15" i="5"/>
  <c r="F15" i="5"/>
  <c r="G15" i="5"/>
  <c r="H15" i="5"/>
  <c r="I15" i="5"/>
  <c r="J15" i="6" s="1"/>
  <c r="J15" i="8" s="1"/>
  <c r="C16" i="5"/>
  <c r="C16" i="6" s="1"/>
  <c r="C16" i="8" s="1"/>
  <c r="D16" i="5"/>
  <c r="E16" i="5"/>
  <c r="F16" i="5"/>
  <c r="G16" i="5"/>
  <c r="H16" i="5"/>
  <c r="I16" i="5"/>
  <c r="J16" i="6" s="1"/>
  <c r="J16" i="8" s="1"/>
  <c r="C17" i="5"/>
  <c r="D17" i="5"/>
  <c r="E17" i="5"/>
  <c r="F17" i="5"/>
  <c r="G17" i="5"/>
  <c r="H17" i="5"/>
  <c r="I17" i="5"/>
  <c r="J17" i="6" s="1"/>
  <c r="J17" i="8" s="1"/>
  <c r="C18" i="5"/>
  <c r="D18" i="5"/>
  <c r="E18" i="5"/>
  <c r="F18" i="5"/>
  <c r="G18" i="5"/>
  <c r="H18" i="5"/>
  <c r="I18" i="5"/>
  <c r="J18" i="6" s="1"/>
  <c r="J18" i="8" s="1"/>
  <c r="C19" i="5"/>
  <c r="C19" i="6" s="1"/>
  <c r="C19" i="8" s="1"/>
  <c r="D19" i="5"/>
  <c r="E19" i="5"/>
  <c r="F19" i="5"/>
  <c r="G19" i="5"/>
  <c r="H19" i="5"/>
  <c r="I19" i="5"/>
  <c r="C20" i="5"/>
  <c r="D20" i="5"/>
  <c r="E20" i="5"/>
  <c r="F20" i="5"/>
  <c r="G20" i="5"/>
  <c r="H20" i="5"/>
  <c r="I20" i="5"/>
  <c r="J20" i="6" s="1"/>
  <c r="J20" i="8" s="1"/>
  <c r="C21" i="5"/>
  <c r="C21" i="6" s="1"/>
  <c r="C21" i="8" s="1"/>
  <c r="D21" i="5"/>
  <c r="E21" i="5"/>
  <c r="F21" i="5"/>
  <c r="G21" i="5"/>
  <c r="H21" i="5"/>
  <c r="I21" i="5"/>
  <c r="J21" i="6" s="1"/>
  <c r="J21" i="8" s="1"/>
  <c r="C22" i="5"/>
  <c r="C22" i="6" s="1"/>
  <c r="C22" i="8" s="1"/>
  <c r="D22" i="5"/>
  <c r="E22" i="5"/>
  <c r="F22" i="5"/>
  <c r="G22" i="5"/>
  <c r="H22" i="5"/>
  <c r="I22" i="5"/>
  <c r="J22" i="6" s="1"/>
  <c r="J22" i="8" s="1"/>
  <c r="C23" i="5"/>
  <c r="C23" i="6" s="1"/>
  <c r="C23" i="8" s="1"/>
  <c r="D23" i="5"/>
  <c r="E23" i="5"/>
  <c r="F23" i="5"/>
  <c r="G23" i="5"/>
  <c r="H23" i="5"/>
  <c r="I23" i="5"/>
  <c r="J23" i="6" s="1"/>
  <c r="J23" i="8" s="1"/>
  <c r="C24" i="5"/>
  <c r="C24" i="6" s="1"/>
  <c r="C24" i="8" s="1"/>
  <c r="D24" i="5"/>
  <c r="E24" i="5"/>
  <c r="F24" i="5"/>
  <c r="G24" i="5"/>
  <c r="H24" i="5"/>
  <c r="I24" i="5"/>
  <c r="J24" i="6" s="1"/>
  <c r="J24" i="8" s="1"/>
  <c r="C25" i="5"/>
  <c r="D25" i="5"/>
  <c r="E25" i="5"/>
  <c r="F25" i="5"/>
  <c r="G25" i="5"/>
  <c r="H25" i="5"/>
  <c r="I25" i="5"/>
  <c r="J25" i="6" s="1"/>
  <c r="J25" i="8" s="1"/>
  <c r="C26" i="5"/>
  <c r="C26" i="6" s="1"/>
  <c r="C26" i="8" s="1"/>
  <c r="D26" i="5"/>
  <c r="E26" i="5"/>
  <c r="F26" i="5"/>
  <c r="G26" i="5"/>
  <c r="H26" i="5"/>
  <c r="I26" i="5"/>
  <c r="J26" i="6" s="1"/>
  <c r="J26" i="8" s="1"/>
  <c r="C27" i="5"/>
  <c r="D27" i="5"/>
  <c r="E27" i="5"/>
  <c r="F27" i="5"/>
  <c r="G27" i="5"/>
  <c r="H27" i="5"/>
  <c r="I27" i="5"/>
  <c r="J27" i="6" s="1"/>
  <c r="J27" i="8" s="1"/>
  <c r="C28" i="5"/>
  <c r="C28" i="6" s="1"/>
  <c r="C28" i="8" s="1"/>
  <c r="D28" i="5"/>
  <c r="E28" i="5"/>
  <c r="F28" i="5"/>
  <c r="G28" i="5"/>
  <c r="H28" i="5"/>
  <c r="I28" i="5"/>
  <c r="J28" i="6" s="1"/>
  <c r="J28" i="8" s="1"/>
  <c r="C29" i="5"/>
  <c r="D29" i="5"/>
  <c r="E29" i="5"/>
  <c r="F29" i="5"/>
  <c r="G29" i="5"/>
  <c r="H29" i="5"/>
  <c r="I29" i="5"/>
  <c r="J29" i="6" s="1"/>
  <c r="J29" i="8" s="1"/>
  <c r="C30" i="5"/>
  <c r="D30" i="5"/>
  <c r="E30" i="5"/>
  <c r="F30" i="5"/>
  <c r="G30" i="5"/>
  <c r="H30" i="5"/>
  <c r="I30" i="5"/>
  <c r="C31" i="5"/>
  <c r="D31" i="5"/>
  <c r="E31" i="5"/>
  <c r="F31" i="5"/>
  <c r="G31" i="5"/>
  <c r="H31" i="5"/>
  <c r="I31" i="5"/>
  <c r="J31" i="6" s="1"/>
  <c r="J31" i="8" s="1"/>
  <c r="C32" i="5"/>
  <c r="D32" i="5"/>
  <c r="E32" i="5"/>
  <c r="F32" i="5"/>
  <c r="G32" i="5"/>
  <c r="H32" i="5"/>
  <c r="I32" i="5"/>
  <c r="J32" i="6" s="1"/>
  <c r="J32" i="8" s="1"/>
  <c r="C33" i="5"/>
  <c r="D33" i="5"/>
  <c r="E33" i="5"/>
  <c r="F33" i="5"/>
  <c r="G33" i="5"/>
  <c r="H33" i="5"/>
  <c r="I33" i="5"/>
  <c r="J33" i="6" s="1"/>
  <c r="J33" i="8" s="1"/>
  <c r="C34" i="5"/>
  <c r="D34" i="5"/>
  <c r="E34" i="5"/>
  <c r="F34" i="5"/>
  <c r="G34" i="5"/>
  <c r="H34" i="5"/>
  <c r="I34" i="5"/>
  <c r="J34" i="6" s="1"/>
  <c r="J34" i="8" s="1"/>
  <c r="C35" i="5"/>
  <c r="C35" i="6" s="1"/>
  <c r="C35" i="8" s="1"/>
  <c r="D35" i="5"/>
  <c r="E35" i="5"/>
  <c r="F35" i="5"/>
  <c r="G35" i="5"/>
  <c r="H35" i="5"/>
  <c r="I35" i="5"/>
  <c r="J35" i="6" s="1"/>
  <c r="J35" i="8" s="1"/>
  <c r="C36" i="5"/>
  <c r="D36" i="5"/>
  <c r="E36" i="5"/>
  <c r="F36" i="5"/>
  <c r="G36" i="5"/>
  <c r="H36" i="5"/>
  <c r="I36" i="5"/>
  <c r="J36" i="6" s="1"/>
  <c r="J36" i="8" s="1"/>
  <c r="C37" i="5"/>
  <c r="C37" i="6" s="1"/>
  <c r="C37" i="8" s="1"/>
  <c r="D37" i="5"/>
  <c r="E37" i="5"/>
  <c r="F37" i="5"/>
  <c r="G37" i="5"/>
  <c r="H37" i="5"/>
  <c r="I37" i="5"/>
  <c r="J37" i="6" s="1"/>
  <c r="J37" i="8" s="1"/>
  <c r="C38" i="5"/>
  <c r="C38" i="6" s="1"/>
  <c r="C38" i="8" s="1"/>
  <c r="D38" i="5"/>
  <c r="E38" i="5"/>
  <c r="F38" i="5"/>
  <c r="G38" i="5"/>
  <c r="H38" i="5"/>
  <c r="I38" i="5"/>
  <c r="C39" i="5"/>
  <c r="D39" i="5"/>
  <c r="E39" i="5"/>
  <c r="F39" i="5"/>
  <c r="G39" i="5"/>
  <c r="H39" i="5"/>
  <c r="I39" i="5"/>
  <c r="C40" i="5"/>
  <c r="C40" i="6" s="1"/>
  <c r="C40" i="8" s="1"/>
  <c r="D40" i="5"/>
  <c r="E40" i="5"/>
  <c r="F40" i="5"/>
  <c r="G40" i="5"/>
  <c r="H40" i="5"/>
  <c r="I40" i="5"/>
  <c r="J40" i="6" s="1"/>
  <c r="J40" i="8" s="1"/>
  <c r="C41" i="5"/>
  <c r="D41" i="5"/>
  <c r="E41" i="5"/>
  <c r="F41" i="5"/>
  <c r="G41" i="5"/>
  <c r="H41" i="5"/>
  <c r="I41" i="5"/>
  <c r="J41" i="6" s="1"/>
  <c r="J41" i="8" s="1"/>
  <c r="C42" i="5"/>
  <c r="C42" i="6" s="1"/>
  <c r="C42" i="8" s="1"/>
  <c r="D42" i="5"/>
  <c r="E42" i="5"/>
  <c r="F42" i="5"/>
  <c r="G42" i="5"/>
  <c r="H42" i="5"/>
  <c r="I42" i="5"/>
  <c r="J42" i="6" s="1"/>
  <c r="J42" i="8" s="1"/>
  <c r="C43" i="5"/>
  <c r="D43" i="5"/>
  <c r="E43" i="5"/>
  <c r="F43" i="5"/>
  <c r="G43" i="5"/>
  <c r="H43" i="5"/>
  <c r="I43" i="5"/>
  <c r="J43" i="6" s="1"/>
  <c r="J43" i="8" s="1"/>
  <c r="C44" i="5"/>
  <c r="C44" i="6" s="1"/>
  <c r="C44" i="8" s="1"/>
  <c r="D44" i="5"/>
  <c r="E44" i="5"/>
  <c r="F44" i="5"/>
  <c r="G44" i="5"/>
  <c r="H44" i="5"/>
  <c r="I44" i="5"/>
  <c r="J44" i="6" s="1"/>
  <c r="J44" i="8" s="1"/>
  <c r="C45" i="5"/>
  <c r="D45" i="5"/>
  <c r="E45" i="5"/>
  <c r="F45" i="5"/>
  <c r="G45" i="5"/>
  <c r="H45" i="5"/>
  <c r="I45" i="5"/>
  <c r="J45" i="6" s="1"/>
  <c r="J45" i="8" s="1"/>
  <c r="C46" i="5"/>
  <c r="D46" i="5"/>
  <c r="E46" i="5"/>
  <c r="F46" i="5"/>
  <c r="G46" i="5"/>
  <c r="H46" i="5"/>
  <c r="I46" i="5"/>
  <c r="J46" i="6" s="1"/>
  <c r="J46" i="8" s="1"/>
  <c r="C47" i="5"/>
  <c r="D47" i="5"/>
  <c r="E47" i="5"/>
  <c r="F47" i="5"/>
  <c r="G47" i="5"/>
  <c r="H47" i="5"/>
  <c r="I47" i="5"/>
  <c r="J47" i="6" s="1"/>
  <c r="J47" i="8" s="1"/>
  <c r="C48" i="5"/>
  <c r="D48" i="5"/>
  <c r="E48" i="5"/>
  <c r="F48" i="5"/>
  <c r="G48" i="5"/>
  <c r="H48" i="5"/>
  <c r="I48" i="5"/>
  <c r="J48" i="6" s="1"/>
  <c r="J48" i="8" s="1"/>
  <c r="C49" i="5"/>
  <c r="C49" i="6" s="1"/>
  <c r="C49" i="8" s="1"/>
  <c r="D49" i="5"/>
  <c r="E49" i="5"/>
  <c r="F49" i="5"/>
  <c r="G49" i="5"/>
  <c r="H49" i="5"/>
  <c r="I49" i="5"/>
  <c r="J49" i="6" s="1"/>
  <c r="J49" i="8" s="1"/>
  <c r="C50" i="5"/>
  <c r="D50" i="5"/>
  <c r="E50" i="5"/>
  <c r="F50" i="5"/>
  <c r="G50" i="5"/>
  <c r="H50" i="5"/>
  <c r="I50" i="5"/>
  <c r="J50" i="6" s="1"/>
  <c r="J50" i="8" s="1"/>
  <c r="C51" i="5"/>
  <c r="C51" i="6" s="1"/>
  <c r="C51" i="8" s="1"/>
  <c r="D51" i="5"/>
  <c r="E51" i="5"/>
  <c r="F51" i="5"/>
  <c r="G51" i="5"/>
  <c r="H51" i="5"/>
  <c r="I51" i="5"/>
  <c r="J51" i="6" s="1"/>
  <c r="J51" i="8" s="1"/>
  <c r="C52" i="5"/>
  <c r="D52" i="5"/>
  <c r="E52" i="5"/>
  <c r="F52" i="5"/>
  <c r="G52" i="5"/>
  <c r="H52" i="5"/>
  <c r="I52" i="5"/>
  <c r="J52" i="6" s="1"/>
  <c r="J52" i="8" s="1"/>
  <c r="C53" i="5"/>
  <c r="D53" i="5"/>
  <c r="E53" i="5"/>
  <c r="F53" i="5"/>
  <c r="G53" i="5"/>
  <c r="H53" i="5"/>
  <c r="I53" i="5"/>
  <c r="J53" i="6" s="1"/>
  <c r="J53" i="8" s="1"/>
  <c r="D3" i="5"/>
  <c r="E3" i="5"/>
  <c r="F3" i="5"/>
  <c r="G3" i="5"/>
  <c r="H3" i="5"/>
  <c r="I3" i="5"/>
  <c r="J3" i="6" s="1"/>
  <c r="J3" i="8" s="1"/>
  <c r="C3" i="5"/>
  <c r="G9" i="11" l="1"/>
  <c r="K4" i="13"/>
  <c r="K16" i="13"/>
  <c r="K28" i="13"/>
  <c r="K40" i="13"/>
  <c r="K52" i="13"/>
  <c r="K64" i="13"/>
  <c r="K76" i="13"/>
  <c r="K88" i="13"/>
  <c r="K100" i="13"/>
  <c r="J13" i="13"/>
  <c r="J25" i="13"/>
  <c r="J37" i="13"/>
  <c r="J49" i="13"/>
  <c r="J61" i="13"/>
  <c r="J73" i="13"/>
  <c r="J85" i="13"/>
  <c r="J97" i="13"/>
  <c r="K30" i="13"/>
  <c r="K3" i="13"/>
  <c r="J39" i="13"/>
  <c r="J75" i="13"/>
  <c r="K9" i="13"/>
  <c r="K81" i="13"/>
  <c r="J42" i="13"/>
  <c r="J90" i="13"/>
  <c r="K34" i="13"/>
  <c r="K82" i="13"/>
  <c r="J31" i="13"/>
  <c r="J79" i="13"/>
  <c r="K11" i="13"/>
  <c r="K95" i="13"/>
  <c r="J68" i="13"/>
  <c r="K48" i="13"/>
  <c r="K84" i="13"/>
  <c r="J9" i="13"/>
  <c r="J45" i="13"/>
  <c r="J96" i="13"/>
  <c r="K5" i="13"/>
  <c r="K17" i="13"/>
  <c r="K29" i="13"/>
  <c r="K41" i="13"/>
  <c r="K53" i="13"/>
  <c r="K65" i="13"/>
  <c r="K77" i="13"/>
  <c r="K89" i="13"/>
  <c r="K101" i="13"/>
  <c r="J14" i="13"/>
  <c r="J26" i="13"/>
  <c r="J38" i="13"/>
  <c r="J50" i="13"/>
  <c r="J62" i="13"/>
  <c r="J74" i="13"/>
  <c r="J86" i="13"/>
  <c r="J98" i="13"/>
  <c r="K42" i="13"/>
  <c r="J27" i="13"/>
  <c r="J63" i="13"/>
  <c r="J99" i="13"/>
  <c r="K21" i="13"/>
  <c r="J30" i="13"/>
  <c r="K58" i="13"/>
  <c r="J7" i="13"/>
  <c r="J67" i="13"/>
  <c r="K23" i="13"/>
  <c r="J32" i="13"/>
  <c r="K60" i="13"/>
  <c r="J93" i="13"/>
  <c r="K6" i="13"/>
  <c r="K18" i="13"/>
  <c r="K54" i="13"/>
  <c r="K66" i="13"/>
  <c r="K78" i="13"/>
  <c r="K90" i="13"/>
  <c r="J15" i="13"/>
  <c r="J51" i="13"/>
  <c r="J87" i="13"/>
  <c r="J101" i="13"/>
  <c r="K45" i="13"/>
  <c r="K69" i="13"/>
  <c r="K93" i="13"/>
  <c r="J18" i="13"/>
  <c r="J54" i="13"/>
  <c r="J3" i="13"/>
  <c r="K10" i="13"/>
  <c r="K94" i="13"/>
  <c r="J55" i="13"/>
  <c r="K35" i="13"/>
  <c r="K71" i="13"/>
  <c r="J20" i="13"/>
  <c r="J80" i="13"/>
  <c r="K36" i="13"/>
  <c r="K96" i="13"/>
  <c r="J33" i="13"/>
  <c r="J69" i="13"/>
  <c r="K7" i="13"/>
  <c r="K19" i="13"/>
  <c r="K31" i="13"/>
  <c r="K43" i="13"/>
  <c r="K55" i="13"/>
  <c r="K67" i="13"/>
  <c r="K79" i="13"/>
  <c r="K91" i="13"/>
  <c r="J4" i="13"/>
  <c r="J16" i="13"/>
  <c r="J28" i="13"/>
  <c r="J40" i="13"/>
  <c r="J52" i="13"/>
  <c r="J64" i="13"/>
  <c r="J76" i="13"/>
  <c r="J88" i="13"/>
  <c r="J100" i="13"/>
  <c r="K92" i="13"/>
  <c r="J29" i="13"/>
  <c r="J41" i="13"/>
  <c r="J65" i="13"/>
  <c r="J77" i="13"/>
  <c r="K33" i="13"/>
  <c r="J6" i="13"/>
  <c r="J66" i="13"/>
  <c r="K22" i="13"/>
  <c r="J19" i="13"/>
  <c r="J91" i="13"/>
  <c r="K47" i="13"/>
  <c r="K83" i="13"/>
  <c r="J8" i="13"/>
  <c r="J44" i="13"/>
  <c r="J92" i="13"/>
  <c r="K24" i="13"/>
  <c r="J21" i="13"/>
  <c r="K8" i="13"/>
  <c r="K20" i="13"/>
  <c r="K32" i="13"/>
  <c r="K44" i="13"/>
  <c r="K56" i="13"/>
  <c r="K68" i="13"/>
  <c r="K80" i="13"/>
  <c r="J5" i="13"/>
  <c r="J17" i="13"/>
  <c r="J53" i="13"/>
  <c r="J89" i="13"/>
  <c r="K57" i="13"/>
  <c r="J78" i="13"/>
  <c r="K70" i="13"/>
  <c r="J43" i="13"/>
  <c r="K59" i="13"/>
  <c r="J56" i="13"/>
  <c r="K72" i="13"/>
  <c r="J81" i="13"/>
  <c r="K46" i="13"/>
  <c r="K12" i="13"/>
  <c r="J57" i="13"/>
  <c r="K13" i="13"/>
  <c r="K25" i="13"/>
  <c r="K37" i="13"/>
  <c r="K49" i="13"/>
  <c r="K61" i="13"/>
  <c r="K73" i="13"/>
  <c r="K85" i="13"/>
  <c r="K97" i="13"/>
  <c r="J10" i="13"/>
  <c r="J22" i="13"/>
  <c r="J34" i="13"/>
  <c r="J46" i="13"/>
  <c r="J58" i="13"/>
  <c r="J70" i="13"/>
  <c r="J82" i="13"/>
  <c r="J94" i="13"/>
  <c r="K14" i="13"/>
  <c r="K26" i="13"/>
  <c r="K38" i="13"/>
  <c r="K50" i="13"/>
  <c r="K62" i="13"/>
  <c r="K74" i="13"/>
  <c r="K86" i="13"/>
  <c r="K98" i="13"/>
  <c r="J11" i="13"/>
  <c r="J23" i="13"/>
  <c r="J35" i="13"/>
  <c r="J47" i="13"/>
  <c r="J59" i="13"/>
  <c r="J71" i="13"/>
  <c r="J83" i="13"/>
  <c r="J95" i="13"/>
  <c r="K15" i="13"/>
  <c r="K27" i="13"/>
  <c r="K39" i="13"/>
  <c r="K51" i="13"/>
  <c r="K63" i="13"/>
  <c r="K75" i="13"/>
  <c r="K87" i="13"/>
  <c r="K99" i="13"/>
  <c r="J12" i="13"/>
  <c r="J24" i="13"/>
  <c r="J36" i="13"/>
  <c r="J48" i="13"/>
  <c r="J60" i="13"/>
  <c r="J72" i="13"/>
  <c r="J84" i="13"/>
  <c r="T5" i="11"/>
  <c r="N6" i="13"/>
  <c r="T7" i="11"/>
  <c r="N8" i="13"/>
  <c r="T6" i="11"/>
  <c r="N7" i="13"/>
  <c r="T2" i="11"/>
  <c r="N3" i="13"/>
  <c r="T9" i="11"/>
  <c r="N10" i="13"/>
  <c r="T4" i="11"/>
  <c r="N5" i="13"/>
  <c r="T3" i="11"/>
  <c r="N4" i="13"/>
  <c r="T8" i="11"/>
  <c r="N9" i="13"/>
  <c r="I10" i="11"/>
  <c r="V9" i="11"/>
  <c r="V2" i="11"/>
  <c r="U3" i="11"/>
  <c r="U4" i="11"/>
  <c r="U5" i="11"/>
  <c r="V4" i="11"/>
  <c r="U8" i="11"/>
  <c r="V5" i="11"/>
  <c r="U9" i="11"/>
  <c r="V6" i="11"/>
  <c r="U2" i="11"/>
  <c r="V7" i="11"/>
  <c r="V8" i="11"/>
  <c r="U6" i="11"/>
  <c r="V3" i="11"/>
  <c r="U7" i="11"/>
  <c r="I1" i="11"/>
  <c r="G1" i="11"/>
  <c r="G3" i="11"/>
  <c r="G4" i="11"/>
  <c r="G5" i="11"/>
  <c r="G2" i="11"/>
  <c r="I4" i="11"/>
  <c r="I6" i="11"/>
  <c r="I2" i="11"/>
  <c r="I3" i="11"/>
  <c r="G6" i="11"/>
  <c r="I5" i="11"/>
  <c r="I7" i="11"/>
  <c r="G7" i="11"/>
  <c r="I8" i="11"/>
  <c r="G8" i="11"/>
  <c r="I9" i="11"/>
  <c r="E11" i="11"/>
  <c r="I11" i="11" s="1"/>
  <c r="G10" i="11"/>
  <c r="E26" i="6"/>
  <c r="E26" i="8" s="1"/>
  <c r="G24" i="6"/>
  <c r="G24" i="8" s="1"/>
  <c r="E14" i="6"/>
  <c r="E14" i="8" s="1"/>
  <c r="D2" i="6"/>
  <c r="D2" i="8" s="1"/>
  <c r="D2" i="5"/>
  <c r="F47" i="6"/>
  <c r="F47" i="8" s="1"/>
  <c r="B6" i="9"/>
  <c r="B7" i="9"/>
  <c r="E10" i="6"/>
  <c r="E10" i="8" s="1"/>
  <c r="E3" i="6"/>
  <c r="E3" i="8" s="1"/>
  <c r="I51" i="6"/>
  <c r="I51" i="8" s="1"/>
  <c r="F48" i="6"/>
  <c r="F48" i="8" s="1"/>
  <c r="E47" i="6"/>
  <c r="E47" i="8" s="1"/>
  <c r="H46" i="6"/>
  <c r="H46" i="8" s="1"/>
  <c r="D46" i="6"/>
  <c r="D46" i="8" s="1"/>
  <c r="G45" i="6"/>
  <c r="G45" i="8" s="1"/>
  <c r="I43" i="6"/>
  <c r="I43" i="8" s="1"/>
  <c r="H38" i="6"/>
  <c r="H38" i="8" s="1"/>
  <c r="I35" i="6"/>
  <c r="I35" i="8" s="1"/>
  <c r="E35" i="6"/>
  <c r="E35" i="8" s="1"/>
  <c r="G33" i="6"/>
  <c r="G33" i="8" s="1"/>
  <c r="F32" i="6"/>
  <c r="F32" i="8" s="1"/>
  <c r="H30" i="6"/>
  <c r="H30" i="8" s="1"/>
  <c r="G25" i="6"/>
  <c r="G25" i="8" s="1"/>
  <c r="I23" i="6"/>
  <c r="I23" i="8" s="1"/>
  <c r="H22" i="6"/>
  <c r="H22" i="8" s="1"/>
  <c r="A9" i="9"/>
  <c r="B8" i="9"/>
  <c r="I50" i="6"/>
  <c r="I50" i="8" s="1"/>
  <c r="E50" i="6"/>
  <c r="E50" i="8" s="1"/>
  <c r="H37" i="6"/>
  <c r="H37" i="8" s="1"/>
  <c r="F27" i="6"/>
  <c r="F27" i="8" s="1"/>
  <c r="F20" i="6"/>
  <c r="F20" i="8" s="1"/>
  <c r="E19" i="6"/>
  <c r="E19" i="8" s="1"/>
  <c r="G17" i="6"/>
  <c r="G17" i="8" s="1"/>
  <c r="E15" i="6"/>
  <c r="E15" i="8" s="1"/>
  <c r="F12" i="6"/>
  <c r="F12" i="8" s="1"/>
  <c r="H10" i="6"/>
  <c r="H10" i="8" s="1"/>
  <c r="G9" i="6"/>
  <c r="G9" i="8" s="1"/>
  <c r="I7" i="6"/>
  <c r="I7" i="8" s="1"/>
  <c r="F4" i="6"/>
  <c r="F4" i="8" s="1"/>
  <c r="E2" i="6"/>
  <c r="E2" i="8" s="1"/>
  <c r="E2" i="5"/>
  <c r="F2" i="2"/>
  <c r="G4" i="6"/>
  <c r="G4" i="8" s="1"/>
  <c r="C46" i="6"/>
  <c r="C46" i="8" s="1"/>
  <c r="H3" i="6"/>
  <c r="H3" i="8" s="1"/>
  <c r="F53" i="6"/>
  <c r="F53" i="8" s="1"/>
  <c r="I52" i="6"/>
  <c r="I52" i="8" s="1"/>
  <c r="E52" i="6"/>
  <c r="E52" i="8" s="1"/>
  <c r="H51" i="6"/>
  <c r="H51" i="8" s="1"/>
  <c r="G50" i="6"/>
  <c r="G50" i="8" s="1"/>
  <c r="F49" i="6"/>
  <c r="F49" i="8" s="1"/>
  <c r="I48" i="6"/>
  <c r="I48" i="8" s="1"/>
  <c r="E48" i="6"/>
  <c r="E48" i="8" s="1"/>
  <c r="H47" i="6"/>
  <c r="H47" i="8" s="1"/>
  <c r="G46" i="6"/>
  <c r="G46" i="8" s="1"/>
  <c r="F45" i="6"/>
  <c r="F45" i="8" s="1"/>
  <c r="I44" i="6"/>
  <c r="I44" i="8" s="1"/>
  <c r="E44" i="6"/>
  <c r="E44" i="8" s="1"/>
  <c r="H43" i="6"/>
  <c r="H43" i="8" s="1"/>
  <c r="G42" i="6"/>
  <c r="G42" i="8" s="1"/>
  <c r="F41" i="6"/>
  <c r="F41" i="8" s="1"/>
  <c r="I40" i="6"/>
  <c r="I40" i="8" s="1"/>
  <c r="E40" i="6"/>
  <c r="E40" i="8" s="1"/>
  <c r="H39" i="6"/>
  <c r="H39" i="8" s="1"/>
  <c r="G38" i="6"/>
  <c r="G38" i="8" s="1"/>
  <c r="F37" i="6"/>
  <c r="F37" i="8" s="1"/>
  <c r="I36" i="6"/>
  <c r="I36" i="8" s="1"/>
  <c r="E36" i="6"/>
  <c r="E36" i="8" s="1"/>
  <c r="H35" i="6"/>
  <c r="H35" i="8" s="1"/>
  <c r="G34" i="6"/>
  <c r="G34" i="8" s="1"/>
  <c r="F33" i="6"/>
  <c r="F33" i="8" s="1"/>
  <c r="I32" i="6"/>
  <c r="I32" i="8" s="1"/>
  <c r="E32" i="6"/>
  <c r="E32" i="8" s="1"/>
  <c r="H31" i="6"/>
  <c r="H31" i="8" s="1"/>
  <c r="G30" i="6"/>
  <c r="G30" i="8" s="1"/>
  <c r="F29" i="6"/>
  <c r="F29" i="8" s="1"/>
  <c r="I28" i="6"/>
  <c r="I28" i="8" s="1"/>
  <c r="E28" i="6"/>
  <c r="E28" i="8" s="1"/>
  <c r="H27" i="6"/>
  <c r="H27" i="8" s="1"/>
  <c r="G26" i="6"/>
  <c r="G26" i="8" s="1"/>
  <c r="F25" i="6"/>
  <c r="F25" i="8" s="1"/>
  <c r="I24" i="6"/>
  <c r="I24" i="8" s="1"/>
  <c r="E20" i="6"/>
  <c r="E20" i="8" s="1"/>
  <c r="C39" i="6"/>
  <c r="C39" i="8" s="1"/>
  <c r="D39" i="6"/>
  <c r="D39" i="8" s="1"/>
  <c r="C50" i="6"/>
  <c r="C50" i="8" s="1"/>
  <c r="D50" i="6"/>
  <c r="D50" i="8" s="1"/>
  <c r="C34" i="6"/>
  <c r="C34" i="8" s="1"/>
  <c r="D34" i="6"/>
  <c r="D34" i="8" s="1"/>
  <c r="D30" i="6"/>
  <c r="D30" i="8" s="1"/>
  <c r="C30" i="6"/>
  <c r="C30" i="8" s="1"/>
  <c r="C18" i="6"/>
  <c r="C18" i="8" s="1"/>
  <c r="D18" i="6"/>
  <c r="D18" i="8" s="1"/>
  <c r="C14" i="6"/>
  <c r="C14" i="8" s="1"/>
  <c r="D14" i="6"/>
  <c r="D14" i="8" s="1"/>
  <c r="D28" i="6"/>
  <c r="D28" i="8" s="1"/>
  <c r="E24" i="6"/>
  <c r="E24" i="8" s="1"/>
  <c r="H23" i="6"/>
  <c r="H23" i="8" s="1"/>
  <c r="G22" i="6"/>
  <c r="G22" i="8" s="1"/>
  <c r="F21" i="6"/>
  <c r="F21" i="8" s="1"/>
  <c r="I20" i="6"/>
  <c r="I20" i="8" s="1"/>
  <c r="H19" i="6"/>
  <c r="H19" i="8" s="1"/>
  <c r="G18" i="6"/>
  <c r="G18" i="8" s="1"/>
  <c r="F17" i="6"/>
  <c r="F17" i="8" s="1"/>
  <c r="I16" i="6"/>
  <c r="I16" i="8" s="1"/>
  <c r="E16" i="6"/>
  <c r="E16" i="8" s="1"/>
  <c r="H15" i="6"/>
  <c r="H15" i="8" s="1"/>
  <c r="G14" i="6"/>
  <c r="G14" i="8" s="1"/>
  <c r="F13" i="6"/>
  <c r="F13" i="8" s="1"/>
  <c r="I12" i="6"/>
  <c r="I12" i="8" s="1"/>
  <c r="E12" i="6"/>
  <c r="E12" i="8" s="1"/>
  <c r="H11" i="6"/>
  <c r="H11" i="8" s="1"/>
  <c r="G10" i="6"/>
  <c r="G10" i="8" s="1"/>
  <c r="F9" i="6"/>
  <c r="F9" i="8" s="1"/>
  <c r="I8" i="6"/>
  <c r="I8" i="8" s="1"/>
  <c r="E8" i="6"/>
  <c r="E8" i="8" s="1"/>
  <c r="H7" i="6"/>
  <c r="H7" i="8" s="1"/>
  <c r="G6" i="6"/>
  <c r="G6" i="8" s="1"/>
  <c r="F5" i="6"/>
  <c r="F5" i="8" s="1"/>
  <c r="I4" i="6"/>
  <c r="I4" i="8" s="1"/>
  <c r="E4" i="6"/>
  <c r="E4" i="8" s="1"/>
  <c r="D44" i="6"/>
  <c r="D44" i="8" s="1"/>
  <c r="F52" i="6"/>
  <c r="F52" i="8" s="1"/>
  <c r="D42" i="6"/>
  <c r="D42" i="8" s="1"/>
  <c r="I39" i="6"/>
  <c r="I39" i="8" s="1"/>
  <c r="E39" i="6"/>
  <c r="E39" i="8" s="1"/>
  <c r="D26" i="6"/>
  <c r="D26" i="8" s="1"/>
  <c r="I19" i="6"/>
  <c r="I19" i="8" s="1"/>
  <c r="H14" i="6"/>
  <c r="H14" i="8" s="1"/>
  <c r="E11" i="6"/>
  <c r="E11" i="8" s="1"/>
  <c r="D10" i="6"/>
  <c r="D10" i="8" s="1"/>
  <c r="E7" i="6"/>
  <c r="E7" i="8" s="1"/>
  <c r="D7" i="6"/>
  <c r="D7" i="8" s="1"/>
  <c r="J39" i="6"/>
  <c r="J39" i="8" s="1"/>
  <c r="C47" i="6"/>
  <c r="C47" i="8" s="1"/>
  <c r="D47" i="6"/>
  <c r="D47" i="8" s="1"/>
  <c r="C43" i="6"/>
  <c r="C43" i="8" s="1"/>
  <c r="D43" i="6"/>
  <c r="D43" i="8" s="1"/>
  <c r="C31" i="6"/>
  <c r="C31" i="8" s="1"/>
  <c r="D31" i="6"/>
  <c r="D31" i="8" s="1"/>
  <c r="C27" i="6"/>
  <c r="C27" i="8" s="1"/>
  <c r="D27" i="6"/>
  <c r="D27" i="8" s="1"/>
  <c r="C15" i="6"/>
  <c r="C15" i="8" s="1"/>
  <c r="D15" i="6"/>
  <c r="D15" i="8" s="1"/>
  <c r="C11" i="6"/>
  <c r="C11" i="8" s="1"/>
  <c r="D11" i="6"/>
  <c r="D11" i="8" s="1"/>
  <c r="D35" i="6"/>
  <c r="D35" i="8" s="1"/>
  <c r="D24" i="6"/>
  <c r="D24" i="8" s="1"/>
  <c r="C3" i="6"/>
  <c r="C3" i="8" s="1"/>
  <c r="D3" i="6"/>
  <c r="D3" i="8" s="1"/>
  <c r="G3" i="6"/>
  <c r="G3" i="8" s="1"/>
  <c r="I53" i="6"/>
  <c r="I53" i="8" s="1"/>
  <c r="H53" i="6"/>
  <c r="H53" i="8" s="1"/>
  <c r="E53" i="6"/>
  <c r="E53" i="8" s="1"/>
  <c r="H52" i="6"/>
  <c r="H52" i="8" s="1"/>
  <c r="D52" i="6"/>
  <c r="D52" i="8" s="1"/>
  <c r="G51" i="6"/>
  <c r="G51" i="8" s="1"/>
  <c r="F50" i="6"/>
  <c r="F50" i="8" s="1"/>
  <c r="I49" i="6"/>
  <c r="I49" i="8" s="1"/>
  <c r="E49" i="6"/>
  <c r="E49" i="8" s="1"/>
  <c r="H48" i="6"/>
  <c r="H48" i="8" s="1"/>
  <c r="C48" i="6"/>
  <c r="C48" i="8" s="1"/>
  <c r="D48" i="6"/>
  <c r="D48" i="8" s="1"/>
  <c r="G47" i="6"/>
  <c r="G47" i="8" s="1"/>
  <c r="F46" i="6"/>
  <c r="F46" i="8" s="1"/>
  <c r="I45" i="6"/>
  <c r="I45" i="8" s="1"/>
  <c r="E45" i="6"/>
  <c r="E45" i="8" s="1"/>
  <c r="H44" i="6"/>
  <c r="H44" i="8" s="1"/>
  <c r="G43" i="6"/>
  <c r="G43" i="8" s="1"/>
  <c r="F42" i="6"/>
  <c r="F42" i="8" s="1"/>
  <c r="I41" i="6"/>
  <c r="I41" i="8" s="1"/>
  <c r="E41" i="6"/>
  <c r="E41" i="8" s="1"/>
  <c r="H40" i="6"/>
  <c r="H40" i="8" s="1"/>
  <c r="G40" i="6"/>
  <c r="G40" i="8" s="1"/>
  <c r="G39" i="6"/>
  <c r="G39" i="8" s="1"/>
  <c r="J38" i="6"/>
  <c r="J38" i="8" s="1"/>
  <c r="I38" i="6"/>
  <c r="I38" i="8" s="1"/>
  <c r="F38" i="6"/>
  <c r="F38" i="8" s="1"/>
  <c r="I37" i="6"/>
  <c r="I37" i="8" s="1"/>
  <c r="E37" i="6"/>
  <c r="E37" i="8" s="1"/>
  <c r="H36" i="6"/>
  <c r="H36" i="8" s="1"/>
  <c r="D36" i="6"/>
  <c r="D36" i="8" s="1"/>
  <c r="C36" i="6"/>
  <c r="C36" i="8" s="1"/>
  <c r="G35" i="6"/>
  <c r="G35" i="8" s="1"/>
  <c r="F34" i="6"/>
  <c r="F34" i="8" s="1"/>
  <c r="I33" i="6"/>
  <c r="I33" i="8" s="1"/>
  <c r="E33" i="6"/>
  <c r="E33" i="8" s="1"/>
  <c r="H32" i="6"/>
  <c r="H32" i="8" s="1"/>
  <c r="C32" i="6"/>
  <c r="C32" i="8" s="1"/>
  <c r="D32" i="6"/>
  <c r="D32" i="8" s="1"/>
  <c r="G31" i="6"/>
  <c r="G31" i="8" s="1"/>
  <c r="J30" i="6"/>
  <c r="J30" i="8" s="1"/>
  <c r="I30" i="6"/>
  <c r="I30" i="8" s="1"/>
  <c r="F30" i="6"/>
  <c r="F30" i="8" s="1"/>
  <c r="I29" i="6"/>
  <c r="I29" i="8" s="1"/>
  <c r="E29" i="6"/>
  <c r="E29" i="8" s="1"/>
  <c r="H28" i="6"/>
  <c r="H28" i="8" s="1"/>
  <c r="G27" i="6"/>
  <c r="G27" i="8" s="1"/>
  <c r="F26" i="6"/>
  <c r="F26" i="8" s="1"/>
  <c r="I25" i="6"/>
  <c r="I25" i="8" s="1"/>
  <c r="H25" i="6"/>
  <c r="H25" i="8" s="1"/>
  <c r="E25" i="6"/>
  <c r="E25" i="8" s="1"/>
  <c r="H24" i="6"/>
  <c r="H24" i="8" s="1"/>
  <c r="G23" i="6"/>
  <c r="G23" i="8" s="1"/>
  <c r="F22" i="6"/>
  <c r="F22" i="8" s="1"/>
  <c r="I21" i="6"/>
  <c r="I21" i="8" s="1"/>
  <c r="E21" i="6"/>
  <c r="E21" i="8" s="1"/>
  <c r="H20" i="6"/>
  <c r="H20" i="8" s="1"/>
  <c r="D20" i="6"/>
  <c r="D20" i="8" s="1"/>
  <c r="C20" i="6"/>
  <c r="C20" i="8" s="1"/>
  <c r="G19" i="6"/>
  <c r="G19" i="8" s="1"/>
  <c r="F18" i="6"/>
  <c r="F18" i="8" s="1"/>
  <c r="I17" i="6"/>
  <c r="I17" i="8" s="1"/>
  <c r="H17" i="6"/>
  <c r="H17" i="8" s="1"/>
  <c r="E17" i="6"/>
  <c r="E17" i="8" s="1"/>
  <c r="H16" i="6"/>
  <c r="H16" i="8" s="1"/>
  <c r="D16" i="6"/>
  <c r="D16" i="8" s="1"/>
  <c r="G15" i="6"/>
  <c r="G15" i="8" s="1"/>
  <c r="F14" i="6"/>
  <c r="F14" i="8" s="1"/>
  <c r="I13" i="6"/>
  <c r="I13" i="8" s="1"/>
  <c r="E13" i="6"/>
  <c r="E13" i="8" s="1"/>
  <c r="H12" i="6"/>
  <c r="H12" i="8" s="1"/>
  <c r="G11" i="6"/>
  <c r="G11" i="8" s="1"/>
  <c r="F10" i="6"/>
  <c r="F10" i="8" s="1"/>
  <c r="I9" i="6"/>
  <c r="I9" i="8" s="1"/>
  <c r="E9" i="6"/>
  <c r="E9" i="8" s="1"/>
  <c r="H8" i="6"/>
  <c r="H8" i="8" s="1"/>
  <c r="G7" i="6"/>
  <c r="G7" i="8" s="1"/>
  <c r="F6" i="6"/>
  <c r="F6" i="8" s="1"/>
  <c r="I5" i="6"/>
  <c r="I5" i="8" s="1"/>
  <c r="E5" i="6"/>
  <c r="E5" i="8" s="1"/>
  <c r="H4" i="6"/>
  <c r="H4" i="8" s="1"/>
  <c r="C4" i="6"/>
  <c r="C4" i="8" s="1"/>
  <c r="D4" i="6"/>
  <c r="D4" i="8" s="1"/>
  <c r="D23" i="6"/>
  <c r="D23" i="8" s="1"/>
  <c r="D12" i="6"/>
  <c r="D12" i="8" s="1"/>
  <c r="E42" i="6"/>
  <c r="E42" i="8" s="1"/>
  <c r="G12" i="6"/>
  <c r="G12" i="8" s="1"/>
  <c r="G52" i="6"/>
  <c r="G52" i="8" s="1"/>
  <c r="I14" i="6"/>
  <c r="I14" i="8" s="1"/>
  <c r="C52" i="6"/>
  <c r="C52" i="8" s="1"/>
  <c r="H49" i="6"/>
  <c r="H49" i="8" s="1"/>
  <c r="I46" i="6"/>
  <c r="I46" i="8" s="1"/>
  <c r="E46" i="6"/>
  <c r="E46" i="8" s="1"/>
  <c r="G44" i="6"/>
  <c r="G44" i="8" s="1"/>
  <c r="F43" i="6"/>
  <c r="F43" i="8" s="1"/>
  <c r="H41" i="6"/>
  <c r="H41" i="8" s="1"/>
  <c r="G36" i="6"/>
  <c r="G36" i="8" s="1"/>
  <c r="I34" i="6"/>
  <c r="I34" i="8" s="1"/>
  <c r="H33" i="6"/>
  <c r="H33" i="8" s="1"/>
  <c r="F31" i="6"/>
  <c r="F31" i="8" s="1"/>
  <c r="E30" i="6"/>
  <c r="E30" i="8" s="1"/>
  <c r="G28" i="6"/>
  <c r="G28" i="8" s="1"/>
  <c r="F23" i="6"/>
  <c r="F23" i="8" s="1"/>
  <c r="H21" i="6"/>
  <c r="H21" i="8" s="1"/>
  <c r="G20" i="6"/>
  <c r="G20" i="8" s="1"/>
  <c r="I18" i="6"/>
  <c r="I18" i="8" s="1"/>
  <c r="E18" i="6"/>
  <c r="E18" i="8" s="1"/>
  <c r="F15" i="6"/>
  <c r="F15" i="8" s="1"/>
  <c r="G8" i="6"/>
  <c r="G8" i="8" s="1"/>
  <c r="I6" i="6"/>
  <c r="I6" i="8" s="1"/>
  <c r="E6" i="6"/>
  <c r="E6" i="8" s="1"/>
  <c r="H5" i="6"/>
  <c r="H5" i="8" s="1"/>
  <c r="D51" i="6"/>
  <c r="D51" i="8" s="1"/>
  <c r="D40" i="6"/>
  <c r="D40" i="8" s="1"/>
  <c r="D19" i="6"/>
  <c r="D19" i="8" s="1"/>
  <c r="D8" i="6"/>
  <c r="D8" i="8" s="1"/>
  <c r="E34" i="6"/>
  <c r="E34" i="8" s="1"/>
  <c r="F11" i="6"/>
  <c r="F11" i="8" s="1"/>
  <c r="F39" i="6"/>
  <c r="F39" i="8" s="1"/>
  <c r="H9" i="6"/>
  <c r="H9" i="8" s="1"/>
  <c r="I22" i="6"/>
  <c r="I22" i="8" s="1"/>
  <c r="F3" i="6"/>
  <c r="F3" i="8" s="1"/>
  <c r="D53" i="6"/>
  <c r="D53" i="8" s="1"/>
  <c r="F51" i="6"/>
  <c r="F51" i="8" s="1"/>
  <c r="D49" i="6"/>
  <c r="D49" i="8" s="1"/>
  <c r="G48" i="6"/>
  <c r="G48" i="8" s="1"/>
  <c r="H45" i="6"/>
  <c r="H45" i="8" s="1"/>
  <c r="C45" i="6"/>
  <c r="C45" i="8" s="1"/>
  <c r="D45" i="6"/>
  <c r="D45" i="8" s="1"/>
  <c r="I42" i="6"/>
  <c r="I42" i="8" s="1"/>
  <c r="D41" i="6"/>
  <c r="D41" i="8" s="1"/>
  <c r="E38" i="6"/>
  <c r="E38" i="8" s="1"/>
  <c r="D37" i="6"/>
  <c r="D37" i="8" s="1"/>
  <c r="F35" i="6"/>
  <c r="F35" i="8" s="1"/>
  <c r="D33" i="6"/>
  <c r="D33" i="8" s="1"/>
  <c r="G32" i="6"/>
  <c r="G32" i="8" s="1"/>
  <c r="H29" i="6"/>
  <c r="H29" i="8" s="1"/>
  <c r="C29" i="6"/>
  <c r="C29" i="8" s="1"/>
  <c r="D29" i="6"/>
  <c r="D29" i="8" s="1"/>
  <c r="I26" i="6"/>
  <c r="I26" i="8" s="1"/>
  <c r="D25" i="6"/>
  <c r="D25" i="8" s="1"/>
  <c r="E22" i="6"/>
  <c r="E22" i="8" s="1"/>
  <c r="D21" i="6"/>
  <c r="D21" i="8" s="1"/>
  <c r="F19" i="6"/>
  <c r="F19" i="8" s="1"/>
  <c r="D17" i="6"/>
  <c r="D17" i="8" s="1"/>
  <c r="G16" i="6"/>
  <c r="G16" i="8" s="1"/>
  <c r="H13" i="6"/>
  <c r="H13" i="8" s="1"/>
  <c r="C13" i="6"/>
  <c r="C13" i="8" s="1"/>
  <c r="D13" i="6"/>
  <c r="D13" i="8" s="1"/>
  <c r="I10" i="6"/>
  <c r="I10" i="8" s="1"/>
  <c r="D9" i="6"/>
  <c r="D9" i="8" s="1"/>
  <c r="D5" i="6"/>
  <c r="D5" i="8" s="1"/>
  <c r="D38" i="6"/>
  <c r="D38" i="8" s="1"/>
  <c r="D22" i="6"/>
  <c r="D22" i="8" s="1"/>
  <c r="D6" i="6"/>
  <c r="D6" i="8" s="1"/>
  <c r="E23" i="6"/>
  <c r="E23" i="8" s="1"/>
  <c r="E51" i="6"/>
  <c r="E51" i="8" s="1"/>
  <c r="F7" i="6"/>
  <c r="F7" i="8" s="1"/>
  <c r="F28" i="6"/>
  <c r="F28" i="8" s="1"/>
  <c r="F36" i="6"/>
  <c r="F36" i="8" s="1"/>
  <c r="G13" i="6"/>
  <c r="G13" i="8" s="1"/>
  <c r="G41" i="6"/>
  <c r="G41" i="8" s="1"/>
  <c r="G49" i="6"/>
  <c r="G49" i="8" s="1"/>
  <c r="H26" i="6"/>
  <c r="H26" i="8" s="1"/>
  <c r="I3" i="6"/>
  <c r="I3" i="8" s="1"/>
  <c r="I11" i="6"/>
  <c r="I11" i="8" s="1"/>
  <c r="C41" i="6"/>
  <c r="C41" i="8" s="1"/>
  <c r="C33" i="6"/>
  <c r="C33" i="8" s="1"/>
  <c r="C5" i="6"/>
  <c r="C5" i="8" s="1"/>
  <c r="J19" i="6"/>
  <c r="J19" i="8" s="1"/>
  <c r="G53" i="6"/>
  <c r="G53" i="8" s="1"/>
  <c r="H50" i="6"/>
  <c r="H50" i="8" s="1"/>
  <c r="I47" i="6"/>
  <c r="I47" i="8" s="1"/>
  <c r="E43" i="6"/>
  <c r="E43" i="8" s="1"/>
  <c r="F40" i="6"/>
  <c r="F40" i="8" s="1"/>
  <c r="G37" i="6"/>
  <c r="G37" i="8" s="1"/>
  <c r="H34" i="6"/>
  <c r="H34" i="8" s="1"/>
  <c r="I31" i="6"/>
  <c r="I31" i="8" s="1"/>
  <c r="E27" i="6"/>
  <c r="E27" i="8" s="1"/>
  <c r="F24" i="6"/>
  <c r="F24" i="8" s="1"/>
  <c r="G21" i="6"/>
  <c r="G21" i="8" s="1"/>
  <c r="H18" i="6"/>
  <c r="H18" i="8" s="1"/>
  <c r="I15" i="6"/>
  <c r="I15" i="8" s="1"/>
  <c r="F8" i="6"/>
  <c r="F8" i="8" s="1"/>
  <c r="G5" i="6"/>
  <c r="G5" i="8" s="1"/>
  <c r="E31" i="6"/>
  <c r="E31" i="8" s="1"/>
  <c r="F16" i="6"/>
  <c r="F16" i="8" s="1"/>
  <c r="F44" i="6"/>
  <c r="F44" i="8" s="1"/>
  <c r="G29" i="6"/>
  <c r="G29" i="8" s="1"/>
  <c r="H6" i="6"/>
  <c r="H6" i="8" s="1"/>
  <c r="H42" i="6"/>
  <c r="H42" i="8" s="1"/>
  <c r="I27" i="6"/>
  <c r="I27" i="8" s="1"/>
  <c r="C53" i="6"/>
  <c r="C53" i="8" s="1"/>
  <c r="C25" i="6"/>
  <c r="C25" i="8" s="1"/>
  <c r="C17" i="6"/>
  <c r="C17" i="8" s="1"/>
  <c r="G11" i="11" l="1"/>
  <c r="E12" i="11"/>
  <c r="I12" i="11" s="1"/>
  <c r="A10" i="9"/>
  <c r="B9" i="9"/>
  <c r="G2" i="2"/>
  <c r="F2" i="6"/>
  <c r="F2" i="8" s="1"/>
  <c r="F2" i="5"/>
  <c r="G12" i="11" l="1"/>
  <c r="E13" i="11"/>
  <c r="I13" i="11" s="1"/>
  <c r="A11" i="9"/>
  <c r="B10" i="9"/>
  <c r="G2" i="6"/>
  <c r="G2" i="8" s="1"/>
  <c r="H2" i="2"/>
  <c r="G2" i="5"/>
  <c r="E14" i="11" l="1"/>
  <c r="I14" i="11" s="1"/>
  <c r="G13" i="11"/>
  <c r="A12" i="9"/>
  <c r="B12" i="9" s="1"/>
  <c r="B11" i="9"/>
  <c r="I2" i="2"/>
  <c r="H2" i="6"/>
  <c r="H2" i="8" s="1"/>
  <c r="H2" i="5"/>
  <c r="G14" i="11" l="1"/>
  <c r="E15" i="11"/>
  <c r="I15" i="11" s="1"/>
  <c r="J2" i="2"/>
  <c r="I2" i="5"/>
  <c r="I2" i="6"/>
  <c r="I2" i="8" s="1"/>
  <c r="G15" i="11" l="1"/>
  <c r="E16" i="11"/>
  <c r="I16" i="11" s="1"/>
  <c r="J2" i="6"/>
  <c r="J2" i="8" s="1"/>
  <c r="J2" i="5"/>
  <c r="G16" i="11" l="1"/>
  <c r="E17" i="11"/>
  <c r="I17" i="11" s="1"/>
  <c r="E18" i="11" l="1"/>
  <c r="I18" i="11" s="1"/>
  <c r="G17" i="11"/>
  <c r="E19" i="11" l="1"/>
  <c r="I19" i="11" s="1"/>
  <c r="G18" i="11"/>
  <c r="E20" i="11" l="1"/>
  <c r="I20" i="11" s="1"/>
  <c r="G19" i="11"/>
  <c r="E21" i="11" l="1"/>
  <c r="G20" i="11"/>
  <c r="G21" i="11" l="1"/>
  <c r="I21" i="11"/>
</calcChain>
</file>

<file path=xl/sharedStrings.xml><?xml version="1.0" encoding="utf-8"?>
<sst xmlns="http://schemas.openxmlformats.org/spreadsheetml/2006/main" count="124" uniqueCount="96">
  <si>
    <t>חומר</t>
  </si>
  <si>
    <t>פלדה</t>
  </si>
  <si>
    <t>שגיאה בציר הX</t>
  </si>
  <si>
    <t>שגיאה בהצגה</t>
  </si>
  <si>
    <t>מרחק בין נקודות</t>
  </si>
  <si>
    <t>חלק שבתוך התנור</t>
  </si>
  <si>
    <t>זמן</t>
  </si>
  <si>
    <t>מיקום</t>
  </si>
  <si>
    <t>צלזיוס</t>
  </si>
  <si>
    <t>סנטימטר</t>
  </si>
  <si>
    <t>אורך כולל</t>
  </si>
  <si>
    <t>כמות נקודות</t>
  </si>
  <si>
    <t>קוטר</t>
  </si>
  <si>
    <t>שגיאת כיול</t>
  </si>
  <si>
    <t>בשיווי משקל</t>
  </si>
  <si>
    <t>טמפ</t>
  </si>
  <si>
    <t>X/L</t>
  </si>
  <si>
    <t>(T-T0)/(T1-T0)</t>
  </si>
  <si>
    <t>מיקום יחסי</t>
  </si>
  <si>
    <t>X</t>
  </si>
  <si>
    <t>טמפ יחסית</t>
  </si>
  <si>
    <t>טמפ אוויר</t>
  </si>
  <si>
    <t>טמפ תנור</t>
  </si>
  <si>
    <t>אוטומטי</t>
  </si>
  <si>
    <t>שגיאות</t>
  </si>
  <si>
    <t>שגיאה של ציר X יחסית</t>
  </si>
  <si>
    <t>T</t>
  </si>
  <si>
    <t>מספר ניסוי</t>
  </si>
  <si>
    <t>מסה</t>
  </si>
  <si>
    <t>גרמים</t>
  </si>
  <si>
    <t>M מחושב</t>
  </si>
  <si>
    <t>T1</t>
  </si>
  <si>
    <t>מטרים</t>
  </si>
  <si>
    <t>DT</t>
  </si>
  <si>
    <t xml:space="preserve">אורך </t>
  </si>
  <si>
    <t>דיוק</t>
  </si>
  <si>
    <t>הפרש טמפ הניסוי</t>
  </si>
  <si>
    <t>SINH</t>
  </si>
  <si>
    <t>COSH</t>
  </si>
  <si>
    <t>קצה המוט שווה לטמפ אוויר</t>
  </si>
  <si>
    <t>קצה המוט לא שווה לטמפ האוויר</t>
  </si>
  <si>
    <t>x</t>
  </si>
  <si>
    <t>ניסוי</t>
  </si>
  <si>
    <t>חישוב טמפ הנוסחאות</t>
  </si>
  <si>
    <t>לינאריצזיה של הגרפים (יחס ישר)</t>
  </si>
  <si>
    <t>צורת מוט</t>
  </si>
  <si>
    <t>צילינדר</t>
  </si>
  <si>
    <t>שטח חתך</t>
  </si>
  <si>
    <t>היקף</t>
  </si>
  <si>
    <t>קיבול החום של המוט</t>
  </si>
  <si>
    <t>טמפ' המוט בזמנים השונים</t>
  </si>
  <si>
    <t>הזמן לבדיקה</t>
  </si>
  <si>
    <t>אותו זמן כמו שמאלה</t>
  </si>
  <si>
    <t>Sinh</t>
  </si>
  <si>
    <t>Cosh</t>
  </si>
  <si>
    <t>M</t>
  </si>
  <si>
    <t>Kr * Ra</t>
  </si>
  <si>
    <t>רדיוס חום האוויר</t>
  </si>
  <si>
    <t>סדר גודל</t>
  </si>
  <si>
    <t>הכנס M</t>
  </si>
  <si>
    <t xml:space="preserve">Ra = </t>
  </si>
  <si>
    <t>נתוני צד</t>
  </si>
  <si>
    <t>זמן מקסימלי</t>
  </si>
  <si>
    <t>1/M</t>
  </si>
  <si>
    <t>W/K</t>
  </si>
  <si>
    <t>W/(M*K)</t>
  </si>
  <si>
    <t>W/(M^2*K)</t>
  </si>
  <si>
    <t>מוליכות חום אוויר</t>
  </si>
  <si>
    <t>מקדם ניוטון</t>
  </si>
  <si>
    <t>נוסחאות תאורטיות</t>
  </si>
  <si>
    <t>M אופטימלי</t>
  </si>
  <si>
    <t>הכנס זמן</t>
  </si>
  <si>
    <t>מיקום מטר</t>
  </si>
  <si>
    <t>מוליכות חום המוט</t>
  </si>
  <si>
    <t>J / (g*k)</t>
  </si>
  <si>
    <t>נתוני המוט והניסוי</t>
  </si>
  <si>
    <t>time (S)</t>
  </si>
  <si>
    <t>RA (M)</t>
  </si>
  <si>
    <t>Kr</t>
  </si>
  <si>
    <t>מיקום מקסימלי</t>
  </si>
  <si>
    <t>ירוק - ניתן להקליד, משנה גרפים ודברים כאלו</t>
  </si>
  <si>
    <t>מקרא של תאים</t>
  </si>
  <si>
    <t>מקרא של טאבים</t>
  </si>
  <si>
    <t>כחול - נתונים של המוט והטמפ'</t>
  </si>
  <si>
    <t>ירוק - גרפים ותוצאות (מה שבאמת מעניין)</t>
  </si>
  <si>
    <t>אפור - אוטומטי וקבועים, אין צורך לגעת</t>
  </si>
  <si>
    <t>שחור - לא גמור, אין צורך לראות</t>
  </si>
  <si>
    <t>שחור - להתעלם</t>
  </si>
  <si>
    <t>הפרש טמפ' מודל</t>
  </si>
  <si>
    <t>נוסחא SINH</t>
  </si>
  <si>
    <t>נוסחא COSH</t>
  </si>
  <si>
    <t>תיעוד</t>
  </si>
  <si>
    <t>אפור - חישובים ודברים כאלו, אין צורך להסתכל ולא לגעת</t>
  </si>
  <si>
    <t>לא לשנות!</t>
  </si>
  <si>
    <t>מיקום ניסוי</t>
  </si>
  <si>
    <t>טמפ' ניסוי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</si>
</sst>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Border="1"/>
    <xf numFmtId="0" fontId="0" fillId="4" borderId="0" xfId="0" applyFill="1"/>
    <xf numFmtId="0" fontId="3" fillId="0" borderId="0" xfId="0" applyFont="1" applyAlignment="1"/>
    <xf numFmtId="0" fontId="0" fillId="0" borderId="0" xfId="0" applyAlignment="1">
      <alignment readingOrder="2"/>
    </xf>
    <xf numFmtId="0" fontId="0" fillId="0" borderId="0" xfId="0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4" borderId="8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4" borderId="0" xfId="0" applyNumberFormat="1" applyFill="1"/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11" borderId="0" xfId="0" applyFont="1" applyFill="1" applyAlignment="1">
      <alignment horizontal="center" vertical="center"/>
    </xf>
    <xf numFmtId="164" fontId="0" fillId="0" borderId="0" xfId="0" applyNumberFormat="1"/>
    <xf numFmtId="0" fontId="4" fillId="9" borderId="0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9" borderId="7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גרף</a:t>
            </a:r>
            <a:r>
              <a:rPr lang="he-IL" baseline="0"/>
              <a:t> טמפ' בזמנים שונים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טמפ'!$C$3:$J$3</c:f>
              <c:numCache>
                <c:formatCode>General</c:formatCode>
                <c:ptCount val="8"/>
                <c:pt idx="0">
                  <c:v>23.7</c:v>
                </c:pt>
                <c:pt idx="1">
                  <c:v>23.3</c:v>
                </c:pt>
                <c:pt idx="2">
                  <c:v>23.5</c:v>
                </c:pt>
                <c:pt idx="3">
                  <c:v>24.2</c:v>
                </c:pt>
                <c:pt idx="4">
                  <c:v>25</c:v>
                </c:pt>
                <c:pt idx="5">
                  <c:v>24.4</c:v>
                </c:pt>
                <c:pt idx="6">
                  <c:v>24.4</c:v>
                </c:pt>
                <c:pt idx="7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4-449F-80EF-2BF89BEC63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טמפ'!$C$4:$J$4</c:f>
              <c:numCache>
                <c:formatCode>General</c:formatCode>
                <c:ptCount val="8"/>
                <c:pt idx="0">
                  <c:v>29.5</c:v>
                </c:pt>
                <c:pt idx="1">
                  <c:v>23.4</c:v>
                </c:pt>
                <c:pt idx="2">
                  <c:v>23.4</c:v>
                </c:pt>
                <c:pt idx="3">
                  <c:v>24.1</c:v>
                </c:pt>
                <c:pt idx="4">
                  <c:v>25</c:v>
                </c:pt>
                <c:pt idx="5">
                  <c:v>24.4</c:v>
                </c:pt>
                <c:pt idx="6">
                  <c:v>23.5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B4-449F-80EF-2BF89BEC63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טמפ'!$C$5:$J$5</c:f>
              <c:numCache>
                <c:formatCode>General</c:formatCode>
                <c:ptCount val="8"/>
                <c:pt idx="0">
                  <c:v>33.700000000000003</c:v>
                </c:pt>
                <c:pt idx="1">
                  <c:v>23.4</c:v>
                </c:pt>
                <c:pt idx="2">
                  <c:v>23.4</c:v>
                </c:pt>
                <c:pt idx="3">
                  <c:v>24.1</c:v>
                </c:pt>
                <c:pt idx="4">
                  <c:v>25</c:v>
                </c:pt>
                <c:pt idx="5">
                  <c:v>24.4</c:v>
                </c:pt>
                <c:pt idx="6">
                  <c:v>22.5</c:v>
                </c:pt>
                <c:pt idx="7">
                  <c:v>23.2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B4-449F-80EF-2BF89BEC63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טמפ'!$C$6:$J$6</c:f>
              <c:numCache>
                <c:formatCode>General</c:formatCode>
                <c:ptCount val="8"/>
                <c:pt idx="0">
                  <c:v>37.4</c:v>
                </c:pt>
                <c:pt idx="1">
                  <c:v>23.4</c:v>
                </c:pt>
                <c:pt idx="2">
                  <c:v>23.3</c:v>
                </c:pt>
                <c:pt idx="3">
                  <c:v>24</c:v>
                </c:pt>
                <c:pt idx="4">
                  <c:v>24.9</c:v>
                </c:pt>
                <c:pt idx="5">
                  <c:v>24.2</c:v>
                </c:pt>
                <c:pt idx="6">
                  <c:v>24.4</c:v>
                </c:pt>
                <c:pt idx="7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B4-449F-80EF-2BF89BEC63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טמפ'!$C$7:$J$7</c:f>
              <c:numCache>
                <c:formatCode>General</c:formatCode>
                <c:ptCount val="8"/>
                <c:pt idx="0">
                  <c:v>40.799999999999997</c:v>
                </c:pt>
                <c:pt idx="1">
                  <c:v>23.4</c:v>
                </c:pt>
                <c:pt idx="2">
                  <c:v>23.3</c:v>
                </c:pt>
                <c:pt idx="3">
                  <c:v>24</c:v>
                </c:pt>
                <c:pt idx="4">
                  <c:v>24.8</c:v>
                </c:pt>
                <c:pt idx="5">
                  <c:v>24.1</c:v>
                </c:pt>
                <c:pt idx="6">
                  <c:v>24.3</c:v>
                </c:pt>
                <c:pt idx="7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B4-449F-80EF-2BF89BEC631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טמפ'!$C$8:$J$8</c:f>
              <c:numCache>
                <c:formatCode>General</c:formatCode>
                <c:ptCount val="8"/>
                <c:pt idx="0">
                  <c:v>44</c:v>
                </c:pt>
                <c:pt idx="1">
                  <c:v>23.6</c:v>
                </c:pt>
                <c:pt idx="2">
                  <c:v>23.3</c:v>
                </c:pt>
                <c:pt idx="3">
                  <c:v>24</c:v>
                </c:pt>
                <c:pt idx="4">
                  <c:v>24.8</c:v>
                </c:pt>
                <c:pt idx="5">
                  <c:v>24.1</c:v>
                </c:pt>
                <c:pt idx="6">
                  <c:v>24.2</c:v>
                </c:pt>
                <c:pt idx="7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B4-449F-80EF-2BF89BEC631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טמפ'!$C$9:$J$9</c:f>
              <c:numCache>
                <c:formatCode>General</c:formatCode>
                <c:ptCount val="8"/>
                <c:pt idx="0">
                  <c:v>46.6</c:v>
                </c:pt>
                <c:pt idx="1">
                  <c:v>23.4</c:v>
                </c:pt>
                <c:pt idx="2">
                  <c:v>23.2</c:v>
                </c:pt>
                <c:pt idx="3">
                  <c:v>24</c:v>
                </c:pt>
                <c:pt idx="4">
                  <c:v>24.8</c:v>
                </c:pt>
                <c:pt idx="5">
                  <c:v>24</c:v>
                </c:pt>
                <c:pt idx="6">
                  <c:v>24.1</c:v>
                </c:pt>
                <c:pt idx="7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B4-449F-80EF-2BF89BEC631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טמפ'!$C$10:$J$10</c:f>
              <c:numCache>
                <c:formatCode>General</c:formatCode>
                <c:ptCount val="8"/>
                <c:pt idx="0">
                  <c:v>48.9</c:v>
                </c:pt>
                <c:pt idx="1">
                  <c:v>23.6</c:v>
                </c:pt>
                <c:pt idx="2">
                  <c:v>23.2</c:v>
                </c:pt>
                <c:pt idx="3">
                  <c:v>29.1</c:v>
                </c:pt>
                <c:pt idx="4">
                  <c:v>24.7</c:v>
                </c:pt>
                <c:pt idx="5">
                  <c:v>24</c:v>
                </c:pt>
                <c:pt idx="6">
                  <c:v>24.1</c:v>
                </c:pt>
                <c:pt idx="7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3B4-449F-80EF-2BF89BEC6314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טמפ'!$C$11:$J$11</c:f>
              <c:numCache>
                <c:formatCode>General</c:formatCode>
                <c:ptCount val="8"/>
                <c:pt idx="0">
                  <c:v>51.3</c:v>
                </c:pt>
                <c:pt idx="1">
                  <c:v>23.8</c:v>
                </c:pt>
                <c:pt idx="2">
                  <c:v>23.1</c:v>
                </c:pt>
                <c:pt idx="3">
                  <c:v>23.8</c:v>
                </c:pt>
                <c:pt idx="4">
                  <c:v>24.7</c:v>
                </c:pt>
                <c:pt idx="5">
                  <c:v>23.9</c:v>
                </c:pt>
                <c:pt idx="6">
                  <c:v>24</c:v>
                </c:pt>
                <c:pt idx="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3B4-449F-80EF-2BF89BEC6314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טמפ'!$C$12:$J$12</c:f>
              <c:numCache>
                <c:formatCode>General</c:formatCode>
                <c:ptCount val="8"/>
                <c:pt idx="0">
                  <c:v>53.1</c:v>
                </c:pt>
                <c:pt idx="1">
                  <c:v>24</c:v>
                </c:pt>
                <c:pt idx="2">
                  <c:v>23.2</c:v>
                </c:pt>
                <c:pt idx="3">
                  <c:v>23.8</c:v>
                </c:pt>
                <c:pt idx="4">
                  <c:v>24.7</c:v>
                </c:pt>
                <c:pt idx="5">
                  <c:v>23.9</c:v>
                </c:pt>
                <c:pt idx="6">
                  <c:v>24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3B4-449F-80EF-2BF89BEC6314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טמפ'!$C$13:$J$13</c:f>
              <c:numCache>
                <c:formatCode>General</c:formatCode>
                <c:ptCount val="8"/>
                <c:pt idx="0">
                  <c:v>54.8</c:v>
                </c:pt>
                <c:pt idx="1">
                  <c:v>24.3</c:v>
                </c:pt>
                <c:pt idx="2">
                  <c:v>23.1</c:v>
                </c:pt>
                <c:pt idx="3">
                  <c:v>23.8</c:v>
                </c:pt>
                <c:pt idx="4">
                  <c:v>24.6</c:v>
                </c:pt>
                <c:pt idx="5">
                  <c:v>23.9</c:v>
                </c:pt>
                <c:pt idx="6">
                  <c:v>23.9</c:v>
                </c:pt>
                <c:pt idx="7">
                  <c:v>24.4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3B4-449F-80EF-2BF89BEC6314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טמפ'!$C$14:$J$14</c:f>
              <c:numCache>
                <c:formatCode>General</c:formatCode>
                <c:ptCount val="8"/>
                <c:pt idx="0">
                  <c:v>56.2</c:v>
                </c:pt>
                <c:pt idx="1">
                  <c:v>24.6</c:v>
                </c:pt>
                <c:pt idx="2">
                  <c:v>23</c:v>
                </c:pt>
                <c:pt idx="3">
                  <c:v>23.8</c:v>
                </c:pt>
                <c:pt idx="4">
                  <c:v>24.6</c:v>
                </c:pt>
                <c:pt idx="5">
                  <c:v>23.8</c:v>
                </c:pt>
                <c:pt idx="6">
                  <c:v>23.9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3B4-449F-80EF-2BF89BEC6314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טמפ'!$C$15:$J$15</c:f>
              <c:numCache>
                <c:formatCode>General</c:formatCode>
                <c:ptCount val="8"/>
                <c:pt idx="0">
                  <c:v>57.5</c:v>
                </c:pt>
                <c:pt idx="1">
                  <c:v>24.8</c:v>
                </c:pt>
                <c:pt idx="2">
                  <c:v>23</c:v>
                </c:pt>
                <c:pt idx="3">
                  <c:v>23.7</c:v>
                </c:pt>
                <c:pt idx="4">
                  <c:v>24.5</c:v>
                </c:pt>
                <c:pt idx="5">
                  <c:v>23.7</c:v>
                </c:pt>
                <c:pt idx="6">
                  <c:v>23.8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3B4-449F-80EF-2BF89BEC6314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טמפ'!$C$16:$J$16</c:f>
              <c:numCache>
                <c:formatCode>General</c:formatCode>
                <c:ptCount val="8"/>
                <c:pt idx="0">
                  <c:v>58.6</c:v>
                </c:pt>
                <c:pt idx="1">
                  <c:v>25.1</c:v>
                </c:pt>
                <c:pt idx="2">
                  <c:v>23</c:v>
                </c:pt>
                <c:pt idx="3">
                  <c:v>23.7</c:v>
                </c:pt>
                <c:pt idx="4">
                  <c:v>24.5</c:v>
                </c:pt>
                <c:pt idx="5">
                  <c:v>23.7</c:v>
                </c:pt>
                <c:pt idx="6">
                  <c:v>23.8</c:v>
                </c:pt>
                <c:pt idx="7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3B4-449F-80EF-2BF89BEC6314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טמפ'!$C$17:$J$17</c:f>
              <c:numCache>
                <c:formatCode>General</c:formatCode>
                <c:ptCount val="8"/>
                <c:pt idx="0">
                  <c:v>60</c:v>
                </c:pt>
                <c:pt idx="1">
                  <c:v>25.4</c:v>
                </c:pt>
                <c:pt idx="2">
                  <c:v>23</c:v>
                </c:pt>
                <c:pt idx="3">
                  <c:v>23.6</c:v>
                </c:pt>
                <c:pt idx="4">
                  <c:v>24.4</c:v>
                </c:pt>
                <c:pt idx="5">
                  <c:v>23.6</c:v>
                </c:pt>
                <c:pt idx="6">
                  <c:v>23.7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3B4-449F-80EF-2BF89BEC6314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טמפ'!$C$18:$J$18</c:f>
              <c:numCache>
                <c:formatCode>General</c:formatCode>
                <c:ptCount val="8"/>
                <c:pt idx="0">
                  <c:v>60.7</c:v>
                </c:pt>
                <c:pt idx="1">
                  <c:v>25.7</c:v>
                </c:pt>
                <c:pt idx="2">
                  <c:v>23</c:v>
                </c:pt>
                <c:pt idx="3">
                  <c:v>23.6</c:v>
                </c:pt>
                <c:pt idx="4">
                  <c:v>24.4</c:v>
                </c:pt>
                <c:pt idx="5">
                  <c:v>23.6</c:v>
                </c:pt>
                <c:pt idx="6">
                  <c:v>23.7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3B4-449F-80EF-2BF89BEC6314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טמפ'!$C$19:$J$19</c:f>
              <c:numCache>
                <c:formatCode>General</c:formatCode>
                <c:ptCount val="8"/>
                <c:pt idx="0">
                  <c:v>61.3</c:v>
                </c:pt>
                <c:pt idx="1">
                  <c:v>26.2</c:v>
                </c:pt>
                <c:pt idx="2">
                  <c:v>23.1</c:v>
                </c:pt>
                <c:pt idx="3">
                  <c:v>23.6</c:v>
                </c:pt>
                <c:pt idx="4">
                  <c:v>24.4</c:v>
                </c:pt>
                <c:pt idx="5">
                  <c:v>23.6</c:v>
                </c:pt>
                <c:pt idx="6">
                  <c:v>23.7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3B4-449F-80EF-2BF89BEC6314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טמפ'!$C$20:$J$20</c:f>
              <c:numCache>
                <c:formatCode>General</c:formatCode>
                <c:ptCount val="8"/>
                <c:pt idx="0">
                  <c:v>62</c:v>
                </c:pt>
                <c:pt idx="1">
                  <c:v>26.4</c:v>
                </c:pt>
                <c:pt idx="2">
                  <c:v>23</c:v>
                </c:pt>
                <c:pt idx="3">
                  <c:v>23.6</c:v>
                </c:pt>
                <c:pt idx="4">
                  <c:v>24.4</c:v>
                </c:pt>
                <c:pt idx="5">
                  <c:v>23.6</c:v>
                </c:pt>
                <c:pt idx="6">
                  <c:v>23.6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3B4-449F-80EF-2BF89BEC6314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טמפ'!$C$21:$J$21</c:f>
              <c:numCache>
                <c:formatCode>General</c:formatCode>
                <c:ptCount val="8"/>
                <c:pt idx="0">
                  <c:v>62.6</c:v>
                </c:pt>
                <c:pt idx="1">
                  <c:v>26.7</c:v>
                </c:pt>
                <c:pt idx="2">
                  <c:v>23.1</c:v>
                </c:pt>
                <c:pt idx="3">
                  <c:v>23.6</c:v>
                </c:pt>
                <c:pt idx="4">
                  <c:v>24.4</c:v>
                </c:pt>
                <c:pt idx="5">
                  <c:v>23.5</c:v>
                </c:pt>
                <c:pt idx="6">
                  <c:v>23.6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3B4-449F-80EF-2BF89BEC6314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טמפ'!$C$22:$J$22</c:f>
              <c:numCache>
                <c:formatCode>General</c:formatCode>
                <c:ptCount val="8"/>
                <c:pt idx="0">
                  <c:v>63</c:v>
                </c:pt>
                <c:pt idx="1">
                  <c:v>27</c:v>
                </c:pt>
                <c:pt idx="2">
                  <c:v>23.1</c:v>
                </c:pt>
                <c:pt idx="3">
                  <c:v>23.6</c:v>
                </c:pt>
                <c:pt idx="4">
                  <c:v>24.3</c:v>
                </c:pt>
                <c:pt idx="5">
                  <c:v>23.5</c:v>
                </c:pt>
                <c:pt idx="6">
                  <c:v>23.6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3B4-449F-80EF-2BF89BEC6314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טמפ'!$C$23:$J$23</c:f>
              <c:numCache>
                <c:formatCode>General</c:formatCode>
                <c:ptCount val="8"/>
                <c:pt idx="0">
                  <c:v>63.7</c:v>
                </c:pt>
                <c:pt idx="1">
                  <c:v>27.4</c:v>
                </c:pt>
                <c:pt idx="2">
                  <c:v>23.2</c:v>
                </c:pt>
                <c:pt idx="3">
                  <c:v>23.6</c:v>
                </c:pt>
                <c:pt idx="4">
                  <c:v>24.4</c:v>
                </c:pt>
                <c:pt idx="5">
                  <c:v>23.5</c:v>
                </c:pt>
                <c:pt idx="6">
                  <c:v>23.67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3B4-449F-80EF-2BF89BEC6314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טמפ'!$C$24:$J$24</c:f>
              <c:numCache>
                <c:formatCode>General</c:formatCode>
                <c:ptCount val="8"/>
                <c:pt idx="0">
                  <c:v>64.900000000000006</c:v>
                </c:pt>
                <c:pt idx="1">
                  <c:v>27.7</c:v>
                </c:pt>
                <c:pt idx="2">
                  <c:v>23.2</c:v>
                </c:pt>
                <c:pt idx="3">
                  <c:v>23.6</c:v>
                </c:pt>
                <c:pt idx="4">
                  <c:v>24.3</c:v>
                </c:pt>
                <c:pt idx="5">
                  <c:v>23.5</c:v>
                </c:pt>
                <c:pt idx="6">
                  <c:v>23.5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3B4-449F-80EF-2BF89BEC6314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טמפ'!$C$25:$J$25</c:f>
              <c:numCache>
                <c:formatCode>General</c:formatCode>
                <c:ptCount val="8"/>
                <c:pt idx="0">
                  <c:v>64.8</c:v>
                </c:pt>
                <c:pt idx="1">
                  <c:v>28</c:v>
                </c:pt>
                <c:pt idx="2">
                  <c:v>23.3</c:v>
                </c:pt>
                <c:pt idx="3">
                  <c:v>23.6</c:v>
                </c:pt>
                <c:pt idx="4">
                  <c:v>24.9</c:v>
                </c:pt>
                <c:pt idx="5">
                  <c:v>23.5</c:v>
                </c:pt>
                <c:pt idx="6">
                  <c:v>23.56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3B4-449F-80EF-2BF89BEC6314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טמפ'!$C$26:$J$26</c:f>
              <c:numCache>
                <c:formatCode>General</c:formatCode>
                <c:ptCount val="8"/>
                <c:pt idx="0">
                  <c:v>64.8</c:v>
                </c:pt>
                <c:pt idx="1">
                  <c:v>28.1</c:v>
                </c:pt>
                <c:pt idx="2">
                  <c:v>23.3</c:v>
                </c:pt>
                <c:pt idx="3">
                  <c:v>23.6</c:v>
                </c:pt>
                <c:pt idx="4">
                  <c:v>24.3</c:v>
                </c:pt>
                <c:pt idx="5">
                  <c:v>23.5</c:v>
                </c:pt>
                <c:pt idx="6">
                  <c:v>23.5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3B4-449F-80EF-2BF89BEC6314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טמפ'!$C$27:$J$27</c:f>
              <c:numCache>
                <c:formatCode>General</c:formatCode>
                <c:ptCount val="8"/>
                <c:pt idx="0">
                  <c:v>65.7</c:v>
                </c:pt>
                <c:pt idx="1">
                  <c:v>28.4</c:v>
                </c:pt>
                <c:pt idx="2">
                  <c:v>23.3</c:v>
                </c:pt>
                <c:pt idx="3">
                  <c:v>23.6</c:v>
                </c:pt>
                <c:pt idx="4">
                  <c:v>23.4</c:v>
                </c:pt>
                <c:pt idx="5">
                  <c:v>24.3</c:v>
                </c:pt>
                <c:pt idx="6">
                  <c:v>23.5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3B4-449F-80EF-2BF89BEC6314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טמפ'!$C$28:$J$28</c:f>
              <c:numCache>
                <c:formatCode>General</c:formatCode>
                <c:ptCount val="8"/>
                <c:pt idx="0">
                  <c:v>66.599999999999994</c:v>
                </c:pt>
                <c:pt idx="1">
                  <c:v>28.8</c:v>
                </c:pt>
                <c:pt idx="2">
                  <c:v>23.4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3B4-449F-80EF-2BF89BEC6314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טמפ'!$C$29:$J$29</c:f>
              <c:numCache>
                <c:formatCode>General</c:formatCode>
                <c:ptCount val="8"/>
                <c:pt idx="0">
                  <c:v>66.8</c:v>
                </c:pt>
                <c:pt idx="1">
                  <c:v>28.9</c:v>
                </c:pt>
                <c:pt idx="2">
                  <c:v>23.4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3B4-449F-80EF-2BF89BEC6314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טמפ'!$C$30:$J$30</c:f>
              <c:numCache>
                <c:formatCode>General</c:formatCode>
                <c:ptCount val="8"/>
                <c:pt idx="0">
                  <c:v>67.2</c:v>
                </c:pt>
                <c:pt idx="1">
                  <c:v>29.2</c:v>
                </c:pt>
                <c:pt idx="2">
                  <c:v>23.5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3B4-449F-80EF-2BF89BEC6314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טמפ'!$C$31:$J$31</c:f>
              <c:numCache>
                <c:formatCode>General</c:formatCode>
                <c:ptCount val="8"/>
                <c:pt idx="0">
                  <c:v>67.099999999999994</c:v>
                </c:pt>
                <c:pt idx="1">
                  <c:v>29.3</c:v>
                </c:pt>
                <c:pt idx="2">
                  <c:v>23.6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3B4-449F-80EF-2BF89BEC6314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טמפ'!$C$32:$J$32</c:f>
              <c:numCache>
                <c:formatCode>General</c:formatCode>
                <c:ptCount val="8"/>
                <c:pt idx="0">
                  <c:v>67.400000000000006</c:v>
                </c:pt>
                <c:pt idx="1">
                  <c:v>29.5</c:v>
                </c:pt>
                <c:pt idx="2">
                  <c:v>23.6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3B4-449F-80EF-2BF89BEC6314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טמפ'!$C$33:$J$33</c:f>
              <c:numCache>
                <c:formatCode>General</c:formatCode>
                <c:ptCount val="8"/>
                <c:pt idx="0">
                  <c:v>67.8</c:v>
                </c:pt>
                <c:pt idx="1">
                  <c:v>29.8</c:v>
                </c:pt>
                <c:pt idx="2">
                  <c:v>23.7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3B4-449F-80EF-2BF89BEC6314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טמפ'!$C$34:$J$34</c:f>
              <c:numCache>
                <c:formatCode>General</c:formatCode>
                <c:ptCount val="8"/>
                <c:pt idx="0">
                  <c:v>68.099999999999994</c:v>
                </c:pt>
                <c:pt idx="1">
                  <c:v>29.9</c:v>
                </c:pt>
                <c:pt idx="2">
                  <c:v>23.8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23.5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3B4-449F-80EF-2BF89BEC6314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טמפ'!$C$35:$J$35</c:f>
              <c:numCache>
                <c:formatCode>General</c:formatCode>
                <c:ptCount val="8"/>
                <c:pt idx="0">
                  <c:v>68.400000000000006</c:v>
                </c:pt>
                <c:pt idx="1">
                  <c:v>30.1</c:v>
                </c:pt>
                <c:pt idx="2">
                  <c:v>23.8</c:v>
                </c:pt>
                <c:pt idx="3">
                  <c:v>23.7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3B4-449F-80EF-2BF89BEC6314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טמפ'!$C$36:$J$36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30.2</c:v>
                </c:pt>
                <c:pt idx="2">
                  <c:v>23.9</c:v>
                </c:pt>
                <c:pt idx="3">
                  <c:v>24.6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3B4-449F-80EF-2BF89BEC6314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טמפ'!$C$37:$J$37</c:f>
              <c:numCache>
                <c:formatCode>General</c:formatCode>
                <c:ptCount val="8"/>
                <c:pt idx="0">
                  <c:v>68.3</c:v>
                </c:pt>
                <c:pt idx="1">
                  <c:v>30.4</c:v>
                </c:pt>
                <c:pt idx="2">
                  <c:v>23.9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3B4-449F-80EF-2BF89BEC6314}"/>
            </c:ext>
          </c:extLst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טמפ'!$C$38:$J$38</c:f>
              <c:numCache>
                <c:formatCode>General</c:formatCode>
                <c:ptCount val="8"/>
                <c:pt idx="0">
                  <c:v>68.7</c:v>
                </c:pt>
                <c:pt idx="1">
                  <c:v>30.4</c:v>
                </c:pt>
                <c:pt idx="2">
                  <c:v>23.9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3B4-449F-80EF-2BF89BEC6314}"/>
            </c:ext>
          </c:extLst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טמפ'!$C$39:$J$39</c:f>
              <c:numCache>
                <c:formatCode>General</c:formatCode>
                <c:ptCount val="8"/>
                <c:pt idx="0">
                  <c:v>68.400000000000006</c:v>
                </c:pt>
                <c:pt idx="1">
                  <c:v>30.4</c:v>
                </c:pt>
                <c:pt idx="2">
                  <c:v>24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93B4-449F-80EF-2BF89BEC6314}"/>
            </c:ext>
          </c:extLst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טמפ'!$C$40:$J$40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30.7</c:v>
                </c:pt>
                <c:pt idx="2">
                  <c:v>24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93B4-449F-80EF-2BF89BEC6314}"/>
            </c:ext>
          </c:extLst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טמפ'!$C$41:$J$41</c:f>
              <c:numCache>
                <c:formatCode>General</c:formatCode>
                <c:ptCount val="8"/>
                <c:pt idx="0">
                  <c:v>69</c:v>
                </c:pt>
                <c:pt idx="1">
                  <c:v>30.8</c:v>
                </c:pt>
                <c:pt idx="2">
                  <c:v>24.1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3B4-449F-80EF-2BF89BEC6314}"/>
            </c:ext>
          </c:extLst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טמפ'!$C$42:$J$42</c:f>
              <c:numCache>
                <c:formatCode>General</c:formatCode>
                <c:ptCount val="8"/>
                <c:pt idx="0">
                  <c:v>69.400000000000006</c:v>
                </c:pt>
                <c:pt idx="1">
                  <c:v>31</c:v>
                </c:pt>
                <c:pt idx="2">
                  <c:v>24.1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93B4-449F-80EF-2BF89BEC6314}"/>
            </c:ext>
          </c:extLst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טמפ'!$C$43:$J$43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30.8</c:v>
                </c:pt>
                <c:pt idx="2">
                  <c:v>24.1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93B4-449F-80EF-2BF89BEC6314}"/>
            </c:ext>
          </c:extLst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טמפ'!$C$44:$J$44</c:f>
              <c:numCache>
                <c:formatCode>General</c:formatCode>
                <c:ptCount val="8"/>
                <c:pt idx="0">
                  <c:v>68.7</c:v>
                </c:pt>
                <c:pt idx="1">
                  <c:v>30.9</c:v>
                </c:pt>
                <c:pt idx="2">
                  <c:v>24.1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93B4-449F-80EF-2BF89BEC6314}"/>
            </c:ext>
          </c:extLst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טמפ'!$C$45:$J$45</c:f>
              <c:numCache>
                <c:formatCode>General</c:formatCode>
                <c:ptCount val="8"/>
                <c:pt idx="0">
                  <c:v>69.400000000000006</c:v>
                </c:pt>
                <c:pt idx="1">
                  <c:v>31.2</c:v>
                </c:pt>
                <c:pt idx="2">
                  <c:v>24.2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3B4-449F-80EF-2BF89BEC6314}"/>
            </c:ext>
          </c:extLst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טמפ'!$C$46:$J$46</c:f>
              <c:numCache>
                <c:formatCode>General</c:formatCode>
                <c:ptCount val="8"/>
                <c:pt idx="0">
                  <c:v>69.3</c:v>
                </c:pt>
                <c:pt idx="1">
                  <c:v>31.2</c:v>
                </c:pt>
                <c:pt idx="2">
                  <c:v>24.2</c:v>
                </c:pt>
                <c:pt idx="3">
                  <c:v>23.5</c:v>
                </c:pt>
                <c:pt idx="4">
                  <c:v>24.1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93B4-449F-80EF-2BF89BEC6314}"/>
            </c:ext>
          </c:extLst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טמפ'!$C$47:$J$47</c:f>
              <c:numCache>
                <c:formatCode>General</c:formatCode>
                <c:ptCount val="8"/>
                <c:pt idx="0">
                  <c:v>69.599999999999994</c:v>
                </c:pt>
                <c:pt idx="1">
                  <c:v>31.2</c:v>
                </c:pt>
                <c:pt idx="2">
                  <c:v>24.2</c:v>
                </c:pt>
                <c:pt idx="3">
                  <c:v>23.5</c:v>
                </c:pt>
                <c:pt idx="4">
                  <c:v>24.1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3B4-449F-80EF-2BF89BEC6314}"/>
            </c:ext>
          </c:extLst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טמפ'!$C$48:$J$48</c:f>
              <c:numCache>
                <c:formatCode>General</c:formatCode>
                <c:ptCount val="8"/>
                <c:pt idx="0">
                  <c:v>69.7</c:v>
                </c:pt>
                <c:pt idx="1">
                  <c:v>31.2</c:v>
                </c:pt>
                <c:pt idx="2">
                  <c:v>24.3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93B4-449F-80EF-2BF89BEC6314}"/>
            </c:ext>
          </c:extLst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טמפ'!$C$49:$J$49</c:f>
              <c:numCache>
                <c:formatCode>General</c:formatCode>
                <c:ptCount val="8"/>
                <c:pt idx="0">
                  <c:v>69.3</c:v>
                </c:pt>
                <c:pt idx="1">
                  <c:v>31.2</c:v>
                </c:pt>
                <c:pt idx="2">
                  <c:v>23.4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93B4-449F-80EF-2BF89BEC6314}"/>
            </c:ext>
          </c:extLst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טמפ'!$C$50:$J$50</c:f>
              <c:numCache>
                <c:formatCode>General</c:formatCode>
                <c:ptCount val="8"/>
                <c:pt idx="0">
                  <c:v>69.5</c:v>
                </c:pt>
                <c:pt idx="1">
                  <c:v>31.3</c:v>
                </c:pt>
                <c:pt idx="2">
                  <c:v>24.3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93B4-449F-80EF-2BF89BEC6314}"/>
            </c:ext>
          </c:extLst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טמפ'!$C$51:$J$51</c:f>
              <c:numCache>
                <c:formatCode>General</c:formatCode>
                <c:ptCount val="8"/>
                <c:pt idx="0">
                  <c:v>69.2</c:v>
                </c:pt>
                <c:pt idx="1">
                  <c:v>31.4</c:v>
                </c:pt>
                <c:pt idx="2">
                  <c:v>24.4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93B4-449F-80EF-2BF89BEC6314}"/>
            </c:ext>
          </c:extLst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טמפ'!$C$52:$J$52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31.2</c:v>
                </c:pt>
                <c:pt idx="2">
                  <c:v>24.3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93B4-449F-80EF-2BF89BEC6314}"/>
            </c:ext>
          </c:extLst>
        </c:ser>
        <c:ser>
          <c:idx val="5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'נתוני טמפ'!$C$53:$J$53</c:f>
              <c:numCache>
                <c:formatCode>General</c:formatCode>
                <c:ptCount val="8"/>
                <c:pt idx="0">
                  <c:v>68.2</c:v>
                </c:pt>
                <c:pt idx="1">
                  <c:v>31.4</c:v>
                </c:pt>
                <c:pt idx="2">
                  <c:v>24.4</c:v>
                </c:pt>
                <c:pt idx="3">
                  <c:v>23.7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3B4-449F-80EF-2BF89BEC6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28088"/>
        <c:axId val="166228480"/>
      </c:scatterChart>
      <c:valAx>
        <c:axId val="16622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480"/>
        <c:crosses val="autoZero"/>
        <c:crossBetween val="midCat"/>
      </c:valAx>
      <c:valAx>
        <c:axId val="16622848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</a:t>
                </a:r>
                <a:r>
                  <a:rPr lang="he-IL" baseline="0"/>
                  <a:t> צלזיוס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160"/>
      <c:depthPercent val="100"/>
      <c:rAngAx val="0"/>
      <c:perspective val="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'נתוני טמפ'!$B$3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טמפ'!$C$3:$J$3</c:f>
              <c:numCache>
                <c:formatCode>General</c:formatCode>
                <c:ptCount val="8"/>
                <c:pt idx="0">
                  <c:v>23.7</c:v>
                </c:pt>
                <c:pt idx="1">
                  <c:v>23.3</c:v>
                </c:pt>
                <c:pt idx="2">
                  <c:v>23.5</c:v>
                </c:pt>
                <c:pt idx="3">
                  <c:v>24.2</c:v>
                </c:pt>
                <c:pt idx="4">
                  <c:v>25</c:v>
                </c:pt>
                <c:pt idx="5">
                  <c:v>24.4</c:v>
                </c:pt>
                <c:pt idx="6">
                  <c:v>24.4</c:v>
                </c:pt>
                <c:pt idx="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1-4837-AC6A-974778412ED8}"/>
            </c:ext>
          </c:extLst>
        </c:ser>
        <c:ser>
          <c:idx val="1"/>
          <c:order val="1"/>
          <c:tx>
            <c:strRef>
              <c:f>'נתוני טמפ'!$B$4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טמפ'!$C$4:$J$4</c:f>
              <c:numCache>
                <c:formatCode>General</c:formatCode>
                <c:ptCount val="8"/>
                <c:pt idx="0">
                  <c:v>29.5</c:v>
                </c:pt>
                <c:pt idx="1">
                  <c:v>23.4</c:v>
                </c:pt>
                <c:pt idx="2">
                  <c:v>23.4</c:v>
                </c:pt>
                <c:pt idx="3">
                  <c:v>24.1</c:v>
                </c:pt>
                <c:pt idx="4">
                  <c:v>25</c:v>
                </c:pt>
                <c:pt idx="5">
                  <c:v>24.4</c:v>
                </c:pt>
                <c:pt idx="6">
                  <c:v>23.5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1-4837-AC6A-974778412ED8}"/>
            </c:ext>
          </c:extLst>
        </c:ser>
        <c:ser>
          <c:idx val="2"/>
          <c:order val="2"/>
          <c:tx>
            <c:strRef>
              <c:f>'נתוני טמפ'!$B$5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טמפ'!$C$5:$J$5</c:f>
              <c:numCache>
                <c:formatCode>General</c:formatCode>
                <c:ptCount val="8"/>
                <c:pt idx="0">
                  <c:v>33.700000000000003</c:v>
                </c:pt>
                <c:pt idx="1">
                  <c:v>23.4</c:v>
                </c:pt>
                <c:pt idx="2">
                  <c:v>23.4</c:v>
                </c:pt>
                <c:pt idx="3">
                  <c:v>24.1</c:v>
                </c:pt>
                <c:pt idx="4">
                  <c:v>25</c:v>
                </c:pt>
                <c:pt idx="5">
                  <c:v>24.4</c:v>
                </c:pt>
                <c:pt idx="6">
                  <c:v>22.5</c:v>
                </c:pt>
                <c:pt idx="7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1-4837-AC6A-974778412ED8}"/>
            </c:ext>
          </c:extLst>
        </c:ser>
        <c:ser>
          <c:idx val="3"/>
          <c:order val="3"/>
          <c:tx>
            <c:strRef>
              <c:f>'נתוני טמפ'!$B$6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טמפ'!$C$6:$J$6</c:f>
              <c:numCache>
                <c:formatCode>General</c:formatCode>
                <c:ptCount val="8"/>
                <c:pt idx="0">
                  <c:v>37.4</c:v>
                </c:pt>
                <c:pt idx="1">
                  <c:v>23.4</c:v>
                </c:pt>
                <c:pt idx="2">
                  <c:v>23.3</c:v>
                </c:pt>
                <c:pt idx="3">
                  <c:v>24</c:v>
                </c:pt>
                <c:pt idx="4">
                  <c:v>24.9</c:v>
                </c:pt>
                <c:pt idx="5">
                  <c:v>24.2</c:v>
                </c:pt>
                <c:pt idx="6">
                  <c:v>24.4</c:v>
                </c:pt>
                <c:pt idx="7">
                  <c:v>24.9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1-4837-AC6A-974778412ED8}"/>
            </c:ext>
          </c:extLst>
        </c:ser>
        <c:ser>
          <c:idx val="4"/>
          <c:order val="4"/>
          <c:tx>
            <c:strRef>
              <c:f>'נתוני טמפ'!$B$7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טמפ'!$C$7:$J$7</c:f>
              <c:numCache>
                <c:formatCode>General</c:formatCode>
                <c:ptCount val="8"/>
                <c:pt idx="0">
                  <c:v>40.799999999999997</c:v>
                </c:pt>
                <c:pt idx="1">
                  <c:v>23.4</c:v>
                </c:pt>
                <c:pt idx="2">
                  <c:v>23.3</c:v>
                </c:pt>
                <c:pt idx="3">
                  <c:v>24</c:v>
                </c:pt>
                <c:pt idx="4">
                  <c:v>24.8</c:v>
                </c:pt>
                <c:pt idx="5">
                  <c:v>24.1</c:v>
                </c:pt>
                <c:pt idx="6">
                  <c:v>24.3</c:v>
                </c:pt>
                <c:pt idx="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1-4837-AC6A-974778412ED8}"/>
            </c:ext>
          </c:extLst>
        </c:ser>
        <c:ser>
          <c:idx val="5"/>
          <c:order val="5"/>
          <c:tx>
            <c:strRef>
              <c:f>'נתוני טמפ'!$B$8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טמפ'!$C$8:$J$8</c:f>
              <c:numCache>
                <c:formatCode>General</c:formatCode>
                <c:ptCount val="8"/>
                <c:pt idx="0">
                  <c:v>44</c:v>
                </c:pt>
                <c:pt idx="1">
                  <c:v>23.6</c:v>
                </c:pt>
                <c:pt idx="2">
                  <c:v>23.3</c:v>
                </c:pt>
                <c:pt idx="3">
                  <c:v>24</c:v>
                </c:pt>
                <c:pt idx="4">
                  <c:v>24.8</c:v>
                </c:pt>
                <c:pt idx="5">
                  <c:v>24.1</c:v>
                </c:pt>
                <c:pt idx="6">
                  <c:v>24.2</c:v>
                </c:pt>
                <c:pt idx="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81-4837-AC6A-974778412ED8}"/>
            </c:ext>
          </c:extLst>
        </c:ser>
        <c:ser>
          <c:idx val="6"/>
          <c:order val="6"/>
          <c:tx>
            <c:strRef>
              <c:f>'נתוני טמפ'!$B$9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טמפ'!$C$9:$J$9</c:f>
              <c:numCache>
                <c:formatCode>General</c:formatCode>
                <c:ptCount val="8"/>
                <c:pt idx="0">
                  <c:v>46.6</c:v>
                </c:pt>
                <c:pt idx="1">
                  <c:v>23.4</c:v>
                </c:pt>
                <c:pt idx="2">
                  <c:v>23.2</c:v>
                </c:pt>
                <c:pt idx="3">
                  <c:v>24</c:v>
                </c:pt>
                <c:pt idx="4">
                  <c:v>24.8</c:v>
                </c:pt>
                <c:pt idx="5">
                  <c:v>24</c:v>
                </c:pt>
                <c:pt idx="6">
                  <c:v>24.1</c:v>
                </c:pt>
                <c:pt idx="7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81-4837-AC6A-974778412ED8}"/>
            </c:ext>
          </c:extLst>
        </c:ser>
        <c:ser>
          <c:idx val="7"/>
          <c:order val="7"/>
          <c:tx>
            <c:strRef>
              <c:f>'נתוני טמפ'!$B$10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טמפ'!$C$10:$J$10</c:f>
              <c:numCache>
                <c:formatCode>General</c:formatCode>
                <c:ptCount val="8"/>
                <c:pt idx="0">
                  <c:v>48.9</c:v>
                </c:pt>
                <c:pt idx="1">
                  <c:v>23.6</c:v>
                </c:pt>
                <c:pt idx="2">
                  <c:v>23.2</c:v>
                </c:pt>
                <c:pt idx="3">
                  <c:v>29.1</c:v>
                </c:pt>
                <c:pt idx="4">
                  <c:v>24.7</c:v>
                </c:pt>
                <c:pt idx="5">
                  <c:v>24</c:v>
                </c:pt>
                <c:pt idx="6">
                  <c:v>24.1</c:v>
                </c:pt>
                <c:pt idx="7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81-4837-AC6A-974778412ED8}"/>
            </c:ext>
          </c:extLst>
        </c:ser>
        <c:ser>
          <c:idx val="8"/>
          <c:order val="8"/>
          <c:tx>
            <c:strRef>
              <c:f>'נתוני טמפ'!$B$11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טמפ'!$C$11:$J$11</c:f>
              <c:numCache>
                <c:formatCode>General</c:formatCode>
                <c:ptCount val="8"/>
                <c:pt idx="0">
                  <c:v>51.3</c:v>
                </c:pt>
                <c:pt idx="1">
                  <c:v>23.8</c:v>
                </c:pt>
                <c:pt idx="2">
                  <c:v>23.1</c:v>
                </c:pt>
                <c:pt idx="3">
                  <c:v>23.8</c:v>
                </c:pt>
                <c:pt idx="4">
                  <c:v>24.7</c:v>
                </c:pt>
                <c:pt idx="5">
                  <c:v>23.9</c:v>
                </c:pt>
                <c:pt idx="6">
                  <c:v>24</c:v>
                </c:pt>
                <c:pt idx="7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81-4837-AC6A-974778412ED8}"/>
            </c:ext>
          </c:extLst>
        </c:ser>
        <c:ser>
          <c:idx val="9"/>
          <c:order val="9"/>
          <c:tx>
            <c:strRef>
              <c:f>'נתוני טמפ'!$B$12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טמפ'!$C$12:$J$12</c:f>
              <c:numCache>
                <c:formatCode>General</c:formatCode>
                <c:ptCount val="8"/>
                <c:pt idx="0">
                  <c:v>53.1</c:v>
                </c:pt>
                <c:pt idx="1">
                  <c:v>24</c:v>
                </c:pt>
                <c:pt idx="2">
                  <c:v>23.2</c:v>
                </c:pt>
                <c:pt idx="3">
                  <c:v>23.8</c:v>
                </c:pt>
                <c:pt idx="4">
                  <c:v>24.7</c:v>
                </c:pt>
                <c:pt idx="5">
                  <c:v>23.9</c:v>
                </c:pt>
                <c:pt idx="6">
                  <c:v>24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81-4837-AC6A-974778412ED8}"/>
            </c:ext>
          </c:extLst>
        </c:ser>
        <c:ser>
          <c:idx val="10"/>
          <c:order val="10"/>
          <c:tx>
            <c:strRef>
              <c:f>'נתוני טמפ'!$B$13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טמפ'!$C$13:$J$13</c:f>
              <c:numCache>
                <c:formatCode>General</c:formatCode>
                <c:ptCount val="8"/>
                <c:pt idx="0">
                  <c:v>54.8</c:v>
                </c:pt>
                <c:pt idx="1">
                  <c:v>24.3</c:v>
                </c:pt>
                <c:pt idx="2">
                  <c:v>23.1</c:v>
                </c:pt>
                <c:pt idx="3">
                  <c:v>23.8</c:v>
                </c:pt>
                <c:pt idx="4">
                  <c:v>24.6</c:v>
                </c:pt>
                <c:pt idx="5">
                  <c:v>23.9</c:v>
                </c:pt>
                <c:pt idx="6">
                  <c:v>23.9</c:v>
                </c:pt>
                <c:pt idx="7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81-4837-AC6A-974778412ED8}"/>
            </c:ext>
          </c:extLst>
        </c:ser>
        <c:ser>
          <c:idx val="11"/>
          <c:order val="11"/>
          <c:tx>
            <c:strRef>
              <c:f>'נתוני טמפ'!$B$14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טמפ'!$C$14:$J$14</c:f>
              <c:numCache>
                <c:formatCode>General</c:formatCode>
                <c:ptCount val="8"/>
                <c:pt idx="0">
                  <c:v>56.2</c:v>
                </c:pt>
                <c:pt idx="1">
                  <c:v>24.6</c:v>
                </c:pt>
                <c:pt idx="2">
                  <c:v>23</c:v>
                </c:pt>
                <c:pt idx="3">
                  <c:v>23.8</c:v>
                </c:pt>
                <c:pt idx="4">
                  <c:v>24.6</c:v>
                </c:pt>
                <c:pt idx="5">
                  <c:v>23.8</c:v>
                </c:pt>
                <c:pt idx="6">
                  <c:v>23.9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81-4837-AC6A-974778412ED8}"/>
            </c:ext>
          </c:extLst>
        </c:ser>
        <c:ser>
          <c:idx val="12"/>
          <c:order val="12"/>
          <c:tx>
            <c:strRef>
              <c:f>'נתוני טמפ'!$B$15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טמפ'!$C$15:$J$15</c:f>
              <c:numCache>
                <c:formatCode>General</c:formatCode>
                <c:ptCount val="8"/>
                <c:pt idx="0">
                  <c:v>57.5</c:v>
                </c:pt>
                <c:pt idx="1">
                  <c:v>24.8</c:v>
                </c:pt>
                <c:pt idx="2">
                  <c:v>23</c:v>
                </c:pt>
                <c:pt idx="3">
                  <c:v>23.7</c:v>
                </c:pt>
                <c:pt idx="4">
                  <c:v>24.5</c:v>
                </c:pt>
                <c:pt idx="5">
                  <c:v>23.7</c:v>
                </c:pt>
                <c:pt idx="6">
                  <c:v>23.8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81-4837-AC6A-974778412ED8}"/>
            </c:ext>
          </c:extLst>
        </c:ser>
        <c:ser>
          <c:idx val="13"/>
          <c:order val="13"/>
          <c:tx>
            <c:strRef>
              <c:f>'נתוני טמפ'!$B$16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טמפ'!$C$16:$J$16</c:f>
              <c:numCache>
                <c:formatCode>General</c:formatCode>
                <c:ptCount val="8"/>
                <c:pt idx="0">
                  <c:v>58.6</c:v>
                </c:pt>
                <c:pt idx="1">
                  <c:v>25.1</c:v>
                </c:pt>
                <c:pt idx="2">
                  <c:v>23</c:v>
                </c:pt>
                <c:pt idx="3">
                  <c:v>23.7</c:v>
                </c:pt>
                <c:pt idx="4">
                  <c:v>24.5</c:v>
                </c:pt>
                <c:pt idx="5">
                  <c:v>23.7</c:v>
                </c:pt>
                <c:pt idx="6">
                  <c:v>23.8</c:v>
                </c:pt>
                <c:pt idx="7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81-4837-AC6A-974778412ED8}"/>
            </c:ext>
          </c:extLst>
        </c:ser>
        <c:ser>
          <c:idx val="14"/>
          <c:order val="14"/>
          <c:tx>
            <c:strRef>
              <c:f>'נתוני טמפ'!$B$17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טמפ'!$C$17:$J$17</c:f>
              <c:numCache>
                <c:formatCode>General</c:formatCode>
                <c:ptCount val="8"/>
                <c:pt idx="0">
                  <c:v>60</c:v>
                </c:pt>
                <c:pt idx="1">
                  <c:v>25.4</c:v>
                </c:pt>
                <c:pt idx="2">
                  <c:v>23</c:v>
                </c:pt>
                <c:pt idx="3">
                  <c:v>23.6</c:v>
                </c:pt>
                <c:pt idx="4">
                  <c:v>24.4</c:v>
                </c:pt>
                <c:pt idx="5">
                  <c:v>23.6</c:v>
                </c:pt>
                <c:pt idx="6">
                  <c:v>23.7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81-4837-AC6A-974778412ED8}"/>
            </c:ext>
          </c:extLst>
        </c:ser>
        <c:ser>
          <c:idx val="15"/>
          <c:order val="15"/>
          <c:tx>
            <c:strRef>
              <c:f>'נתוני טמפ'!$B$18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טמפ'!$C$18:$J$18</c:f>
              <c:numCache>
                <c:formatCode>General</c:formatCode>
                <c:ptCount val="8"/>
                <c:pt idx="0">
                  <c:v>60.7</c:v>
                </c:pt>
                <c:pt idx="1">
                  <c:v>25.7</c:v>
                </c:pt>
                <c:pt idx="2">
                  <c:v>23</c:v>
                </c:pt>
                <c:pt idx="3">
                  <c:v>23.6</c:v>
                </c:pt>
                <c:pt idx="4">
                  <c:v>24.4</c:v>
                </c:pt>
                <c:pt idx="5">
                  <c:v>23.6</c:v>
                </c:pt>
                <c:pt idx="6">
                  <c:v>23.7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81-4837-AC6A-974778412ED8}"/>
            </c:ext>
          </c:extLst>
        </c:ser>
        <c:ser>
          <c:idx val="16"/>
          <c:order val="16"/>
          <c:tx>
            <c:strRef>
              <c:f>'נתוני טמפ'!$B$19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טמפ'!$C$19:$J$19</c:f>
              <c:numCache>
                <c:formatCode>General</c:formatCode>
                <c:ptCount val="8"/>
                <c:pt idx="0">
                  <c:v>61.3</c:v>
                </c:pt>
                <c:pt idx="1">
                  <c:v>26.2</c:v>
                </c:pt>
                <c:pt idx="2">
                  <c:v>23.1</c:v>
                </c:pt>
                <c:pt idx="3">
                  <c:v>23.6</c:v>
                </c:pt>
                <c:pt idx="4">
                  <c:v>24.4</c:v>
                </c:pt>
                <c:pt idx="5">
                  <c:v>23.6</c:v>
                </c:pt>
                <c:pt idx="6">
                  <c:v>23.7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81-4837-AC6A-974778412ED8}"/>
            </c:ext>
          </c:extLst>
        </c:ser>
        <c:ser>
          <c:idx val="17"/>
          <c:order val="17"/>
          <c:tx>
            <c:strRef>
              <c:f>'נתוני טמפ'!$B$20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טמפ'!$C$20:$J$20</c:f>
              <c:numCache>
                <c:formatCode>General</c:formatCode>
                <c:ptCount val="8"/>
                <c:pt idx="0">
                  <c:v>62</c:v>
                </c:pt>
                <c:pt idx="1">
                  <c:v>26.4</c:v>
                </c:pt>
                <c:pt idx="2">
                  <c:v>23</c:v>
                </c:pt>
                <c:pt idx="3">
                  <c:v>23.6</c:v>
                </c:pt>
                <c:pt idx="4">
                  <c:v>24.4</c:v>
                </c:pt>
                <c:pt idx="5">
                  <c:v>23.6</c:v>
                </c:pt>
                <c:pt idx="6">
                  <c:v>23.6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81-4837-AC6A-974778412ED8}"/>
            </c:ext>
          </c:extLst>
        </c:ser>
        <c:ser>
          <c:idx val="18"/>
          <c:order val="18"/>
          <c:tx>
            <c:strRef>
              <c:f>'נתוני טמפ'!$B$21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טמפ'!$C$21:$J$21</c:f>
              <c:numCache>
                <c:formatCode>General</c:formatCode>
                <c:ptCount val="8"/>
                <c:pt idx="0">
                  <c:v>62.6</c:v>
                </c:pt>
                <c:pt idx="1">
                  <c:v>26.7</c:v>
                </c:pt>
                <c:pt idx="2">
                  <c:v>23.1</c:v>
                </c:pt>
                <c:pt idx="3">
                  <c:v>23.6</c:v>
                </c:pt>
                <c:pt idx="4">
                  <c:v>24.4</c:v>
                </c:pt>
                <c:pt idx="5">
                  <c:v>23.5</c:v>
                </c:pt>
                <c:pt idx="6">
                  <c:v>23.6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81-4837-AC6A-974778412ED8}"/>
            </c:ext>
          </c:extLst>
        </c:ser>
        <c:ser>
          <c:idx val="19"/>
          <c:order val="19"/>
          <c:tx>
            <c:strRef>
              <c:f>'נתוני טמפ'!$B$22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טמפ'!$C$22:$J$22</c:f>
              <c:numCache>
                <c:formatCode>General</c:formatCode>
                <c:ptCount val="8"/>
                <c:pt idx="0">
                  <c:v>63</c:v>
                </c:pt>
                <c:pt idx="1">
                  <c:v>27</c:v>
                </c:pt>
                <c:pt idx="2">
                  <c:v>23.1</c:v>
                </c:pt>
                <c:pt idx="3">
                  <c:v>23.6</c:v>
                </c:pt>
                <c:pt idx="4">
                  <c:v>24.3</c:v>
                </c:pt>
                <c:pt idx="5">
                  <c:v>23.5</c:v>
                </c:pt>
                <c:pt idx="6">
                  <c:v>23.6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81-4837-AC6A-974778412ED8}"/>
            </c:ext>
          </c:extLst>
        </c:ser>
        <c:ser>
          <c:idx val="20"/>
          <c:order val="20"/>
          <c:tx>
            <c:strRef>
              <c:f>'נתוני טמפ'!$B$23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טמפ'!$C$23:$J$23</c:f>
              <c:numCache>
                <c:formatCode>General</c:formatCode>
                <c:ptCount val="8"/>
                <c:pt idx="0">
                  <c:v>63.7</c:v>
                </c:pt>
                <c:pt idx="1">
                  <c:v>27.4</c:v>
                </c:pt>
                <c:pt idx="2">
                  <c:v>23.2</c:v>
                </c:pt>
                <c:pt idx="3">
                  <c:v>23.6</c:v>
                </c:pt>
                <c:pt idx="4">
                  <c:v>24.4</c:v>
                </c:pt>
                <c:pt idx="5">
                  <c:v>23.5</c:v>
                </c:pt>
                <c:pt idx="6">
                  <c:v>23.67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881-4837-AC6A-974778412ED8}"/>
            </c:ext>
          </c:extLst>
        </c:ser>
        <c:ser>
          <c:idx val="21"/>
          <c:order val="21"/>
          <c:tx>
            <c:strRef>
              <c:f>'נתוני טמפ'!$B$24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טמפ'!$C$24:$J$24</c:f>
              <c:numCache>
                <c:formatCode>General</c:formatCode>
                <c:ptCount val="8"/>
                <c:pt idx="0">
                  <c:v>64.900000000000006</c:v>
                </c:pt>
                <c:pt idx="1">
                  <c:v>27.7</c:v>
                </c:pt>
                <c:pt idx="2">
                  <c:v>23.2</c:v>
                </c:pt>
                <c:pt idx="3">
                  <c:v>23.6</c:v>
                </c:pt>
                <c:pt idx="4">
                  <c:v>24.3</c:v>
                </c:pt>
                <c:pt idx="5">
                  <c:v>23.5</c:v>
                </c:pt>
                <c:pt idx="6">
                  <c:v>23.5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881-4837-AC6A-974778412ED8}"/>
            </c:ext>
          </c:extLst>
        </c:ser>
        <c:ser>
          <c:idx val="22"/>
          <c:order val="22"/>
          <c:tx>
            <c:strRef>
              <c:f>'נתוני טמפ'!$B$25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טמפ'!$C$25:$J$25</c:f>
              <c:numCache>
                <c:formatCode>General</c:formatCode>
                <c:ptCount val="8"/>
                <c:pt idx="0">
                  <c:v>64.8</c:v>
                </c:pt>
                <c:pt idx="1">
                  <c:v>28</c:v>
                </c:pt>
                <c:pt idx="2">
                  <c:v>23.3</c:v>
                </c:pt>
                <c:pt idx="3">
                  <c:v>23.6</c:v>
                </c:pt>
                <c:pt idx="4">
                  <c:v>24.9</c:v>
                </c:pt>
                <c:pt idx="5">
                  <c:v>23.5</c:v>
                </c:pt>
                <c:pt idx="6">
                  <c:v>23.56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881-4837-AC6A-974778412ED8}"/>
            </c:ext>
          </c:extLst>
        </c:ser>
        <c:ser>
          <c:idx val="23"/>
          <c:order val="23"/>
          <c:tx>
            <c:strRef>
              <c:f>'נתוני טמפ'!$B$26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טמפ'!$C$26:$J$26</c:f>
              <c:numCache>
                <c:formatCode>General</c:formatCode>
                <c:ptCount val="8"/>
                <c:pt idx="0">
                  <c:v>64.8</c:v>
                </c:pt>
                <c:pt idx="1">
                  <c:v>28.1</c:v>
                </c:pt>
                <c:pt idx="2">
                  <c:v>23.3</c:v>
                </c:pt>
                <c:pt idx="3">
                  <c:v>23.6</c:v>
                </c:pt>
                <c:pt idx="4">
                  <c:v>24.3</c:v>
                </c:pt>
                <c:pt idx="5">
                  <c:v>23.5</c:v>
                </c:pt>
                <c:pt idx="6">
                  <c:v>23.5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881-4837-AC6A-974778412ED8}"/>
            </c:ext>
          </c:extLst>
        </c:ser>
        <c:ser>
          <c:idx val="24"/>
          <c:order val="24"/>
          <c:tx>
            <c:strRef>
              <c:f>'נתוני טמפ'!$B$27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טמפ'!$C$27:$J$27</c:f>
              <c:numCache>
                <c:formatCode>General</c:formatCode>
                <c:ptCount val="8"/>
                <c:pt idx="0">
                  <c:v>65.7</c:v>
                </c:pt>
                <c:pt idx="1">
                  <c:v>28.4</c:v>
                </c:pt>
                <c:pt idx="2">
                  <c:v>23.3</c:v>
                </c:pt>
                <c:pt idx="3">
                  <c:v>23.6</c:v>
                </c:pt>
                <c:pt idx="4">
                  <c:v>23.4</c:v>
                </c:pt>
                <c:pt idx="5">
                  <c:v>24.3</c:v>
                </c:pt>
                <c:pt idx="6">
                  <c:v>23.5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881-4837-AC6A-974778412ED8}"/>
            </c:ext>
          </c:extLst>
        </c:ser>
        <c:ser>
          <c:idx val="25"/>
          <c:order val="25"/>
          <c:tx>
            <c:strRef>
              <c:f>'נתוני טמפ'!$B$28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טמפ'!$C$28:$J$28</c:f>
              <c:numCache>
                <c:formatCode>General</c:formatCode>
                <c:ptCount val="8"/>
                <c:pt idx="0">
                  <c:v>66.599999999999994</c:v>
                </c:pt>
                <c:pt idx="1">
                  <c:v>28.8</c:v>
                </c:pt>
                <c:pt idx="2">
                  <c:v>23.4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881-4837-AC6A-974778412ED8}"/>
            </c:ext>
          </c:extLst>
        </c:ser>
        <c:ser>
          <c:idx val="26"/>
          <c:order val="26"/>
          <c:tx>
            <c:strRef>
              <c:f>'נתוני טמפ'!$B$29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טמפ'!$C$29:$J$29</c:f>
              <c:numCache>
                <c:formatCode>General</c:formatCode>
                <c:ptCount val="8"/>
                <c:pt idx="0">
                  <c:v>66.8</c:v>
                </c:pt>
                <c:pt idx="1">
                  <c:v>28.9</c:v>
                </c:pt>
                <c:pt idx="2">
                  <c:v>23.4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881-4837-AC6A-974778412ED8}"/>
            </c:ext>
          </c:extLst>
        </c:ser>
        <c:ser>
          <c:idx val="27"/>
          <c:order val="27"/>
          <c:tx>
            <c:strRef>
              <c:f>'נתוני טמפ'!$B$30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טמפ'!$C$30:$J$30</c:f>
              <c:numCache>
                <c:formatCode>General</c:formatCode>
                <c:ptCount val="8"/>
                <c:pt idx="0">
                  <c:v>67.2</c:v>
                </c:pt>
                <c:pt idx="1">
                  <c:v>29.2</c:v>
                </c:pt>
                <c:pt idx="2">
                  <c:v>23.5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881-4837-AC6A-974778412ED8}"/>
            </c:ext>
          </c:extLst>
        </c:ser>
        <c:ser>
          <c:idx val="28"/>
          <c:order val="28"/>
          <c:tx>
            <c:strRef>
              <c:f>'נתוני טמפ'!$B$31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טמפ'!$C$31:$J$31</c:f>
              <c:numCache>
                <c:formatCode>General</c:formatCode>
                <c:ptCount val="8"/>
                <c:pt idx="0">
                  <c:v>67.099999999999994</c:v>
                </c:pt>
                <c:pt idx="1">
                  <c:v>29.3</c:v>
                </c:pt>
                <c:pt idx="2">
                  <c:v>23.6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881-4837-AC6A-974778412ED8}"/>
            </c:ext>
          </c:extLst>
        </c:ser>
        <c:ser>
          <c:idx val="29"/>
          <c:order val="29"/>
          <c:tx>
            <c:strRef>
              <c:f>'נתוני טמפ'!$B$32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טמפ'!$C$32:$J$32</c:f>
              <c:numCache>
                <c:formatCode>General</c:formatCode>
                <c:ptCount val="8"/>
                <c:pt idx="0">
                  <c:v>67.400000000000006</c:v>
                </c:pt>
                <c:pt idx="1">
                  <c:v>29.5</c:v>
                </c:pt>
                <c:pt idx="2">
                  <c:v>23.6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881-4837-AC6A-974778412ED8}"/>
            </c:ext>
          </c:extLst>
        </c:ser>
        <c:ser>
          <c:idx val="30"/>
          <c:order val="30"/>
          <c:tx>
            <c:strRef>
              <c:f>'נתוני טמפ'!$B$33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טמפ'!$C$33:$J$33</c:f>
              <c:numCache>
                <c:formatCode>General</c:formatCode>
                <c:ptCount val="8"/>
                <c:pt idx="0">
                  <c:v>67.8</c:v>
                </c:pt>
                <c:pt idx="1">
                  <c:v>29.8</c:v>
                </c:pt>
                <c:pt idx="2">
                  <c:v>23.7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881-4837-AC6A-974778412ED8}"/>
            </c:ext>
          </c:extLst>
        </c:ser>
        <c:ser>
          <c:idx val="31"/>
          <c:order val="31"/>
          <c:tx>
            <c:strRef>
              <c:f>'נתוני טמפ'!$B$34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טמפ'!$C$34:$J$34</c:f>
              <c:numCache>
                <c:formatCode>General</c:formatCode>
                <c:ptCount val="8"/>
                <c:pt idx="0">
                  <c:v>68.099999999999994</c:v>
                </c:pt>
                <c:pt idx="1">
                  <c:v>29.9</c:v>
                </c:pt>
                <c:pt idx="2">
                  <c:v>23.8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23.5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881-4837-AC6A-974778412ED8}"/>
            </c:ext>
          </c:extLst>
        </c:ser>
        <c:ser>
          <c:idx val="32"/>
          <c:order val="32"/>
          <c:tx>
            <c:strRef>
              <c:f>'נתוני טמפ'!$B$35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טמפ'!$C$35:$J$35</c:f>
              <c:numCache>
                <c:formatCode>General</c:formatCode>
                <c:ptCount val="8"/>
                <c:pt idx="0">
                  <c:v>68.400000000000006</c:v>
                </c:pt>
                <c:pt idx="1">
                  <c:v>30.1</c:v>
                </c:pt>
                <c:pt idx="2">
                  <c:v>23.8</c:v>
                </c:pt>
                <c:pt idx="3">
                  <c:v>23.7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881-4837-AC6A-974778412ED8}"/>
            </c:ext>
          </c:extLst>
        </c:ser>
        <c:ser>
          <c:idx val="33"/>
          <c:order val="33"/>
          <c:tx>
            <c:strRef>
              <c:f>'נתוני טמפ'!$B$36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טמפ'!$C$36:$J$36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30.2</c:v>
                </c:pt>
                <c:pt idx="2">
                  <c:v>23.9</c:v>
                </c:pt>
                <c:pt idx="3">
                  <c:v>24.6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881-4837-AC6A-974778412ED8}"/>
            </c:ext>
          </c:extLst>
        </c:ser>
        <c:ser>
          <c:idx val="34"/>
          <c:order val="34"/>
          <c:tx>
            <c:strRef>
              <c:f>'נתוני טמפ'!$B$37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טמפ'!$C$37:$J$37</c:f>
              <c:numCache>
                <c:formatCode>General</c:formatCode>
                <c:ptCount val="8"/>
                <c:pt idx="0">
                  <c:v>68.3</c:v>
                </c:pt>
                <c:pt idx="1">
                  <c:v>30.4</c:v>
                </c:pt>
                <c:pt idx="2">
                  <c:v>23.9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881-4837-AC6A-974778412ED8}"/>
            </c:ext>
          </c:extLst>
        </c:ser>
        <c:ser>
          <c:idx val="35"/>
          <c:order val="35"/>
          <c:tx>
            <c:strRef>
              <c:f>'נתוני טמפ'!$B$38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טמפ'!$C$38:$J$38</c:f>
              <c:numCache>
                <c:formatCode>General</c:formatCode>
                <c:ptCount val="8"/>
                <c:pt idx="0">
                  <c:v>68.7</c:v>
                </c:pt>
                <c:pt idx="1">
                  <c:v>30.4</c:v>
                </c:pt>
                <c:pt idx="2">
                  <c:v>23.9</c:v>
                </c:pt>
                <c:pt idx="3">
                  <c:v>23.6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881-4837-AC6A-974778412ED8}"/>
            </c:ext>
          </c:extLst>
        </c:ser>
        <c:ser>
          <c:idx val="36"/>
          <c:order val="36"/>
          <c:tx>
            <c:strRef>
              <c:f>'נתוני טמפ'!$B$39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טמפ'!$C$39:$J$39</c:f>
              <c:numCache>
                <c:formatCode>General</c:formatCode>
                <c:ptCount val="8"/>
                <c:pt idx="0">
                  <c:v>68.400000000000006</c:v>
                </c:pt>
                <c:pt idx="1">
                  <c:v>30.4</c:v>
                </c:pt>
                <c:pt idx="2">
                  <c:v>24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881-4837-AC6A-974778412ED8}"/>
            </c:ext>
          </c:extLst>
        </c:ser>
        <c:ser>
          <c:idx val="37"/>
          <c:order val="37"/>
          <c:tx>
            <c:strRef>
              <c:f>'נתוני טמפ'!$B$40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טמפ'!$C$40:$J$40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30.7</c:v>
                </c:pt>
                <c:pt idx="2">
                  <c:v>24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881-4837-AC6A-974778412ED8}"/>
            </c:ext>
          </c:extLst>
        </c:ser>
        <c:ser>
          <c:idx val="38"/>
          <c:order val="38"/>
          <c:tx>
            <c:strRef>
              <c:f>'נתוני טמפ'!$B$41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טמפ'!$C$41:$J$41</c:f>
              <c:numCache>
                <c:formatCode>General</c:formatCode>
                <c:ptCount val="8"/>
                <c:pt idx="0">
                  <c:v>69</c:v>
                </c:pt>
                <c:pt idx="1">
                  <c:v>30.8</c:v>
                </c:pt>
                <c:pt idx="2">
                  <c:v>24.1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881-4837-AC6A-974778412ED8}"/>
            </c:ext>
          </c:extLst>
        </c:ser>
        <c:ser>
          <c:idx val="39"/>
          <c:order val="39"/>
          <c:tx>
            <c:strRef>
              <c:f>'נתוני טמפ'!$B$42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טמפ'!$C$42:$J$42</c:f>
              <c:numCache>
                <c:formatCode>General</c:formatCode>
                <c:ptCount val="8"/>
                <c:pt idx="0">
                  <c:v>69.400000000000006</c:v>
                </c:pt>
                <c:pt idx="1">
                  <c:v>31</c:v>
                </c:pt>
                <c:pt idx="2">
                  <c:v>24.1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881-4837-AC6A-974778412ED8}"/>
            </c:ext>
          </c:extLst>
        </c:ser>
        <c:ser>
          <c:idx val="40"/>
          <c:order val="40"/>
          <c:tx>
            <c:strRef>
              <c:f>'נתוני טמפ'!$B$43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טמפ'!$C$43:$J$43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30.8</c:v>
                </c:pt>
                <c:pt idx="2">
                  <c:v>24.1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881-4837-AC6A-974778412ED8}"/>
            </c:ext>
          </c:extLst>
        </c:ser>
        <c:ser>
          <c:idx val="41"/>
          <c:order val="41"/>
          <c:tx>
            <c:strRef>
              <c:f>'נתוני טמפ'!$B$44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טמפ'!$C$44:$J$44</c:f>
              <c:numCache>
                <c:formatCode>General</c:formatCode>
                <c:ptCount val="8"/>
                <c:pt idx="0">
                  <c:v>68.7</c:v>
                </c:pt>
                <c:pt idx="1">
                  <c:v>30.9</c:v>
                </c:pt>
                <c:pt idx="2">
                  <c:v>24.1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881-4837-AC6A-974778412ED8}"/>
            </c:ext>
          </c:extLst>
        </c:ser>
        <c:ser>
          <c:idx val="42"/>
          <c:order val="42"/>
          <c:tx>
            <c:strRef>
              <c:f>'נתוני טמפ'!$B$45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טמפ'!$C$45:$J$45</c:f>
              <c:numCache>
                <c:formatCode>General</c:formatCode>
                <c:ptCount val="8"/>
                <c:pt idx="0">
                  <c:v>69.400000000000006</c:v>
                </c:pt>
                <c:pt idx="1">
                  <c:v>31.2</c:v>
                </c:pt>
                <c:pt idx="2">
                  <c:v>24.2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881-4837-AC6A-974778412ED8}"/>
            </c:ext>
          </c:extLst>
        </c:ser>
        <c:ser>
          <c:idx val="43"/>
          <c:order val="43"/>
          <c:tx>
            <c:strRef>
              <c:f>'נתוני טמפ'!$B$46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טמפ'!$C$46:$J$46</c:f>
              <c:numCache>
                <c:formatCode>General</c:formatCode>
                <c:ptCount val="8"/>
                <c:pt idx="0">
                  <c:v>69.3</c:v>
                </c:pt>
                <c:pt idx="1">
                  <c:v>31.2</c:v>
                </c:pt>
                <c:pt idx="2">
                  <c:v>24.2</c:v>
                </c:pt>
                <c:pt idx="3">
                  <c:v>23.5</c:v>
                </c:pt>
                <c:pt idx="4">
                  <c:v>24.1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881-4837-AC6A-974778412ED8}"/>
            </c:ext>
          </c:extLst>
        </c:ser>
        <c:ser>
          <c:idx val="44"/>
          <c:order val="44"/>
          <c:tx>
            <c:strRef>
              <c:f>'נתוני טמפ'!$B$47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טמפ'!$C$47:$J$47</c:f>
              <c:numCache>
                <c:formatCode>General</c:formatCode>
                <c:ptCount val="8"/>
                <c:pt idx="0">
                  <c:v>69.599999999999994</c:v>
                </c:pt>
                <c:pt idx="1">
                  <c:v>31.2</c:v>
                </c:pt>
                <c:pt idx="2">
                  <c:v>24.2</c:v>
                </c:pt>
                <c:pt idx="3">
                  <c:v>23.5</c:v>
                </c:pt>
                <c:pt idx="4">
                  <c:v>24.1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881-4837-AC6A-974778412ED8}"/>
            </c:ext>
          </c:extLst>
        </c:ser>
        <c:ser>
          <c:idx val="45"/>
          <c:order val="45"/>
          <c:tx>
            <c:strRef>
              <c:f>'נתוני טמפ'!$B$48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טמפ'!$C$48:$J$48</c:f>
              <c:numCache>
                <c:formatCode>General</c:formatCode>
                <c:ptCount val="8"/>
                <c:pt idx="0">
                  <c:v>69.7</c:v>
                </c:pt>
                <c:pt idx="1">
                  <c:v>31.2</c:v>
                </c:pt>
                <c:pt idx="2">
                  <c:v>24.3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881-4837-AC6A-974778412ED8}"/>
            </c:ext>
          </c:extLst>
        </c:ser>
        <c:ser>
          <c:idx val="46"/>
          <c:order val="46"/>
          <c:tx>
            <c:strRef>
              <c:f>'נתוני טמפ'!$B$49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טמפ'!$C$49:$J$49</c:f>
              <c:numCache>
                <c:formatCode>General</c:formatCode>
                <c:ptCount val="8"/>
                <c:pt idx="0">
                  <c:v>69.3</c:v>
                </c:pt>
                <c:pt idx="1">
                  <c:v>31.2</c:v>
                </c:pt>
                <c:pt idx="2">
                  <c:v>23.4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881-4837-AC6A-974778412ED8}"/>
            </c:ext>
          </c:extLst>
        </c:ser>
        <c:ser>
          <c:idx val="47"/>
          <c:order val="47"/>
          <c:tx>
            <c:strRef>
              <c:f>'נתוני טמפ'!$B$50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טמפ'!$C$50:$J$50</c:f>
              <c:numCache>
                <c:formatCode>General</c:formatCode>
                <c:ptCount val="8"/>
                <c:pt idx="0">
                  <c:v>69.5</c:v>
                </c:pt>
                <c:pt idx="1">
                  <c:v>31.3</c:v>
                </c:pt>
                <c:pt idx="2">
                  <c:v>24.3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881-4837-AC6A-974778412ED8}"/>
            </c:ext>
          </c:extLst>
        </c:ser>
        <c:ser>
          <c:idx val="48"/>
          <c:order val="48"/>
          <c:tx>
            <c:strRef>
              <c:f>'נתוני טמפ'!$B$51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טמפ'!$C$51:$J$51</c:f>
              <c:numCache>
                <c:formatCode>General</c:formatCode>
                <c:ptCount val="8"/>
                <c:pt idx="0">
                  <c:v>69.2</c:v>
                </c:pt>
                <c:pt idx="1">
                  <c:v>31.4</c:v>
                </c:pt>
                <c:pt idx="2">
                  <c:v>24.4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881-4837-AC6A-974778412ED8}"/>
            </c:ext>
          </c:extLst>
        </c:ser>
        <c:ser>
          <c:idx val="49"/>
          <c:order val="49"/>
          <c:tx>
            <c:strRef>
              <c:f>'נתוני טמפ'!$B$52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טמפ'!$C$52:$J$52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31.2</c:v>
                </c:pt>
                <c:pt idx="2">
                  <c:v>24.3</c:v>
                </c:pt>
                <c:pt idx="3">
                  <c:v>23.6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881-4837-AC6A-974778412ED8}"/>
            </c:ext>
          </c:extLst>
        </c:ser>
        <c:ser>
          <c:idx val="50"/>
          <c:order val="50"/>
          <c:tx>
            <c:strRef>
              <c:f>'נתוני טמפ'!$B$53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cat>
          <c:val>
            <c:numRef>
              <c:f>'נתוני טמפ'!$C$53:$J$53</c:f>
              <c:numCache>
                <c:formatCode>General</c:formatCode>
                <c:ptCount val="8"/>
                <c:pt idx="0">
                  <c:v>68.2</c:v>
                </c:pt>
                <c:pt idx="1">
                  <c:v>31.4</c:v>
                </c:pt>
                <c:pt idx="2">
                  <c:v>24.4</c:v>
                </c:pt>
                <c:pt idx="3">
                  <c:v>23.7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881-4837-AC6A-974778412ED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6229264"/>
        <c:axId val="166229656"/>
        <c:axId val="223443536"/>
      </c:surface3DChart>
      <c:catAx>
        <c:axId val="16622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  <c:auto val="1"/>
        <c:lblAlgn val="ctr"/>
        <c:lblOffset val="100"/>
        <c:noMultiLvlLbl val="0"/>
      </c:catAx>
      <c:valAx>
        <c:axId val="1662296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264"/>
        <c:crosses val="autoZero"/>
        <c:crossBetween val="midCat"/>
      </c:valAx>
      <c:serAx>
        <c:axId val="223443536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</a:t>
            </a:r>
            <a:r>
              <a:rPr lang="he-IL" baseline="0"/>
              <a:t> אחד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טמפ'!שגיאה_זמן</c:f>
                <c:numCache>
                  <c:formatCode>General</c:formatCode>
                  <c:ptCount val="8"/>
                  <c:pt idx="0">
                    <c:v>3.1216049382716049</c:v>
                  </c:pt>
                  <c:pt idx="1">
                    <c:v>2.2018518518518517</c:v>
                  </c:pt>
                  <c:pt idx="2">
                    <c:v>1.0876543209876539</c:v>
                  </c:pt>
                  <c:pt idx="3">
                    <c:v>0.85617283950617251</c:v>
                  </c:pt>
                  <c:pt idx="4">
                    <c:v>0.86234567901234527</c:v>
                  </c:pt>
                  <c:pt idx="5">
                    <c:v>0.87777777777777732</c:v>
                  </c:pt>
                  <c:pt idx="6">
                    <c:v>0.86851851851851813</c:v>
                  </c:pt>
                  <c:pt idx="7">
                    <c:v>0.88703703703703651</c:v>
                  </c:pt>
                </c:numCache>
              </c:numRef>
            </c:plus>
            <c:minus>
              <c:numRef>
                <c:f>'גרף טמפ'!שגיאה_זמן</c:f>
                <c:numCache>
                  <c:formatCode>General</c:formatCode>
                  <c:ptCount val="8"/>
                  <c:pt idx="0">
                    <c:v>3.1216049382716049</c:v>
                  </c:pt>
                  <c:pt idx="1">
                    <c:v>2.2018518518518517</c:v>
                  </c:pt>
                  <c:pt idx="2">
                    <c:v>1.0876543209876539</c:v>
                  </c:pt>
                  <c:pt idx="3">
                    <c:v>0.85617283950617251</c:v>
                  </c:pt>
                  <c:pt idx="4">
                    <c:v>0.86234567901234527</c:v>
                  </c:pt>
                  <c:pt idx="5">
                    <c:v>0.87777777777777732</c:v>
                  </c:pt>
                  <c:pt idx="6">
                    <c:v>0.86851851851851813</c:v>
                  </c:pt>
                  <c:pt idx="7">
                    <c:v>0.88703703703703651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plus>
            <c:min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'נתוני טמפ'!$C$2:$J$2</c:f>
              <c:numCache>
                <c:formatCode>General</c:formatCode>
                <c:ptCount val="8"/>
                <c:pt idx="0">
                  <c:v>8.1000000000000003E-2</c:v>
                </c:pt>
                <c:pt idx="1">
                  <c:v>0.189</c:v>
                </c:pt>
                <c:pt idx="2">
                  <c:v>0.29699999999999999</c:v>
                </c:pt>
                <c:pt idx="3">
                  <c:v>0.40499999999999997</c:v>
                </c:pt>
                <c:pt idx="4">
                  <c:v>0.51300000000000001</c:v>
                </c:pt>
                <c:pt idx="5">
                  <c:v>0.621</c:v>
                </c:pt>
                <c:pt idx="6">
                  <c:v>0.72899999999999998</c:v>
                </c:pt>
                <c:pt idx="7">
                  <c:v>0.83699999999999997</c:v>
                </c:pt>
              </c:numCache>
            </c:numRef>
          </c:xVal>
          <c:yVal>
            <c:numRef>
              <c:f>'גרף טמפ'!טמפ_זמן</c:f>
              <c:numCache>
                <c:formatCode>General</c:formatCode>
                <c:ptCount val="8"/>
                <c:pt idx="0">
                  <c:v>68.2</c:v>
                </c:pt>
                <c:pt idx="1">
                  <c:v>31.4</c:v>
                </c:pt>
                <c:pt idx="2">
                  <c:v>24.4</c:v>
                </c:pt>
                <c:pt idx="3">
                  <c:v>23.7</c:v>
                </c:pt>
                <c:pt idx="4">
                  <c:v>24.2</c:v>
                </c:pt>
                <c:pt idx="5">
                  <c:v>23.3</c:v>
                </c:pt>
                <c:pt idx="6">
                  <c:v>23.3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C7-4117-9ECE-AE19C9F59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0440"/>
        <c:axId val="166230832"/>
      </c:scatterChart>
      <c:valAx>
        <c:axId val="16623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מקום מטר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0832"/>
        <c:crosses val="autoZero"/>
        <c:crossBetween val="midCat"/>
      </c:valAx>
      <c:valAx>
        <c:axId val="166230832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044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 במיקום מסויים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טמפ'!שגיאה_מיקום</c:f>
                <c:numCache>
                  <c:formatCode>General</c:formatCode>
                  <c:ptCount val="51"/>
                  <c:pt idx="0">
                    <c:v>0.87469135802469089</c:v>
                  </c:pt>
                  <c:pt idx="1">
                    <c:v>1.226543209876543</c:v>
                  </c:pt>
                  <c:pt idx="2">
                    <c:v>1.4858024691358023</c:v>
                  </c:pt>
                  <c:pt idx="3">
                    <c:v>1.714197530864197</c:v>
                  </c:pt>
                  <c:pt idx="4">
                    <c:v>1.9240740740740736</c:v>
                  </c:pt>
                  <c:pt idx="5">
                    <c:v>2.1092592592592587</c:v>
                  </c:pt>
                  <c:pt idx="6">
                    <c:v>2.2820987654320986</c:v>
                  </c:pt>
                  <c:pt idx="7">
                    <c:v>2.4117283950617274</c:v>
                  </c:pt>
                  <c:pt idx="8">
                    <c:v>2.5475308641975305</c:v>
                  </c:pt>
                  <c:pt idx="9">
                    <c:v>2.6462962962962959</c:v>
                  </c:pt>
                  <c:pt idx="10">
                    <c:v>2.7327160493827156</c:v>
                  </c:pt>
                  <c:pt idx="11">
                    <c:v>2.8006172839506167</c:v>
                  </c:pt>
                  <c:pt idx="12">
                    <c:v>2.8685185185185182</c:v>
                  </c:pt>
                  <c:pt idx="13">
                    <c:v>2.9179012345679007</c:v>
                  </c:pt>
                  <c:pt idx="14">
                    <c:v>2.9858024691358023</c:v>
                  </c:pt>
                  <c:pt idx="15">
                    <c:v>3.0104938271604933</c:v>
                  </c:pt>
                  <c:pt idx="16">
                    <c:v>3.0166666666666662</c:v>
                  </c:pt>
                  <c:pt idx="17">
                    <c:v>3.0475308641975305</c:v>
                  </c:pt>
                  <c:pt idx="18">
                    <c:v>3.0660493827160495</c:v>
                  </c:pt>
                  <c:pt idx="19">
                    <c:v>3.072222222222222</c:v>
                  </c:pt>
                  <c:pt idx="20">
                    <c:v>3.0907407407407406</c:v>
                  </c:pt>
                  <c:pt idx="21">
                    <c:v>3.1462962962962964</c:v>
                  </c:pt>
                  <c:pt idx="22">
                    <c:v>3.1216049382716045</c:v>
                  </c:pt>
                  <c:pt idx="23">
                    <c:v>3.1154320987654316</c:v>
                  </c:pt>
                  <c:pt idx="24">
                    <c:v>3.1524691358024692</c:v>
                  </c:pt>
                  <c:pt idx="25">
                    <c:v>3.1833333333333327</c:v>
                  </c:pt>
                  <c:pt idx="26">
                    <c:v>3.1895061728395055</c:v>
                  </c:pt>
                  <c:pt idx="27">
                    <c:v>3.1956790123456789</c:v>
                  </c:pt>
                  <c:pt idx="28">
                    <c:v>3.1833333333333327</c:v>
                  </c:pt>
                  <c:pt idx="29">
                    <c:v>3.189506172839506</c:v>
                  </c:pt>
                  <c:pt idx="30">
                    <c:v>3.1956790123456789</c:v>
                  </c:pt>
                  <c:pt idx="31">
                    <c:v>3.2080246913580241</c:v>
                  </c:pt>
                  <c:pt idx="32">
                    <c:v>3.2141975308641975</c:v>
                  </c:pt>
                  <c:pt idx="33">
                    <c:v>3.2203703703703694</c:v>
                  </c:pt>
                  <c:pt idx="34">
                    <c:v>3.1895061728395055</c:v>
                  </c:pt>
                  <c:pt idx="35">
                    <c:v>3.2141975308641975</c:v>
                  </c:pt>
                  <c:pt idx="36">
                    <c:v>3.1956790123456789</c:v>
                  </c:pt>
                  <c:pt idx="37">
                    <c:v>3.1895061728395051</c:v>
                  </c:pt>
                  <c:pt idx="38">
                    <c:v>3.2080246913580246</c:v>
                  </c:pt>
                  <c:pt idx="39">
                    <c:v>3.2203703703703703</c:v>
                  </c:pt>
                  <c:pt idx="40">
                    <c:v>3.1833333333333327</c:v>
                  </c:pt>
                  <c:pt idx="41">
                    <c:v>3.1833333333333331</c:v>
                  </c:pt>
                  <c:pt idx="42">
                    <c:v>3.2080246913580246</c:v>
                  </c:pt>
                  <c:pt idx="43">
                    <c:v>3.2018518518518508</c:v>
                  </c:pt>
                  <c:pt idx="44">
                    <c:v>3.2203703703703694</c:v>
                  </c:pt>
                  <c:pt idx="45">
                    <c:v>3.2265432098765428</c:v>
                  </c:pt>
                  <c:pt idx="46">
                    <c:v>3.2018518518518508</c:v>
                  </c:pt>
                  <c:pt idx="47">
                    <c:v>3.2080246913580246</c:v>
                  </c:pt>
                  <c:pt idx="48">
                    <c:v>3.1833333333333331</c:v>
                  </c:pt>
                  <c:pt idx="49">
                    <c:v>3.1586419753086412</c:v>
                  </c:pt>
                  <c:pt idx="50">
                    <c:v>3.1216049382716049</c:v>
                  </c:pt>
                </c:numCache>
              </c:numRef>
            </c:plus>
            <c:minus>
              <c:numRef>
                <c:f>'גרף טמפ'!שגיאה_מיקום</c:f>
                <c:numCache>
                  <c:formatCode>General</c:formatCode>
                  <c:ptCount val="51"/>
                  <c:pt idx="0">
                    <c:v>0.87469135802469089</c:v>
                  </c:pt>
                  <c:pt idx="1">
                    <c:v>1.226543209876543</c:v>
                  </c:pt>
                  <c:pt idx="2">
                    <c:v>1.4858024691358023</c:v>
                  </c:pt>
                  <c:pt idx="3">
                    <c:v>1.714197530864197</c:v>
                  </c:pt>
                  <c:pt idx="4">
                    <c:v>1.9240740740740736</c:v>
                  </c:pt>
                  <c:pt idx="5">
                    <c:v>2.1092592592592587</c:v>
                  </c:pt>
                  <c:pt idx="6">
                    <c:v>2.2820987654320986</c:v>
                  </c:pt>
                  <c:pt idx="7">
                    <c:v>2.4117283950617274</c:v>
                  </c:pt>
                  <c:pt idx="8">
                    <c:v>2.5475308641975305</c:v>
                  </c:pt>
                  <c:pt idx="9">
                    <c:v>2.6462962962962959</c:v>
                  </c:pt>
                  <c:pt idx="10">
                    <c:v>2.7327160493827156</c:v>
                  </c:pt>
                  <c:pt idx="11">
                    <c:v>2.8006172839506167</c:v>
                  </c:pt>
                  <c:pt idx="12">
                    <c:v>2.8685185185185182</c:v>
                  </c:pt>
                  <c:pt idx="13">
                    <c:v>2.9179012345679007</c:v>
                  </c:pt>
                  <c:pt idx="14">
                    <c:v>2.9858024691358023</c:v>
                  </c:pt>
                  <c:pt idx="15">
                    <c:v>3.0104938271604933</c:v>
                  </c:pt>
                  <c:pt idx="16">
                    <c:v>3.0166666666666662</c:v>
                  </c:pt>
                  <c:pt idx="17">
                    <c:v>3.0475308641975305</c:v>
                  </c:pt>
                  <c:pt idx="18">
                    <c:v>3.0660493827160495</c:v>
                  </c:pt>
                  <c:pt idx="19">
                    <c:v>3.072222222222222</c:v>
                  </c:pt>
                  <c:pt idx="20">
                    <c:v>3.0907407407407406</c:v>
                  </c:pt>
                  <c:pt idx="21">
                    <c:v>3.1462962962962964</c:v>
                  </c:pt>
                  <c:pt idx="22">
                    <c:v>3.1216049382716045</c:v>
                  </c:pt>
                  <c:pt idx="23">
                    <c:v>3.1154320987654316</c:v>
                  </c:pt>
                  <c:pt idx="24">
                    <c:v>3.1524691358024692</c:v>
                  </c:pt>
                  <c:pt idx="25">
                    <c:v>3.1833333333333327</c:v>
                  </c:pt>
                  <c:pt idx="26">
                    <c:v>3.1895061728395055</c:v>
                  </c:pt>
                  <c:pt idx="27">
                    <c:v>3.1956790123456789</c:v>
                  </c:pt>
                  <c:pt idx="28">
                    <c:v>3.1833333333333327</c:v>
                  </c:pt>
                  <c:pt idx="29">
                    <c:v>3.189506172839506</c:v>
                  </c:pt>
                  <c:pt idx="30">
                    <c:v>3.1956790123456789</c:v>
                  </c:pt>
                  <c:pt idx="31">
                    <c:v>3.2080246913580241</c:v>
                  </c:pt>
                  <c:pt idx="32">
                    <c:v>3.2141975308641975</c:v>
                  </c:pt>
                  <c:pt idx="33">
                    <c:v>3.2203703703703694</c:v>
                  </c:pt>
                  <c:pt idx="34">
                    <c:v>3.1895061728395055</c:v>
                  </c:pt>
                  <c:pt idx="35">
                    <c:v>3.2141975308641975</c:v>
                  </c:pt>
                  <c:pt idx="36">
                    <c:v>3.1956790123456789</c:v>
                  </c:pt>
                  <c:pt idx="37">
                    <c:v>3.1895061728395051</c:v>
                  </c:pt>
                  <c:pt idx="38">
                    <c:v>3.2080246913580246</c:v>
                  </c:pt>
                  <c:pt idx="39">
                    <c:v>3.2203703703703703</c:v>
                  </c:pt>
                  <c:pt idx="40">
                    <c:v>3.1833333333333327</c:v>
                  </c:pt>
                  <c:pt idx="41">
                    <c:v>3.1833333333333331</c:v>
                  </c:pt>
                  <c:pt idx="42">
                    <c:v>3.2080246913580246</c:v>
                  </c:pt>
                  <c:pt idx="43">
                    <c:v>3.2018518518518508</c:v>
                  </c:pt>
                  <c:pt idx="44">
                    <c:v>3.2203703703703694</c:v>
                  </c:pt>
                  <c:pt idx="45">
                    <c:v>3.2265432098765428</c:v>
                  </c:pt>
                  <c:pt idx="46">
                    <c:v>3.2018518518518508</c:v>
                  </c:pt>
                  <c:pt idx="47">
                    <c:v>3.2080246913580246</c:v>
                  </c:pt>
                  <c:pt idx="48">
                    <c:v>3.1833333333333331</c:v>
                  </c:pt>
                  <c:pt idx="49">
                    <c:v>3.1586419753086412</c:v>
                  </c:pt>
                  <c:pt idx="50">
                    <c:v>3.1216049382716049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טמפ'!מיקום_מיקום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'גרף טמפ'!טמפ_מיקום</c:f>
              <c:numCache>
                <c:formatCode>General</c:formatCode>
                <c:ptCount val="51"/>
                <c:pt idx="0">
                  <c:v>23.7</c:v>
                </c:pt>
                <c:pt idx="1">
                  <c:v>29.5</c:v>
                </c:pt>
                <c:pt idx="2">
                  <c:v>33.700000000000003</c:v>
                </c:pt>
                <c:pt idx="3">
                  <c:v>37.4</c:v>
                </c:pt>
                <c:pt idx="4">
                  <c:v>40.799999999999997</c:v>
                </c:pt>
                <c:pt idx="5">
                  <c:v>44</c:v>
                </c:pt>
                <c:pt idx="6">
                  <c:v>46.6</c:v>
                </c:pt>
                <c:pt idx="7">
                  <c:v>48.9</c:v>
                </c:pt>
                <c:pt idx="8">
                  <c:v>51.3</c:v>
                </c:pt>
                <c:pt idx="9">
                  <c:v>53.1</c:v>
                </c:pt>
                <c:pt idx="10">
                  <c:v>54.8</c:v>
                </c:pt>
                <c:pt idx="11">
                  <c:v>56.2</c:v>
                </c:pt>
                <c:pt idx="12">
                  <c:v>57.5</c:v>
                </c:pt>
                <c:pt idx="13">
                  <c:v>58.6</c:v>
                </c:pt>
                <c:pt idx="14">
                  <c:v>60</c:v>
                </c:pt>
                <c:pt idx="15">
                  <c:v>60.7</c:v>
                </c:pt>
                <c:pt idx="16">
                  <c:v>61.3</c:v>
                </c:pt>
                <c:pt idx="17">
                  <c:v>62</c:v>
                </c:pt>
                <c:pt idx="18">
                  <c:v>62.6</c:v>
                </c:pt>
                <c:pt idx="19">
                  <c:v>63</c:v>
                </c:pt>
                <c:pt idx="20">
                  <c:v>63.7</c:v>
                </c:pt>
                <c:pt idx="21">
                  <c:v>64.900000000000006</c:v>
                </c:pt>
                <c:pt idx="22">
                  <c:v>64.8</c:v>
                </c:pt>
                <c:pt idx="23">
                  <c:v>64.8</c:v>
                </c:pt>
                <c:pt idx="24">
                  <c:v>65.7</c:v>
                </c:pt>
                <c:pt idx="25">
                  <c:v>66.599999999999994</c:v>
                </c:pt>
                <c:pt idx="26">
                  <c:v>66.8</c:v>
                </c:pt>
                <c:pt idx="27">
                  <c:v>67.2</c:v>
                </c:pt>
                <c:pt idx="28">
                  <c:v>67.099999999999994</c:v>
                </c:pt>
                <c:pt idx="29">
                  <c:v>67.400000000000006</c:v>
                </c:pt>
                <c:pt idx="30">
                  <c:v>67.8</c:v>
                </c:pt>
                <c:pt idx="31">
                  <c:v>68.099999999999994</c:v>
                </c:pt>
                <c:pt idx="32">
                  <c:v>68.400000000000006</c:v>
                </c:pt>
                <c:pt idx="33">
                  <c:v>68.599999999999994</c:v>
                </c:pt>
                <c:pt idx="34">
                  <c:v>68.3</c:v>
                </c:pt>
                <c:pt idx="35">
                  <c:v>68.7</c:v>
                </c:pt>
                <c:pt idx="36">
                  <c:v>68.400000000000006</c:v>
                </c:pt>
                <c:pt idx="37">
                  <c:v>68.599999999999994</c:v>
                </c:pt>
                <c:pt idx="38">
                  <c:v>69</c:v>
                </c:pt>
                <c:pt idx="39">
                  <c:v>69.400000000000006</c:v>
                </c:pt>
                <c:pt idx="40">
                  <c:v>68.599999999999994</c:v>
                </c:pt>
                <c:pt idx="41">
                  <c:v>68.7</c:v>
                </c:pt>
                <c:pt idx="42">
                  <c:v>69.400000000000006</c:v>
                </c:pt>
                <c:pt idx="43">
                  <c:v>69.3</c:v>
                </c:pt>
                <c:pt idx="44">
                  <c:v>69.599999999999994</c:v>
                </c:pt>
                <c:pt idx="45">
                  <c:v>69.7</c:v>
                </c:pt>
                <c:pt idx="46">
                  <c:v>69.3</c:v>
                </c:pt>
                <c:pt idx="47">
                  <c:v>69.5</c:v>
                </c:pt>
                <c:pt idx="48">
                  <c:v>69.2</c:v>
                </c:pt>
                <c:pt idx="49">
                  <c:v>68.599999999999994</c:v>
                </c:pt>
                <c:pt idx="50">
                  <c:v>68.2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6-47C1-8DD9-6863AFE4C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294608"/>
        <c:axId val="1291066496"/>
      </c:scatterChart>
      <c:valAx>
        <c:axId val="129629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</a:t>
                </a:r>
                <a:r>
                  <a:rPr lang="he-IL" baseline="0"/>
                  <a:t> דקות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66496"/>
        <c:crosses val="autoZero"/>
        <c:crossBetween val="midCat"/>
      </c:valAx>
      <c:valAx>
        <c:axId val="1291066496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29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נוסחה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3.7449999999999997E-2</c:v>
                </c:pt>
                <c:pt idx="2">
                  <c:v>7.4899999999999994E-2</c:v>
                </c:pt>
                <c:pt idx="3">
                  <c:v>0.11234999999999999</c:v>
                </c:pt>
                <c:pt idx="4">
                  <c:v>0.14979999999999999</c:v>
                </c:pt>
                <c:pt idx="5">
                  <c:v>0.18724999999999997</c:v>
                </c:pt>
                <c:pt idx="6">
                  <c:v>0.22469999999999996</c:v>
                </c:pt>
                <c:pt idx="7">
                  <c:v>0.26214999999999994</c:v>
                </c:pt>
                <c:pt idx="8">
                  <c:v>0.29959999999999992</c:v>
                </c:pt>
                <c:pt idx="9">
                  <c:v>0.33704999999999991</c:v>
                </c:pt>
                <c:pt idx="10">
                  <c:v>0.37449999999999989</c:v>
                </c:pt>
                <c:pt idx="11">
                  <c:v>0.41194999999999987</c:v>
                </c:pt>
                <c:pt idx="12">
                  <c:v>0.44939999999999986</c:v>
                </c:pt>
                <c:pt idx="13">
                  <c:v>0.48684999999999984</c:v>
                </c:pt>
                <c:pt idx="14">
                  <c:v>0.52429999999999988</c:v>
                </c:pt>
                <c:pt idx="15">
                  <c:v>0.56174999999999986</c:v>
                </c:pt>
                <c:pt idx="16">
                  <c:v>0.59919999999999984</c:v>
                </c:pt>
                <c:pt idx="17">
                  <c:v>0.63664999999999983</c:v>
                </c:pt>
                <c:pt idx="18">
                  <c:v>0.67409999999999981</c:v>
                </c:pt>
                <c:pt idx="19">
                  <c:v>0.71154999999999979</c:v>
                </c:pt>
                <c:pt idx="20">
                  <c:v>0.74899999999999978</c:v>
                </c:pt>
              </c:numCache>
            </c:numRef>
          </c:xVal>
          <c:yVal>
            <c:numRef>
              <c:f>תיאוריה!$G$1:$G$21</c:f>
              <c:numCache>
                <c:formatCode>General</c:formatCode>
                <c:ptCount val="21"/>
                <c:pt idx="0">
                  <c:v>47.2</c:v>
                </c:pt>
                <c:pt idx="1">
                  <c:v>26.913927195314152</c:v>
                </c:pt>
                <c:pt idx="2">
                  <c:v>15.34659907903845</c:v>
                </c:pt>
                <c:pt idx="3">
                  <c:v>8.7507891746727786</c:v>
                </c:pt>
                <c:pt idx="4">
                  <c:v>4.9897902617464478</c:v>
                </c:pt>
                <c:pt idx="5">
                  <c:v>2.8452298204400162</c:v>
                </c:pt>
                <c:pt idx="6">
                  <c:v>1.6223792509127737</c:v>
                </c:pt>
                <c:pt idx="7">
                  <c:v>0.92509711195427047</c:v>
                </c:pt>
                <c:pt idx="8">
                  <c:v>0.52749942530858662</c:v>
                </c:pt>
                <c:pt idx="9">
                  <c:v>0.30078474578307285</c:v>
                </c:pt>
                <c:pt idx="10">
                  <c:v>0.17150903849002991</c:v>
                </c:pt>
                <c:pt idx="11">
                  <c:v>9.7793543851854417E-2</c:v>
                </c:pt>
                <c:pt idx="12">
                  <c:v>5.5758187709691792E-2</c:v>
                </c:pt>
                <c:pt idx="13">
                  <c:v>3.178565084326411E-2</c:v>
                </c:pt>
                <c:pt idx="14">
                  <c:v>1.8110049553953435E-2</c:v>
                </c:pt>
                <c:pt idx="15">
                  <c:v>1.0301183996277906E-2</c:v>
                </c:pt>
                <c:pt idx="16">
                  <c:v>5.8293785636487228E-3</c:v>
                </c:pt>
                <c:pt idx="17">
                  <c:v>3.2459955459167903E-3</c:v>
                </c:pt>
                <c:pt idx="18">
                  <c:v>1.7141501287432882E-3</c:v>
                </c:pt>
                <c:pt idx="19">
                  <c:v>7.3760224290590813E-4</c:v>
                </c:pt>
                <c:pt idx="20">
                  <c:v>4.1514993543742386E-18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B-4DF0-BC56-9E3FE2CBF0BE}"/>
            </c:ext>
          </c:extLst>
        </c:ser>
        <c:ser>
          <c:idx val="1"/>
          <c:order val="1"/>
          <c:tx>
            <c:v>נוסחה COSH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3.7449999999999997E-2</c:v>
                </c:pt>
                <c:pt idx="2">
                  <c:v>7.4899999999999994E-2</c:v>
                </c:pt>
                <c:pt idx="3">
                  <c:v>0.11234999999999999</c:v>
                </c:pt>
                <c:pt idx="4">
                  <c:v>0.14979999999999999</c:v>
                </c:pt>
                <c:pt idx="5">
                  <c:v>0.18724999999999997</c:v>
                </c:pt>
                <c:pt idx="6">
                  <c:v>0.22469999999999996</c:v>
                </c:pt>
                <c:pt idx="7">
                  <c:v>0.26214999999999994</c:v>
                </c:pt>
                <c:pt idx="8">
                  <c:v>0.29959999999999992</c:v>
                </c:pt>
                <c:pt idx="9">
                  <c:v>0.33704999999999991</c:v>
                </c:pt>
                <c:pt idx="10">
                  <c:v>0.37449999999999989</c:v>
                </c:pt>
                <c:pt idx="11">
                  <c:v>0.41194999999999987</c:v>
                </c:pt>
                <c:pt idx="12">
                  <c:v>0.44939999999999986</c:v>
                </c:pt>
                <c:pt idx="13">
                  <c:v>0.48684999999999984</c:v>
                </c:pt>
                <c:pt idx="14">
                  <c:v>0.52429999999999988</c:v>
                </c:pt>
                <c:pt idx="15">
                  <c:v>0.56174999999999986</c:v>
                </c:pt>
                <c:pt idx="16">
                  <c:v>0.59919999999999984</c:v>
                </c:pt>
                <c:pt idx="17">
                  <c:v>0.63664999999999983</c:v>
                </c:pt>
                <c:pt idx="18">
                  <c:v>0.67409999999999981</c:v>
                </c:pt>
                <c:pt idx="19">
                  <c:v>0.71154999999999979</c:v>
                </c:pt>
                <c:pt idx="20">
                  <c:v>0.74899999999999978</c:v>
                </c:pt>
              </c:numCache>
            </c:numRef>
          </c:xVal>
          <c:yVal>
            <c:numRef>
              <c:f>תיאוריה!$I$1:$I$21</c:f>
              <c:numCache>
                <c:formatCode>General</c:formatCode>
                <c:ptCount val="21"/>
                <c:pt idx="0">
                  <c:v>47.2</c:v>
                </c:pt>
                <c:pt idx="1">
                  <c:v>26.913927214792572</c:v>
                </c:pt>
                <c:pt idx="2">
                  <c:v>15.346599124305307</c:v>
                </c:pt>
                <c:pt idx="3">
                  <c:v>8.7507892603922333</c:v>
                </c:pt>
                <c:pt idx="4">
                  <c:v>4.989790415687251</c:v>
                </c:pt>
                <c:pt idx="5">
                  <c:v>2.8452300924711644</c:v>
                </c:pt>
                <c:pt idx="6">
                  <c:v>1.6223797291585351</c:v>
                </c:pt>
                <c:pt idx="7">
                  <c:v>0.92509795134196826</c:v>
                </c:pt>
                <c:pt idx="8">
                  <c:v>0.52750089775717823</c:v>
                </c:pt>
                <c:pt idx="9">
                  <c:v>0.30078732829107457</c:v>
                </c:pt>
                <c:pt idx="10">
                  <c:v>0.17151356765879525</c:v>
                </c:pt>
                <c:pt idx="11">
                  <c:v>9.7801486901898244E-2</c:v>
                </c:pt>
                <c:pt idx="12">
                  <c:v>5.5772117785575157E-2</c:v>
                </c:pt>
                <c:pt idx="13">
                  <c:v>3.1810080581668981E-2</c:v>
                </c:pt>
                <c:pt idx="14">
                  <c:v>1.8152892948642627E-2</c:v>
                </c:pt>
                <c:pt idx="15">
                  <c:v>1.037632012989771E-2</c:v>
                </c:pt>
                <c:pt idx="16">
                  <c:v>5.9611477251934305E-3</c:v>
                </c:pt>
                <c:pt idx="17">
                  <c:v>3.4770842474281744E-3</c:v>
                </c:pt>
                <c:pt idx="18">
                  <c:v>2.1194193659516479E-3</c:v>
                </c:pt>
                <c:pt idx="19">
                  <c:v>1.4483386535302301E-3</c:v>
                </c:pt>
                <c:pt idx="20">
                  <c:v>1.2464460625912948E-3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EB-4DF0-BC56-9E3FE2CBF0BE}"/>
            </c:ext>
          </c:extLst>
        </c:ser>
        <c:ser>
          <c:idx val="2"/>
          <c:order val="2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0.108</c:v>
                </c:pt>
                <c:pt idx="2">
                  <c:v>0.216</c:v>
                </c:pt>
                <c:pt idx="3">
                  <c:v>0.32400000000000001</c:v>
                </c:pt>
                <c:pt idx="4">
                  <c:v>0.432</c:v>
                </c:pt>
                <c:pt idx="5">
                  <c:v>0.54</c:v>
                </c:pt>
                <c:pt idx="6">
                  <c:v>0.64800000000000002</c:v>
                </c:pt>
                <c:pt idx="7">
                  <c:v>0.75600000000000001</c:v>
                </c:pt>
              </c:numCache>
            </c:numRef>
          </c:xVal>
          <c:yVal>
            <c:numRef>
              <c:f>תיאוריה!$O$2:$O$9</c:f>
              <c:numCache>
                <c:formatCode>General</c:formatCode>
                <c:ptCount val="8"/>
                <c:pt idx="0">
                  <c:v>45.7</c:v>
                </c:pt>
                <c:pt idx="1">
                  <c:v>8.8999999999999986</c:v>
                </c:pt>
                <c:pt idx="2">
                  <c:v>1.8999999999999986</c:v>
                </c:pt>
                <c:pt idx="3">
                  <c:v>1.1999999999999993</c:v>
                </c:pt>
                <c:pt idx="4">
                  <c:v>1.6999999999999993</c:v>
                </c:pt>
                <c:pt idx="5">
                  <c:v>0.80000000000000071</c:v>
                </c:pt>
                <c:pt idx="6">
                  <c:v>0.80000000000000071</c:v>
                </c:pt>
                <c:pt idx="7">
                  <c:v>1.3999999999999986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EB-4DF0-BC56-9E3FE2CBF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 בין </a:t>
                </a:r>
                <a:r>
                  <a:rPr lang="en-US"/>
                  <a:t>T</a:t>
                </a:r>
                <a:r>
                  <a:rPr lang="he-IL"/>
                  <a:t>(</a:t>
                </a:r>
                <a:r>
                  <a:rPr lang="en-US"/>
                  <a:t>X</a:t>
                </a:r>
                <a:r>
                  <a:rPr lang="he-IL"/>
                  <a:t>)</a:t>
                </a:r>
                <a:r>
                  <a:rPr lang="he-IL" baseline="0"/>
                  <a:t> לאוויר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COSH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תיאוריה!$T$2:$T$9</c:f>
              <c:numCache>
                <c:formatCode>General</c:formatCode>
                <c:ptCount val="8"/>
                <c:pt idx="0">
                  <c:v>45.7</c:v>
                </c:pt>
                <c:pt idx="1">
                  <c:v>8.8999999999999986</c:v>
                </c:pt>
                <c:pt idx="2">
                  <c:v>1.8999999999999986</c:v>
                </c:pt>
                <c:pt idx="3">
                  <c:v>1.1999999999999993</c:v>
                </c:pt>
                <c:pt idx="4">
                  <c:v>1.6999999999999993</c:v>
                </c:pt>
                <c:pt idx="5">
                  <c:v>0.80000000000000071</c:v>
                </c:pt>
                <c:pt idx="6">
                  <c:v>0.80000000000000071</c:v>
                </c:pt>
                <c:pt idx="7">
                  <c:v>1.3999999999999986</c:v>
                </c:pt>
              </c:numCache>
            </c:numRef>
          </c:xVal>
          <c:yVal>
            <c:numRef>
              <c:f>תיאוריה!$V$2:$V$9</c:f>
              <c:numCache>
                <c:formatCode>General</c:formatCode>
                <c:ptCount val="8"/>
                <c:pt idx="0">
                  <c:v>47.2</c:v>
                </c:pt>
                <c:pt idx="1">
                  <c:v>9.3408186366998009</c:v>
                </c:pt>
                <c:pt idx="2">
                  <c:v>1.8485360584659065</c:v>
                </c:pt>
                <c:pt idx="3">
                  <c:v>0.36582390133296699</c:v>
                </c:pt>
                <c:pt idx="4">
                  <c:v>7.2401229094811836E-2</c:v>
                </c:pt>
                <c:pt idx="5">
                  <c:v>1.4354157363266805E-2</c:v>
                </c:pt>
                <c:pt idx="6">
                  <c:v>2.9722935485776182E-3</c:v>
                </c:pt>
                <c:pt idx="7">
                  <c:v>1.2533234115941405E-3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0-43AC-B08C-C66EA268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3168"/>
        <c:axId val="165073560"/>
      </c:scatterChart>
      <c:valAx>
        <c:axId val="16507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560"/>
        <c:crosses val="autoZero"/>
        <c:crossBetween val="midCat"/>
      </c:valAx>
      <c:valAx>
        <c:axId val="16507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SINH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ניסוי -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תיאוריה!$T$2:$T$9</c:f>
              <c:numCache>
                <c:formatCode>General</c:formatCode>
                <c:ptCount val="8"/>
                <c:pt idx="0">
                  <c:v>45.7</c:v>
                </c:pt>
                <c:pt idx="1">
                  <c:v>8.8999999999999986</c:v>
                </c:pt>
                <c:pt idx="2">
                  <c:v>1.8999999999999986</c:v>
                </c:pt>
                <c:pt idx="3">
                  <c:v>1.1999999999999993</c:v>
                </c:pt>
                <c:pt idx="4">
                  <c:v>1.6999999999999993</c:v>
                </c:pt>
                <c:pt idx="5">
                  <c:v>0.80000000000000071</c:v>
                </c:pt>
                <c:pt idx="6">
                  <c:v>0.80000000000000071</c:v>
                </c:pt>
                <c:pt idx="7">
                  <c:v>1.3999999999999986</c:v>
                </c:pt>
              </c:numCache>
            </c:numRef>
          </c:xVal>
          <c:yVal>
            <c:numRef>
              <c:f>תיאוריה!$U$2:$U$9</c:f>
              <c:numCache>
                <c:formatCode>General</c:formatCode>
                <c:ptCount val="8"/>
                <c:pt idx="0">
                  <c:v>47.2</c:v>
                </c:pt>
                <c:pt idx="1">
                  <c:v>9.3408185567934385</c:v>
                </c:pt>
                <c:pt idx="2">
                  <c:v>1.8485356388784759</c:v>
                </c:pt>
                <c:pt idx="3">
                  <c:v>0.36582177799033694</c:v>
                </c:pt>
                <c:pt idx="4">
                  <c:v>7.2390499033415739E-2</c:v>
                </c:pt>
                <c:pt idx="5">
                  <c:v>1.4299937271368753E-2</c:v>
                </c:pt>
                <c:pt idx="6">
                  <c:v>2.698314502989648E-3</c:v>
                </c:pt>
                <c:pt idx="7">
                  <c:v>-1.3111745540782111E-4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3-4529-8A0F-EFE2CC401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4344"/>
        <c:axId val="165074736"/>
      </c:scatterChart>
      <c:valAx>
        <c:axId val="16507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736"/>
        <c:crosses val="autoZero"/>
        <c:crossBetween val="midCat"/>
      </c:valAx>
      <c:valAx>
        <c:axId val="1650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1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מודל -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55905511811023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מודל!$J$3:$J$101</c:f>
              <c:numCache>
                <c:formatCode>General</c:formatCode>
                <c:ptCount val="99"/>
                <c:pt idx="0">
                  <c:v>47.2</c:v>
                </c:pt>
                <c:pt idx="1">
                  <c:v>47.2</c:v>
                </c:pt>
                <c:pt idx="2">
                  <c:v>47.2</c:v>
                </c:pt>
                <c:pt idx="3">
                  <c:v>47.2</c:v>
                </c:pt>
                <c:pt idx="4">
                  <c:v>47.2</c:v>
                </c:pt>
                <c:pt idx="5">
                  <c:v>47.2</c:v>
                </c:pt>
                <c:pt idx="6">
                  <c:v>47.2</c:v>
                </c:pt>
                <c:pt idx="7">
                  <c:v>47.2</c:v>
                </c:pt>
                <c:pt idx="8">
                  <c:v>47.2</c:v>
                </c:pt>
                <c:pt idx="9">
                  <c:v>47.2</c:v>
                </c:pt>
                <c:pt idx="10">
                  <c:v>47.2</c:v>
                </c:pt>
                <c:pt idx="11">
                  <c:v>47.2</c:v>
                </c:pt>
                <c:pt idx="12">
                  <c:v>47.2</c:v>
                </c:pt>
                <c:pt idx="13">
                  <c:v>47.2</c:v>
                </c:pt>
                <c:pt idx="14">
                  <c:v>47.2</c:v>
                </c:pt>
                <c:pt idx="15">
                  <c:v>47.2</c:v>
                </c:pt>
                <c:pt idx="16">
                  <c:v>47.2</c:v>
                </c:pt>
                <c:pt idx="17">
                  <c:v>47.2</c:v>
                </c:pt>
                <c:pt idx="18">
                  <c:v>47.2</c:v>
                </c:pt>
                <c:pt idx="19">
                  <c:v>47.2</c:v>
                </c:pt>
                <c:pt idx="20">
                  <c:v>47.2</c:v>
                </c:pt>
                <c:pt idx="21">
                  <c:v>47.2</c:v>
                </c:pt>
                <c:pt idx="22">
                  <c:v>47.2</c:v>
                </c:pt>
                <c:pt idx="23">
                  <c:v>47.2</c:v>
                </c:pt>
                <c:pt idx="24">
                  <c:v>47.2</c:v>
                </c:pt>
                <c:pt idx="25">
                  <c:v>47.2</c:v>
                </c:pt>
                <c:pt idx="26">
                  <c:v>47.2</c:v>
                </c:pt>
                <c:pt idx="27">
                  <c:v>47.2</c:v>
                </c:pt>
                <c:pt idx="28">
                  <c:v>47.2</c:v>
                </c:pt>
                <c:pt idx="29">
                  <c:v>47.2</c:v>
                </c:pt>
                <c:pt idx="30">
                  <c:v>47.2</c:v>
                </c:pt>
                <c:pt idx="31">
                  <c:v>47.2</c:v>
                </c:pt>
                <c:pt idx="32">
                  <c:v>47.2</c:v>
                </c:pt>
                <c:pt idx="33">
                  <c:v>47.2</c:v>
                </c:pt>
                <c:pt idx="34">
                  <c:v>47.2</c:v>
                </c:pt>
                <c:pt idx="35">
                  <c:v>47.2</c:v>
                </c:pt>
                <c:pt idx="36">
                  <c:v>47.2</c:v>
                </c:pt>
                <c:pt idx="37">
                  <c:v>47.2</c:v>
                </c:pt>
                <c:pt idx="38">
                  <c:v>47.2</c:v>
                </c:pt>
                <c:pt idx="39">
                  <c:v>47.2</c:v>
                </c:pt>
                <c:pt idx="40">
                  <c:v>47.2</c:v>
                </c:pt>
                <c:pt idx="41">
                  <c:v>47.2</c:v>
                </c:pt>
                <c:pt idx="42">
                  <c:v>47.2</c:v>
                </c:pt>
                <c:pt idx="43">
                  <c:v>47.2</c:v>
                </c:pt>
                <c:pt idx="44">
                  <c:v>47.2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47.2</c:v>
                </c:pt>
                <c:pt idx="50">
                  <c:v>47.2</c:v>
                </c:pt>
                <c:pt idx="51">
                  <c:v>47.2</c:v>
                </c:pt>
                <c:pt idx="52">
                  <c:v>47.2</c:v>
                </c:pt>
                <c:pt idx="53">
                  <c:v>47.2</c:v>
                </c:pt>
                <c:pt idx="54">
                  <c:v>47.2</c:v>
                </c:pt>
                <c:pt idx="55">
                  <c:v>47.2</c:v>
                </c:pt>
                <c:pt idx="56">
                  <c:v>47.2</c:v>
                </c:pt>
                <c:pt idx="57">
                  <c:v>47.2</c:v>
                </c:pt>
                <c:pt idx="58">
                  <c:v>47.2</c:v>
                </c:pt>
                <c:pt idx="59">
                  <c:v>47.2</c:v>
                </c:pt>
                <c:pt idx="60">
                  <c:v>47.2</c:v>
                </c:pt>
                <c:pt idx="61">
                  <c:v>47.2</c:v>
                </c:pt>
                <c:pt idx="62">
                  <c:v>47.2</c:v>
                </c:pt>
                <c:pt idx="63">
                  <c:v>47.2</c:v>
                </c:pt>
                <c:pt idx="64">
                  <c:v>47.2</c:v>
                </c:pt>
                <c:pt idx="65">
                  <c:v>47.2</c:v>
                </c:pt>
                <c:pt idx="66">
                  <c:v>47.2</c:v>
                </c:pt>
                <c:pt idx="67">
                  <c:v>47.2</c:v>
                </c:pt>
                <c:pt idx="68">
                  <c:v>47.2</c:v>
                </c:pt>
                <c:pt idx="69">
                  <c:v>47.2</c:v>
                </c:pt>
                <c:pt idx="70">
                  <c:v>47.2</c:v>
                </c:pt>
                <c:pt idx="71">
                  <c:v>47.2</c:v>
                </c:pt>
                <c:pt idx="72">
                  <c:v>47.2</c:v>
                </c:pt>
                <c:pt idx="73">
                  <c:v>47.2</c:v>
                </c:pt>
                <c:pt idx="74">
                  <c:v>47.2</c:v>
                </c:pt>
                <c:pt idx="75">
                  <c:v>47.2</c:v>
                </c:pt>
                <c:pt idx="76">
                  <c:v>47.2</c:v>
                </c:pt>
                <c:pt idx="77">
                  <c:v>47.2</c:v>
                </c:pt>
                <c:pt idx="78">
                  <c:v>47.2</c:v>
                </c:pt>
                <c:pt idx="79">
                  <c:v>47.2</c:v>
                </c:pt>
                <c:pt idx="80">
                  <c:v>47.2</c:v>
                </c:pt>
                <c:pt idx="81">
                  <c:v>47.2</c:v>
                </c:pt>
                <c:pt idx="82">
                  <c:v>47.2</c:v>
                </c:pt>
                <c:pt idx="83">
                  <c:v>47.2</c:v>
                </c:pt>
                <c:pt idx="84">
                  <c:v>47.2</c:v>
                </c:pt>
                <c:pt idx="85">
                  <c:v>47.2</c:v>
                </c:pt>
                <c:pt idx="86">
                  <c:v>47.2</c:v>
                </c:pt>
                <c:pt idx="87">
                  <c:v>47.2</c:v>
                </c:pt>
                <c:pt idx="88">
                  <c:v>47.2</c:v>
                </c:pt>
                <c:pt idx="89">
                  <c:v>47.2</c:v>
                </c:pt>
                <c:pt idx="90">
                  <c:v>47.2</c:v>
                </c:pt>
                <c:pt idx="91">
                  <c:v>47.2</c:v>
                </c:pt>
                <c:pt idx="92">
                  <c:v>47.2</c:v>
                </c:pt>
                <c:pt idx="93">
                  <c:v>47.2</c:v>
                </c:pt>
                <c:pt idx="94">
                  <c:v>47.2</c:v>
                </c:pt>
                <c:pt idx="95">
                  <c:v>47.2</c:v>
                </c:pt>
                <c:pt idx="96">
                  <c:v>47.2</c:v>
                </c:pt>
                <c:pt idx="97">
                  <c:v>47.2</c:v>
                </c:pt>
                <c:pt idx="98">
                  <c:v>47.2</c:v>
                </c:pt>
              </c:numCache>
            </c:numRef>
          </c:xVal>
          <c:yVal>
            <c:numRef>
              <c:f>מודל!$I$3:$I$101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A4-4ECF-AB2F-756BC764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338336"/>
        <c:axId val="1397493152"/>
      </c:scatterChart>
      <c:valAx>
        <c:axId val="139033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נוסחא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493152"/>
        <c:crosses val="autoZero"/>
        <c:crossBetween val="midCat"/>
      </c:valAx>
      <c:valAx>
        <c:axId val="13974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</a:t>
                </a:r>
                <a:r>
                  <a:rPr lang="he-IL" baseline="0"/>
                  <a:t> מודל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3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מודל - COSH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מודל!$K$3:$K$101</c:f>
              <c:numCache>
                <c:formatCode>General</c:formatCode>
                <c:ptCount val="99"/>
                <c:pt idx="0">
                  <c:v>47.2</c:v>
                </c:pt>
                <c:pt idx="1">
                  <c:v>47.2</c:v>
                </c:pt>
                <c:pt idx="2">
                  <c:v>47.2</c:v>
                </c:pt>
                <c:pt idx="3">
                  <c:v>47.2</c:v>
                </c:pt>
                <c:pt idx="4">
                  <c:v>47.2</c:v>
                </c:pt>
                <c:pt idx="5">
                  <c:v>47.2</c:v>
                </c:pt>
                <c:pt idx="6">
                  <c:v>47.2</c:v>
                </c:pt>
                <c:pt idx="7">
                  <c:v>47.2</c:v>
                </c:pt>
                <c:pt idx="8">
                  <c:v>47.2</c:v>
                </c:pt>
                <c:pt idx="9">
                  <c:v>47.2</c:v>
                </c:pt>
                <c:pt idx="10">
                  <c:v>47.2</c:v>
                </c:pt>
                <c:pt idx="11">
                  <c:v>47.2</c:v>
                </c:pt>
                <c:pt idx="12">
                  <c:v>47.2</c:v>
                </c:pt>
                <c:pt idx="13">
                  <c:v>47.2</c:v>
                </c:pt>
                <c:pt idx="14">
                  <c:v>47.2</c:v>
                </c:pt>
                <c:pt idx="15">
                  <c:v>47.2</c:v>
                </c:pt>
                <c:pt idx="16">
                  <c:v>47.2</c:v>
                </c:pt>
                <c:pt idx="17">
                  <c:v>47.2</c:v>
                </c:pt>
                <c:pt idx="18">
                  <c:v>47.2</c:v>
                </c:pt>
                <c:pt idx="19">
                  <c:v>47.2</c:v>
                </c:pt>
                <c:pt idx="20">
                  <c:v>47.2</c:v>
                </c:pt>
                <c:pt idx="21">
                  <c:v>47.2</c:v>
                </c:pt>
                <c:pt idx="22">
                  <c:v>47.2</c:v>
                </c:pt>
                <c:pt idx="23">
                  <c:v>47.2</c:v>
                </c:pt>
                <c:pt idx="24">
                  <c:v>47.2</c:v>
                </c:pt>
                <c:pt idx="25">
                  <c:v>47.2</c:v>
                </c:pt>
                <c:pt idx="26">
                  <c:v>47.2</c:v>
                </c:pt>
                <c:pt idx="27">
                  <c:v>47.2</c:v>
                </c:pt>
                <c:pt idx="28">
                  <c:v>47.2</c:v>
                </c:pt>
                <c:pt idx="29">
                  <c:v>47.2</c:v>
                </c:pt>
                <c:pt idx="30">
                  <c:v>47.2</c:v>
                </c:pt>
                <c:pt idx="31">
                  <c:v>47.2</c:v>
                </c:pt>
                <c:pt idx="32">
                  <c:v>47.2</c:v>
                </c:pt>
                <c:pt idx="33">
                  <c:v>47.2</c:v>
                </c:pt>
                <c:pt idx="34">
                  <c:v>47.2</c:v>
                </c:pt>
                <c:pt idx="35">
                  <c:v>47.2</c:v>
                </c:pt>
                <c:pt idx="36">
                  <c:v>47.2</c:v>
                </c:pt>
                <c:pt idx="37">
                  <c:v>47.2</c:v>
                </c:pt>
                <c:pt idx="38">
                  <c:v>47.2</c:v>
                </c:pt>
                <c:pt idx="39">
                  <c:v>47.2</c:v>
                </c:pt>
                <c:pt idx="40">
                  <c:v>47.2</c:v>
                </c:pt>
                <c:pt idx="41">
                  <c:v>47.2</c:v>
                </c:pt>
                <c:pt idx="42">
                  <c:v>47.2</c:v>
                </c:pt>
                <c:pt idx="43">
                  <c:v>47.2</c:v>
                </c:pt>
                <c:pt idx="44">
                  <c:v>47.2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47.2</c:v>
                </c:pt>
                <c:pt idx="50">
                  <c:v>47.2</c:v>
                </c:pt>
                <c:pt idx="51">
                  <c:v>47.2</c:v>
                </c:pt>
                <c:pt idx="52">
                  <c:v>47.2</c:v>
                </c:pt>
                <c:pt idx="53">
                  <c:v>47.2</c:v>
                </c:pt>
                <c:pt idx="54">
                  <c:v>47.2</c:v>
                </c:pt>
                <c:pt idx="55">
                  <c:v>47.2</c:v>
                </c:pt>
                <c:pt idx="56">
                  <c:v>47.2</c:v>
                </c:pt>
                <c:pt idx="57">
                  <c:v>47.2</c:v>
                </c:pt>
                <c:pt idx="58">
                  <c:v>47.2</c:v>
                </c:pt>
                <c:pt idx="59">
                  <c:v>47.2</c:v>
                </c:pt>
                <c:pt idx="60">
                  <c:v>47.2</c:v>
                </c:pt>
                <c:pt idx="61">
                  <c:v>47.2</c:v>
                </c:pt>
                <c:pt idx="62">
                  <c:v>47.2</c:v>
                </c:pt>
                <c:pt idx="63">
                  <c:v>47.2</c:v>
                </c:pt>
                <c:pt idx="64">
                  <c:v>47.2</c:v>
                </c:pt>
                <c:pt idx="65">
                  <c:v>47.2</c:v>
                </c:pt>
                <c:pt idx="66">
                  <c:v>47.2</c:v>
                </c:pt>
                <c:pt idx="67">
                  <c:v>47.2</c:v>
                </c:pt>
                <c:pt idx="68">
                  <c:v>47.2</c:v>
                </c:pt>
                <c:pt idx="69">
                  <c:v>47.2</c:v>
                </c:pt>
                <c:pt idx="70">
                  <c:v>47.2</c:v>
                </c:pt>
                <c:pt idx="71">
                  <c:v>47.2</c:v>
                </c:pt>
                <c:pt idx="72">
                  <c:v>47.2</c:v>
                </c:pt>
                <c:pt idx="73">
                  <c:v>47.2</c:v>
                </c:pt>
                <c:pt idx="74">
                  <c:v>47.2</c:v>
                </c:pt>
                <c:pt idx="75">
                  <c:v>47.2</c:v>
                </c:pt>
                <c:pt idx="76">
                  <c:v>47.2</c:v>
                </c:pt>
                <c:pt idx="77">
                  <c:v>47.2</c:v>
                </c:pt>
                <c:pt idx="78">
                  <c:v>47.2</c:v>
                </c:pt>
                <c:pt idx="79">
                  <c:v>47.2</c:v>
                </c:pt>
                <c:pt idx="80">
                  <c:v>47.2</c:v>
                </c:pt>
                <c:pt idx="81">
                  <c:v>47.2</c:v>
                </c:pt>
                <c:pt idx="82">
                  <c:v>47.2</c:v>
                </c:pt>
                <c:pt idx="83">
                  <c:v>47.2</c:v>
                </c:pt>
                <c:pt idx="84">
                  <c:v>47.2</c:v>
                </c:pt>
                <c:pt idx="85">
                  <c:v>47.2</c:v>
                </c:pt>
                <c:pt idx="86">
                  <c:v>47.2</c:v>
                </c:pt>
                <c:pt idx="87">
                  <c:v>47.2</c:v>
                </c:pt>
                <c:pt idx="88">
                  <c:v>47.2</c:v>
                </c:pt>
                <c:pt idx="89">
                  <c:v>47.2</c:v>
                </c:pt>
                <c:pt idx="90">
                  <c:v>47.2</c:v>
                </c:pt>
                <c:pt idx="91">
                  <c:v>47.2</c:v>
                </c:pt>
                <c:pt idx="92">
                  <c:v>47.2</c:v>
                </c:pt>
                <c:pt idx="93">
                  <c:v>47.2</c:v>
                </c:pt>
                <c:pt idx="94">
                  <c:v>47.2</c:v>
                </c:pt>
                <c:pt idx="95">
                  <c:v>47.2</c:v>
                </c:pt>
                <c:pt idx="96">
                  <c:v>47.2</c:v>
                </c:pt>
                <c:pt idx="97">
                  <c:v>47.2</c:v>
                </c:pt>
                <c:pt idx="98">
                  <c:v>47.2</c:v>
                </c:pt>
              </c:numCache>
              <c:extLst xmlns:c15="http://schemas.microsoft.com/office/drawing/2012/chart"/>
            </c:numRef>
          </c:xVal>
          <c:yVal>
            <c:numRef>
              <c:f>מודל!$I$3:$I$101</c:f>
              <c:numCache>
                <c:formatCode>General</c:formatCode>
                <c:ptCount val="99"/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1-C9DE-4C86-9182-4FFDEA2B1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338336"/>
        <c:axId val="1397493152"/>
        <c:extLst/>
      </c:scatterChart>
      <c:valAx>
        <c:axId val="139033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493152"/>
        <c:crosses val="autoZero"/>
        <c:crossBetween val="midCat"/>
      </c:valAx>
      <c:valAx>
        <c:axId val="13974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מודל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3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ביחס למיקום - מודל ונוסחא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מודל!$J$1</c:f>
              <c:strCache>
                <c:ptCount val="1"/>
                <c:pt idx="0">
                  <c:v>נוסחא SINH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מודל!$H$3:$H$101</c:f>
              <c:numCache>
                <c:formatCode>0.000000</c:formatCode>
                <c:ptCount val="99"/>
              </c:numCache>
            </c:numRef>
          </c:xVal>
          <c:yVal>
            <c:numRef>
              <c:f>מודל!$J$3:$J$101</c:f>
              <c:numCache>
                <c:formatCode>General</c:formatCode>
                <c:ptCount val="99"/>
                <c:pt idx="0">
                  <c:v>47.2</c:v>
                </c:pt>
                <c:pt idx="1">
                  <c:v>47.2</c:v>
                </c:pt>
                <c:pt idx="2">
                  <c:v>47.2</c:v>
                </c:pt>
                <c:pt idx="3">
                  <c:v>47.2</c:v>
                </c:pt>
                <c:pt idx="4">
                  <c:v>47.2</c:v>
                </c:pt>
                <c:pt idx="5">
                  <c:v>47.2</c:v>
                </c:pt>
                <c:pt idx="6">
                  <c:v>47.2</c:v>
                </c:pt>
                <c:pt idx="7">
                  <c:v>47.2</c:v>
                </c:pt>
                <c:pt idx="8">
                  <c:v>47.2</c:v>
                </c:pt>
                <c:pt idx="9">
                  <c:v>47.2</c:v>
                </c:pt>
                <c:pt idx="10">
                  <c:v>47.2</c:v>
                </c:pt>
                <c:pt idx="11">
                  <c:v>47.2</c:v>
                </c:pt>
                <c:pt idx="12">
                  <c:v>47.2</c:v>
                </c:pt>
                <c:pt idx="13">
                  <c:v>47.2</c:v>
                </c:pt>
                <c:pt idx="14">
                  <c:v>47.2</c:v>
                </c:pt>
                <c:pt idx="15">
                  <c:v>47.2</c:v>
                </c:pt>
                <c:pt idx="16">
                  <c:v>47.2</c:v>
                </c:pt>
                <c:pt idx="17">
                  <c:v>47.2</c:v>
                </c:pt>
                <c:pt idx="18">
                  <c:v>47.2</c:v>
                </c:pt>
                <c:pt idx="19">
                  <c:v>47.2</c:v>
                </c:pt>
                <c:pt idx="20">
                  <c:v>47.2</c:v>
                </c:pt>
                <c:pt idx="21">
                  <c:v>47.2</c:v>
                </c:pt>
                <c:pt idx="22">
                  <c:v>47.2</c:v>
                </c:pt>
                <c:pt idx="23">
                  <c:v>47.2</c:v>
                </c:pt>
                <c:pt idx="24">
                  <c:v>47.2</c:v>
                </c:pt>
                <c:pt idx="25">
                  <c:v>47.2</c:v>
                </c:pt>
                <c:pt idx="26">
                  <c:v>47.2</c:v>
                </c:pt>
                <c:pt idx="27">
                  <c:v>47.2</c:v>
                </c:pt>
                <c:pt idx="28">
                  <c:v>47.2</c:v>
                </c:pt>
                <c:pt idx="29">
                  <c:v>47.2</c:v>
                </c:pt>
                <c:pt idx="30">
                  <c:v>47.2</c:v>
                </c:pt>
                <c:pt idx="31">
                  <c:v>47.2</c:v>
                </c:pt>
                <c:pt idx="32">
                  <c:v>47.2</c:v>
                </c:pt>
                <c:pt idx="33">
                  <c:v>47.2</c:v>
                </c:pt>
                <c:pt idx="34">
                  <c:v>47.2</c:v>
                </c:pt>
                <c:pt idx="35">
                  <c:v>47.2</c:v>
                </c:pt>
                <c:pt idx="36">
                  <c:v>47.2</c:v>
                </c:pt>
                <c:pt idx="37">
                  <c:v>47.2</c:v>
                </c:pt>
                <c:pt idx="38">
                  <c:v>47.2</c:v>
                </c:pt>
                <c:pt idx="39">
                  <c:v>47.2</c:v>
                </c:pt>
                <c:pt idx="40">
                  <c:v>47.2</c:v>
                </c:pt>
                <c:pt idx="41">
                  <c:v>47.2</c:v>
                </c:pt>
                <c:pt idx="42">
                  <c:v>47.2</c:v>
                </c:pt>
                <c:pt idx="43">
                  <c:v>47.2</c:v>
                </c:pt>
                <c:pt idx="44">
                  <c:v>47.2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47.2</c:v>
                </c:pt>
                <c:pt idx="50">
                  <c:v>47.2</c:v>
                </c:pt>
                <c:pt idx="51">
                  <c:v>47.2</c:v>
                </c:pt>
                <c:pt idx="52">
                  <c:v>47.2</c:v>
                </c:pt>
                <c:pt idx="53">
                  <c:v>47.2</c:v>
                </c:pt>
                <c:pt idx="54">
                  <c:v>47.2</c:v>
                </c:pt>
                <c:pt idx="55">
                  <c:v>47.2</c:v>
                </c:pt>
                <c:pt idx="56">
                  <c:v>47.2</c:v>
                </c:pt>
                <c:pt idx="57">
                  <c:v>47.2</c:v>
                </c:pt>
                <c:pt idx="58">
                  <c:v>47.2</c:v>
                </c:pt>
                <c:pt idx="59">
                  <c:v>47.2</c:v>
                </c:pt>
                <c:pt idx="60">
                  <c:v>47.2</c:v>
                </c:pt>
                <c:pt idx="61">
                  <c:v>47.2</c:v>
                </c:pt>
                <c:pt idx="62">
                  <c:v>47.2</c:v>
                </c:pt>
                <c:pt idx="63">
                  <c:v>47.2</c:v>
                </c:pt>
                <c:pt idx="64">
                  <c:v>47.2</c:v>
                </c:pt>
                <c:pt idx="65">
                  <c:v>47.2</c:v>
                </c:pt>
                <c:pt idx="66">
                  <c:v>47.2</c:v>
                </c:pt>
                <c:pt idx="67">
                  <c:v>47.2</c:v>
                </c:pt>
                <c:pt idx="68">
                  <c:v>47.2</c:v>
                </c:pt>
                <c:pt idx="69">
                  <c:v>47.2</c:v>
                </c:pt>
                <c:pt idx="70">
                  <c:v>47.2</c:v>
                </c:pt>
                <c:pt idx="71">
                  <c:v>47.2</c:v>
                </c:pt>
                <c:pt idx="72">
                  <c:v>47.2</c:v>
                </c:pt>
                <c:pt idx="73">
                  <c:v>47.2</c:v>
                </c:pt>
                <c:pt idx="74">
                  <c:v>47.2</c:v>
                </c:pt>
                <c:pt idx="75">
                  <c:v>47.2</c:v>
                </c:pt>
                <c:pt idx="76">
                  <c:v>47.2</c:v>
                </c:pt>
                <c:pt idx="77">
                  <c:v>47.2</c:v>
                </c:pt>
                <c:pt idx="78">
                  <c:v>47.2</c:v>
                </c:pt>
                <c:pt idx="79">
                  <c:v>47.2</c:v>
                </c:pt>
                <c:pt idx="80">
                  <c:v>47.2</c:v>
                </c:pt>
                <c:pt idx="81">
                  <c:v>47.2</c:v>
                </c:pt>
                <c:pt idx="82">
                  <c:v>47.2</c:v>
                </c:pt>
                <c:pt idx="83">
                  <c:v>47.2</c:v>
                </c:pt>
                <c:pt idx="84">
                  <c:v>47.2</c:v>
                </c:pt>
                <c:pt idx="85">
                  <c:v>47.2</c:v>
                </c:pt>
                <c:pt idx="86">
                  <c:v>47.2</c:v>
                </c:pt>
                <c:pt idx="87">
                  <c:v>47.2</c:v>
                </c:pt>
                <c:pt idx="88">
                  <c:v>47.2</c:v>
                </c:pt>
                <c:pt idx="89">
                  <c:v>47.2</c:v>
                </c:pt>
                <c:pt idx="90">
                  <c:v>47.2</c:v>
                </c:pt>
                <c:pt idx="91">
                  <c:v>47.2</c:v>
                </c:pt>
                <c:pt idx="92">
                  <c:v>47.2</c:v>
                </c:pt>
                <c:pt idx="93">
                  <c:v>47.2</c:v>
                </c:pt>
                <c:pt idx="94">
                  <c:v>47.2</c:v>
                </c:pt>
                <c:pt idx="95">
                  <c:v>47.2</c:v>
                </c:pt>
                <c:pt idx="96">
                  <c:v>47.2</c:v>
                </c:pt>
                <c:pt idx="97">
                  <c:v>47.2</c:v>
                </c:pt>
                <c:pt idx="98">
                  <c:v>47.2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0-4D28-A203-7203D0D3EC87}"/>
            </c:ext>
          </c:extLst>
        </c:ser>
        <c:ser>
          <c:idx val="2"/>
          <c:order val="1"/>
          <c:tx>
            <c:strRef>
              <c:f>מודל!$K$1</c:f>
              <c:strCache>
                <c:ptCount val="1"/>
                <c:pt idx="0">
                  <c:v>נוסחא COSH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מודל!$H$3:$H$101</c:f>
              <c:numCache>
                <c:formatCode>0.000000</c:formatCode>
                <c:ptCount val="99"/>
              </c:numCache>
            </c:numRef>
          </c:xVal>
          <c:yVal>
            <c:numRef>
              <c:f>מודל!$K$3:$K$101</c:f>
              <c:numCache>
                <c:formatCode>General</c:formatCode>
                <c:ptCount val="99"/>
                <c:pt idx="0">
                  <c:v>47.2</c:v>
                </c:pt>
                <c:pt idx="1">
                  <c:v>47.2</c:v>
                </c:pt>
                <c:pt idx="2">
                  <c:v>47.2</c:v>
                </c:pt>
                <c:pt idx="3">
                  <c:v>47.2</c:v>
                </c:pt>
                <c:pt idx="4">
                  <c:v>47.2</c:v>
                </c:pt>
                <c:pt idx="5">
                  <c:v>47.2</c:v>
                </c:pt>
                <c:pt idx="6">
                  <c:v>47.2</c:v>
                </c:pt>
                <c:pt idx="7">
                  <c:v>47.2</c:v>
                </c:pt>
                <c:pt idx="8">
                  <c:v>47.2</c:v>
                </c:pt>
                <c:pt idx="9">
                  <c:v>47.2</c:v>
                </c:pt>
                <c:pt idx="10">
                  <c:v>47.2</c:v>
                </c:pt>
                <c:pt idx="11">
                  <c:v>47.2</c:v>
                </c:pt>
                <c:pt idx="12">
                  <c:v>47.2</c:v>
                </c:pt>
                <c:pt idx="13">
                  <c:v>47.2</c:v>
                </c:pt>
                <c:pt idx="14">
                  <c:v>47.2</c:v>
                </c:pt>
                <c:pt idx="15">
                  <c:v>47.2</c:v>
                </c:pt>
                <c:pt idx="16">
                  <c:v>47.2</c:v>
                </c:pt>
                <c:pt idx="17">
                  <c:v>47.2</c:v>
                </c:pt>
                <c:pt idx="18">
                  <c:v>47.2</c:v>
                </c:pt>
                <c:pt idx="19">
                  <c:v>47.2</c:v>
                </c:pt>
                <c:pt idx="20">
                  <c:v>47.2</c:v>
                </c:pt>
                <c:pt idx="21">
                  <c:v>47.2</c:v>
                </c:pt>
                <c:pt idx="22">
                  <c:v>47.2</c:v>
                </c:pt>
                <c:pt idx="23">
                  <c:v>47.2</c:v>
                </c:pt>
                <c:pt idx="24">
                  <c:v>47.2</c:v>
                </c:pt>
                <c:pt idx="25">
                  <c:v>47.2</c:v>
                </c:pt>
                <c:pt idx="26">
                  <c:v>47.2</c:v>
                </c:pt>
                <c:pt idx="27">
                  <c:v>47.2</c:v>
                </c:pt>
                <c:pt idx="28">
                  <c:v>47.2</c:v>
                </c:pt>
                <c:pt idx="29">
                  <c:v>47.2</c:v>
                </c:pt>
                <c:pt idx="30">
                  <c:v>47.2</c:v>
                </c:pt>
                <c:pt idx="31">
                  <c:v>47.2</c:v>
                </c:pt>
                <c:pt idx="32">
                  <c:v>47.2</c:v>
                </c:pt>
                <c:pt idx="33">
                  <c:v>47.2</c:v>
                </c:pt>
                <c:pt idx="34">
                  <c:v>47.2</c:v>
                </c:pt>
                <c:pt idx="35">
                  <c:v>47.2</c:v>
                </c:pt>
                <c:pt idx="36">
                  <c:v>47.2</c:v>
                </c:pt>
                <c:pt idx="37">
                  <c:v>47.2</c:v>
                </c:pt>
                <c:pt idx="38">
                  <c:v>47.2</c:v>
                </c:pt>
                <c:pt idx="39">
                  <c:v>47.2</c:v>
                </c:pt>
                <c:pt idx="40">
                  <c:v>47.2</c:v>
                </c:pt>
                <c:pt idx="41">
                  <c:v>47.2</c:v>
                </c:pt>
                <c:pt idx="42">
                  <c:v>47.2</c:v>
                </c:pt>
                <c:pt idx="43">
                  <c:v>47.2</c:v>
                </c:pt>
                <c:pt idx="44">
                  <c:v>47.2</c:v>
                </c:pt>
                <c:pt idx="45">
                  <c:v>47.2</c:v>
                </c:pt>
                <c:pt idx="46">
                  <c:v>47.2</c:v>
                </c:pt>
                <c:pt idx="47">
                  <c:v>47.2</c:v>
                </c:pt>
                <c:pt idx="48">
                  <c:v>47.2</c:v>
                </c:pt>
                <c:pt idx="49">
                  <c:v>47.2</c:v>
                </c:pt>
                <c:pt idx="50">
                  <c:v>47.2</c:v>
                </c:pt>
                <c:pt idx="51">
                  <c:v>47.2</c:v>
                </c:pt>
                <c:pt idx="52">
                  <c:v>47.2</c:v>
                </c:pt>
                <c:pt idx="53">
                  <c:v>47.2</c:v>
                </c:pt>
                <c:pt idx="54">
                  <c:v>47.2</c:v>
                </c:pt>
                <c:pt idx="55">
                  <c:v>47.2</c:v>
                </c:pt>
                <c:pt idx="56">
                  <c:v>47.2</c:v>
                </c:pt>
                <c:pt idx="57">
                  <c:v>47.2</c:v>
                </c:pt>
                <c:pt idx="58">
                  <c:v>47.2</c:v>
                </c:pt>
                <c:pt idx="59">
                  <c:v>47.2</c:v>
                </c:pt>
                <c:pt idx="60">
                  <c:v>47.2</c:v>
                </c:pt>
                <c:pt idx="61">
                  <c:v>47.2</c:v>
                </c:pt>
                <c:pt idx="62">
                  <c:v>47.2</c:v>
                </c:pt>
                <c:pt idx="63">
                  <c:v>47.2</c:v>
                </c:pt>
                <c:pt idx="64">
                  <c:v>47.2</c:v>
                </c:pt>
                <c:pt idx="65">
                  <c:v>47.2</c:v>
                </c:pt>
                <c:pt idx="66">
                  <c:v>47.2</c:v>
                </c:pt>
                <c:pt idx="67">
                  <c:v>47.2</c:v>
                </c:pt>
                <c:pt idx="68">
                  <c:v>47.2</c:v>
                </c:pt>
                <c:pt idx="69">
                  <c:v>47.2</c:v>
                </c:pt>
                <c:pt idx="70">
                  <c:v>47.2</c:v>
                </c:pt>
                <c:pt idx="71">
                  <c:v>47.2</c:v>
                </c:pt>
                <c:pt idx="72">
                  <c:v>47.2</c:v>
                </c:pt>
                <c:pt idx="73">
                  <c:v>47.2</c:v>
                </c:pt>
                <c:pt idx="74">
                  <c:v>47.2</c:v>
                </c:pt>
                <c:pt idx="75">
                  <c:v>47.2</c:v>
                </c:pt>
                <c:pt idx="76">
                  <c:v>47.2</c:v>
                </c:pt>
                <c:pt idx="77">
                  <c:v>47.2</c:v>
                </c:pt>
                <c:pt idx="78">
                  <c:v>47.2</c:v>
                </c:pt>
                <c:pt idx="79">
                  <c:v>47.2</c:v>
                </c:pt>
                <c:pt idx="80">
                  <c:v>47.2</c:v>
                </c:pt>
                <c:pt idx="81">
                  <c:v>47.2</c:v>
                </c:pt>
                <c:pt idx="82">
                  <c:v>47.2</c:v>
                </c:pt>
                <c:pt idx="83">
                  <c:v>47.2</c:v>
                </c:pt>
                <c:pt idx="84">
                  <c:v>47.2</c:v>
                </c:pt>
                <c:pt idx="85">
                  <c:v>47.2</c:v>
                </c:pt>
                <c:pt idx="86">
                  <c:v>47.2</c:v>
                </c:pt>
                <c:pt idx="87">
                  <c:v>47.2</c:v>
                </c:pt>
                <c:pt idx="88">
                  <c:v>47.2</c:v>
                </c:pt>
                <c:pt idx="89">
                  <c:v>47.2</c:v>
                </c:pt>
                <c:pt idx="90">
                  <c:v>47.2</c:v>
                </c:pt>
                <c:pt idx="91">
                  <c:v>47.2</c:v>
                </c:pt>
                <c:pt idx="92">
                  <c:v>47.2</c:v>
                </c:pt>
                <c:pt idx="93">
                  <c:v>47.2</c:v>
                </c:pt>
                <c:pt idx="94">
                  <c:v>47.2</c:v>
                </c:pt>
                <c:pt idx="95">
                  <c:v>47.2</c:v>
                </c:pt>
                <c:pt idx="96">
                  <c:v>47.2</c:v>
                </c:pt>
                <c:pt idx="97">
                  <c:v>47.2</c:v>
                </c:pt>
                <c:pt idx="98">
                  <c:v>47.2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60-4D28-A203-7203D0D3EC87}"/>
            </c:ext>
          </c:extLst>
        </c:ser>
        <c:ser>
          <c:idx val="0"/>
          <c:order val="2"/>
          <c:tx>
            <c:v>מודל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מודל!$H$3:$H$101</c:f>
              <c:numCache>
                <c:formatCode>0.000000</c:formatCode>
                <c:ptCount val="99"/>
              </c:numCache>
            </c:numRef>
          </c:xVal>
          <c:yVal>
            <c:numRef>
              <c:f>מודל!$I$3:$I$101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60-4D28-A203-7203D0D3EC87}"/>
            </c:ext>
          </c:extLst>
        </c:ser>
        <c:ser>
          <c:idx val="3"/>
          <c:order val="3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מודל!$M$3:$M$10</c:f>
              <c:numCache>
                <c:formatCode>General</c:formatCode>
                <c:ptCount val="8"/>
                <c:pt idx="0">
                  <c:v>0</c:v>
                </c:pt>
                <c:pt idx="1">
                  <c:v>0.108</c:v>
                </c:pt>
                <c:pt idx="2">
                  <c:v>0.216</c:v>
                </c:pt>
                <c:pt idx="3">
                  <c:v>0.32400000000000001</c:v>
                </c:pt>
                <c:pt idx="4">
                  <c:v>0.432</c:v>
                </c:pt>
                <c:pt idx="5">
                  <c:v>0.54</c:v>
                </c:pt>
                <c:pt idx="6">
                  <c:v>0.64800000000000002</c:v>
                </c:pt>
                <c:pt idx="7">
                  <c:v>0.75600000000000001</c:v>
                </c:pt>
              </c:numCache>
            </c:numRef>
          </c:xVal>
          <c:yVal>
            <c:numRef>
              <c:f>מודל!$N$3:$N$10</c:f>
              <c:numCache>
                <c:formatCode>General</c:formatCode>
                <c:ptCount val="8"/>
                <c:pt idx="0">
                  <c:v>45.7</c:v>
                </c:pt>
                <c:pt idx="1">
                  <c:v>8.8999999999999986</c:v>
                </c:pt>
                <c:pt idx="2">
                  <c:v>1.8999999999999986</c:v>
                </c:pt>
                <c:pt idx="3">
                  <c:v>1.1999999999999993</c:v>
                </c:pt>
                <c:pt idx="4">
                  <c:v>1.6999999999999993</c:v>
                </c:pt>
                <c:pt idx="5">
                  <c:v>0.80000000000000071</c:v>
                </c:pt>
                <c:pt idx="6">
                  <c:v>0.80000000000000071</c:v>
                </c:pt>
                <c:pt idx="7">
                  <c:v>1.3999999999999986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60-4D28-A203-7203D0D3E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397536"/>
        <c:axId val="1176532672"/>
      </c:scatterChart>
      <c:valAx>
        <c:axId val="139039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532672"/>
        <c:crosses val="autoZero"/>
        <c:crossBetween val="midCat"/>
      </c:valAx>
      <c:valAx>
        <c:axId val="11765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9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גרף שווי משקל מנורמל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'נתונים יחסיים'!$B$5:$B$12</c:f>
              <c:numCache>
                <c:formatCode>General</c:formatCode>
                <c:ptCount val="8"/>
                <c:pt idx="0">
                  <c:v>9.7590361445783147E-2</c:v>
                </c:pt>
                <c:pt idx="1">
                  <c:v>0.22771084337349398</c:v>
                </c:pt>
                <c:pt idx="2">
                  <c:v>0.35783132530120482</c:v>
                </c:pt>
                <c:pt idx="3">
                  <c:v>0.48795180722891562</c:v>
                </c:pt>
                <c:pt idx="4">
                  <c:v>0.6180722891566266</c:v>
                </c:pt>
                <c:pt idx="5">
                  <c:v>0.74819277108433735</c:v>
                </c:pt>
                <c:pt idx="6">
                  <c:v>0.87831325301204821</c:v>
                </c:pt>
                <c:pt idx="7">
                  <c:v>1.008433734939759</c:v>
                </c:pt>
              </c:numCache>
            </c:numRef>
          </c:xVal>
          <c:yVal>
            <c:numRef>
              <c:f>'נתונים יחסיים'!$D$5:$D$12</c:f>
              <c:numCache>
                <c:formatCode>General</c:formatCode>
                <c:ptCount val="8"/>
                <c:pt idx="0">
                  <c:v>0.90042372881355925</c:v>
                </c:pt>
                <c:pt idx="1">
                  <c:v>0.46398305084745756</c:v>
                </c:pt>
                <c:pt idx="2">
                  <c:v>0.24364406779661016</c:v>
                </c:pt>
                <c:pt idx="3">
                  <c:v>0.11864406779661019</c:v>
                </c:pt>
                <c:pt idx="4">
                  <c:v>7.4152542372881353E-2</c:v>
                </c:pt>
                <c:pt idx="5">
                  <c:v>3.6016949152542353E-2</c:v>
                </c:pt>
                <c:pt idx="6">
                  <c:v>3.1779661016949151E-2</c:v>
                </c:pt>
                <c:pt idx="7">
                  <c:v>4.0254237288135562E-2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92-4CDD-9DF5-7084C9C5C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2776"/>
        <c:axId val="165075520"/>
      </c:scatterChart>
      <c:valAx>
        <c:axId val="165072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יחסי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5520"/>
        <c:crosses val="autoZero"/>
        <c:crossBetween val="midCat"/>
      </c:valAx>
      <c:valAx>
        <c:axId val="1650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יחסית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2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9526</xdr:rowOff>
    </xdr:from>
    <xdr:to>
      <xdr:col>14</xdr:col>
      <xdr:colOff>66676</xdr:colOff>
      <xdr:row>29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30</xdr:row>
      <xdr:rowOff>4762</xdr:rowOff>
    </xdr:from>
    <xdr:to>
      <xdr:col>15</xdr:col>
      <xdr:colOff>0</xdr:colOff>
      <xdr:row>50</xdr:row>
      <xdr:rowOff>161925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161925</xdr:colOff>
      <xdr:row>1</xdr:row>
      <xdr:rowOff>47625</xdr:rowOff>
    </xdr:from>
    <xdr:to>
      <xdr:col>28</xdr:col>
      <xdr:colOff>485775</xdr:colOff>
      <xdr:row>25</xdr:row>
      <xdr:rowOff>33339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AA0CCA5F-6B29-4486-A8DA-167B9EBBB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600075</xdr:colOff>
      <xdr:row>2</xdr:row>
      <xdr:rowOff>0</xdr:rowOff>
    </xdr:from>
    <xdr:to>
      <xdr:col>42</xdr:col>
      <xdr:colOff>400050</xdr:colOff>
      <xdr:row>20</xdr:row>
      <xdr:rowOff>128588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BA2653-E13F-4207-BF9F-A90BE41E1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23811</xdr:rowOff>
    </xdr:from>
    <xdr:to>
      <xdr:col>9</xdr:col>
      <xdr:colOff>504825</xdr:colOff>
      <xdr:row>20</xdr:row>
      <xdr:rowOff>142874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8870A3A7-0225-44B5-8864-6EBD59F62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133350</xdr:rowOff>
    </xdr:from>
    <xdr:to>
      <xdr:col>17</xdr:col>
      <xdr:colOff>304800</xdr:colOff>
      <xdr:row>29</xdr:row>
      <xdr:rowOff>9525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7EC21DD-B6EE-4BA0-A6B2-D50901FA7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0</xdr:row>
      <xdr:rowOff>14287</xdr:rowOff>
    </xdr:from>
    <xdr:to>
      <xdr:col>17</xdr:col>
      <xdr:colOff>314325</xdr:colOff>
      <xdr:row>14</xdr:row>
      <xdr:rowOff>100012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CA3749B-C208-46D4-8F81-5A30D9D22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0</xdr:row>
      <xdr:rowOff>185737</xdr:rowOff>
    </xdr:from>
    <xdr:to>
      <xdr:col>19</xdr:col>
      <xdr:colOff>285750</xdr:colOff>
      <xdr:row>15</xdr:row>
      <xdr:rowOff>71437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A6BB4763-B31F-4B75-8672-7C75E9EC3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15</xdr:row>
      <xdr:rowOff>161925</xdr:rowOff>
    </xdr:from>
    <xdr:to>
      <xdr:col>19</xdr:col>
      <xdr:colOff>295275</xdr:colOff>
      <xdr:row>30</xdr:row>
      <xdr:rowOff>47625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EBE69FFF-3E17-4D4A-BB5E-EB1B79C44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1</xdr:row>
      <xdr:rowOff>14287</xdr:rowOff>
    </xdr:from>
    <xdr:to>
      <xdr:col>11</xdr:col>
      <xdr:colOff>333375</xdr:colOff>
      <xdr:row>23</xdr:row>
      <xdr:rowOff>28575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C693BCA-D481-42BF-98A2-4C55A66F8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14286</xdr:colOff>
      <xdr:row>0</xdr:row>
      <xdr:rowOff>185736</xdr:rowOff>
    </xdr:from>
    <xdr:to>
      <xdr:col>11</xdr:col>
      <xdr:colOff>457199</xdr:colOff>
      <xdr:row>22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</sheetPr>
  <dimension ref="A1:R23"/>
  <sheetViews>
    <sheetView workbookViewId="0">
      <selection activeCell="E16" sqref="E16"/>
    </sheetView>
  </sheetViews>
  <sheetFormatPr defaultColWidth="9" defaultRowHeight="14.25" customHeight="1" x14ac:dyDescent="0.25"/>
  <cols>
    <col min="1" max="1" width="17.5703125" customWidth="1"/>
  </cols>
  <sheetData>
    <row r="1" spans="1:18" ht="27.75" customHeight="1" x14ac:dyDescent="0.25">
      <c r="A1" s="33" t="s">
        <v>75</v>
      </c>
      <c r="B1" s="33"/>
      <c r="C1" s="33"/>
      <c r="D1" s="33"/>
      <c r="E1" s="33"/>
      <c r="F1" s="33"/>
      <c r="G1" s="33"/>
      <c r="H1" s="33"/>
    </row>
    <row r="2" spans="1:18" ht="14.25" customHeight="1" thickBot="1" x14ac:dyDescent="0.3">
      <c r="A2" t="s">
        <v>0</v>
      </c>
      <c r="B2" t="s">
        <v>1</v>
      </c>
    </row>
    <row r="3" spans="1:18" ht="14.25" customHeight="1" x14ac:dyDescent="0.25">
      <c r="A3" t="s">
        <v>27</v>
      </c>
      <c r="B3">
        <v>1</v>
      </c>
      <c r="K3" s="36" t="s">
        <v>81</v>
      </c>
      <c r="L3" s="37"/>
      <c r="M3" s="37"/>
      <c r="N3" s="38"/>
      <c r="O3" s="37" t="s">
        <v>82</v>
      </c>
      <c r="P3" s="37"/>
      <c r="Q3" s="37"/>
      <c r="R3" s="38"/>
    </row>
    <row r="4" spans="1:18" ht="14.25" customHeight="1" x14ac:dyDescent="0.25">
      <c r="A4" t="s">
        <v>45</v>
      </c>
      <c r="B4" t="s">
        <v>46</v>
      </c>
      <c r="K4" s="39"/>
      <c r="L4" s="40"/>
      <c r="M4" s="40"/>
      <c r="N4" s="41"/>
      <c r="O4" s="40"/>
      <c r="P4" s="40"/>
      <c r="Q4" s="40"/>
      <c r="R4" s="41"/>
    </row>
    <row r="5" spans="1:18" ht="14.25" customHeight="1" x14ac:dyDescent="0.25">
      <c r="A5" t="s">
        <v>28</v>
      </c>
      <c r="B5">
        <v>727</v>
      </c>
      <c r="C5" t="s">
        <v>29</v>
      </c>
      <c r="K5" s="42" t="s">
        <v>80</v>
      </c>
      <c r="L5" s="43"/>
      <c r="M5" s="43"/>
      <c r="N5" s="44"/>
      <c r="O5" s="48" t="s">
        <v>83</v>
      </c>
      <c r="P5" s="48"/>
      <c r="Q5" s="48"/>
      <c r="R5" s="49"/>
    </row>
    <row r="6" spans="1:18" ht="14.25" customHeight="1" x14ac:dyDescent="0.25">
      <c r="A6" t="s">
        <v>73</v>
      </c>
      <c r="B6" s="25"/>
      <c r="C6" t="s">
        <v>65</v>
      </c>
      <c r="D6" t="s">
        <v>58</v>
      </c>
      <c r="K6" s="42"/>
      <c r="L6" s="43"/>
      <c r="M6" s="43"/>
      <c r="N6" s="44"/>
      <c r="O6" s="48"/>
      <c r="P6" s="48"/>
      <c r="Q6" s="48"/>
      <c r="R6" s="49"/>
    </row>
    <row r="7" spans="1:18" ht="14.25" customHeight="1" x14ac:dyDescent="0.25">
      <c r="A7" t="s">
        <v>49</v>
      </c>
      <c r="B7" s="25"/>
      <c r="C7" t="s">
        <v>74</v>
      </c>
      <c r="D7" t="s">
        <v>58</v>
      </c>
      <c r="K7" s="45" t="s">
        <v>85</v>
      </c>
      <c r="L7" s="46"/>
      <c r="M7" s="46"/>
      <c r="N7" s="47"/>
      <c r="O7" s="50" t="s">
        <v>84</v>
      </c>
      <c r="P7" s="50"/>
      <c r="Q7" s="50"/>
      <c r="R7" s="51"/>
    </row>
    <row r="8" spans="1:18" ht="14.25" customHeight="1" x14ac:dyDescent="0.25">
      <c r="A8" t="s">
        <v>67</v>
      </c>
      <c r="B8">
        <v>2.7E-2</v>
      </c>
      <c r="C8" t="s">
        <v>65</v>
      </c>
      <c r="K8" s="45"/>
      <c r="L8" s="46"/>
      <c r="M8" s="46"/>
      <c r="N8" s="47"/>
      <c r="O8" s="50"/>
      <c r="P8" s="50"/>
      <c r="Q8" s="50"/>
      <c r="R8" s="51"/>
    </row>
    <row r="9" spans="1:18" ht="14.25" customHeight="1" x14ac:dyDescent="0.25">
      <c r="A9" t="s">
        <v>57</v>
      </c>
      <c r="B9" s="17" t="e">
        <f>מודל!$B$4</f>
        <v>#DIV/0!</v>
      </c>
      <c r="C9" t="s">
        <v>55</v>
      </c>
      <c r="D9" t="s">
        <v>23</v>
      </c>
      <c r="K9" s="34" t="s">
        <v>87</v>
      </c>
      <c r="L9" s="28"/>
      <c r="M9" s="28"/>
      <c r="N9" s="29"/>
      <c r="O9" s="46" t="s">
        <v>92</v>
      </c>
      <c r="P9" s="46"/>
      <c r="Q9" s="46"/>
      <c r="R9" s="47"/>
    </row>
    <row r="10" spans="1:18" ht="14.25" customHeight="1" thickBot="1" x14ac:dyDescent="0.3">
      <c r="A10" t="s">
        <v>68</v>
      </c>
      <c r="B10" t="e">
        <f>$B$8 / $B$9</f>
        <v>#DIV/0!</v>
      </c>
      <c r="C10" s="7" t="s">
        <v>66</v>
      </c>
      <c r="K10" s="35"/>
      <c r="L10" s="30"/>
      <c r="M10" s="30"/>
      <c r="N10" s="31"/>
      <c r="O10" s="46"/>
      <c r="P10" s="46"/>
      <c r="Q10" s="46"/>
      <c r="R10" s="47"/>
    </row>
    <row r="11" spans="1:18" ht="14.25" customHeight="1" x14ac:dyDescent="0.25">
      <c r="K11" s="2"/>
      <c r="L11" s="2"/>
      <c r="M11" s="2"/>
      <c r="N11" s="2"/>
      <c r="O11" s="28" t="s">
        <v>86</v>
      </c>
      <c r="P11" s="28"/>
      <c r="Q11" s="28"/>
      <c r="R11" s="29"/>
    </row>
    <row r="12" spans="1:18" ht="14.25" customHeight="1" thickBot="1" x14ac:dyDescent="0.3">
      <c r="A12" t="s">
        <v>21</v>
      </c>
      <c r="B12" s="6">
        <f>MIN('נתוני טמפ'!C3:J53)</f>
        <v>22.5</v>
      </c>
      <c r="C12" t="s">
        <v>8</v>
      </c>
      <c r="D12" t="s">
        <v>23</v>
      </c>
      <c r="K12" s="2"/>
      <c r="L12" s="2"/>
      <c r="M12" s="2"/>
      <c r="N12" s="2"/>
      <c r="O12" s="30"/>
      <c r="P12" s="30"/>
      <c r="Q12" s="30"/>
      <c r="R12" s="31"/>
    </row>
    <row r="13" spans="1:18" ht="14.25" customHeight="1" x14ac:dyDescent="0.25">
      <c r="A13" t="s">
        <v>22</v>
      </c>
      <c r="B13" s="6">
        <f>MAX('נתוני טמפ'!C3:J53)</f>
        <v>69.7</v>
      </c>
      <c r="C13" t="s">
        <v>8</v>
      </c>
      <c r="D13" t="s">
        <v>23</v>
      </c>
    </row>
    <row r="15" spans="1:18" ht="14.25" customHeight="1" x14ac:dyDescent="0.25">
      <c r="A15" t="s">
        <v>10</v>
      </c>
      <c r="B15">
        <v>0.83</v>
      </c>
      <c r="C15" t="s">
        <v>32</v>
      </c>
      <c r="F15" s="32" t="s">
        <v>61</v>
      </c>
      <c r="G15" s="32"/>
      <c r="H15" s="32"/>
    </row>
    <row r="16" spans="1:18" ht="14.25" customHeight="1" x14ac:dyDescent="0.25">
      <c r="A16" t="s">
        <v>5</v>
      </c>
      <c r="B16">
        <v>8.1000000000000003E-2</v>
      </c>
      <c r="C16" t="s">
        <v>32</v>
      </c>
      <c r="F16" t="s">
        <v>12</v>
      </c>
      <c r="G16">
        <v>1.18E-2</v>
      </c>
      <c r="H16" t="s">
        <v>32</v>
      </c>
    </row>
    <row r="17" spans="1:4" ht="14.25" customHeight="1" x14ac:dyDescent="0.25">
      <c r="A17" t="s">
        <v>4</v>
      </c>
      <c r="B17">
        <v>0.108</v>
      </c>
      <c r="C17" t="s">
        <v>32</v>
      </c>
    </row>
    <row r="18" spans="1:4" ht="14.25" customHeight="1" x14ac:dyDescent="0.25">
      <c r="A18" t="s">
        <v>11</v>
      </c>
      <c r="B18">
        <v>8</v>
      </c>
    </row>
    <row r="19" spans="1:4" ht="14.25" customHeight="1" x14ac:dyDescent="0.25">
      <c r="A19" t="s">
        <v>47</v>
      </c>
      <c r="B19" s="6">
        <f>POWER($G$16 / 2, 2) * PI()</f>
        <v>1.0935884027146069E-4</v>
      </c>
      <c r="C19" t="s">
        <v>32</v>
      </c>
      <c r="D19" t="s">
        <v>23</v>
      </c>
    </row>
    <row r="20" spans="1:4" ht="14.25" customHeight="1" x14ac:dyDescent="0.25">
      <c r="A20" t="s">
        <v>48</v>
      </c>
      <c r="B20" s="6">
        <f>$G$16 * PI()</f>
        <v>3.707079331235956E-2</v>
      </c>
      <c r="C20" t="s">
        <v>32</v>
      </c>
      <c r="D20" t="s">
        <v>23</v>
      </c>
    </row>
    <row r="22" spans="1:4" ht="14.25" customHeight="1" x14ac:dyDescent="0.25">
      <c r="A22" t="s">
        <v>2</v>
      </c>
      <c r="B22">
        <v>0.01</v>
      </c>
      <c r="C22" t="s">
        <v>32</v>
      </c>
    </row>
    <row r="23" spans="1:4" ht="14.25" customHeight="1" x14ac:dyDescent="0.25">
      <c r="A23" t="s">
        <v>3</v>
      </c>
      <c r="B23">
        <v>0.1</v>
      </c>
      <c r="C23" t="s">
        <v>8</v>
      </c>
    </row>
  </sheetData>
  <mergeCells count="11">
    <mergeCell ref="O11:R12"/>
    <mergeCell ref="F15:H15"/>
    <mergeCell ref="A1:H1"/>
    <mergeCell ref="K9:N10"/>
    <mergeCell ref="K3:N4"/>
    <mergeCell ref="K5:N6"/>
    <mergeCell ref="K7:N8"/>
    <mergeCell ref="O3:R4"/>
    <mergeCell ref="O9:R10"/>
    <mergeCell ref="O5:R6"/>
    <mergeCell ref="O7:R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</sheetPr>
  <dimension ref="B1:J53"/>
  <sheetViews>
    <sheetView tabSelected="1" topLeftCell="A13" workbookViewId="0">
      <selection activeCell="L26" sqref="L26"/>
    </sheetView>
  </sheetViews>
  <sheetFormatPr defaultRowHeight="15" x14ac:dyDescent="0.25"/>
  <sheetData>
    <row r="1" spans="2:10" ht="21" x14ac:dyDescent="0.35">
      <c r="B1" s="52" t="s">
        <v>50</v>
      </c>
      <c r="C1" s="52"/>
      <c r="D1" s="52"/>
      <c r="E1" s="52"/>
      <c r="F1" s="52"/>
      <c r="G1" s="52"/>
      <c r="H1" s="52"/>
      <c r="I1" s="52"/>
      <c r="J1" s="52"/>
    </row>
    <row r="2" spans="2:10" x14ac:dyDescent="0.25">
      <c r="B2" s="2"/>
      <c r="C2">
        <f>'נתוני מוט'!$B$16</f>
        <v>8.1000000000000003E-2</v>
      </c>
      <c r="D2">
        <f>C2+'נתוני מוט'!$B$17</f>
        <v>0.189</v>
      </c>
      <c r="E2">
        <f>D2+'נתוני מוט'!$B$17</f>
        <v>0.29699999999999999</v>
      </c>
      <c r="F2">
        <f>E2+'נתוני מוט'!$B$17</f>
        <v>0.40499999999999997</v>
      </c>
      <c r="G2">
        <f>F2+'נתוני מוט'!$B$17</f>
        <v>0.51300000000000001</v>
      </c>
      <c r="H2">
        <f>G2+'נתוני מוט'!$B$17</f>
        <v>0.621</v>
      </c>
      <c r="I2">
        <f>H2+'נתוני מוט'!$B$17</f>
        <v>0.72899999999999998</v>
      </c>
      <c r="J2">
        <f>I2+'נתוני מוט'!$B$17</f>
        <v>0.83699999999999997</v>
      </c>
    </row>
    <row r="3" spans="2:10" x14ac:dyDescent="0.25">
      <c r="B3">
        <v>0</v>
      </c>
      <c r="C3">
        <v>23.7</v>
      </c>
      <c r="D3">
        <v>23.3</v>
      </c>
      <c r="E3">
        <v>23.5</v>
      </c>
      <c r="F3">
        <v>24.2</v>
      </c>
      <c r="G3">
        <v>25</v>
      </c>
      <c r="H3">
        <v>24.4</v>
      </c>
      <c r="I3">
        <v>24.4</v>
      </c>
      <c r="J3">
        <v>24.8</v>
      </c>
    </row>
    <row r="4" spans="2:10" x14ac:dyDescent="0.25">
      <c r="B4">
        <v>1</v>
      </c>
      <c r="C4">
        <v>29.5</v>
      </c>
      <c r="D4">
        <v>23.4</v>
      </c>
      <c r="E4">
        <v>23.4</v>
      </c>
      <c r="F4">
        <v>24.1</v>
      </c>
      <c r="G4">
        <v>25</v>
      </c>
      <c r="H4">
        <v>24.4</v>
      </c>
      <c r="I4">
        <v>23.5</v>
      </c>
      <c r="J4">
        <v>23.9</v>
      </c>
    </row>
    <row r="5" spans="2:10" x14ac:dyDescent="0.25">
      <c r="B5">
        <v>2</v>
      </c>
      <c r="C5">
        <v>33.700000000000003</v>
      </c>
      <c r="D5">
        <v>23.4</v>
      </c>
      <c r="E5">
        <v>23.4</v>
      </c>
      <c r="F5">
        <v>24.1</v>
      </c>
      <c r="G5">
        <v>25</v>
      </c>
      <c r="H5">
        <v>24.4</v>
      </c>
      <c r="I5">
        <v>22.5</v>
      </c>
      <c r="J5">
        <v>23.2</v>
      </c>
    </row>
    <row r="6" spans="2:10" x14ac:dyDescent="0.25">
      <c r="B6">
        <v>3</v>
      </c>
      <c r="C6">
        <v>37.4</v>
      </c>
      <c r="D6">
        <v>23.4</v>
      </c>
      <c r="E6">
        <v>23.3</v>
      </c>
      <c r="F6">
        <v>24</v>
      </c>
      <c r="G6">
        <v>24.9</v>
      </c>
      <c r="H6">
        <v>24.2</v>
      </c>
      <c r="I6">
        <v>24.4</v>
      </c>
      <c r="J6">
        <v>24.9</v>
      </c>
    </row>
    <row r="7" spans="2:10" x14ac:dyDescent="0.25">
      <c r="B7">
        <v>4</v>
      </c>
      <c r="C7">
        <v>40.799999999999997</v>
      </c>
      <c r="D7">
        <v>23.4</v>
      </c>
      <c r="E7">
        <v>23.3</v>
      </c>
      <c r="F7">
        <v>24</v>
      </c>
      <c r="G7">
        <v>24.8</v>
      </c>
      <c r="H7">
        <v>24.1</v>
      </c>
      <c r="I7">
        <v>24.3</v>
      </c>
      <c r="J7">
        <v>24.8</v>
      </c>
    </row>
    <row r="8" spans="2:10" x14ac:dyDescent="0.25">
      <c r="B8">
        <v>5</v>
      </c>
      <c r="C8">
        <v>44</v>
      </c>
      <c r="D8">
        <v>23.6</v>
      </c>
      <c r="E8">
        <v>23.3</v>
      </c>
      <c r="F8">
        <v>24</v>
      </c>
      <c r="G8">
        <v>24.8</v>
      </c>
      <c r="H8">
        <v>24.1</v>
      </c>
      <c r="I8">
        <v>24.2</v>
      </c>
      <c r="J8">
        <v>24.8</v>
      </c>
    </row>
    <row r="9" spans="2:10" x14ac:dyDescent="0.25">
      <c r="B9">
        <v>6</v>
      </c>
      <c r="C9">
        <v>46.6</v>
      </c>
      <c r="D9">
        <v>23.4</v>
      </c>
      <c r="E9">
        <v>23.2</v>
      </c>
      <c r="F9">
        <v>24</v>
      </c>
      <c r="G9">
        <v>24.8</v>
      </c>
      <c r="H9">
        <v>24</v>
      </c>
      <c r="I9">
        <v>24.1</v>
      </c>
      <c r="J9">
        <v>24.6</v>
      </c>
    </row>
    <row r="10" spans="2:10" x14ac:dyDescent="0.25">
      <c r="B10">
        <v>7</v>
      </c>
      <c r="C10">
        <v>48.9</v>
      </c>
      <c r="D10">
        <v>23.6</v>
      </c>
      <c r="E10">
        <v>23.2</v>
      </c>
      <c r="F10">
        <v>29.1</v>
      </c>
      <c r="G10">
        <v>24.7</v>
      </c>
      <c r="H10">
        <v>24</v>
      </c>
      <c r="I10">
        <v>24.1</v>
      </c>
      <c r="J10">
        <v>24.6</v>
      </c>
    </row>
    <row r="11" spans="2:10" x14ac:dyDescent="0.25">
      <c r="B11">
        <v>8</v>
      </c>
      <c r="C11">
        <v>51.3</v>
      </c>
      <c r="D11">
        <v>23.8</v>
      </c>
      <c r="E11">
        <v>23.1</v>
      </c>
      <c r="F11">
        <v>23.8</v>
      </c>
      <c r="G11">
        <v>24.7</v>
      </c>
      <c r="H11">
        <v>23.9</v>
      </c>
      <c r="I11">
        <v>24</v>
      </c>
      <c r="J11">
        <v>24.5</v>
      </c>
    </row>
    <row r="12" spans="2:10" x14ac:dyDescent="0.25">
      <c r="B12">
        <v>9</v>
      </c>
      <c r="C12">
        <v>53.1</v>
      </c>
      <c r="D12">
        <v>24</v>
      </c>
      <c r="E12">
        <v>23.2</v>
      </c>
      <c r="F12">
        <v>23.8</v>
      </c>
      <c r="G12">
        <v>24.7</v>
      </c>
      <c r="H12">
        <v>23.9</v>
      </c>
      <c r="I12">
        <v>24</v>
      </c>
      <c r="J12">
        <v>24.4</v>
      </c>
    </row>
    <row r="13" spans="2:10" x14ac:dyDescent="0.25">
      <c r="B13">
        <v>10</v>
      </c>
      <c r="C13">
        <v>54.8</v>
      </c>
      <c r="D13">
        <v>24.3</v>
      </c>
      <c r="E13">
        <v>23.1</v>
      </c>
      <c r="F13">
        <v>23.8</v>
      </c>
      <c r="G13">
        <v>24.6</v>
      </c>
      <c r="H13">
        <v>23.9</v>
      </c>
      <c r="I13">
        <v>23.9</v>
      </c>
      <c r="J13">
        <v>24.4</v>
      </c>
    </row>
    <row r="14" spans="2:10" x14ac:dyDescent="0.25">
      <c r="B14">
        <v>11</v>
      </c>
      <c r="C14">
        <v>56.2</v>
      </c>
      <c r="D14">
        <v>24.6</v>
      </c>
      <c r="E14">
        <v>23</v>
      </c>
      <c r="F14">
        <v>23.8</v>
      </c>
      <c r="G14">
        <v>24.6</v>
      </c>
      <c r="H14">
        <v>23.8</v>
      </c>
      <c r="I14">
        <v>23.9</v>
      </c>
      <c r="J14">
        <v>24.3</v>
      </c>
    </row>
    <row r="15" spans="2:10" x14ac:dyDescent="0.25">
      <c r="B15">
        <v>12</v>
      </c>
      <c r="C15">
        <v>57.5</v>
      </c>
      <c r="D15">
        <v>24.8</v>
      </c>
      <c r="E15">
        <v>23</v>
      </c>
      <c r="F15">
        <v>23.7</v>
      </c>
      <c r="G15">
        <v>24.5</v>
      </c>
      <c r="H15">
        <v>23.7</v>
      </c>
      <c r="I15">
        <v>23.8</v>
      </c>
      <c r="J15">
        <v>24.3</v>
      </c>
    </row>
    <row r="16" spans="2:10" x14ac:dyDescent="0.25">
      <c r="B16">
        <v>13</v>
      </c>
      <c r="C16">
        <v>58.6</v>
      </c>
      <c r="D16">
        <v>25.1</v>
      </c>
      <c r="E16">
        <v>23</v>
      </c>
      <c r="F16">
        <v>23.7</v>
      </c>
      <c r="G16">
        <v>24.5</v>
      </c>
      <c r="H16">
        <v>23.7</v>
      </c>
      <c r="I16">
        <v>23.8</v>
      </c>
      <c r="J16">
        <v>24.3</v>
      </c>
    </row>
    <row r="17" spans="2:10" x14ac:dyDescent="0.25">
      <c r="B17">
        <v>14</v>
      </c>
      <c r="C17">
        <v>60</v>
      </c>
      <c r="D17">
        <v>25.4</v>
      </c>
      <c r="E17">
        <v>23</v>
      </c>
      <c r="F17">
        <v>23.6</v>
      </c>
      <c r="G17">
        <v>24.4</v>
      </c>
      <c r="H17">
        <v>23.6</v>
      </c>
      <c r="I17">
        <v>23.7</v>
      </c>
      <c r="J17">
        <v>24.2</v>
      </c>
    </row>
    <row r="18" spans="2:10" x14ac:dyDescent="0.25">
      <c r="B18">
        <v>15</v>
      </c>
      <c r="C18">
        <v>60.7</v>
      </c>
      <c r="D18">
        <v>25.7</v>
      </c>
      <c r="E18">
        <v>23</v>
      </c>
      <c r="F18">
        <v>23.6</v>
      </c>
      <c r="G18">
        <v>24.4</v>
      </c>
      <c r="H18">
        <v>23.6</v>
      </c>
      <c r="I18">
        <v>23.7</v>
      </c>
      <c r="J18">
        <v>24.2</v>
      </c>
    </row>
    <row r="19" spans="2:10" x14ac:dyDescent="0.25">
      <c r="B19">
        <v>16</v>
      </c>
      <c r="C19">
        <v>61.3</v>
      </c>
      <c r="D19">
        <v>26.2</v>
      </c>
      <c r="E19">
        <v>23.1</v>
      </c>
      <c r="F19">
        <v>23.6</v>
      </c>
      <c r="G19">
        <v>24.4</v>
      </c>
      <c r="H19">
        <v>23.6</v>
      </c>
      <c r="I19">
        <v>23.7</v>
      </c>
      <c r="J19">
        <v>24.2</v>
      </c>
    </row>
    <row r="20" spans="2:10" x14ac:dyDescent="0.25">
      <c r="B20">
        <v>17</v>
      </c>
      <c r="C20">
        <v>62</v>
      </c>
      <c r="D20">
        <v>26.4</v>
      </c>
      <c r="E20">
        <v>23</v>
      </c>
      <c r="F20">
        <v>23.6</v>
      </c>
      <c r="G20">
        <v>24.4</v>
      </c>
      <c r="H20">
        <v>23.6</v>
      </c>
      <c r="I20">
        <v>23.6</v>
      </c>
      <c r="J20">
        <v>24.2</v>
      </c>
    </row>
    <row r="21" spans="2:10" x14ac:dyDescent="0.25">
      <c r="B21">
        <v>18</v>
      </c>
      <c r="C21">
        <v>62.6</v>
      </c>
      <c r="D21">
        <v>26.7</v>
      </c>
      <c r="E21">
        <v>23.1</v>
      </c>
      <c r="F21">
        <v>23.6</v>
      </c>
      <c r="G21">
        <v>24.4</v>
      </c>
      <c r="H21">
        <v>23.5</v>
      </c>
      <c r="I21">
        <v>23.6</v>
      </c>
      <c r="J21">
        <v>24.2</v>
      </c>
    </row>
    <row r="22" spans="2:10" x14ac:dyDescent="0.25">
      <c r="B22">
        <v>19</v>
      </c>
      <c r="C22">
        <v>63</v>
      </c>
      <c r="D22">
        <v>27</v>
      </c>
      <c r="E22">
        <v>23.1</v>
      </c>
      <c r="F22">
        <v>23.6</v>
      </c>
      <c r="G22">
        <v>24.3</v>
      </c>
      <c r="H22">
        <v>23.5</v>
      </c>
      <c r="I22">
        <v>23.6</v>
      </c>
      <c r="J22">
        <v>24.1</v>
      </c>
    </row>
    <row r="23" spans="2:10" x14ac:dyDescent="0.25">
      <c r="B23">
        <v>20</v>
      </c>
      <c r="C23">
        <v>63.7</v>
      </c>
      <c r="D23">
        <v>27.4</v>
      </c>
      <c r="E23">
        <v>23.2</v>
      </c>
      <c r="F23">
        <v>23.6</v>
      </c>
      <c r="G23">
        <v>24.4</v>
      </c>
      <c r="H23">
        <v>23.5</v>
      </c>
      <c r="I23">
        <v>23.67</v>
      </c>
      <c r="J23">
        <v>24.1</v>
      </c>
    </row>
    <row r="24" spans="2:10" x14ac:dyDescent="0.25">
      <c r="B24">
        <v>21</v>
      </c>
      <c r="C24">
        <v>64.900000000000006</v>
      </c>
      <c r="D24">
        <v>27.7</v>
      </c>
      <c r="E24">
        <v>23.2</v>
      </c>
      <c r="F24">
        <v>23.6</v>
      </c>
      <c r="G24">
        <v>24.3</v>
      </c>
      <c r="H24">
        <v>23.5</v>
      </c>
      <c r="I24">
        <v>23.5</v>
      </c>
      <c r="J24">
        <v>24.1</v>
      </c>
    </row>
    <row r="25" spans="2:10" x14ac:dyDescent="0.25">
      <c r="B25">
        <v>22</v>
      </c>
      <c r="C25">
        <v>64.8</v>
      </c>
      <c r="D25">
        <v>28</v>
      </c>
      <c r="E25">
        <v>23.3</v>
      </c>
      <c r="F25">
        <v>23.6</v>
      </c>
      <c r="G25">
        <v>24.9</v>
      </c>
      <c r="H25">
        <v>23.5</v>
      </c>
      <c r="I25">
        <v>23.56</v>
      </c>
      <c r="J25">
        <v>24.1</v>
      </c>
    </row>
    <row r="26" spans="2:10" x14ac:dyDescent="0.25">
      <c r="B26">
        <v>23</v>
      </c>
      <c r="C26">
        <v>64.8</v>
      </c>
      <c r="D26">
        <v>28.1</v>
      </c>
      <c r="E26">
        <v>23.3</v>
      </c>
      <c r="F26">
        <v>23.6</v>
      </c>
      <c r="G26">
        <v>24.3</v>
      </c>
      <c r="H26">
        <v>23.5</v>
      </c>
      <c r="I26">
        <v>23.5</v>
      </c>
      <c r="J26">
        <v>24.1</v>
      </c>
    </row>
    <row r="27" spans="2:10" x14ac:dyDescent="0.25">
      <c r="B27">
        <v>24</v>
      </c>
      <c r="C27">
        <v>65.7</v>
      </c>
      <c r="D27">
        <v>28.4</v>
      </c>
      <c r="E27">
        <v>23.3</v>
      </c>
      <c r="F27">
        <v>23.6</v>
      </c>
      <c r="G27">
        <v>23.4</v>
      </c>
      <c r="H27">
        <v>24.3</v>
      </c>
      <c r="I27">
        <v>23.5</v>
      </c>
      <c r="J27">
        <v>24.1</v>
      </c>
    </row>
    <row r="28" spans="2:10" x14ac:dyDescent="0.25">
      <c r="B28">
        <v>25</v>
      </c>
      <c r="C28">
        <v>66.599999999999994</v>
      </c>
      <c r="D28">
        <v>28.8</v>
      </c>
      <c r="E28">
        <v>23.4</v>
      </c>
      <c r="F28">
        <v>23.6</v>
      </c>
      <c r="G28">
        <v>24.3</v>
      </c>
      <c r="H28">
        <v>23.4</v>
      </c>
      <c r="I28">
        <v>23.4</v>
      </c>
      <c r="J28">
        <v>24.1</v>
      </c>
    </row>
    <row r="29" spans="2:10" x14ac:dyDescent="0.25">
      <c r="B29">
        <v>26</v>
      </c>
      <c r="C29">
        <v>66.8</v>
      </c>
      <c r="D29">
        <v>28.9</v>
      </c>
      <c r="E29">
        <v>23.4</v>
      </c>
      <c r="F29">
        <v>23.6</v>
      </c>
      <c r="G29">
        <v>24.3</v>
      </c>
      <c r="H29">
        <v>23.4</v>
      </c>
      <c r="I29">
        <v>23.4</v>
      </c>
      <c r="J29">
        <v>24</v>
      </c>
    </row>
    <row r="30" spans="2:10" x14ac:dyDescent="0.25">
      <c r="B30">
        <v>27</v>
      </c>
      <c r="C30">
        <v>67.2</v>
      </c>
      <c r="D30">
        <v>29.2</v>
      </c>
      <c r="E30">
        <v>23.5</v>
      </c>
      <c r="F30">
        <v>23.6</v>
      </c>
      <c r="G30">
        <v>24.3</v>
      </c>
      <c r="H30">
        <v>23.4</v>
      </c>
      <c r="I30">
        <v>23.4</v>
      </c>
      <c r="J30">
        <v>24</v>
      </c>
    </row>
    <row r="31" spans="2:10" x14ac:dyDescent="0.25">
      <c r="B31">
        <v>28</v>
      </c>
      <c r="C31">
        <v>67.099999999999994</v>
      </c>
      <c r="D31">
        <v>29.3</v>
      </c>
      <c r="E31">
        <v>23.6</v>
      </c>
      <c r="F31">
        <v>23.6</v>
      </c>
      <c r="G31">
        <v>24.3</v>
      </c>
      <c r="H31">
        <v>23.4</v>
      </c>
      <c r="I31">
        <v>23.4</v>
      </c>
      <c r="J31">
        <v>24</v>
      </c>
    </row>
    <row r="32" spans="2:10" x14ac:dyDescent="0.25">
      <c r="B32">
        <v>29</v>
      </c>
      <c r="C32">
        <v>67.400000000000006</v>
      </c>
      <c r="D32">
        <v>29.5</v>
      </c>
      <c r="E32">
        <v>23.6</v>
      </c>
      <c r="F32">
        <v>23.6</v>
      </c>
      <c r="G32">
        <v>24.3</v>
      </c>
      <c r="H32">
        <v>23.4</v>
      </c>
      <c r="I32">
        <v>23.4</v>
      </c>
      <c r="J32">
        <v>24</v>
      </c>
    </row>
    <row r="33" spans="2:10" x14ac:dyDescent="0.25">
      <c r="B33">
        <v>30</v>
      </c>
      <c r="C33">
        <v>67.8</v>
      </c>
      <c r="D33">
        <v>29.8</v>
      </c>
      <c r="E33">
        <v>23.7</v>
      </c>
      <c r="F33">
        <v>23.6</v>
      </c>
      <c r="G33">
        <v>24.3</v>
      </c>
      <c r="H33">
        <v>23.4</v>
      </c>
      <c r="I33">
        <v>23.4</v>
      </c>
      <c r="J33">
        <v>24.1</v>
      </c>
    </row>
    <row r="34" spans="2:10" x14ac:dyDescent="0.25">
      <c r="B34">
        <v>31</v>
      </c>
      <c r="C34">
        <v>68.099999999999994</v>
      </c>
      <c r="D34">
        <v>29.9</v>
      </c>
      <c r="E34">
        <v>23.8</v>
      </c>
      <c r="F34">
        <v>23.6</v>
      </c>
      <c r="G34">
        <v>24.3</v>
      </c>
      <c r="H34">
        <v>23.4</v>
      </c>
      <c r="I34">
        <v>23.5</v>
      </c>
      <c r="J34">
        <v>24.1</v>
      </c>
    </row>
    <row r="35" spans="2:10" x14ac:dyDescent="0.25">
      <c r="B35">
        <v>32</v>
      </c>
      <c r="C35">
        <v>68.400000000000006</v>
      </c>
      <c r="D35">
        <v>30.1</v>
      </c>
      <c r="E35">
        <v>23.8</v>
      </c>
      <c r="F35">
        <v>23.7</v>
      </c>
      <c r="G35">
        <v>24.3</v>
      </c>
      <c r="H35">
        <v>23.4</v>
      </c>
      <c r="I35">
        <v>23.4</v>
      </c>
      <c r="J35">
        <v>24.1</v>
      </c>
    </row>
    <row r="36" spans="2:10" x14ac:dyDescent="0.25">
      <c r="B36">
        <v>33</v>
      </c>
      <c r="C36">
        <v>68.599999999999994</v>
      </c>
      <c r="D36">
        <v>30.2</v>
      </c>
      <c r="E36">
        <v>23.9</v>
      </c>
      <c r="F36">
        <v>24.6</v>
      </c>
      <c r="G36">
        <v>24.3</v>
      </c>
      <c r="H36">
        <v>23.4</v>
      </c>
      <c r="I36">
        <v>23.4</v>
      </c>
      <c r="J36">
        <v>24</v>
      </c>
    </row>
    <row r="37" spans="2:10" x14ac:dyDescent="0.25">
      <c r="B37">
        <v>34</v>
      </c>
      <c r="C37">
        <v>68.3</v>
      </c>
      <c r="D37">
        <v>30.4</v>
      </c>
      <c r="E37">
        <v>23.9</v>
      </c>
      <c r="F37">
        <v>23.6</v>
      </c>
      <c r="G37">
        <v>24.3</v>
      </c>
      <c r="H37">
        <v>23.4</v>
      </c>
      <c r="I37">
        <v>23.4</v>
      </c>
      <c r="J37">
        <v>24</v>
      </c>
    </row>
    <row r="38" spans="2:10" x14ac:dyDescent="0.25">
      <c r="B38">
        <v>35</v>
      </c>
      <c r="C38">
        <v>68.7</v>
      </c>
      <c r="D38">
        <v>30.4</v>
      </c>
      <c r="E38">
        <v>23.9</v>
      </c>
      <c r="F38">
        <v>23.6</v>
      </c>
      <c r="G38">
        <v>24.3</v>
      </c>
      <c r="H38">
        <v>23.4</v>
      </c>
      <c r="I38">
        <v>23.4</v>
      </c>
      <c r="J38">
        <v>24</v>
      </c>
    </row>
    <row r="39" spans="2:10" x14ac:dyDescent="0.25">
      <c r="B39">
        <v>36</v>
      </c>
      <c r="C39">
        <v>68.400000000000006</v>
      </c>
      <c r="D39">
        <v>30.4</v>
      </c>
      <c r="E39">
        <v>24</v>
      </c>
      <c r="F39">
        <v>23.6</v>
      </c>
      <c r="G39">
        <v>24.2</v>
      </c>
      <c r="H39">
        <v>23.3</v>
      </c>
      <c r="I39">
        <v>23.3</v>
      </c>
      <c r="J39">
        <v>24</v>
      </c>
    </row>
    <row r="40" spans="2:10" x14ac:dyDescent="0.25">
      <c r="B40">
        <v>37</v>
      </c>
      <c r="C40">
        <v>68.599999999999994</v>
      </c>
      <c r="D40">
        <v>30.7</v>
      </c>
      <c r="E40">
        <v>24</v>
      </c>
      <c r="F40">
        <v>23.6</v>
      </c>
      <c r="G40">
        <v>24.2</v>
      </c>
      <c r="H40">
        <v>23.3</v>
      </c>
      <c r="I40">
        <v>23.3</v>
      </c>
      <c r="J40">
        <v>23.9</v>
      </c>
    </row>
    <row r="41" spans="2:10" x14ac:dyDescent="0.25">
      <c r="B41">
        <v>38</v>
      </c>
      <c r="C41">
        <v>69</v>
      </c>
      <c r="D41">
        <v>30.8</v>
      </c>
      <c r="E41">
        <v>24.1</v>
      </c>
      <c r="F41">
        <v>23.6</v>
      </c>
      <c r="G41">
        <v>24.2</v>
      </c>
      <c r="H41">
        <v>23.3</v>
      </c>
      <c r="I41">
        <v>23.3</v>
      </c>
      <c r="J41">
        <v>23.9</v>
      </c>
    </row>
    <row r="42" spans="2:10" x14ac:dyDescent="0.25">
      <c r="B42">
        <v>39</v>
      </c>
      <c r="C42">
        <v>69.400000000000006</v>
      </c>
      <c r="D42">
        <v>31</v>
      </c>
      <c r="E42">
        <v>24.1</v>
      </c>
      <c r="F42">
        <v>23.6</v>
      </c>
      <c r="G42">
        <v>24.2</v>
      </c>
      <c r="H42">
        <v>23.3</v>
      </c>
      <c r="I42">
        <v>23.3</v>
      </c>
      <c r="J42">
        <v>23.9</v>
      </c>
    </row>
    <row r="43" spans="2:10" x14ac:dyDescent="0.25">
      <c r="B43">
        <v>40</v>
      </c>
      <c r="C43">
        <v>68.599999999999994</v>
      </c>
      <c r="D43">
        <v>30.8</v>
      </c>
      <c r="E43">
        <v>24.1</v>
      </c>
      <c r="F43">
        <v>23.6</v>
      </c>
      <c r="G43">
        <v>24.2</v>
      </c>
      <c r="H43">
        <v>23.3</v>
      </c>
      <c r="I43">
        <v>23.3</v>
      </c>
      <c r="J43">
        <v>23.9</v>
      </c>
    </row>
    <row r="44" spans="2:10" x14ac:dyDescent="0.25">
      <c r="B44">
        <v>41</v>
      </c>
      <c r="C44">
        <v>68.7</v>
      </c>
      <c r="D44">
        <v>30.9</v>
      </c>
      <c r="E44">
        <v>24.1</v>
      </c>
      <c r="F44">
        <v>23.6</v>
      </c>
      <c r="G44">
        <v>24.2</v>
      </c>
      <c r="H44">
        <v>23.3</v>
      </c>
      <c r="I44">
        <v>23.3</v>
      </c>
      <c r="J44">
        <v>23.9</v>
      </c>
    </row>
    <row r="45" spans="2:10" x14ac:dyDescent="0.25">
      <c r="B45">
        <v>42</v>
      </c>
      <c r="C45">
        <v>69.400000000000006</v>
      </c>
      <c r="D45">
        <v>31.2</v>
      </c>
      <c r="E45">
        <v>24.2</v>
      </c>
      <c r="F45">
        <v>23.6</v>
      </c>
      <c r="G45">
        <v>24.2</v>
      </c>
      <c r="H45">
        <v>23.3</v>
      </c>
      <c r="I45">
        <v>23.3</v>
      </c>
      <c r="J45">
        <v>23.9</v>
      </c>
    </row>
    <row r="46" spans="2:10" x14ac:dyDescent="0.25">
      <c r="B46">
        <v>43</v>
      </c>
      <c r="C46">
        <v>69.3</v>
      </c>
      <c r="D46">
        <v>31.2</v>
      </c>
      <c r="E46">
        <v>24.2</v>
      </c>
      <c r="F46">
        <v>23.5</v>
      </c>
      <c r="G46">
        <v>24.1</v>
      </c>
      <c r="H46">
        <v>23.3</v>
      </c>
      <c r="I46">
        <v>23.3</v>
      </c>
      <c r="J46">
        <v>23.9</v>
      </c>
    </row>
    <row r="47" spans="2:10" x14ac:dyDescent="0.25">
      <c r="B47">
        <v>44</v>
      </c>
      <c r="C47">
        <v>69.599999999999994</v>
      </c>
      <c r="D47">
        <v>31.2</v>
      </c>
      <c r="E47">
        <v>24.2</v>
      </c>
      <c r="F47">
        <v>23.5</v>
      </c>
      <c r="G47">
        <v>24.1</v>
      </c>
      <c r="H47">
        <v>23.3</v>
      </c>
      <c r="I47">
        <v>23.3</v>
      </c>
      <c r="J47">
        <v>23.9</v>
      </c>
    </row>
    <row r="48" spans="2:10" x14ac:dyDescent="0.25">
      <c r="B48">
        <v>45</v>
      </c>
      <c r="C48">
        <v>69.7</v>
      </c>
      <c r="D48">
        <v>31.2</v>
      </c>
      <c r="E48">
        <v>24.3</v>
      </c>
      <c r="F48">
        <v>23.6</v>
      </c>
      <c r="G48">
        <v>24.2</v>
      </c>
      <c r="H48">
        <v>23.3</v>
      </c>
      <c r="I48">
        <v>23.3</v>
      </c>
      <c r="J48">
        <v>23.9</v>
      </c>
    </row>
    <row r="49" spans="2:10" x14ac:dyDescent="0.25">
      <c r="B49">
        <v>46</v>
      </c>
      <c r="C49">
        <v>69.3</v>
      </c>
      <c r="D49">
        <v>31.2</v>
      </c>
      <c r="E49">
        <v>23.4</v>
      </c>
      <c r="F49">
        <v>23.6</v>
      </c>
      <c r="G49">
        <v>24.2</v>
      </c>
      <c r="H49">
        <v>23.3</v>
      </c>
      <c r="I49">
        <v>23.3</v>
      </c>
      <c r="J49">
        <v>23.9</v>
      </c>
    </row>
    <row r="50" spans="2:10" x14ac:dyDescent="0.25">
      <c r="B50">
        <v>47</v>
      </c>
      <c r="C50">
        <v>69.5</v>
      </c>
      <c r="D50">
        <v>31.3</v>
      </c>
      <c r="E50">
        <v>24.3</v>
      </c>
      <c r="F50">
        <v>23.6</v>
      </c>
      <c r="G50">
        <v>24.2</v>
      </c>
      <c r="H50">
        <v>23.3</v>
      </c>
      <c r="I50">
        <v>23.3</v>
      </c>
      <c r="J50">
        <v>23.9</v>
      </c>
    </row>
    <row r="51" spans="2:10" x14ac:dyDescent="0.25">
      <c r="B51">
        <v>48</v>
      </c>
      <c r="C51">
        <v>69.2</v>
      </c>
      <c r="D51">
        <v>31.4</v>
      </c>
      <c r="E51">
        <v>24.4</v>
      </c>
      <c r="F51">
        <v>23.6</v>
      </c>
      <c r="G51">
        <v>24.2</v>
      </c>
      <c r="H51">
        <v>23.3</v>
      </c>
      <c r="I51">
        <v>23.3</v>
      </c>
      <c r="J51">
        <v>23.9</v>
      </c>
    </row>
    <row r="52" spans="2:10" x14ac:dyDescent="0.25">
      <c r="B52">
        <v>49</v>
      </c>
      <c r="C52">
        <v>68.599999999999994</v>
      </c>
      <c r="D52">
        <v>31.2</v>
      </c>
      <c r="E52">
        <v>24.3</v>
      </c>
      <c r="F52">
        <v>23.6</v>
      </c>
      <c r="G52">
        <v>24.2</v>
      </c>
      <c r="H52">
        <v>23.3</v>
      </c>
      <c r="I52">
        <v>23.3</v>
      </c>
      <c r="J52">
        <v>23.9</v>
      </c>
    </row>
    <row r="53" spans="2:10" x14ac:dyDescent="0.25">
      <c r="B53">
        <v>50</v>
      </c>
      <c r="C53">
        <v>68.2</v>
      </c>
      <c r="D53">
        <v>31.4</v>
      </c>
      <c r="E53">
        <v>24.4</v>
      </c>
      <c r="F53">
        <v>23.7</v>
      </c>
      <c r="G53">
        <v>24.2</v>
      </c>
      <c r="H53">
        <v>23.3</v>
      </c>
      <c r="I53">
        <v>23.3</v>
      </c>
      <c r="J53">
        <v>23.9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249977111117893"/>
  </sheetPr>
  <dimension ref="A1:J53"/>
  <sheetViews>
    <sheetView workbookViewId="0">
      <selection activeCell="K7" sqref="K7"/>
    </sheetView>
  </sheetViews>
  <sheetFormatPr defaultRowHeight="15" x14ac:dyDescent="0.25"/>
  <sheetData>
    <row r="1" spans="1:10" x14ac:dyDescent="0.25">
      <c r="B1" t="s">
        <v>7</v>
      </c>
    </row>
    <row r="2" spans="1:10" x14ac:dyDescent="0.25">
      <c r="A2" t="s">
        <v>6</v>
      </c>
      <c r="C2">
        <f>'נתוני טמפ'!C2</f>
        <v>8.1000000000000003E-2</v>
      </c>
      <c r="D2">
        <f>'נתוני טמפ'!D2</f>
        <v>0.189</v>
      </c>
      <c r="E2">
        <f>'נתוני טמפ'!E2</f>
        <v>0.29699999999999999</v>
      </c>
      <c r="F2">
        <f>'נתוני טמפ'!F2</f>
        <v>0.40499999999999997</v>
      </c>
      <c r="G2">
        <f>'נתוני טמפ'!G2</f>
        <v>0.51300000000000001</v>
      </c>
      <c r="H2">
        <f>'נתוני טמפ'!H2</f>
        <v>0.621</v>
      </c>
      <c r="I2">
        <f>'נתוני טמפ'!I2</f>
        <v>0.72899999999999998</v>
      </c>
      <c r="J2">
        <f>'נתוני טמפ'!J2</f>
        <v>0.83699999999999997</v>
      </c>
    </row>
    <row r="3" spans="1:10" x14ac:dyDescent="0.25">
      <c r="B3">
        <v>0</v>
      </c>
      <c r="C3">
        <f>('נתוני טמפ'!D3-'נתוני טמפ'!C3)/'נתוני מוט'!$B$16</f>
        <v>-4.9382716049382536</v>
      </c>
      <c r="D3">
        <f>('נתוני טמפ'!E3-'נתוני טמפ'!D3)/'נתוני מוט'!$B$16</f>
        <v>2.4691358024691268</v>
      </c>
      <c r="E3">
        <f>('נתוני טמפ'!F3-'נתוני טמפ'!E3)/'נתוני מוט'!$B$16</f>
        <v>8.6419753086419657</v>
      </c>
      <c r="F3">
        <f>('נתוני טמפ'!G3-'נתוני טמפ'!F3)/'נתוני מוט'!$B$16</f>
        <v>9.8765432098765515</v>
      </c>
      <c r="G3">
        <f>('נתוני טמפ'!H3-'נתוני טמפ'!G3)/'נתוני מוט'!$B$16</f>
        <v>-7.4074074074074243</v>
      </c>
      <c r="H3">
        <f>('נתוני טמפ'!I3-'נתוני טמפ'!H3)/'נתוני מוט'!$B$16</f>
        <v>0</v>
      </c>
      <c r="I3">
        <f>('נתוני טמפ'!J3-'נתוני טמפ'!I3)/'נתוני מוט'!$B$16</f>
        <v>4.938271604938298</v>
      </c>
    </row>
    <row r="4" spans="1:10" x14ac:dyDescent="0.25">
      <c r="B4">
        <v>1</v>
      </c>
      <c r="C4">
        <f>('נתוני טמפ'!D4-'נתוני טמפ'!C4)/'נתוני מוט'!$B$16</f>
        <v>-75.30864197530866</v>
      </c>
      <c r="D4">
        <f>('נתוני טמפ'!E4-'נתוני טמפ'!D4)/'נתוני מוט'!$B$16</f>
        <v>0</v>
      </c>
      <c r="E4">
        <f>('נתוני טמפ'!F4-'נתוני טמפ'!E4)/'נתוני מוט'!$B$16</f>
        <v>8.6419753086420101</v>
      </c>
      <c r="F4">
        <f>('נתוני טמפ'!G4-'נתוני טמפ'!F4)/'נתוני מוט'!$B$16</f>
        <v>11.111111111111093</v>
      </c>
      <c r="G4">
        <f>('נתוני טמפ'!H4-'נתוני טמפ'!G4)/'נתוני מוט'!$B$16</f>
        <v>-7.4074074074074243</v>
      </c>
      <c r="H4">
        <f>('נתוני טמפ'!I4-'נתוני טמפ'!H4)/'נתוני מוט'!$B$16</f>
        <v>-11.111111111111093</v>
      </c>
      <c r="I4">
        <f>('נתוני טמפ'!J4-'נתוני טמפ'!I4)/'נתוני מוט'!$B$16</f>
        <v>4.9382716049382536</v>
      </c>
    </row>
    <row r="5" spans="1:10" x14ac:dyDescent="0.25">
      <c r="B5">
        <v>2</v>
      </c>
      <c r="C5">
        <f>('נתוני טמפ'!D5-'נתוני טמפ'!C5)/'נתוני מוט'!$B$16</f>
        <v>-127.16049382716054</v>
      </c>
      <c r="D5">
        <f>('נתוני טמפ'!E5-'נתוני טמפ'!D5)/'נתוני מוט'!$B$16</f>
        <v>0</v>
      </c>
      <c r="E5">
        <f>('נתוני טמפ'!F5-'נתוני טמפ'!E5)/'נתוני מוט'!$B$16</f>
        <v>8.6419753086420101</v>
      </c>
      <c r="F5">
        <f>('נתוני טמפ'!G5-'נתוני טמפ'!F5)/'נתוני מוט'!$B$16</f>
        <v>11.111111111111093</v>
      </c>
      <c r="G5">
        <f>('נתוני טמפ'!H5-'נתוני טמפ'!G5)/'נתוני מוט'!$B$16</f>
        <v>-7.4074074074074243</v>
      </c>
      <c r="H5">
        <f>('נתוני טמפ'!I5-'נתוני טמפ'!H5)/'נתוני מוט'!$B$16</f>
        <v>-23.456790123456774</v>
      </c>
      <c r="I5">
        <f>('נתוני טמפ'!J5-'נתוני טמפ'!I5)/'נתוני מוט'!$B$16</f>
        <v>8.6419753086419657</v>
      </c>
    </row>
    <row r="6" spans="1:10" x14ac:dyDescent="0.25">
      <c r="B6">
        <v>3</v>
      </c>
      <c r="C6">
        <f>('נתוני טמפ'!D6-'נתוני טמפ'!C6)/'נתוני מוט'!$B$16</f>
        <v>-172.83950617283949</v>
      </c>
      <c r="D6">
        <f>('נתוני טמפ'!E6-'נתוני טמפ'!D6)/'נתוני מוט'!$B$16</f>
        <v>-1.2345679012345416</v>
      </c>
      <c r="E6">
        <f>('נתוני טמפ'!F6-'נתוני טמפ'!E6)/'נתוני מוט'!$B$16</f>
        <v>8.6419753086419657</v>
      </c>
      <c r="F6">
        <f>('נתוני טמפ'!G6-'נתוני טמפ'!F6)/'נתוני מוט'!$B$16</f>
        <v>11.111111111111093</v>
      </c>
      <c r="G6">
        <f>('נתוני טמפ'!H6-'נתוני טמפ'!G6)/'נתוני מוט'!$B$16</f>
        <v>-8.6419753086419657</v>
      </c>
      <c r="H6">
        <f>('נתוני טמפ'!I6-'נתוני טמפ'!H6)/'נתוני מוט'!$B$16</f>
        <v>2.4691358024691268</v>
      </c>
      <c r="I6">
        <f>('נתוני טמפ'!J6-'נתוני טמפ'!I6)/'נתוני מוט'!$B$16</f>
        <v>6.1728395061728394</v>
      </c>
    </row>
    <row r="7" spans="1:10" x14ac:dyDescent="0.25">
      <c r="B7">
        <v>4</v>
      </c>
      <c r="C7">
        <f>('נתוני טמפ'!D7-'נתוני טמפ'!C7)/'נתוני מוט'!$B$16</f>
        <v>-214.81481481481478</v>
      </c>
      <c r="D7">
        <f>('נתוני טמפ'!E7-'נתוני טמפ'!D7)/'נתוני מוט'!$B$16</f>
        <v>-1.2345679012345416</v>
      </c>
      <c r="E7">
        <f>('נתוני טמפ'!F7-'נתוני טמפ'!E7)/'נתוני מוט'!$B$16</f>
        <v>8.6419753086419657</v>
      </c>
      <c r="F7">
        <f>('נתוני טמפ'!G7-'נתוני טמפ'!F7)/'נתוני מוט'!$B$16</f>
        <v>9.8765432098765515</v>
      </c>
      <c r="G7">
        <f>('נתוני טמפ'!H7-'נתוני טמפ'!G7)/'נתוני מוט'!$B$16</f>
        <v>-8.6419753086419657</v>
      </c>
      <c r="H7">
        <f>('נתוני טמפ'!I7-'נתוני טמפ'!H7)/'נתוני מוט'!$B$16</f>
        <v>2.4691358024691268</v>
      </c>
      <c r="I7">
        <f>('נתוני טמפ'!J7-'נתוני טמפ'!I7)/'נתוני מוט'!$B$16</f>
        <v>6.1728395061728394</v>
      </c>
    </row>
    <row r="8" spans="1:10" x14ac:dyDescent="0.25">
      <c r="B8">
        <v>5</v>
      </c>
      <c r="C8">
        <f>('נתוני טמפ'!D8-'נתוני טמפ'!C8)/'נתוני מוט'!$B$16</f>
        <v>-251.85185185185182</v>
      </c>
      <c r="D8">
        <f>('נתוני טמפ'!E8-'נתוני טמפ'!D8)/'נתוני מוט'!$B$16</f>
        <v>-3.7037037037037122</v>
      </c>
      <c r="E8">
        <f>('נתוני טמפ'!F8-'נתוני טמפ'!E8)/'נתוני מוט'!$B$16</f>
        <v>8.6419753086419657</v>
      </c>
      <c r="F8">
        <f>('נתוני טמפ'!G8-'נתוני טמפ'!F8)/'נתוני מוט'!$B$16</f>
        <v>9.8765432098765515</v>
      </c>
      <c r="G8">
        <f>('נתוני טמפ'!H8-'נתוני טמפ'!G8)/'נתוני מוט'!$B$16</f>
        <v>-8.6419753086419657</v>
      </c>
      <c r="H8">
        <f>('נתוני טמפ'!I8-'נתוני טמפ'!H8)/'נתוני מוט'!$B$16</f>
        <v>1.2345679012345416</v>
      </c>
      <c r="I8">
        <f>('נתוני טמפ'!J8-'נתוני טמפ'!I8)/'נתוני מוט'!$B$16</f>
        <v>7.4074074074074243</v>
      </c>
    </row>
    <row r="9" spans="1:10" x14ac:dyDescent="0.25">
      <c r="B9">
        <v>6</v>
      </c>
      <c r="C9">
        <f>('נתוני טמפ'!D9-'נתוני טמפ'!C9)/'נתוני מוט'!$B$16</f>
        <v>-286.4197530864198</v>
      </c>
      <c r="D9">
        <f>('נתוני טמפ'!E9-'נתוני טמפ'!D9)/'נתוני מוט'!$B$16</f>
        <v>-2.4691358024691268</v>
      </c>
      <c r="E9">
        <f>('נתוני טמפ'!F9-'נתוני טמפ'!E9)/'נתוני מוט'!$B$16</f>
        <v>9.8765432098765515</v>
      </c>
      <c r="F9">
        <f>('נתוני טמפ'!G9-'נתוני טמפ'!F9)/'נתוני מוט'!$B$16</f>
        <v>9.8765432098765515</v>
      </c>
      <c r="G9">
        <f>('נתוני טמפ'!H9-'נתוני טמפ'!G9)/'נתוני מוט'!$B$16</f>
        <v>-9.8765432098765515</v>
      </c>
      <c r="H9">
        <f>('נתוני טמפ'!I9-'נתוני טמפ'!H9)/'נתוני מוט'!$B$16</f>
        <v>1.2345679012345854</v>
      </c>
      <c r="I9">
        <f>('נתוני טמפ'!J9-'נתוני טמפ'!I9)/'נתוני מוט'!$B$16</f>
        <v>6.1728395061728394</v>
      </c>
    </row>
    <row r="10" spans="1:10" x14ac:dyDescent="0.25">
      <c r="B10">
        <v>7</v>
      </c>
      <c r="C10">
        <f>('נתוני טמפ'!D10-'נתוני טמפ'!C10)/'נתוני מוט'!$B$16</f>
        <v>-312.34567901234561</v>
      </c>
      <c r="D10">
        <f>('נתוני טמפ'!E10-'נתוני טמפ'!D10)/'נתוני מוט'!$B$16</f>
        <v>-4.938271604938298</v>
      </c>
      <c r="E10">
        <f>('נתוני טמפ'!F10-'נתוני טמפ'!E10)/'נתוני מוט'!$B$16</f>
        <v>72.839506172839535</v>
      </c>
      <c r="F10">
        <f>('נתוני טמפ'!G10-'נתוני טמפ'!F10)/'נתוני מוט'!$B$16</f>
        <v>-54.320987654321016</v>
      </c>
      <c r="G10">
        <f>('נתוני טמפ'!H10-'נתוני טמפ'!G10)/'נתוני מוט'!$B$16</f>
        <v>-8.6419753086419657</v>
      </c>
      <c r="H10">
        <f>('נתוני טמפ'!I10-'נתוני טמפ'!H10)/'נתוני מוט'!$B$16</f>
        <v>1.2345679012345854</v>
      </c>
      <c r="I10">
        <f>('נתוני טמפ'!J10-'נתוני טמפ'!I10)/'נתוני מוט'!$B$16</f>
        <v>6.1728395061728394</v>
      </c>
    </row>
    <row r="11" spans="1:10" x14ac:dyDescent="0.25">
      <c r="B11">
        <v>8</v>
      </c>
      <c r="C11">
        <f>('נתוני טמפ'!D11-'נתוני טמפ'!C11)/'נתוני מוט'!$B$16</f>
        <v>-339.50617283950612</v>
      </c>
      <c r="D11">
        <f>('נתוני טמפ'!E11-'נתוני טמפ'!D11)/'נתוני מוט'!$B$16</f>
        <v>-8.6419753086419657</v>
      </c>
      <c r="E11">
        <f>('נתוני טמפ'!F11-'נתוני טמפ'!E11)/'נתוני מוט'!$B$16</f>
        <v>8.6419753086419657</v>
      </c>
      <c r="F11">
        <f>('נתוני טמפ'!G11-'נתוני טמפ'!F11)/'נתוני מוט'!$B$16</f>
        <v>11.111111111111093</v>
      </c>
      <c r="G11">
        <f>('נתוני טמפ'!H11-'נתוני טמפ'!G11)/'נתוני מוט'!$B$16</f>
        <v>-9.8765432098765515</v>
      </c>
      <c r="H11">
        <f>('נתוני טמפ'!I11-'נתוני טמפ'!H11)/'נתוני מוט'!$B$16</f>
        <v>1.2345679012345854</v>
      </c>
      <c r="I11">
        <f>('נתוני טמפ'!J11-'נתוני טמפ'!I11)/'נתוני מוט'!$B$16</f>
        <v>6.1728395061728394</v>
      </c>
    </row>
    <row r="12" spans="1:10" x14ac:dyDescent="0.25">
      <c r="B12">
        <v>9</v>
      </c>
      <c r="C12">
        <f>('נתוני טמפ'!D12-'נתוני טמפ'!C12)/'נתוני מוט'!$B$16</f>
        <v>-359.25925925925924</v>
      </c>
      <c r="D12">
        <f>('נתוני טמפ'!E12-'נתוני טמפ'!D12)/'נתוני מוט'!$B$16</f>
        <v>-9.8765432098765515</v>
      </c>
      <c r="E12">
        <f>('נתוני טמפ'!F12-'נתוני טמפ'!E12)/'נתוני מוט'!$B$16</f>
        <v>7.4074074074074243</v>
      </c>
      <c r="F12">
        <f>('נתוני טמפ'!G12-'נתוני טמפ'!F12)/'נתוני מוט'!$B$16</f>
        <v>11.111111111111093</v>
      </c>
      <c r="G12">
        <f>('נתוני טמפ'!H12-'נתוני טמפ'!G12)/'נתוני מוט'!$B$16</f>
        <v>-9.8765432098765515</v>
      </c>
      <c r="H12">
        <f>('נתוני טמפ'!I12-'נתוני טמפ'!H12)/'נתוני מוט'!$B$16</f>
        <v>1.2345679012345854</v>
      </c>
      <c r="I12">
        <f>('נתוני טמפ'!J12-'נתוני טמפ'!I12)/'נתוני מוט'!$B$16</f>
        <v>4.9382716049382536</v>
      </c>
    </row>
    <row r="13" spans="1:10" x14ac:dyDescent="0.25">
      <c r="B13">
        <v>10</v>
      </c>
      <c r="C13">
        <f>('נתוני טמפ'!D13-'נתוני טמפ'!C13)/'נתוני מוט'!$B$16</f>
        <v>-376.54320987654313</v>
      </c>
      <c r="D13">
        <f>('נתוני טמפ'!E13-'נתוני טמפ'!D13)/'נתוני מוט'!$B$16</f>
        <v>-14.814814814814806</v>
      </c>
      <c r="E13">
        <f>('נתוני טמפ'!F13-'נתוני טמפ'!E13)/'נתוני מוט'!$B$16</f>
        <v>8.6419753086419657</v>
      </c>
      <c r="F13">
        <f>('נתוני טמפ'!G13-'נתוני טמפ'!F13)/'נתוני מוט'!$B$16</f>
        <v>9.8765432098765515</v>
      </c>
      <c r="G13">
        <f>('נתוני טמפ'!H13-'נתוני טמפ'!G13)/'נתוני מוט'!$B$16</f>
        <v>-8.6419753086420101</v>
      </c>
      <c r="H13">
        <f>('נתוני טמפ'!I13-'נתוני טמפ'!H13)/'נתוני מוט'!$B$16</f>
        <v>0</v>
      </c>
      <c r="I13">
        <f>('נתוני טמפ'!J13-'נתוני טמפ'!I13)/'נתוני מוט'!$B$16</f>
        <v>6.1728395061728394</v>
      </c>
    </row>
    <row r="14" spans="1:10" x14ac:dyDescent="0.25">
      <c r="B14">
        <v>11</v>
      </c>
      <c r="C14">
        <f>('נתוני טמפ'!D14-'נתוני טמפ'!C14)/'נתוני מוט'!$B$16</f>
        <v>-390.12345679012344</v>
      </c>
      <c r="D14">
        <f>('נתוני טמפ'!E14-'נתוני טמפ'!D14)/'נתוני מוט'!$B$16</f>
        <v>-19.753086419753103</v>
      </c>
      <c r="E14">
        <f>('נתוני טמפ'!F14-'נתוני טמפ'!E14)/'נתוני מוט'!$B$16</f>
        <v>9.8765432098765515</v>
      </c>
      <c r="F14">
        <f>('נתוני טמפ'!G14-'נתוני טמפ'!F14)/'נתוני מוט'!$B$16</f>
        <v>9.8765432098765515</v>
      </c>
      <c r="G14">
        <f>('נתוני טמפ'!H14-'נתוני טמפ'!G14)/'נתוני מוט'!$B$16</f>
        <v>-9.8765432098765515</v>
      </c>
      <c r="H14">
        <f>('נתוני טמפ'!I14-'נתוני טמפ'!H14)/'נתוני מוט'!$B$16</f>
        <v>1.2345679012345416</v>
      </c>
      <c r="I14">
        <f>('נתוני טמפ'!J14-'נתוני טמפ'!I14)/'נתוני מוט'!$B$16</f>
        <v>4.938271604938298</v>
      </c>
    </row>
    <row r="15" spans="1:10" x14ac:dyDescent="0.25">
      <c r="B15">
        <v>12</v>
      </c>
      <c r="C15">
        <f>('נתוני טמפ'!D15-'נתוני טמפ'!C15)/'נתוני מוט'!$B$16</f>
        <v>-403.70370370370375</v>
      </c>
      <c r="D15">
        <f>('נתוני טמפ'!E15-'נתוני טמפ'!D15)/'נתוני מוט'!$B$16</f>
        <v>-22.222222222222229</v>
      </c>
      <c r="E15">
        <f>('נתוני טמפ'!F15-'נתוני טמפ'!E15)/'נתוני מוט'!$B$16</f>
        <v>8.6419753086419657</v>
      </c>
      <c r="F15">
        <f>('נתוני טמפ'!G15-'נתוני טמפ'!F15)/'נתוני מוט'!$B$16</f>
        <v>9.8765432098765515</v>
      </c>
      <c r="G15">
        <f>('נתוני טמפ'!H15-'נתוני טמפ'!G15)/'נתוני מוט'!$B$16</f>
        <v>-9.8765432098765515</v>
      </c>
      <c r="H15">
        <f>('נתוני טמפ'!I15-'נתוני טמפ'!H15)/'נתוני מוט'!$B$16</f>
        <v>1.2345679012345854</v>
      </c>
      <c r="I15">
        <f>('נתוני טמפ'!J15-'נתוני טמפ'!I15)/'נתוני מוט'!$B$16</f>
        <v>6.1728395061728394</v>
      </c>
    </row>
    <row r="16" spans="1:10" x14ac:dyDescent="0.25">
      <c r="B16">
        <v>13</v>
      </c>
      <c r="C16">
        <f>('נתוני טמפ'!D16-'נתוני טמפ'!C16)/'נתוני מוט'!$B$16</f>
        <v>-413.58024691358025</v>
      </c>
      <c r="D16">
        <f>('נתוני טמפ'!E16-'נתוני טמפ'!D16)/'נתוני מוט'!$B$16</f>
        <v>-25.925925925925942</v>
      </c>
      <c r="E16">
        <f>('נתוני טמפ'!F16-'נתוני טמפ'!E16)/'נתוני מוט'!$B$16</f>
        <v>8.6419753086419657</v>
      </c>
      <c r="F16">
        <f>('נתוני טמפ'!G16-'נתוני טמפ'!F16)/'נתוני מוט'!$B$16</f>
        <v>9.8765432098765515</v>
      </c>
      <c r="G16">
        <f>('נתוני טמפ'!H16-'נתוני טמפ'!G16)/'נתוני מוט'!$B$16</f>
        <v>-9.8765432098765515</v>
      </c>
      <c r="H16">
        <f>('נתוני טמפ'!I16-'נתוני טמפ'!H16)/'נתוני מוט'!$B$16</f>
        <v>1.2345679012345854</v>
      </c>
      <c r="I16">
        <f>('נתוני טמפ'!J16-'נתוני טמפ'!I16)/'נתוני מוט'!$B$16</f>
        <v>6.1728395061728394</v>
      </c>
    </row>
    <row r="17" spans="2:9" x14ac:dyDescent="0.25">
      <c r="B17">
        <v>14</v>
      </c>
      <c r="C17">
        <f>('נתוני טמפ'!D17-'נתוני טמפ'!C17)/'נתוני מוט'!$B$16</f>
        <v>-427.16049382716051</v>
      </c>
      <c r="D17">
        <f>('נתוני טמפ'!E17-'נתוני טמפ'!D17)/'נתוני מוט'!$B$16</f>
        <v>-29.629629629629612</v>
      </c>
      <c r="E17">
        <f>('נתוני טמפ'!F17-'נתוני טמפ'!E17)/'נתוני מוט'!$B$16</f>
        <v>7.4074074074074243</v>
      </c>
      <c r="F17">
        <f>('נתוני טמפ'!G17-'נתוני טמפ'!F17)/'נתוני מוט'!$B$16</f>
        <v>9.8765432098765071</v>
      </c>
      <c r="G17">
        <f>('נתוני טמפ'!H17-'נתוני טמפ'!G17)/'נתוני מוט'!$B$16</f>
        <v>-9.8765432098765071</v>
      </c>
      <c r="H17">
        <f>('נתוני טמפ'!I17-'נתוני טמפ'!H17)/'נתוני מוט'!$B$16</f>
        <v>1.2345679012345416</v>
      </c>
      <c r="I17">
        <f>('נתוני טמפ'!J17-'נתוני טמפ'!I17)/'נתוני מוט'!$B$16</f>
        <v>6.1728395061728394</v>
      </c>
    </row>
    <row r="18" spans="2:9" x14ac:dyDescent="0.25">
      <c r="B18">
        <v>15</v>
      </c>
      <c r="C18">
        <f>('נתוני טמפ'!D18-'נתוני טמפ'!C18)/'נתוני מוט'!$B$16</f>
        <v>-432.09876543209873</v>
      </c>
      <c r="D18">
        <f>('נתוני טמפ'!E18-'נתוני טמפ'!D18)/'נתוני מוט'!$B$16</f>
        <v>-33.333333333333321</v>
      </c>
      <c r="E18">
        <f>('נתוני טמפ'!F18-'נתוני טמפ'!E18)/'נתוני מוט'!$B$16</f>
        <v>7.4074074074074243</v>
      </c>
      <c r="F18">
        <f>('נתוני טמפ'!G18-'נתוני טמפ'!F18)/'נתוני מוט'!$B$16</f>
        <v>9.8765432098765071</v>
      </c>
      <c r="G18">
        <f>('נתוני טמפ'!H18-'נתוני טמפ'!G18)/'נתוני מוט'!$B$16</f>
        <v>-9.8765432098765071</v>
      </c>
      <c r="H18">
        <f>('נתוני טמפ'!I18-'נתוני טמפ'!H18)/'נתוני מוט'!$B$16</f>
        <v>1.2345679012345416</v>
      </c>
      <c r="I18">
        <f>('נתוני טמפ'!J18-'נתוני טמפ'!I18)/'נתוני מוט'!$B$16</f>
        <v>6.1728395061728394</v>
      </c>
    </row>
    <row r="19" spans="2:9" x14ac:dyDescent="0.25">
      <c r="B19">
        <v>16</v>
      </c>
      <c r="C19">
        <f>('נתוני טמפ'!D19-'נתוני טמפ'!C19)/'נתוני מוט'!$B$16</f>
        <v>-433.33333333333326</v>
      </c>
      <c r="D19">
        <f>('נתוני טמפ'!E19-'נתוני טמפ'!D19)/'נתוני מוט'!$B$16</f>
        <v>-38.271604938271579</v>
      </c>
      <c r="E19">
        <f>('נתוני טמפ'!F19-'נתוני טמפ'!E19)/'נתוני מוט'!$B$16</f>
        <v>6.1728395061728394</v>
      </c>
      <c r="F19">
        <f>('נתוני טמפ'!G19-'נתוני טמפ'!F19)/'נתוני מוט'!$B$16</f>
        <v>9.8765432098765071</v>
      </c>
      <c r="G19">
        <f>('נתוני טמפ'!H19-'נתוני טמפ'!G19)/'נתוני מוט'!$B$16</f>
        <v>-9.8765432098765071</v>
      </c>
      <c r="H19">
        <f>('נתוני טמפ'!I19-'נתוני טמפ'!H19)/'נתוני מוט'!$B$16</f>
        <v>1.2345679012345416</v>
      </c>
      <c r="I19">
        <f>('נתוני טמפ'!J19-'נתוני טמפ'!I19)/'נתוני מוט'!$B$16</f>
        <v>6.1728395061728394</v>
      </c>
    </row>
    <row r="20" spans="2:9" x14ac:dyDescent="0.25">
      <c r="B20">
        <v>17</v>
      </c>
      <c r="C20">
        <f>('נתוני טמפ'!D20-'נתוני טמפ'!C20)/'נתוני מוט'!$B$16</f>
        <v>-439.50617283950618</v>
      </c>
      <c r="D20">
        <f>('נתוני טמפ'!E20-'נתוני טמפ'!D20)/'נתוני מוט'!$B$16</f>
        <v>-41.975308641975289</v>
      </c>
      <c r="E20">
        <f>('נתוני טמפ'!F20-'נתוני טמפ'!E20)/'נתוני מוט'!$B$16</f>
        <v>7.4074074074074243</v>
      </c>
      <c r="F20">
        <f>('נתוני טמפ'!G20-'נתוני טמפ'!F20)/'נתוני מוט'!$B$16</f>
        <v>9.8765432098765071</v>
      </c>
      <c r="G20">
        <f>('נתוני טמפ'!H20-'נתוני טמפ'!G20)/'נתוני מוט'!$B$16</f>
        <v>-9.8765432098765071</v>
      </c>
      <c r="H20">
        <f>('נתוני טמפ'!I20-'נתוני טמפ'!H20)/'נתוני מוט'!$B$16</f>
        <v>0</v>
      </c>
      <c r="I20">
        <f>('נתוני טמפ'!J20-'נתוני טמפ'!I20)/'נתוני מוט'!$B$16</f>
        <v>7.4074074074073808</v>
      </c>
    </row>
    <row r="21" spans="2:9" x14ac:dyDescent="0.25">
      <c r="B21">
        <v>18</v>
      </c>
      <c r="C21">
        <f>('נתוני טמפ'!D21-'נתוני טמפ'!C21)/'נתוני מוט'!$B$16</f>
        <v>-443.20987654320993</v>
      </c>
      <c r="D21">
        <f>('נתוני טמפ'!E21-'נתוני טמפ'!D21)/'נתוני מוט'!$B$16</f>
        <v>-44.444444444444414</v>
      </c>
      <c r="E21">
        <f>('נתוני טמפ'!F21-'נתוני טמפ'!E21)/'נתוני מוט'!$B$16</f>
        <v>6.1728395061728394</v>
      </c>
      <c r="F21">
        <f>('נתוני טמפ'!G21-'נתוני טמפ'!F21)/'נתוני מוט'!$B$16</f>
        <v>9.8765432098765071</v>
      </c>
      <c r="G21">
        <f>('נתוני טמפ'!H21-'נתוני טמפ'!G21)/'נתוני מוט'!$B$16</f>
        <v>-11.111111111111093</v>
      </c>
      <c r="H21">
        <f>('נתוני טמפ'!I21-'נתוני טמפ'!H21)/'נתוני מוט'!$B$16</f>
        <v>1.2345679012345854</v>
      </c>
      <c r="I21">
        <f>('נתוני טמפ'!J21-'נתוני טמפ'!I21)/'נתוני מוט'!$B$16</f>
        <v>7.4074074074073808</v>
      </c>
    </row>
    <row r="22" spans="2:9" x14ac:dyDescent="0.25">
      <c r="B22">
        <v>19</v>
      </c>
      <c r="C22">
        <f>('נתוני טמפ'!D22-'נתוני טמפ'!C22)/'נתוני מוט'!$B$16</f>
        <v>-444.44444444444446</v>
      </c>
      <c r="D22">
        <f>('נתוני טמפ'!E22-'נתוני טמפ'!D22)/'נתוני מוט'!$B$16</f>
        <v>-48.148148148148131</v>
      </c>
      <c r="E22">
        <f>('נתוני טמפ'!F22-'נתוני טמפ'!E22)/'נתוני מוט'!$B$16</f>
        <v>6.1728395061728394</v>
      </c>
      <c r="F22">
        <f>('נתוני טמפ'!G22-'נתוני טמפ'!F22)/'נתוני מוט'!$B$16</f>
        <v>8.6419753086419657</v>
      </c>
      <c r="G22">
        <f>('נתוני טמפ'!H22-'נתוני טמפ'!G22)/'נתוני מוט'!$B$16</f>
        <v>-9.8765432098765515</v>
      </c>
      <c r="H22">
        <f>('נתוני טמפ'!I22-'נתוני טמפ'!H22)/'נתוני מוט'!$B$16</f>
        <v>1.2345679012345854</v>
      </c>
      <c r="I22">
        <f>('נתוני טמפ'!J22-'נתוני טמפ'!I22)/'נתוני מוט'!$B$16</f>
        <v>6.1728395061728394</v>
      </c>
    </row>
    <row r="23" spans="2:9" x14ac:dyDescent="0.25">
      <c r="B23">
        <v>20</v>
      </c>
      <c r="C23">
        <f>('נתוני טמפ'!D23-'נתוני טמפ'!C23)/'נתוני מוט'!$B$16</f>
        <v>-448.14814814814821</v>
      </c>
      <c r="D23">
        <f>('נתוני טמפ'!E23-'נתוני טמפ'!D23)/'נתוני מוט'!$B$16</f>
        <v>-51.851851851851841</v>
      </c>
      <c r="E23">
        <f>('נתוני טמפ'!F23-'נתוני טמפ'!E23)/'נתוני מוט'!$B$16</f>
        <v>4.938271604938298</v>
      </c>
      <c r="F23">
        <f>('נתוני טמפ'!G23-'נתוני טמפ'!F23)/'נתוני מוט'!$B$16</f>
        <v>9.8765432098765071</v>
      </c>
      <c r="G23">
        <f>('נתוני טמפ'!H23-'נתוני טמפ'!G23)/'נתוני מוט'!$B$16</f>
        <v>-11.111111111111093</v>
      </c>
      <c r="H23">
        <f>('נתוני טמפ'!I23-'נתוני טמפ'!H23)/'נתוני מוט'!$B$16</f>
        <v>2.0987654320987863</v>
      </c>
      <c r="I23">
        <f>('נתוני טמפ'!J23-'נתוני טמפ'!I23)/'נתוני מוט'!$B$16</f>
        <v>5.308641975308638</v>
      </c>
    </row>
    <row r="24" spans="2:9" x14ac:dyDescent="0.25">
      <c r="B24">
        <v>21</v>
      </c>
      <c r="C24">
        <f>('נתוני טמפ'!D24-'נתוני טמפ'!C24)/'נתוני מוט'!$B$16</f>
        <v>-459.2592592592593</v>
      </c>
      <c r="D24">
        <f>('נתוני טמפ'!E24-'נתוני טמפ'!D24)/'נתוני מוט'!$B$16</f>
        <v>-55.555555555555557</v>
      </c>
      <c r="E24">
        <f>('נתוני טמפ'!F24-'נתוני טמפ'!E24)/'נתוני מוט'!$B$16</f>
        <v>4.938271604938298</v>
      </c>
      <c r="F24">
        <f>('נתוני טמפ'!G24-'נתוני טמפ'!F24)/'נתוני מוט'!$B$16</f>
        <v>8.6419753086419657</v>
      </c>
      <c r="G24">
        <f>('נתוני טמפ'!H24-'נתוני טמפ'!G24)/'נתוני מוט'!$B$16</f>
        <v>-9.8765432098765515</v>
      </c>
      <c r="H24">
        <f>('נתוני טמפ'!I24-'נתוני טמפ'!H24)/'נתוני מוט'!$B$16</f>
        <v>0</v>
      </c>
      <c r="I24">
        <f>('נתוני טמפ'!J24-'נתוני טמפ'!I24)/'נתוני מוט'!$B$16</f>
        <v>7.4074074074074243</v>
      </c>
    </row>
    <row r="25" spans="2:9" x14ac:dyDescent="0.25">
      <c r="B25">
        <v>22</v>
      </c>
      <c r="C25">
        <f>('נתוני טמפ'!D25-'נתוני טמפ'!C25)/'נתוני מוט'!$B$16</f>
        <v>-454.32098765432096</v>
      </c>
      <c r="D25">
        <f>('נתוני טמפ'!E25-'נתוני טמפ'!D25)/'נתוני מוט'!$B$16</f>
        <v>-58.024691358024683</v>
      </c>
      <c r="E25">
        <f>('נתוני טמפ'!F25-'נתוני טמפ'!E25)/'נתוני מוט'!$B$16</f>
        <v>3.7037037037037122</v>
      </c>
      <c r="F25">
        <f>('נתוני טמפ'!G25-'נתוני טמפ'!F25)/'נתוני מוט'!$B$16</f>
        <v>16.049382716049347</v>
      </c>
      <c r="G25">
        <f>('נתוני טמפ'!H25-'נתוני טמפ'!G25)/'נתוני מוט'!$B$16</f>
        <v>-17.283950617283931</v>
      </c>
      <c r="H25">
        <f>('נתוני טמפ'!I25-'נתוני טמפ'!H25)/'נתוני מוט'!$B$16</f>
        <v>0.74074074074072493</v>
      </c>
      <c r="I25">
        <f>('נתוני טמפ'!J25-'נתוני טמפ'!I25)/'נתוני מוט'!$B$16</f>
        <v>6.6666666666666998</v>
      </c>
    </row>
    <row r="26" spans="2:9" x14ac:dyDescent="0.25">
      <c r="B26">
        <v>23</v>
      </c>
      <c r="C26">
        <f>('נתוני טמפ'!D26-'נתוני טמפ'!C26)/'נתוני מוט'!$B$16</f>
        <v>-453.08641975308637</v>
      </c>
      <c r="D26">
        <f>('נתוני טמפ'!E26-'נתוני טמפ'!D26)/'נתוני מוט'!$B$16</f>
        <v>-59.259259259259267</v>
      </c>
      <c r="E26">
        <f>('נתוני טמפ'!F26-'נתוני טמפ'!E26)/'נתוני מוט'!$B$16</f>
        <v>3.7037037037037122</v>
      </c>
      <c r="F26">
        <f>('נתוני טמפ'!G26-'נתוני טמפ'!F26)/'נתוני מוט'!$B$16</f>
        <v>8.6419753086419657</v>
      </c>
      <c r="G26">
        <f>('נתוני טמפ'!H26-'נתוני טמפ'!G26)/'נתוני מוט'!$B$16</f>
        <v>-9.8765432098765515</v>
      </c>
      <c r="H26">
        <f>('נתוני טמפ'!I26-'נתוני טמפ'!H26)/'נתוני מוט'!$B$16</f>
        <v>0</v>
      </c>
      <c r="I26">
        <f>('נתוני טמפ'!J26-'נתוני טמפ'!I26)/'נתוני מוט'!$B$16</f>
        <v>7.4074074074074243</v>
      </c>
    </row>
    <row r="27" spans="2:9" x14ac:dyDescent="0.25">
      <c r="B27">
        <v>24</v>
      </c>
      <c r="C27">
        <f>('נתוני טמפ'!D27-'נתוני טמפ'!C27)/'נתוני מוט'!$B$16</f>
        <v>-460.49382716049388</v>
      </c>
      <c r="D27">
        <f>('נתוני טמפ'!E27-'נתוני טמפ'!D27)/'נתוני מוט'!$B$16</f>
        <v>-62.962962962962933</v>
      </c>
      <c r="E27">
        <f>('נתוני טמפ'!F27-'נתוני טמפ'!E27)/'נתוני מוט'!$B$16</f>
        <v>3.7037037037037122</v>
      </c>
      <c r="F27">
        <f>('נתוני טמפ'!G27-'נתוני טמפ'!F27)/'נתוני מוט'!$B$16</f>
        <v>-2.4691358024691707</v>
      </c>
      <c r="G27">
        <f>('נתוני טמפ'!H27-'נתוני טמפ'!G27)/'נתוני מוט'!$B$16</f>
        <v>11.111111111111137</v>
      </c>
      <c r="H27">
        <f>('נתוני טמפ'!I27-'נתוני טמפ'!H27)/'נתוני מוט'!$B$16</f>
        <v>-9.8765432098765515</v>
      </c>
      <c r="I27">
        <f>('נתוני טמפ'!J27-'נתוני טמפ'!I27)/'נתוני מוט'!$B$16</f>
        <v>7.4074074074074243</v>
      </c>
    </row>
    <row r="28" spans="2:9" x14ac:dyDescent="0.25">
      <c r="B28">
        <v>25</v>
      </c>
      <c r="C28">
        <f>('נתוני טמפ'!D28-'נתוני טמפ'!C28)/'נתוני מוט'!$B$16</f>
        <v>-466.66666666666663</v>
      </c>
      <c r="D28">
        <f>('נתוני טמפ'!E28-'נתוני טמפ'!D28)/'נתוני מוט'!$B$16</f>
        <v>-66.666666666666686</v>
      </c>
      <c r="E28">
        <f>('נתוני טמפ'!F28-'נתוני טמפ'!E28)/'נתוני מוט'!$B$16</f>
        <v>2.4691358024691707</v>
      </c>
      <c r="F28">
        <f>('נתוני טמפ'!G28-'נתוני טמפ'!F28)/'נתוני מוט'!$B$16</f>
        <v>8.6419753086419657</v>
      </c>
      <c r="G28">
        <f>('נתוני טמפ'!H28-'נתוני טמפ'!G28)/'נתוני מוט'!$B$16</f>
        <v>-11.111111111111137</v>
      </c>
      <c r="H28">
        <f>('נתוני טמפ'!I28-'נתוני טמפ'!H28)/'נתוני מוט'!$B$16</f>
        <v>0</v>
      </c>
      <c r="I28">
        <f>('נתוני טמפ'!J28-'נתוני טמפ'!I28)/'נתוני מוט'!$B$16</f>
        <v>8.6419753086420101</v>
      </c>
    </row>
    <row r="29" spans="2:9" x14ac:dyDescent="0.25">
      <c r="B29">
        <v>26</v>
      </c>
      <c r="C29">
        <f>('נתוני טמפ'!D29-'נתוני טמפ'!C29)/'נתוני מוט'!$B$16</f>
        <v>-467.90123456790121</v>
      </c>
      <c r="D29">
        <f>('נתוני טמפ'!E29-'נתוני טמפ'!D29)/'נתוני מוט'!$B$16</f>
        <v>-67.901234567901227</v>
      </c>
      <c r="E29">
        <f>('נתוני טמפ'!F29-'נתוני טמפ'!E29)/'נתוני מוט'!$B$16</f>
        <v>2.4691358024691707</v>
      </c>
      <c r="F29">
        <f>('נתוני טמפ'!G29-'נתוני טמפ'!F29)/'נתוני מוט'!$B$16</f>
        <v>8.6419753086419657</v>
      </c>
      <c r="G29">
        <f>('נתוני טמפ'!H29-'נתוני טמפ'!G29)/'נתוני מוט'!$B$16</f>
        <v>-11.111111111111137</v>
      </c>
      <c r="H29">
        <f>('נתוני טמפ'!I29-'נתוני טמפ'!H29)/'נתוני מוט'!$B$16</f>
        <v>0</v>
      </c>
      <c r="I29">
        <f>('נתוני טמפ'!J29-'נתוני טמפ'!I29)/'נתוני מוט'!$B$16</f>
        <v>7.4074074074074243</v>
      </c>
    </row>
    <row r="30" spans="2:9" x14ac:dyDescent="0.25">
      <c r="B30">
        <v>27</v>
      </c>
      <c r="C30">
        <f>('נתוני טמפ'!D30-'נתוני טמפ'!C30)/'נתוני מוט'!$B$16</f>
        <v>-469.1358024691358</v>
      </c>
      <c r="D30">
        <f>('נתוני טמפ'!E30-'נתוני טמפ'!D30)/'נתוני מוט'!$B$16</f>
        <v>-70.370370370370352</v>
      </c>
      <c r="E30">
        <f>('נתוני טמפ'!F30-'נתוני טמפ'!E30)/'נתוני מוט'!$B$16</f>
        <v>1.2345679012345854</v>
      </c>
      <c r="F30">
        <f>('נתוני טמפ'!G30-'נתוני טמפ'!F30)/'נתוני מוט'!$B$16</f>
        <v>8.6419753086419657</v>
      </c>
      <c r="G30">
        <f>('נתוני טמפ'!H30-'נתוני טמפ'!G30)/'נתוני מוט'!$B$16</f>
        <v>-11.111111111111137</v>
      </c>
      <c r="H30">
        <f>('נתוני טמפ'!I30-'נתוני טמפ'!H30)/'נתוני מוט'!$B$16</f>
        <v>0</v>
      </c>
      <c r="I30">
        <f>('נתוני טמפ'!J30-'נתוני טמפ'!I30)/'נתוני מוט'!$B$16</f>
        <v>7.4074074074074243</v>
      </c>
    </row>
    <row r="31" spans="2:9" x14ac:dyDescent="0.25">
      <c r="B31">
        <v>28</v>
      </c>
      <c r="C31">
        <f>('נתוני טמפ'!D31-'נתוני טמפ'!C31)/'נתוני מוט'!$B$16</f>
        <v>-466.66666666666663</v>
      </c>
      <c r="D31">
        <f>('נתוני טמפ'!E31-'נתוני טמפ'!D31)/'נתוני מוט'!$B$16</f>
        <v>-70.370370370370352</v>
      </c>
      <c r="E31">
        <f>('נתוני טמפ'!F31-'נתוני טמפ'!E31)/'נתוני מוט'!$B$16</f>
        <v>0</v>
      </c>
      <c r="F31">
        <f>('נתוני טמפ'!G31-'נתוני טמפ'!F31)/'נתוני מוט'!$B$16</f>
        <v>8.6419753086419657</v>
      </c>
      <c r="G31">
        <f>('נתוני טמפ'!H31-'נתוני טמפ'!G31)/'נתוני מוט'!$B$16</f>
        <v>-11.111111111111137</v>
      </c>
      <c r="H31">
        <f>('נתוני טמפ'!I31-'נתוני טמפ'!H31)/'נתוני מוט'!$B$16</f>
        <v>0</v>
      </c>
      <c r="I31">
        <f>('נתוני טמפ'!J31-'נתוני טמפ'!I31)/'נתוני מוט'!$B$16</f>
        <v>7.4074074074074243</v>
      </c>
    </row>
    <row r="32" spans="2:9" x14ac:dyDescent="0.25">
      <c r="B32">
        <v>29</v>
      </c>
      <c r="C32">
        <f>('נתוני טמפ'!D32-'נתוני טמפ'!C32)/'נתוני מוט'!$B$16</f>
        <v>-467.90123456790127</v>
      </c>
      <c r="D32">
        <f>('נתוני טמפ'!E32-'נתוני טמפ'!D32)/'נתוני מוט'!$B$16</f>
        <v>-72.839506172839492</v>
      </c>
      <c r="E32">
        <f>('נתוני טמפ'!F32-'נתוני טמפ'!E32)/'נתוני מוט'!$B$16</f>
        <v>0</v>
      </c>
      <c r="F32">
        <f>('נתוני טמפ'!G32-'נתוני טמפ'!F32)/'נתוני מוט'!$B$16</f>
        <v>8.6419753086419657</v>
      </c>
      <c r="G32">
        <f>('נתוני טמפ'!H32-'נתוני טמפ'!G32)/'נתוני מוט'!$B$16</f>
        <v>-11.111111111111137</v>
      </c>
      <c r="H32">
        <f>('נתוני טמפ'!I32-'נתוני טמפ'!H32)/'נתוני מוט'!$B$16</f>
        <v>0</v>
      </c>
      <c r="I32">
        <f>('נתוני טמפ'!J32-'נתוני טמפ'!I32)/'נתוני מוט'!$B$16</f>
        <v>7.4074074074074243</v>
      </c>
    </row>
    <row r="33" spans="2:9" x14ac:dyDescent="0.25">
      <c r="B33">
        <v>30</v>
      </c>
      <c r="C33">
        <f>('נתוני טמפ'!D33-'נתוני טמפ'!C33)/'נתוני מוט'!$B$16</f>
        <v>-469.1358024691358</v>
      </c>
      <c r="D33">
        <f>('נתוני טמפ'!E33-'נתוני טמפ'!D33)/'נתוני מוט'!$B$16</f>
        <v>-75.30864197530866</v>
      </c>
      <c r="E33">
        <f>('נתוני טמפ'!F33-'נתוני טמפ'!E33)/'נתוני מוט'!$B$16</f>
        <v>-1.2345679012345416</v>
      </c>
      <c r="F33">
        <f>('נתוני טמפ'!G33-'נתוני טמפ'!F33)/'נתוני מוט'!$B$16</f>
        <v>8.6419753086419657</v>
      </c>
      <c r="G33">
        <f>('נתוני טמפ'!H33-'נתוני טמפ'!G33)/'נתוני מוט'!$B$16</f>
        <v>-11.111111111111137</v>
      </c>
      <c r="H33">
        <f>('נתוני טמפ'!I33-'נתוני טמפ'!H33)/'נתוני מוט'!$B$16</f>
        <v>0</v>
      </c>
      <c r="I33">
        <f>('נתוני טמפ'!J33-'נתוני טמפ'!I33)/'נתוני מוט'!$B$16</f>
        <v>8.6419753086420101</v>
      </c>
    </row>
    <row r="34" spans="2:9" x14ac:dyDescent="0.25">
      <c r="B34">
        <v>31</v>
      </c>
      <c r="C34">
        <f>('נתוני טמפ'!D34-'נתוני טמפ'!C34)/'נתוני מוט'!$B$16</f>
        <v>-471.60493827160485</v>
      </c>
      <c r="D34">
        <f>('נתוני טמפ'!E34-'נתוני טמפ'!D34)/'נתוני מוט'!$B$16</f>
        <v>-75.308641975308618</v>
      </c>
      <c r="E34">
        <f>('נתוני טמפ'!F34-'נתוני טמפ'!E34)/'נתוני מוט'!$B$16</f>
        <v>-2.4691358024691268</v>
      </c>
      <c r="F34">
        <f>('נתוני טמפ'!G34-'נתוני טמפ'!F34)/'נתוני מוט'!$B$16</f>
        <v>8.6419753086419657</v>
      </c>
      <c r="G34">
        <f>('נתוני טמפ'!H34-'נתוני טמפ'!G34)/'נתוני מוט'!$B$16</f>
        <v>-11.111111111111137</v>
      </c>
      <c r="H34">
        <f>('נתוני טמפ'!I34-'נתוני טמפ'!H34)/'נתוני מוט'!$B$16</f>
        <v>1.2345679012345854</v>
      </c>
      <c r="I34">
        <f>('נתוני טמפ'!J34-'נתוני טמפ'!I34)/'נתוני מוט'!$B$16</f>
        <v>7.4074074074074243</v>
      </c>
    </row>
    <row r="35" spans="2:9" x14ac:dyDescent="0.25">
      <c r="B35">
        <v>32</v>
      </c>
      <c r="C35">
        <f>('נתוני טמפ'!D35-'נתוני טמפ'!C35)/'נתוני מוט'!$B$16</f>
        <v>-472.83950617283955</v>
      </c>
      <c r="D35">
        <f>('נתוני טמפ'!E35-'נתוני טמפ'!D35)/'נתוני מוט'!$B$16</f>
        <v>-77.777777777777786</v>
      </c>
      <c r="E35">
        <f>('נתוני טמפ'!F35-'נתוני טמפ'!E35)/'נתוני מוט'!$B$16</f>
        <v>-1.2345679012345854</v>
      </c>
      <c r="F35">
        <f>('נתוני טמפ'!G35-'נתוני טמפ'!F35)/'נתוני מוט'!$B$16</f>
        <v>7.4074074074074243</v>
      </c>
      <c r="G35">
        <f>('נתוני טמפ'!H35-'נתוני טמפ'!G35)/'נתוני מוט'!$B$16</f>
        <v>-11.111111111111137</v>
      </c>
      <c r="H35">
        <f>('נתוני טמפ'!I35-'נתוני טמפ'!H35)/'נתוני מוט'!$B$16</f>
        <v>0</v>
      </c>
      <c r="I35">
        <f>('נתוני טמפ'!J35-'נתוני טמפ'!I35)/'נתוני מוט'!$B$16</f>
        <v>8.6419753086420101</v>
      </c>
    </row>
    <row r="36" spans="2:9" x14ac:dyDescent="0.25">
      <c r="B36">
        <v>33</v>
      </c>
      <c r="C36">
        <f>('נתוני טמפ'!D36-'נתוני טמפ'!C36)/'נתוני מוט'!$B$16</f>
        <v>-474.07407407407396</v>
      </c>
      <c r="D36">
        <f>('נתוני טמפ'!E36-'נתוני טמפ'!D36)/'נתוני מוט'!$B$16</f>
        <v>-77.777777777777786</v>
      </c>
      <c r="E36">
        <f>('נתוני טמפ'!F36-'נתוני טמפ'!E36)/'נתוני מוט'!$B$16</f>
        <v>8.6419753086420101</v>
      </c>
      <c r="F36">
        <f>('נתוני טמפ'!G36-'נתוני טמפ'!F36)/'נתוני מוט'!$B$16</f>
        <v>-3.7037037037037122</v>
      </c>
      <c r="G36">
        <f>('נתוני טמפ'!H36-'נתוני טמפ'!G36)/'נתוני מוט'!$B$16</f>
        <v>-11.111111111111137</v>
      </c>
      <c r="H36">
        <f>('נתוני טמפ'!I36-'נתוני טמפ'!H36)/'נתוני מוט'!$B$16</f>
        <v>0</v>
      </c>
      <c r="I36">
        <f>('נתוני טמפ'!J36-'נתוני טמפ'!I36)/'נתוני מוט'!$B$16</f>
        <v>7.4074074074074243</v>
      </c>
    </row>
    <row r="37" spans="2:9" x14ac:dyDescent="0.25">
      <c r="B37">
        <v>34</v>
      </c>
      <c r="C37">
        <f>('נתוני טמפ'!D37-'נתוני טמפ'!C37)/'נתוני מוט'!$B$16</f>
        <v>-467.90123456790121</v>
      </c>
      <c r="D37">
        <f>('נתוני טמפ'!E37-'נתוני טמפ'!D37)/'נתוני מוט'!$B$16</f>
        <v>-80.246913580246911</v>
      </c>
      <c r="E37">
        <f>('נתוני טמפ'!F37-'נתוני טמפ'!E37)/'נתוני מוט'!$B$16</f>
        <v>-3.7037037037036686</v>
      </c>
      <c r="F37">
        <f>('נתוני טמפ'!G37-'נתוני טמפ'!F37)/'נתוני מוט'!$B$16</f>
        <v>8.6419753086419657</v>
      </c>
      <c r="G37">
        <f>('נתוני טמפ'!H37-'נתוני טמפ'!G37)/'נתוני מוט'!$B$16</f>
        <v>-11.111111111111137</v>
      </c>
      <c r="H37">
        <f>('נתוני טמפ'!I37-'נתוני טמפ'!H37)/'נתוני מוט'!$B$16</f>
        <v>0</v>
      </c>
      <c r="I37">
        <f>('נתוני טמפ'!J37-'נתוני טמפ'!I37)/'נתוני מוט'!$B$16</f>
        <v>7.4074074074074243</v>
      </c>
    </row>
    <row r="38" spans="2:9" x14ac:dyDescent="0.25">
      <c r="B38">
        <v>35</v>
      </c>
      <c r="C38">
        <f>('נתוני טמפ'!D38-'נתוני טמפ'!C38)/'נתוני מוט'!$B$16</f>
        <v>-472.83950617283955</v>
      </c>
      <c r="D38">
        <f>('נתוני טמפ'!E38-'נתוני טמפ'!D38)/'נתוני מוט'!$B$16</f>
        <v>-80.246913580246911</v>
      </c>
      <c r="E38">
        <f>('נתוני טמפ'!F38-'נתוני טמפ'!E38)/'נתוני מוט'!$B$16</f>
        <v>-3.7037037037036686</v>
      </c>
      <c r="F38">
        <f>('נתוני טמפ'!G38-'נתוני טמפ'!F38)/'נתוני מוט'!$B$16</f>
        <v>8.6419753086419657</v>
      </c>
      <c r="G38">
        <f>('נתוני טמפ'!H38-'נתוני טמפ'!G38)/'נתוני מוט'!$B$16</f>
        <v>-11.111111111111137</v>
      </c>
      <c r="H38">
        <f>('נתוני טמפ'!I38-'נתוני טמפ'!H38)/'נתוני מוט'!$B$16</f>
        <v>0</v>
      </c>
      <c r="I38">
        <f>('נתוני טמפ'!J38-'נתוני טמפ'!I38)/'נתוני מוט'!$B$16</f>
        <v>7.4074074074074243</v>
      </c>
    </row>
    <row r="39" spans="2:9" x14ac:dyDescent="0.25">
      <c r="B39">
        <v>36</v>
      </c>
      <c r="C39">
        <f>('נתוני טמפ'!D39-'נתוני טמפ'!C39)/'נתוני מוט'!$B$16</f>
        <v>-469.13580246913585</v>
      </c>
      <c r="D39">
        <f>('נתוני טמפ'!E39-'נתוני טמפ'!D39)/'נתוני מוט'!$B$16</f>
        <v>-79.012345679012327</v>
      </c>
      <c r="E39">
        <f>('נתוני טמפ'!F39-'נתוני טמפ'!E39)/'נתוני מוט'!$B$16</f>
        <v>-4.9382716049382536</v>
      </c>
      <c r="F39">
        <f>('נתוני טמפ'!G39-'נתוני טמפ'!F39)/'נתוני מוט'!$B$16</f>
        <v>7.4074074074073808</v>
      </c>
      <c r="G39">
        <f>('נתוני טמפ'!H39-'נתוני טמפ'!G39)/'נתוני מוט'!$B$16</f>
        <v>-11.111111111111093</v>
      </c>
      <c r="H39">
        <f>('נתוני טמפ'!I39-'נתוני טמפ'!H39)/'נתוני מוט'!$B$16</f>
        <v>0</v>
      </c>
      <c r="I39">
        <f>('נתוני טמפ'!J39-'נתוני טמפ'!I39)/'נתוני מוט'!$B$16</f>
        <v>8.6419753086419657</v>
      </c>
    </row>
    <row r="40" spans="2:9" x14ac:dyDescent="0.25">
      <c r="B40">
        <v>37</v>
      </c>
      <c r="C40">
        <f>('נתוני טמפ'!D40-'נתוני טמפ'!C40)/'נתוני מוט'!$B$16</f>
        <v>-467.9012345679011</v>
      </c>
      <c r="D40">
        <f>('נתוני טמפ'!E40-'נתוני טמפ'!D40)/'נתוני מוט'!$B$16</f>
        <v>-82.716049382716037</v>
      </c>
      <c r="E40">
        <f>('נתוני טמפ'!F40-'נתוני טמפ'!E40)/'נתוני מוט'!$B$16</f>
        <v>-4.9382716049382536</v>
      </c>
      <c r="F40">
        <f>('נתוני טמפ'!G40-'נתוני טמפ'!F40)/'נתוני מוט'!$B$16</f>
        <v>7.4074074074073808</v>
      </c>
      <c r="G40">
        <f>('נתוני טמפ'!H40-'נתוני טמפ'!G40)/'נתוני מוט'!$B$16</f>
        <v>-11.111111111111093</v>
      </c>
      <c r="H40">
        <f>('נתוני טמפ'!I40-'נתוני טמפ'!H40)/'נתוני מוט'!$B$16</f>
        <v>0</v>
      </c>
      <c r="I40">
        <f>('נתוני טמפ'!J40-'נתוני טמפ'!I40)/'נתוני מוט'!$B$16</f>
        <v>7.4074074074073808</v>
      </c>
    </row>
    <row r="41" spans="2:9" x14ac:dyDescent="0.25">
      <c r="B41">
        <v>38</v>
      </c>
      <c r="C41">
        <f>('נתוני טמפ'!D41-'נתוני טמפ'!C41)/'נתוני מוט'!$B$16</f>
        <v>-471.60493827160496</v>
      </c>
      <c r="D41">
        <f>('נתוני טמפ'!E41-'נתוני טמפ'!D41)/'נתוני מוט'!$B$16</f>
        <v>-82.716049382716037</v>
      </c>
      <c r="E41">
        <f>('נתוני טמפ'!F41-'נתוני טמפ'!E41)/'נתוני מוט'!$B$16</f>
        <v>-6.1728395061728394</v>
      </c>
      <c r="F41">
        <f>('נתוני טמפ'!G41-'נתוני טמפ'!F41)/'נתוני מוט'!$B$16</f>
        <v>7.4074074074073808</v>
      </c>
      <c r="G41">
        <f>('נתוני טמפ'!H41-'נתוני טמפ'!G41)/'נתוני מוט'!$B$16</f>
        <v>-11.111111111111093</v>
      </c>
      <c r="H41">
        <f>('נתוני טמפ'!I41-'נתוני טמפ'!H41)/'נתוני מוט'!$B$16</f>
        <v>0</v>
      </c>
      <c r="I41">
        <f>('נתוני טמפ'!J41-'נתוני טמפ'!I41)/'נתוני מוט'!$B$16</f>
        <v>7.4074074074073808</v>
      </c>
    </row>
    <row r="42" spans="2:9" x14ac:dyDescent="0.25">
      <c r="B42">
        <v>39</v>
      </c>
      <c r="C42">
        <f>('נתוני טמפ'!D42-'נתוני טמפ'!C42)/'נתוני מוט'!$B$16</f>
        <v>-474.07407407407413</v>
      </c>
      <c r="D42">
        <f>('נתוני טמפ'!E42-'נתוני טמפ'!D42)/'נתוני מוט'!$B$16</f>
        <v>-85.185185185185162</v>
      </c>
      <c r="E42">
        <f>('נתוני טמפ'!F42-'נתוני טמפ'!E42)/'נתוני מוט'!$B$16</f>
        <v>-6.1728395061728394</v>
      </c>
      <c r="F42">
        <f>('נתוני טמפ'!G42-'נתוני טמפ'!F42)/'נתוני מוט'!$B$16</f>
        <v>7.4074074074073808</v>
      </c>
      <c r="G42">
        <f>('נתוני טמפ'!H42-'נתוני טמפ'!G42)/'נתוני מוט'!$B$16</f>
        <v>-11.111111111111093</v>
      </c>
      <c r="H42">
        <f>('נתוני טמפ'!I42-'נתוני טמפ'!H42)/'נתוני מוט'!$B$16</f>
        <v>0</v>
      </c>
      <c r="I42">
        <f>('נתוני טמפ'!J42-'נתוני טמפ'!I42)/'נתוני מוט'!$B$16</f>
        <v>7.4074074074073808</v>
      </c>
    </row>
    <row r="43" spans="2:9" x14ac:dyDescent="0.25">
      <c r="B43">
        <v>40</v>
      </c>
      <c r="C43">
        <f>('נתוני טמפ'!D43-'נתוני טמפ'!C43)/'נתוני מוט'!$B$16</f>
        <v>-466.66666666666663</v>
      </c>
      <c r="D43">
        <f>('נתוני טמפ'!E43-'נתוני טמפ'!D43)/'נתוני מוט'!$B$16</f>
        <v>-82.716049382716037</v>
      </c>
      <c r="E43">
        <f>('נתוני טמפ'!F43-'נתוני טמפ'!E43)/'נתוני מוט'!$B$16</f>
        <v>-6.1728395061728394</v>
      </c>
      <c r="F43">
        <f>('נתוני טמפ'!G43-'נתוני טמפ'!F43)/'נתוני מוט'!$B$16</f>
        <v>7.4074074074073808</v>
      </c>
      <c r="G43">
        <f>('נתוני טמפ'!H43-'נתוני טמפ'!G43)/'נתוני מוט'!$B$16</f>
        <v>-11.111111111111093</v>
      </c>
      <c r="H43">
        <f>('נתוני טמפ'!I43-'נתוני טמפ'!H43)/'נתוני מוט'!$B$16</f>
        <v>0</v>
      </c>
      <c r="I43">
        <f>('נתוני טמפ'!J43-'נתוני טמפ'!I43)/'נתוני מוט'!$B$16</f>
        <v>7.4074074074073808</v>
      </c>
    </row>
    <row r="44" spans="2:9" x14ac:dyDescent="0.25">
      <c r="B44">
        <v>41</v>
      </c>
      <c r="C44">
        <f>('נתוני טמפ'!D44-'נתוני טמפ'!C44)/'נתוני מוט'!$B$16</f>
        <v>-466.66666666666669</v>
      </c>
      <c r="D44">
        <f>('נתוני טמפ'!E44-'נתוני טמפ'!D44)/'נתוני מוט'!$B$16</f>
        <v>-83.950617283950578</v>
      </c>
      <c r="E44">
        <f>('נתוני טמפ'!F44-'נתוני טמפ'!E44)/'נתוני מוט'!$B$16</f>
        <v>-6.1728395061728394</v>
      </c>
      <c r="F44">
        <f>('נתוני טמפ'!G44-'נתוני טמפ'!F44)/'נתוני מוט'!$B$16</f>
        <v>7.4074074074073808</v>
      </c>
      <c r="G44">
        <f>('נתוני טמפ'!H44-'נתוני טמפ'!G44)/'נתוני מוט'!$B$16</f>
        <v>-11.111111111111093</v>
      </c>
      <c r="H44">
        <f>('נתוני טמפ'!I44-'נתוני טמפ'!H44)/'נתוני מוט'!$B$16</f>
        <v>0</v>
      </c>
      <c r="I44">
        <f>('נתוני טמפ'!J44-'נתוני טמפ'!I44)/'נתוני מוט'!$B$16</f>
        <v>7.4074074074073808</v>
      </c>
    </row>
    <row r="45" spans="2:9" x14ac:dyDescent="0.25">
      <c r="B45">
        <v>42</v>
      </c>
      <c r="C45">
        <f>('נתוני טמפ'!D45-'נתוני טמפ'!C45)/'נתוני מוט'!$B$16</f>
        <v>-471.60493827160496</v>
      </c>
      <c r="D45">
        <f>('נתוני טמפ'!E45-'נתוני טמפ'!D45)/'נתוני מוט'!$B$16</f>
        <v>-86.419753086419746</v>
      </c>
      <c r="E45">
        <f>('נתוני טמפ'!F45-'נתוני טמפ'!E45)/'נתוני מוט'!$B$16</f>
        <v>-7.4074074074073808</v>
      </c>
      <c r="F45">
        <f>('נתוני טמפ'!G45-'נתוני טמפ'!F45)/'נתוני מוט'!$B$16</f>
        <v>7.4074074074073808</v>
      </c>
      <c r="G45">
        <f>('נתוני טמפ'!H45-'נתוני טמפ'!G45)/'נתוני מוט'!$B$16</f>
        <v>-11.111111111111093</v>
      </c>
      <c r="H45">
        <f>('נתוני טמפ'!I45-'נתוני טמפ'!H45)/'נתוני מוט'!$B$16</f>
        <v>0</v>
      </c>
      <c r="I45">
        <f>('נתוני טמפ'!J45-'נתוני טמפ'!I45)/'נתוני מוט'!$B$16</f>
        <v>7.4074074074073808</v>
      </c>
    </row>
    <row r="46" spans="2:9" x14ac:dyDescent="0.25">
      <c r="B46">
        <v>43</v>
      </c>
      <c r="C46">
        <f>('נתוני טמפ'!D46-'נתוני טמפ'!C46)/'נתוני מוט'!$B$16</f>
        <v>-470.37037037037027</v>
      </c>
      <c r="D46">
        <f>('נתוני טמפ'!E46-'נתוני טמפ'!D46)/'נתוני מוט'!$B$16</f>
        <v>-86.419753086419746</v>
      </c>
      <c r="E46">
        <f>('נתוני טמפ'!F46-'נתוני טמפ'!E46)/'נתוני מוט'!$B$16</f>
        <v>-8.6419753086419657</v>
      </c>
      <c r="F46">
        <f>('נתוני טמפ'!G46-'נתוני טמפ'!F46)/'נתוני מוט'!$B$16</f>
        <v>7.4074074074074243</v>
      </c>
      <c r="G46">
        <f>('נתוני טמפ'!H46-'נתוני טמפ'!G46)/'נתוני מוט'!$B$16</f>
        <v>-9.8765432098765515</v>
      </c>
      <c r="H46">
        <f>('נתוני טמפ'!I46-'נתוני טמפ'!H46)/'נתוני מוט'!$B$16</f>
        <v>0</v>
      </c>
      <c r="I46">
        <f>('נתוני טמפ'!J46-'נתוני טמפ'!I46)/'נתוני מוט'!$B$16</f>
        <v>7.4074074074073808</v>
      </c>
    </row>
    <row r="47" spans="2:9" x14ac:dyDescent="0.25">
      <c r="B47">
        <v>44</v>
      </c>
      <c r="C47">
        <f>('נתוני טמפ'!D47-'נתוני טמפ'!C47)/'נתוני מוט'!$B$16</f>
        <v>-474.07407407407396</v>
      </c>
      <c r="D47">
        <f>('נתוני טמפ'!E47-'נתוני טמפ'!D47)/'נתוני מוט'!$B$16</f>
        <v>-86.419753086419746</v>
      </c>
      <c r="E47">
        <f>('נתוני טמפ'!F47-'נתוני טמפ'!E47)/'נתוני מוט'!$B$16</f>
        <v>-8.6419753086419657</v>
      </c>
      <c r="F47">
        <f>('נתוני טמפ'!G47-'נתוני טמפ'!F47)/'נתוני מוט'!$B$16</f>
        <v>7.4074074074074243</v>
      </c>
      <c r="G47">
        <f>('נתוני טמפ'!H47-'נתוני טמפ'!G47)/'נתוני מוט'!$B$16</f>
        <v>-9.8765432098765515</v>
      </c>
      <c r="H47">
        <f>('נתוני טמפ'!I47-'נתוני טמפ'!H47)/'נתוני מוט'!$B$16</f>
        <v>0</v>
      </c>
      <c r="I47">
        <f>('נתוני טמפ'!J47-'נתוני טמפ'!I47)/'נתוני מוט'!$B$16</f>
        <v>7.4074074074073808</v>
      </c>
    </row>
    <row r="48" spans="2:9" x14ac:dyDescent="0.25">
      <c r="B48">
        <v>45</v>
      </c>
      <c r="C48">
        <f>('נתוני טמפ'!D48-'נתוני טמפ'!C48)/'נתוני מוט'!$B$16</f>
        <v>-475.3086419753086</v>
      </c>
      <c r="D48">
        <f>('נתוני טמפ'!E48-'נתוני טמפ'!D48)/'נתוני מוט'!$B$16</f>
        <v>-85.185185185185162</v>
      </c>
      <c r="E48">
        <f>('נתוני טמפ'!F48-'נתוני טמפ'!E48)/'נתוני מוט'!$B$16</f>
        <v>-8.6419753086419657</v>
      </c>
      <c r="F48">
        <f>('נתוני טמפ'!G48-'נתוני טמפ'!F48)/'נתוני מוט'!$B$16</f>
        <v>7.4074074074073808</v>
      </c>
      <c r="G48">
        <f>('נתוני טמפ'!H48-'נתוני טמפ'!G48)/'נתוני מוט'!$B$16</f>
        <v>-11.111111111111093</v>
      </c>
      <c r="H48">
        <f>('נתוני טמפ'!I48-'נתוני טמפ'!H48)/'נתוני מוט'!$B$16</f>
        <v>0</v>
      </c>
      <c r="I48">
        <f>('נתוני טמפ'!J48-'נתוני טמפ'!I48)/'נתוני מוט'!$B$16</f>
        <v>7.4074074074073808</v>
      </c>
    </row>
    <row r="49" spans="2:9" x14ac:dyDescent="0.25">
      <c r="B49">
        <v>46</v>
      </c>
      <c r="C49">
        <f>('נתוני טמפ'!D49-'נתוני טמפ'!C49)/'נתוני מוט'!$B$16</f>
        <v>-470.37037037037027</v>
      </c>
      <c r="D49">
        <f>('נתוני טמפ'!E49-'נתוני טמפ'!D49)/'נתוני מוט'!$B$16</f>
        <v>-96.296296296296305</v>
      </c>
      <c r="E49">
        <f>('נתוני טמפ'!F49-'נתוני טמפ'!E49)/'נתוני מוט'!$B$16</f>
        <v>2.4691358024691707</v>
      </c>
      <c r="F49">
        <f>('נתוני טמפ'!G49-'נתוני טמפ'!F49)/'נתוני מוט'!$B$16</f>
        <v>7.4074074074073808</v>
      </c>
      <c r="G49">
        <f>('נתוני טמפ'!H49-'נתוני טמפ'!G49)/'נתוני מוט'!$B$16</f>
        <v>-11.111111111111093</v>
      </c>
      <c r="H49">
        <f>('נתוני טמפ'!I49-'נתוני טמפ'!H49)/'נתוני מוט'!$B$16</f>
        <v>0</v>
      </c>
      <c r="I49">
        <f>('נתוני טמפ'!J49-'נתוני טמפ'!I49)/'נתוני מוט'!$B$16</f>
        <v>7.4074074074073808</v>
      </c>
    </row>
    <row r="50" spans="2:9" x14ac:dyDescent="0.25">
      <c r="B50">
        <v>47</v>
      </c>
      <c r="C50">
        <f>('נתוני טמפ'!D50-'נתוני טמפ'!C50)/'נתוני מוט'!$B$16</f>
        <v>-471.60493827160496</v>
      </c>
      <c r="D50">
        <f>('נתוני טמפ'!E50-'נתוני טמפ'!D50)/'נתוני מוט'!$B$16</f>
        <v>-86.419753086419746</v>
      </c>
      <c r="E50">
        <f>('נתוני טמפ'!F50-'נתוני טמפ'!E50)/'נתוני מוט'!$B$16</f>
        <v>-8.6419753086419657</v>
      </c>
      <c r="F50">
        <f>('נתוני טמפ'!G50-'נתוני טמפ'!F50)/'נתוני מוט'!$B$16</f>
        <v>7.4074074074073808</v>
      </c>
      <c r="G50">
        <f>('נתוני טמפ'!H50-'נתוני טמפ'!G50)/'נתוני מוט'!$B$16</f>
        <v>-11.111111111111093</v>
      </c>
      <c r="H50">
        <f>('נתוני טמפ'!I50-'נתוני טמפ'!H50)/'נתוני מוט'!$B$16</f>
        <v>0</v>
      </c>
      <c r="I50">
        <f>('נתוני טמפ'!J50-'נתוני טמפ'!I50)/'נתוני מוט'!$B$16</f>
        <v>7.4074074074073808</v>
      </c>
    </row>
    <row r="51" spans="2:9" x14ac:dyDescent="0.25">
      <c r="B51">
        <v>48</v>
      </c>
      <c r="C51">
        <f>('נתוני טמפ'!D51-'נתוני טמפ'!C51)/'נתוני מוט'!$B$16</f>
        <v>-466.66666666666669</v>
      </c>
      <c r="D51">
        <f>('נתוני טמפ'!E51-'נתוני טמפ'!D51)/'נתוני מוט'!$B$16</f>
        <v>-86.419753086419746</v>
      </c>
      <c r="E51">
        <f>('נתוני טמפ'!F51-'נתוני טמפ'!E51)/'נתוני מוט'!$B$16</f>
        <v>-9.8765432098765071</v>
      </c>
      <c r="F51">
        <f>('נתוני טמפ'!G51-'נתוני טמפ'!F51)/'נתוני מוט'!$B$16</f>
        <v>7.4074074074073808</v>
      </c>
      <c r="G51">
        <f>('נתוני טמפ'!H51-'נתוני טמפ'!G51)/'נתוני מוט'!$B$16</f>
        <v>-11.111111111111093</v>
      </c>
      <c r="H51">
        <f>('נתוני טמפ'!I51-'נתוני טמפ'!H51)/'נתוני מוט'!$B$16</f>
        <v>0</v>
      </c>
      <c r="I51">
        <f>('נתוני טמפ'!J51-'נתוני טמפ'!I51)/'נתוני מוט'!$B$16</f>
        <v>7.4074074074073808</v>
      </c>
    </row>
    <row r="52" spans="2:9" x14ac:dyDescent="0.25">
      <c r="B52">
        <v>49</v>
      </c>
      <c r="C52">
        <f>('נתוני טמפ'!D52-'נתוני טמפ'!C52)/'נתוני מוט'!$B$16</f>
        <v>-461.72839506172829</v>
      </c>
      <c r="D52">
        <f>('נתוני טמפ'!E52-'נתוני טמפ'!D52)/'נתוני מוט'!$B$16</f>
        <v>-85.185185185185162</v>
      </c>
      <c r="E52">
        <f>('נתוני טמפ'!F52-'נתוני טמפ'!E52)/'נתוני מוט'!$B$16</f>
        <v>-8.6419753086419657</v>
      </c>
      <c r="F52">
        <f>('נתוני טמפ'!G52-'נתוני טמפ'!F52)/'נתוני מוט'!$B$16</f>
        <v>7.4074074074073808</v>
      </c>
      <c r="G52">
        <f>('נתוני טמפ'!H52-'נתוני טמפ'!G52)/'נתוני מוט'!$B$16</f>
        <v>-11.111111111111093</v>
      </c>
      <c r="H52">
        <f>('נתוני טמפ'!I52-'נתוני טמפ'!H52)/'נתוני מוט'!$B$16</f>
        <v>0</v>
      </c>
      <c r="I52">
        <f>('נתוני טמפ'!J52-'נתוני טמפ'!I52)/'נתוני מוט'!$B$16</f>
        <v>7.4074074074073808</v>
      </c>
    </row>
    <row r="53" spans="2:9" x14ac:dyDescent="0.25">
      <c r="B53">
        <v>50</v>
      </c>
      <c r="C53">
        <f>('נתוני טמפ'!D53-'נתוני טמפ'!C53)/'נתוני מוט'!$B$16</f>
        <v>-454.32098765432102</v>
      </c>
      <c r="D53">
        <f>('נתוני טמפ'!E53-'נתוני טמפ'!D53)/'נתוני מוט'!$B$16</f>
        <v>-86.419753086419746</v>
      </c>
      <c r="E53">
        <f>('נתוני טמפ'!F53-'נתוני טמפ'!E53)/'נתוני מוט'!$B$16</f>
        <v>-8.6419753086419657</v>
      </c>
      <c r="F53">
        <f>('נתוני טמפ'!G53-'נתוני טמפ'!F53)/'נתוני מוט'!$B$16</f>
        <v>6.1728395061728394</v>
      </c>
      <c r="G53">
        <f>('נתוני טמפ'!H53-'נתוני טמפ'!G53)/'נתוני מוט'!$B$16</f>
        <v>-11.111111111111093</v>
      </c>
      <c r="H53">
        <f>('נתוני טמפ'!I53-'נתוני טמפ'!H53)/'נתוני מוט'!$B$16</f>
        <v>0</v>
      </c>
      <c r="I53">
        <f>('נתוני טמפ'!J53-'נתוני טמפ'!I53)/'נתוני מוט'!$B$16</f>
        <v>7.4074074074073808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249977111117893"/>
  </sheetPr>
  <dimension ref="A1:J53"/>
  <sheetViews>
    <sheetView workbookViewId="0">
      <selection activeCell="L7" sqref="L7"/>
    </sheetView>
  </sheetViews>
  <sheetFormatPr defaultRowHeight="15" x14ac:dyDescent="0.25"/>
  <sheetData>
    <row r="1" spans="1:10" x14ac:dyDescent="0.25">
      <c r="B1" t="s">
        <v>7</v>
      </c>
    </row>
    <row r="2" spans="1:10" x14ac:dyDescent="0.25">
      <c r="A2" t="s">
        <v>6</v>
      </c>
      <c r="C2">
        <f>'נתוני טמפ'!C2</f>
        <v>8.1000000000000003E-2</v>
      </c>
      <c r="D2">
        <f>'נתוני טמפ'!D2</f>
        <v>0.189</v>
      </c>
      <c r="E2">
        <f>'נתוני טמפ'!E2</f>
        <v>0.29699999999999999</v>
      </c>
      <c r="F2">
        <f>'נתוני טמפ'!F2</f>
        <v>0.40499999999999997</v>
      </c>
      <c r="G2">
        <f>'נתוני טמפ'!G2</f>
        <v>0.51300000000000001</v>
      </c>
      <c r="H2">
        <f>'נתוני טמפ'!H2</f>
        <v>0.621</v>
      </c>
      <c r="I2">
        <f>'נתוני טמפ'!I2</f>
        <v>0.72899999999999998</v>
      </c>
      <c r="J2">
        <f>'נתוני טמפ'!J2</f>
        <v>0.83699999999999997</v>
      </c>
    </row>
    <row r="3" spans="1:10" x14ac:dyDescent="0.25">
      <c r="B3">
        <v>0</v>
      </c>
      <c r="C3">
        <f>ABS(שיפועים!C3/2*'נתוני מוט'!$B$22)</f>
        <v>2.469135802469127E-2</v>
      </c>
      <c r="D3">
        <f>ABS((שיפועים!C3+שיפועים!D3)/4*'נתוני מוט'!$B$22)</f>
        <v>6.1728395061728175E-3</v>
      </c>
      <c r="E3">
        <f>ABS((שיפועים!D3+שיפועים!E3)/4*'נתוני מוט'!$B$22)</f>
        <v>2.7777777777777735E-2</v>
      </c>
      <c r="F3">
        <f>ABS((שיפועים!E3+שיפועים!F3)/4*'נתוני מוט'!$B$22)</f>
        <v>4.6296296296296301E-2</v>
      </c>
      <c r="G3">
        <f>ABS((שיפועים!F3+שיפועים!G3)/4*'נתוני מוט'!$B$22)</f>
        <v>6.1728395061728183E-3</v>
      </c>
      <c r="H3">
        <f>ABS((שיפועים!G3+שיפועים!H3)/4*'נתוני מוט'!$B$22)</f>
        <v>1.8518518518518563E-2</v>
      </c>
      <c r="I3">
        <f>ABS((שיפועים!H3+שיפועים!I3)/4*'נתוני מוט'!$B$22)</f>
        <v>1.2345679012345746E-2</v>
      </c>
      <c r="J3">
        <f>ABS(שיפועים!I3/2*'נתוני מוט'!$B$22)</f>
        <v>2.4691358024691492E-2</v>
      </c>
    </row>
    <row r="4" spans="1:10" x14ac:dyDescent="0.25">
      <c r="B4">
        <v>1</v>
      </c>
      <c r="C4">
        <f>ABS(שיפועים!C4/2*'נתוני מוט'!$B$22)</f>
        <v>0.37654320987654333</v>
      </c>
      <c r="D4">
        <f>ABS((שיפועים!C4+שיפועים!D4)/4*'נתוני מוט'!$B$22)</f>
        <v>0.18827160493827166</v>
      </c>
      <c r="E4">
        <f>ABS((שיפועים!D4+שיפועים!E4)/4*'נתוני מוט'!$B$22)</f>
        <v>2.1604938271605027E-2</v>
      </c>
      <c r="F4">
        <f>ABS((שיפועים!E4+שיפועים!F4)/4*'נתוני מוט'!$B$22)</f>
        <v>4.9382716049382762E-2</v>
      </c>
      <c r="G4">
        <f>ABS((שיפועים!F4+שיפועים!G4)/4*'נתוני מוט'!$B$22)</f>
        <v>9.259259259259172E-3</v>
      </c>
      <c r="H4">
        <f>ABS((שיפועים!G4+שיפועים!H4)/4*'נתוני מוט'!$B$22)</f>
        <v>4.6296296296296301E-2</v>
      </c>
      <c r="I4">
        <f>ABS((שיפועים!H4+שיפועים!I4)/4*'נתוני מוט'!$B$22)</f>
        <v>1.54320987654321E-2</v>
      </c>
      <c r="J4">
        <f>ABS(שיפועים!I4/2*'נתוני מוט'!$B$22)</f>
        <v>2.469135802469127E-2</v>
      </c>
    </row>
    <row r="5" spans="1:10" x14ac:dyDescent="0.25">
      <c r="B5">
        <v>2</v>
      </c>
      <c r="C5">
        <f>ABS(שיפועים!C5/2*'נתוני מוט'!$B$22)</f>
        <v>0.63580246913580274</v>
      </c>
      <c r="D5">
        <f>ABS((שיפועים!C5+שיפועים!D5)/4*'נתוני מוט'!$B$22)</f>
        <v>0.31790123456790137</v>
      </c>
      <c r="E5">
        <f>ABS((שיפועים!D5+שיפועים!E5)/4*'נתוני מוט'!$B$22)</f>
        <v>2.1604938271605027E-2</v>
      </c>
      <c r="F5">
        <f>ABS((שיפועים!E5+שיפועים!F5)/4*'נתוני מוט'!$B$22)</f>
        <v>4.9382716049382762E-2</v>
      </c>
      <c r="G5">
        <f>ABS((שיפועים!F5+שיפועים!G5)/4*'נתוני מוט'!$B$22)</f>
        <v>9.259259259259172E-3</v>
      </c>
      <c r="H5">
        <f>ABS((שיפועים!G5+שיפועים!H5)/4*'נתוני מוט'!$B$22)</f>
        <v>7.716049382716049E-2</v>
      </c>
      <c r="I5">
        <f>ABS((שיפועים!H5+שיפועים!I5)/4*'נתוני מוט'!$B$22)</f>
        <v>3.7037037037037021E-2</v>
      </c>
      <c r="J5">
        <f>ABS(שיפועים!I5/2*'נתוני מוט'!$B$22)</f>
        <v>4.3209876543209833E-2</v>
      </c>
    </row>
    <row r="6" spans="1:10" x14ac:dyDescent="0.25">
      <c r="B6">
        <v>3</v>
      </c>
      <c r="C6">
        <f>ABS(שיפועים!C6/2*'נתוני מוט'!$B$22)</f>
        <v>0.86419753086419748</v>
      </c>
      <c r="D6">
        <f>ABS((שיפועים!C6+שיפועים!D6)/4*'נתוני מוט'!$B$22)</f>
        <v>0.43518518518518512</v>
      </c>
      <c r="E6">
        <f>ABS((שיפועים!D6+שיפועים!E6)/4*'נתוני מוט'!$B$22)</f>
        <v>1.8518518518518563E-2</v>
      </c>
      <c r="F6">
        <f>ABS((שיפועים!E6+שיפועים!F6)/4*'נתוני מוט'!$B$22)</f>
        <v>4.9382716049382651E-2</v>
      </c>
      <c r="G6">
        <f>ABS((שיפועים!F6+שיפועים!G6)/4*'נתוני מוט'!$B$22)</f>
        <v>6.1728395061728183E-3</v>
      </c>
      <c r="H6">
        <f>ABS((שיפועים!G6+שיפועים!H6)/4*'נתוני מוט'!$B$22)</f>
        <v>1.5432098765432096E-2</v>
      </c>
      <c r="I6">
        <f>ABS((שיפועים!H6+שיפועים!I6)/4*'נתוני מוט'!$B$22)</f>
        <v>2.1604938271604916E-2</v>
      </c>
      <c r="J6">
        <f>ABS(שיפועים!I6/2*'נתוני מוט'!$B$22)</f>
        <v>3.0864197530864199E-2</v>
      </c>
    </row>
    <row r="7" spans="1:10" x14ac:dyDescent="0.25">
      <c r="B7">
        <v>4</v>
      </c>
      <c r="C7">
        <f>ABS(שיפועים!C7/2*'נתוני מוט'!$B$22)</f>
        <v>1.074074074074074</v>
      </c>
      <c r="D7">
        <f>ABS((שיפועים!C7+שיפועים!D7)/4*'נתוני מוט'!$B$22)</f>
        <v>0.5401234567901233</v>
      </c>
      <c r="E7">
        <f>ABS((שיפועים!D7+שיפועים!E7)/4*'נתוני מוט'!$B$22)</f>
        <v>1.8518518518518563E-2</v>
      </c>
      <c r="F7">
        <f>ABS((שיפועים!E7+שיפועים!F7)/4*'נתוני מוט'!$B$22)</f>
        <v>4.6296296296296301E-2</v>
      </c>
      <c r="G7">
        <f>ABS((שיפועים!F7+שיפועים!G7)/4*'נתוני מוט'!$B$22)</f>
        <v>3.0864197530864647E-3</v>
      </c>
      <c r="H7">
        <f>ABS((שיפועים!G7+שיפועים!H7)/4*'נתוני מוט'!$B$22)</f>
        <v>1.5432098765432096E-2</v>
      </c>
      <c r="I7">
        <f>ABS((שיפועים!H7+שיפועים!I7)/4*'נתוני מוט'!$B$22)</f>
        <v>2.1604938271604916E-2</v>
      </c>
      <c r="J7">
        <f>ABS(שיפועים!I7/2*'נתוני מוט'!$B$22)</f>
        <v>3.0864197530864199E-2</v>
      </c>
    </row>
    <row r="8" spans="1:10" x14ac:dyDescent="0.25">
      <c r="B8">
        <v>5</v>
      </c>
      <c r="C8">
        <f>ABS(שיפועים!C8/2*'נתוני מוט'!$B$22)</f>
        <v>1.2592592592592591</v>
      </c>
      <c r="D8">
        <f>ABS((שיפועים!C8+שיפועים!D8)/4*'נתוני מוט'!$B$22)</f>
        <v>0.63888888888888884</v>
      </c>
      <c r="E8">
        <f>ABS((שיפועים!D8+שיפועים!E8)/4*'נתוני מוט'!$B$22)</f>
        <v>1.2345679012345635E-2</v>
      </c>
      <c r="F8">
        <f>ABS((שיפועים!E8+שיפועים!F8)/4*'נתוני מוט'!$B$22)</f>
        <v>4.6296296296296301E-2</v>
      </c>
      <c r="G8">
        <f>ABS((שיפועים!F8+שיפועים!G8)/4*'נתוני מוט'!$B$22)</f>
        <v>3.0864197530864647E-3</v>
      </c>
      <c r="H8">
        <f>ABS((שיפועים!G8+שיפועים!H8)/4*'נתוני מוט'!$B$22)</f>
        <v>1.8518518518518563E-2</v>
      </c>
      <c r="I8">
        <f>ABS((שיפועים!H8+שיפועים!I8)/4*'נתוני מוט'!$B$22)</f>
        <v>2.1604938271604916E-2</v>
      </c>
      <c r="J8">
        <f>ABS(שיפועים!I8/2*'נתוני מוט'!$B$22)</f>
        <v>3.7037037037037125E-2</v>
      </c>
    </row>
    <row r="9" spans="1:10" x14ac:dyDescent="0.25">
      <c r="B9">
        <v>6</v>
      </c>
      <c r="C9">
        <f>ABS(שיפועים!C9/2*'נתוני מוט'!$B$22)</f>
        <v>1.4320987654320991</v>
      </c>
      <c r="D9">
        <f>ABS((שיפועים!C9+שיפועים!D9)/4*'נתוני מוט'!$B$22)</f>
        <v>0.72222222222222232</v>
      </c>
      <c r="E9">
        <f>ABS((שיפועים!D9+שיפועים!E9)/4*'נתוני מוט'!$B$22)</f>
        <v>1.8518518518518563E-2</v>
      </c>
      <c r="F9">
        <f>ABS((שיפועים!E9+שיפועים!F9)/4*'נתוני מוט'!$B$22)</f>
        <v>4.9382716049382762E-2</v>
      </c>
      <c r="G9">
        <f>ABS((שיפועים!F9+שיפועים!G9)/4*'נתוני מוט'!$B$22)</f>
        <v>0</v>
      </c>
      <c r="H9">
        <f>ABS((שיפועים!G9+שיפועים!H9)/4*'נתוני מוט'!$B$22)</f>
        <v>2.1604938271604916E-2</v>
      </c>
      <c r="I9">
        <f>ABS((שיפועים!H9+שיפועים!I9)/4*'נתוני מוט'!$B$22)</f>
        <v>1.8518518518518563E-2</v>
      </c>
      <c r="J9">
        <f>ABS(שיפועים!I9/2*'נתוני מוט'!$B$22)</f>
        <v>3.0864197530864199E-2</v>
      </c>
    </row>
    <row r="10" spans="1:10" x14ac:dyDescent="0.25">
      <c r="B10">
        <v>7</v>
      </c>
      <c r="C10">
        <f>ABS(שיפועים!C10/2*'נתוני מוט'!$B$22)</f>
        <v>1.561728395061728</v>
      </c>
      <c r="D10">
        <f>ABS((שיפועים!C10+שיפועים!D10)/4*'נתוני מוט'!$B$22)</f>
        <v>0.79320987654320974</v>
      </c>
      <c r="E10">
        <f>ABS((שיפועים!D10+שיפועים!E10)/4*'נתוני מוט'!$B$22)</f>
        <v>0.16975308641975312</v>
      </c>
      <c r="F10">
        <f>ABS((שיפועים!E10+שיפועים!F10)/4*'נתוני מוט'!$B$22)</f>
        <v>4.6296296296296301E-2</v>
      </c>
      <c r="G10">
        <f>ABS((שיפועים!F10+שיפועים!G10)/4*'נתוני מוט'!$B$22)</f>
        <v>0.15740740740740747</v>
      </c>
      <c r="H10">
        <f>ABS((שיפועים!G10+שיפועים!H10)/4*'נתוני מוט'!$B$22)</f>
        <v>1.8518518518518452E-2</v>
      </c>
      <c r="I10">
        <f>ABS((שיפועים!H10+שיפועים!I10)/4*'נתוני מוט'!$B$22)</f>
        <v>1.8518518518518563E-2</v>
      </c>
      <c r="J10">
        <f>ABS(שיפועים!I10/2*'נתוני מוט'!$B$22)</f>
        <v>3.0864197530864199E-2</v>
      </c>
    </row>
    <row r="11" spans="1:10" x14ac:dyDescent="0.25">
      <c r="B11">
        <v>8</v>
      </c>
      <c r="C11">
        <f>ABS(שיפועים!C11/2*'נתוני מוט'!$B$22)</f>
        <v>1.6975308641975306</v>
      </c>
      <c r="D11">
        <f>ABS((שיפועים!C11+שיפועים!D11)/4*'נתוני מוט'!$B$22)</f>
        <v>0.87037037037037024</v>
      </c>
      <c r="E11">
        <f>ABS((שיפועים!D11+שיפועים!E11)/4*'נתוני מוט'!$B$22)</f>
        <v>0</v>
      </c>
      <c r="F11">
        <f>ABS((שיפועים!E11+שיפועים!F11)/4*'נתוני מוט'!$B$22)</f>
        <v>4.9382716049382651E-2</v>
      </c>
      <c r="G11">
        <f>ABS((שיפועים!F11+שיפועים!G11)/4*'נתוני מוט'!$B$22)</f>
        <v>3.0864197530863537E-3</v>
      </c>
      <c r="H11">
        <f>ABS((שיפועים!G11+שיפועים!H11)/4*'נתוני מוט'!$B$22)</f>
        <v>2.1604938271604916E-2</v>
      </c>
      <c r="I11">
        <f>ABS((שיפועים!H11+שיפועים!I11)/4*'נתוני מוט'!$B$22)</f>
        <v>1.8518518518518563E-2</v>
      </c>
      <c r="J11">
        <f>ABS(שיפועים!I11/2*'נתוני מוט'!$B$22)</f>
        <v>3.0864197530864199E-2</v>
      </c>
    </row>
    <row r="12" spans="1:10" x14ac:dyDescent="0.25">
      <c r="B12">
        <v>9</v>
      </c>
      <c r="C12">
        <f>ABS(שיפועים!C12/2*'נתוני מוט'!$B$22)</f>
        <v>1.7962962962962963</v>
      </c>
      <c r="D12">
        <f>ABS((שיפועים!C12+שיפועים!D12)/4*'נתוני מוט'!$B$22)</f>
        <v>0.9228395061728395</v>
      </c>
      <c r="E12">
        <f>ABS((שיפועים!D12+שיפועים!E12)/4*'נתוני מוט'!$B$22)</f>
        <v>6.1728395061728183E-3</v>
      </c>
      <c r="F12">
        <f>ABS((שיפועים!E12+שיפועים!F12)/4*'נתוני מוט'!$B$22)</f>
        <v>4.6296296296296301E-2</v>
      </c>
      <c r="G12">
        <f>ABS((שיפועים!F12+שיפועים!G12)/4*'נתוני מוט'!$B$22)</f>
        <v>3.0864197530863537E-3</v>
      </c>
      <c r="H12">
        <f>ABS((שיפועים!G12+שיפועים!H12)/4*'נתוני מוט'!$B$22)</f>
        <v>2.1604938271604916E-2</v>
      </c>
      <c r="I12">
        <f>ABS((שיפועים!H12+שיפועים!I12)/4*'נתוני מוט'!$B$22)</f>
        <v>1.5432098765432096E-2</v>
      </c>
      <c r="J12">
        <f>ABS(שיפועים!I12/2*'נתוני מוט'!$B$22)</f>
        <v>2.469135802469127E-2</v>
      </c>
    </row>
    <row r="13" spans="1:10" x14ac:dyDescent="0.25">
      <c r="B13">
        <v>10</v>
      </c>
      <c r="C13">
        <f>ABS(שיפועים!C13/2*'נתוני מוט'!$B$22)</f>
        <v>1.8827160493827158</v>
      </c>
      <c r="D13">
        <f>ABS((שיפועים!C13+שיפועים!D13)/4*'נתוני מוט'!$B$22)</f>
        <v>0.97839506172839485</v>
      </c>
      <c r="E13">
        <f>ABS((שיפועים!D13+שיפועים!E13)/4*'נתוני מוט'!$B$22)</f>
        <v>1.5432098765432101E-2</v>
      </c>
      <c r="F13">
        <f>ABS((שיפועים!E13+שיפועים!F13)/4*'נתוני מוט'!$B$22)</f>
        <v>4.6296296296296301E-2</v>
      </c>
      <c r="G13">
        <f>ABS((שיפועים!F13+שיפועים!G13)/4*'נתוני מוט'!$B$22)</f>
        <v>3.0864197530863537E-3</v>
      </c>
      <c r="H13">
        <f>ABS((שיפועים!G13+שיפועים!H13)/4*'נתוני מוט'!$B$22)</f>
        <v>2.1604938271605027E-2</v>
      </c>
      <c r="I13">
        <f>ABS((שיפועים!H13+שיפועים!I13)/4*'נתוני מוט'!$B$22)</f>
        <v>1.54320987654321E-2</v>
      </c>
      <c r="J13">
        <f>ABS(שיפועים!I13/2*'נתוני מוט'!$B$22)</f>
        <v>3.0864197530864199E-2</v>
      </c>
    </row>
    <row r="14" spans="1:10" x14ac:dyDescent="0.25">
      <c r="B14">
        <v>11</v>
      </c>
      <c r="C14">
        <f>ABS(שיפועים!C14/2*'נתוני מוט'!$B$22)</f>
        <v>1.9506172839506173</v>
      </c>
      <c r="D14">
        <f>ABS((שיפועים!C14+שיפועים!D14)/4*'נתוני מוט'!$B$22)</f>
        <v>1.0246913580246915</v>
      </c>
      <c r="E14">
        <f>ABS((שיפועים!D14+שיפועים!E14)/4*'נתוני מוט'!$B$22)</f>
        <v>2.4691358024691381E-2</v>
      </c>
      <c r="F14">
        <f>ABS((שיפועים!E14+שיפועים!F14)/4*'נתוני מוט'!$B$22)</f>
        <v>4.9382716049382762E-2</v>
      </c>
      <c r="G14">
        <f>ABS((שיפועים!F14+שיפועים!G14)/4*'נתוני מוט'!$B$22)</f>
        <v>0</v>
      </c>
      <c r="H14">
        <f>ABS((שיפועים!G14+שיפועים!H14)/4*'נתוני מוט'!$B$22)</f>
        <v>2.1604938271605027E-2</v>
      </c>
      <c r="I14">
        <f>ABS((שיפועים!H14+שיפועים!I14)/4*'נתוני מוט'!$B$22)</f>
        <v>1.54320987654321E-2</v>
      </c>
      <c r="J14">
        <f>ABS(שיפועים!I14/2*'נתוני מוט'!$B$22)</f>
        <v>2.4691358024691492E-2</v>
      </c>
    </row>
    <row r="15" spans="1:10" x14ac:dyDescent="0.25">
      <c r="B15">
        <v>12</v>
      </c>
      <c r="C15">
        <f>ABS(שיפועים!C15/2*'נתוני מוט'!$B$22)</f>
        <v>2.0185185185185186</v>
      </c>
      <c r="D15">
        <f>ABS((שיפועים!C15+שיפועים!D15)/4*'נתוני מוט'!$B$22)</f>
        <v>1.0648148148148149</v>
      </c>
      <c r="E15">
        <f>ABS((שיפועים!D15+שיפועים!E15)/4*'נתוני מוט'!$B$22)</f>
        <v>3.3950617283950657E-2</v>
      </c>
      <c r="F15">
        <f>ABS((שיפועים!E15+שיפועים!F15)/4*'נתוני מוט'!$B$22)</f>
        <v>4.6296296296296301E-2</v>
      </c>
      <c r="G15">
        <f>ABS((שיפועים!F15+שיפועים!G15)/4*'נתוני מוט'!$B$22)</f>
        <v>0</v>
      </c>
      <c r="H15">
        <f>ABS((שיפועים!G15+שיפועים!H15)/4*'נתוני מוט'!$B$22)</f>
        <v>2.1604938271604916E-2</v>
      </c>
      <c r="I15">
        <f>ABS((שיפועים!H15+שיפועים!I15)/4*'נתוני מוט'!$B$22)</f>
        <v>1.8518518518518563E-2</v>
      </c>
      <c r="J15">
        <f>ABS(שיפועים!I15/2*'נתוני מוט'!$B$22)</f>
        <v>3.0864197530864199E-2</v>
      </c>
    </row>
    <row r="16" spans="1:10" x14ac:dyDescent="0.25">
      <c r="B16">
        <v>13</v>
      </c>
      <c r="C16">
        <f>ABS(שיפועים!C16/2*'נתוני מוט'!$B$22)</f>
        <v>2.0679012345679011</v>
      </c>
      <c r="D16">
        <f>ABS((שיפועים!C16+שיפועים!D16)/4*'נתוני מוט'!$B$22)</f>
        <v>1.0987654320987654</v>
      </c>
      <c r="E16">
        <f>ABS((שיפועים!D16+שיפועים!E16)/4*'נתוני מוט'!$B$22)</f>
        <v>4.3209876543209944E-2</v>
      </c>
      <c r="F16">
        <f>ABS((שיפועים!E16+שיפועים!F16)/4*'נתוני מוט'!$B$22)</f>
        <v>4.6296296296296301E-2</v>
      </c>
      <c r="G16">
        <f>ABS((שיפועים!F16+שיפועים!G16)/4*'נתוני מוט'!$B$22)</f>
        <v>0</v>
      </c>
      <c r="H16">
        <f>ABS((שיפועים!G16+שיפועים!H16)/4*'נתוני מוט'!$B$22)</f>
        <v>2.1604938271604916E-2</v>
      </c>
      <c r="I16">
        <f>ABS((שיפועים!H16+שיפועים!I16)/4*'נתוני מוט'!$B$22)</f>
        <v>1.8518518518518563E-2</v>
      </c>
      <c r="J16">
        <f>ABS(שיפועים!I16/2*'נתוני מוט'!$B$22)</f>
        <v>3.0864197530864199E-2</v>
      </c>
    </row>
    <row r="17" spans="2:10" x14ac:dyDescent="0.25">
      <c r="B17">
        <v>14</v>
      </c>
      <c r="C17">
        <f>ABS(שיפועים!C17/2*'נתוני מוט'!$B$22)</f>
        <v>2.1358024691358026</v>
      </c>
      <c r="D17">
        <f>ABS((שיפועים!C17+שיפועים!D17)/4*'נתוני מוט'!$B$22)</f>
        <v>1.1419753086419753</v>
      </c>
      <c r="E17">
        <f>ABS((שיפועים!D17+שיפועים!E17)/4*'נתוני מוט'!$B$22)</f>
        <v>5.5555555555555469E-2</v>
      </c>
      <c r="F17">
        <f>ABS((שיפועים!E17+שיפועים!F17)/4*'נתוני מוט'!$B$22)</f>
        <v>4.3209876543209833E-2</v>
      </c>
      <c r="G17">
        <f>ABS((שיפועים!F17+שיפועים!G17)/4*'נתוני מוט'!$B$22)</f>
        <v>0</v>
      </c>
      <c r="H17">
        <f>ABS((שיפועים!G17+שיפועים!H17)/4*'נתוני מוט'!$B$22)</f>
        <v>2.1604938271604916E-2</v>
      </c>
      <c r="I17">
        <f>ABS((שיפועים!H17+שיפועים!I17)/4*'נתוני מוט'!$B$22)</f>
        <v>1.8518518518518452E-2</v>
      </c>
      <c r="J17">
        <f>ABS(שיפועים!I17/2*'נתוני מוט'!$B$22)</f>
        <v>3.0864197530864199E-2</v>
      </c>
    </row>
    <row r="18" spans="2:10" x14ac:dyDescent="0.25">
      <c r="B18">
        <v>15</v>
      </c>
      <c r="C18">
        <f>ABS(שיפועים!C18/2*'נתוני מוט'!$B$22)</f>
        <v>2.1604938271604937</v>
      </c>
      <c r="D18">
        <f>ABS((שיפועים!C18+שיפועים!D18)/4*'נתוני מוט'!$B$22)</f>
        <v>1.1635802469135801</v>
      </c>
      <c r="E18">
        <f>ABS((שיפועים!D18+שיפועים!E18)/4*'נתוני מוט'!$B$22)</f>
        <v>6.4814814814814742E-2</v>
      </c>
      <c r="F18">
        <f>ABS((שיפועים!E18+שיפועים!F18)/4*'נתוני מוט'!$B$22)</f>
        <v>4.3209876543209833E-2</v>
      </c>
      <c r="G18">
        <f>ABS((שיפועים!F18+שיפועים!G18)/4*'נתוני מוט'!$B$22)</f>
        <v>0</v>
      </c>
      <c r="H18">
        <f>ABS((שיפועים!G18+שיפועים!H18)/4*'נתוני מוט'!$B$22)</f>
        <v>2.1604938271604916E-2</v>
      </c>
      <c r="I18">
        <f>ABS((שיפועים!H18+שיפועים!I18)/4*'נתוני מוט'!$B$22)</f>
        <v>1.8518518518518452E-2</v>
      </c>
      <c r="J18">
        <f>ABS(שיפועים!I18/2*'נתוני מוט'!$B$22)</f>
        <v>3.0864197530864199E-2</v>
      </c>
    </row>
    <row r="19" spans="2:10" x14ac:dyDescent="0.25">
      <c r="B19">
        <v>16</v>
      </c>
      <c r="C19">
        <f>ABS(שיפועים!C19/2*'נתוני מוט'!$B$22)</f>
        <v>2.1666666666666665</v>
      </c>
      <c r="D19">
        <f>ABS((שיפועים!C19+שיפועים!D19)/4*'נתוני מוט'!$B$22)</f>
        <v>1.1790123456790123</v>
      </c>
      <c r="E19">
        <f>ABS((שיפועים!D19+שיפועים!E19)/4*'נתוני מוט'!$B$22)</f>
        <v>8.024691358024684E-2</v>
      </c>
      <c r="F19">
        <f>ABS((שיפועים!E19+שיפועים!F19)/4*'נתוני מוט'!$B$22)</f>
        <v>4.0123456790123371E-2</v>
      </c>
      <c r="G19">
        <f>ABS((שיפועים!F19+שיפועים!G19)/4*'נתוני מוט'!$B$22)</f>
        <v>0</v>
      </c>
      <c r="H19">
        <f>ABS((שיפועים!G19+שיפועים!H19)/4*'נתוני מוט'!$B$22)</f>
        <v>2.1604938271604916E-2</v>
      </c>
      <c r="I19">
        <f>ABS((שיפועים!H19+שיפועים!I19)/4*'נתוני מוט'!$B$22)</f>
        <v>1.8518518518518452E-2</v>
      </c>
      <c r="J19">
        <f>ABS(שיפועים!I19/2*'נתוני מוט'!$B$22)</f>
        <v>3.0864197530864199E-2</v>
      </c>
    </row>
    <row r="20" spans="2:10" x14ac:dyDescent="0.25">
      <c r="B20">
        <v>17</v>
      </c>
      <c r="C20">
        <f>ABS(שיפועים!C20/2*'נתוני מוט'!$B$22)</f>
        <v>2.1975308641975309</v>
      </c>
      <c r="D20">
        <f>ABS((שיפועים!C20+שיפועים!D20)/4*'נתוני מוט'!$B$22)</f>
        <v>1.2037037037037037</v>
      </c>
      <c r="E20">
        <f>ABS((שיפועים!D20+שיפועים!E20)/4*'נתוני מוט'!$B$22)</f>
        <v>8.6419753086419665E-2</v>
      </c>
      <c r="F20">
        <f>ABS((שיפועים!E20+שיפועים!F20)/4*'נתוני מוט'!$B$22)</f>
        <v>4.3209876543209833E-2</v>
      </c>
      <c r="G20">
        <f>ABS((שיפועים!F20+שיפועים!G20)/4*'נתוני מוט'!$B$22)</f>
        <v>0</v>
      </c>
      <c r="H20">
        <f>ABS((שיפועים!G20+שיפועים!H20)/4*'נתוני מוט'!$B$22)</f>
        <v>2.469135802469127E-2</v>
      </c>
      <c r="I20">
        <f>ABS((שיפועים!H20+שיפועים!I20)/4*'נתוני מוט'!$B$22)</f>
        <v>1.8518518518518452E-2</v>
      </c>
      <c r="J20">
        <f>ABS(שיפועים!I20/2*'נתוני מוט'!$B$22)</f>
        <v>3.7037037037036903E-2</v>
      </c>
    </row>
    <row r="21" spans="2:10" x14ac:dyDescent="0.25">
      <c r="B21">
        <v>18</v>
      </c>
      <c r="C21">
        <f>ABS(שיפועים!C21/2*'נתוני מוט'!$B$22)</f>
        <v>2.2160493827160499</v>
      </c>
      <c r="D21">
        <f>ABS((שיפועים!C21+שיפועים!D21)/4*'נתוני מוט'!$B$22)</f>
        <v>1.2191358024691359</v>
      </c>
      <c r="E21">
        <f>ABS((שיפועים!D21+שיפועים!E21)/4*'נתוני מוט'!$B$22)</f>
        <v>9.5679012345678938E-2</v>
      </c>
      <c r="F21">
        <f>ABS((שיפועים!E21+שיפועים!F21)/4*'נתוני מוט'!$B$22)</f>
        <v>4.0123456790123371E-2</v>
      </c>
      <c r="G21">
        <f>ABS((שיפועים!F21+שיפועים!G21)/4*'נתוני מוט'!$B$22)</f>
        <v>3.0864197530864647E-3</v>
      </c>
      <c r="H21">
        <f>ABS((שיפועים!G21+שיפועים!H21)/4*'נתוני מוט'!$B$22)</f>
        <v>2.469135802469127E-2</v>
      </c>
      <c r="I21">
        <f>ABS((שיפועים!H21+שיפועים!I21)/4*'נתוני מוט'!$B$22)</f>
        <v>2.1604938271604916E-2</v>
      </c>
      <c r="J21">
        <f>ABS(שיפועים!I21/2*'נתוני מוט'!$B$22)</f>
        <v>3.7037037037036903E-2</v>
      </c>
    </row>
    <row r="22" spans="2:10" x14ac:dyDescent="0.25">
      <c r="B22">
        <v>19</v>
      </c>
      <c r="C22">
        <f>ABS(שיפועים!C22/2*'נתוני מוט'!$B$22)</f>
        <v>2.2222222222222223</v>
      </c>
      <c r="D22">
        <f>ABS((שיפועים!C22+שיפועים!D22)/4*'נתוני מוט'!$B$22)</f>
        <v>1.2314814814814816</v>
      </c>
      <c r="E22">
        <f>ABS((שיפועים!D22+שיפועים!E22)/4*'נתוני מוט'!$B$22)</f>
        <v>0.10493827160493822</v>
      </c>
      <c r="F22">
        <f>ABS((שיפועים!E22+שיפועים!F22)/4*'נתוני מוט'!$B$22)</f>
        <v>3.7037037037037014E-2</v>
      </c>
      <c r="G22">
        <f>ABS((שיפועים!F22+שיפועים!G22)/4*'נתוני מוט'!$B$22)</f>
        <v>3.0864197530864647E-3</v>
      </c>
      <c r="H22">
        <f>ABS((שיפועים!G22+שיפועים!H22)/4*'נתוני מוט'!$B$22)</f>
        <v>2.1604938271604916E-2</v>
      </c>
      <c r="I22">
        <f>ABS((שיפועים!H22+שיפועים!I22)/4*'נתוני מוט'!$B$22)</f>
        <v>1.8518518518518563E-2</v>
      </c>
      <c r="J22">
        <f>ABS(שיפועים!I22/2*'נתוני מוט'!$B$22)</f>
        <v>3.0864197530864199E-2</v>
      </c>
    </row>
    <row r="23" spans="2:10" x14ac:dyDescent="0.25">
      <c r="B23">
        <v>20</v>
      </c>
      <c r="C23">
        <f>ABS(שיפועים!C23/2*'נתוני מוט'!$B$22)</f>
        <v>2.2407407407407409</v>
      </c>
      <c r="D23">
        <f>ABS((שיפועים!C23+שיפועים!D23)/4*'נתוני מוט'!$B$22)</f>
        <v>1.2500000000000002</v>
      </c>
      <c r="E23">
        <f>ABS((שיפועים!D23+שיפועים!E23)/4*'נתוני מוט'!$B$22)</f>
        <v>0.11728395061728385</v>
      </c>
      <c r="F23">
        <f>ABS((שיפועים!E23+שיפועים!F23)/4*'נתוני מוט'!$B$22)</f>
        <v>3.7037037037037014E-2</v>
      </c>
      <c r="G23">
        <f>ABS((שיפועים!F23+שיפועים!G23)/4*'נתוני מוט'!$B$22)</f>
        <v>3.0864197530864647E-3</v>
      </c>
      <c r="H23">
        <f>ABS((שיפועים!G23+שיפועים!H23)/4*'נתוני מוט'!$B$22)</f>
        <v>2.2530864197530764E-2</v>
      </c>
      <c r="I23">
        <f>ABS((שיפועים!H23+שיפועים!I23)/4*'נתוני מוט'!$B$22)</f>
        <v>1.8518518518518563E-2</v>
      </c>
      <c r="J23">
        <f>ABS(שיפועים!I23/2*'נתוני מוט'!$B$22)</f>
        <v>2.654320987654319E-2</v>
      </c>
    </row>
    <row r="24" spans="2:10" x14ac:dyDescent="0.25">
      <c r="B24">
        <v>21</v>
      </c>
      <c r="C24">
        <f>ABS(שיפועים!C24/2*'נתוני מוט'!$B$22)</f>
        <v>2.2962962962962967</v>
      </c>
      <c r="D24">
        <f>ABS((שיפועים!C24+שיפועים!D24)/4*'נתוני מוט'!$B$22)</f>
        <v>1.2870370370370372</v>
      </c>
      <c r="E24">
        <f>ABS((שיפועים!D24+שיפועים!E24)/4*'נתוני מוט'!$B$22)</f>
        <v>0.12654320987654313</v>
      </c>
      <c r="F24">
        <f>ABS((שיפועים!E24+שיפועים!F24)/4*'נתוני מוט'!$B$22)</f>
        <v>3.3950617283950664E-2</v>
      </c>
      <c r="G24">
        <f>ABS((שיפועים!F24+שיפועים!G24)/4*'נתוני מוט'!$B$22)</f>
        <v>3.0864197530864647E-3</v>
      </c>
      <c r="H24">
        <f>ABS((שיפועים!G24+שיפועים!H24)/4*'נתוני מוט'!$B$22)</f>
        <v>2.4691358024691381E-2</v>
      </c>
      <c r="I24">
        <f>ABS((שיפועים!H24+שיפועים!I24)/4*'נתוני מוט'!$B$22)</f>
        <v>1.8518518518518563E-2</v>
      </c>
      <c r="J24">
        <f>ABS(שיפועים!I24/2*'נתוני מוט'!$B$22)</f>
        <v>3.7037037037037125E-2</v>
      </c>
    </row>
    <row r="25" spans="2:10" x14ac:dyDescent="0.25">
      <c r="B25">
        <v>22</v>
      </c>
      <c r="C25">
        <f>ABS(שיפועים!C25/2*'נתוני מוט'!$B$22)</f>
        <v>2.2716049382716048</v>
      </c>
      <c r="D25">
        <f>ABS((שיפועים!C25+שיפועים!D25)/4*'נתוני מוט'!$B$22)</f>
        <v>1.2808641975308641</v>
      </c>
      <c r="E25">
        <f>ABS((שיפועים!D25+שיפועים!E25)/4*'נתוני מוט'!$B$22)</f>
        <v>0.13580246913580243</v>
      </c>
      <c r="F25">
        <f>ABS((שיפועים!E25+שיפועים!F25)/4*'נתוני מוט'!$B$22)</f>
        <v>4.9382716049382651E-2</v>
      </c>
      <c r="G25">
        <f>ABS((שיפועים!F25+שיפועים!G25)/4*'נתוני מוט'!$B$22)</f>
        <v>3.0864197530864603E-3</v>
      </c>
      <c r="H25">
        <f>ABS((שיפועים!G25+שיפועים!H25)/4*'נתוני מוט'!$B$22)</f>
        <v>4.1358024691358013E-2</v>
      </c>
      <c r="I25">
        <f>ABS((שיפועים!H25+שיפועים!I25)/4*'נתוני מוט'!$B$22)</f>
        <v>1.8518518518518563E-2</v>
      </c>
      <c r="J25">
        <f>ABS(שיפועים!I25/2*'נתוני מוט'!$B$22)</f>
        <v>3.3333333333333499E-2</v>
      </c>
    </row>
    <row r="26" spans="2:10" x14ac:dyDescent="0.25">
      <c r="B26">
        <v>23</v>
      </c>
      <c r="C26">
        <f>ABS(שיפועים!C26/2*'נתוני מוט'!$B$22)</f>
        <v>2.2654320987654319</v>
      </c>
      <c r="D26">
        <f>ABS((שיפועים!C26+שיפועים!D26)/4*'נתוני מוט'!$B$22)</f>
        <v>1.2808641975308641</v>
      </c>
      <c r="E26">
        <f>ABS((שיפועים!D26+שיפועים!E26)/4*'נתוני מוט'!$B$22)</f>
        <v>0.1388888888888889</v>
      </c>
      <c r="F26">
        <f>ABS((שיפועים!E26+שיפועים!F26)/4*'נתוני מוט'!$B$22)</f>
        <v>3.0864197530864192E-2</v>
      </c>
      <c r="G26">
        <f>ABS((שיפועים!F26+שיפועים!G26)/4*'נתוני מוט'!$B$22)</f>
        <v>3.0864197530864647E-3</v>
      </c>
      <c r="H26">
        <f>ABS((שיפועים!G26+שיפועים!H26)/4*'נתוני מוט'!$B$22)</f>
        <v>2.4691358024691381E-2</v>
      </c>
      <c r="I26">
        <f>ABS((שיפועים!H26+שיפועים!I26)/4*'נתוני מוט'!$B$22)</f>
        <v>1.8518518518518563E-2</v>
      </c>
      <c r="J26">
        <f>ABS(שיפועים!I26/2*'נתוני מוט'!$B$22)</f>
        <v>3.7037037037037125E-2</v>
      </c>
    </row>
    <row r="27" spans="2:10" x14ac:dyDescent="0.25">
      <c r="B27">
        <v>24</v>
      </c>
      <c r="C27">
        <f>ABS(שיפועים!C27/2*'נתוני מוט'!$B$22)</f>
        <v>2.3024691358024696</v>
      </c>
      <c r="D27">
        <f>ABS((שיפועים!C27+שיפועים!D27)/4*'נתוני מוט'!$B$22)</f>
        <v>1.308641975308642</v>
      </c>
      <c r="E27">
        <f>ABS((שיפועים!D27+שיפועים!E27)/4*'נתוני מוט'!$B$22)</f>
        <v>0.14814814814814806</v>
      </c>
      <c r="F27">
        <f>ABS((שיפועים!E27+שיפועים!F27)/4*'נתוני מוט'!$B$22)</f>
        <v>3.0864197530863537E-3</v>
      </c>
      <c r="G27">
        <f>ABS((שיפועים!F27+שיפועים!G27)/4*'נתוני מוט'!$B$22)</f>
        <v>2.160493827160492E-2</v>
      </c>
      <c r="H27">
        <f>ABS((שיפועים!G27+שיפועים!H27)/4*'נתוני מוט'!$B$22)</f>
        <v>3.0864197530864647E-3</v>
      </c>
      <c r="I27">
        <f>ABS((שיפועים!H27+שיפועים!I27)/4*'נתוני מוט'!$B$22)</f>
        <v>6.1728395061728183E-3</v>
      </c>
      <c r="J27">
        <f>ABS(שיפועים!I27/2*'נתוני מוט'!$B$22)</f>
        <v>3.7037037037037125E-2</v>
      </c>
    </row>
    <row r="28" spans="2:10" x14ac:dyDescent="0.25">
      <c r="B28">
        <v>25</v>
      </c>
      <c r="C28">
        <f>ABS(שיפועים!C28/2*'נתוני מוט'!$B$22)</f>
        <v>2.333333333333333</v>
      </c>
      <c r="D28">
        <f>ABS((שיפועים!C28+שיפועים!D28)/4*'נתוני מוט'!$B$22)</f>
        <v>1.3333333333333333</v>
      </c>
      <c r="E28">
        <f>ABS((שיפועים!D28+שיפועים!E28)/4*'נתוני מוט'!$B$22)</f>
        <v>0.16049382716049379</v>
      </c>
      <c r="F28">
        <f>ABS((שיפועים!E28+שיפועים!F28)/4*'נתוני מוט'!$B$22)</f>
        <v>2.7777777777777839E-2</v>
      </c>
      <c r="G28">
        <f>ABS((שיפועים!F28+שיפועים!G28)/4*'נתוני מוט'!$B$22)</f>
        <v>6.1728395061729294E-3</v>
      </c>
      <c r="H28">
        <f>ABS((שיפועים!G28+שיפועים!H28)/4*'נתוני מוט'!$B$22)</f>
        <v>2.7777777777777846E-2</v>
      </c>
      <c r="I28">
        <f>ABS((שיפועים!H28+שיפועים!I28)/4*'נתוני מוט'!$B$22)</f>
        <v>2.1604938271605027E-2</v>
      </c>
      <c r="J28">
        <f>ABS(שיפועים!I28/2*'נתוני מוט'!$B$22)</f>
        <v>4.3209876543210055E-2</v>
      </c>
    </row>
    <row r="29" spans="2:10" x14ac:dyDescent="0.25">
      <c r="B29">
        <v>26</v>
      </c>
      <c r="C29">
        <f>ABS(שיפועים!C29/2*'נתוני מוט'!$B$22)</f>
        <v>2.3395061728395059</v>
      </c>
      <c r="D29">
        <f>ABS((שיפועים!C29+שיפועים!D29)/4*'נתוני מוט'!$B$22)</f>
        <v>1.3395061728395061</v>
      </c>
      <c r="E29">
        <f>ABS((שיפועים!D29+שיפועים!E29)/4*'נתוני מוט'!$B$22)</f>
        <v>0.16358024691358014</v>
      </c>
      <c r="F29">
        <f>ABS((שיפועים!E29+שיפועים!F29)/4*'נתוני מוט'!$B$22)</f>
        <v>2.7777777777777839E-2</v>
      </c>
      <c r="G29">
        <f>ABS((שיפועים!F29+שיפועים!G29)/4*'נתוני מוט'!$B$22)</f>
        <v>6.1728395061729294E-3</v>
      </c>
      <c r="H29">
        <f>ABS((שיפועים!G29+שיפועים!H29)/4*'נתוני מוט'!$B$22)</f>
        <v>2.7777777777777846E-2</v>
      </c>
      <c r="I29">
        <f>ABS((שיפועים!H29+שיפועים!I29)/4*'נתוני מוט'!$B$22)</f>
        <v>1.8518518518518563E-2</v>
      </c>
      <c r="J29">
        <f>ABS(שיפועים!I29/2*'נתוני מוט'!$B$22)</f>
        <v>3.7037037037037125E-2</v>
      </c>
    </row>
    <row r="30" spans="2:10" x14ac:dyDescent="0.25">
      <c r="B30">
        <v>27</v>
      </c>
      <c r="C30">
        <f>ABS(שיפועים!C30/2*'נתוני מוט'!$B$22)</f>
        <v>2.3456790123456792</v>
      </c>
      <c r="D30">
        <f>ABS((שיפועים!C30+שיפועים!D30)/4*'נתוני מוט'!$B$22)</f>
        <v>1.3487654320987654</v>
      </c>
      <c r="E30">
        <f>ABS((שיפועים!D30+שיפועים!E30)/4*'נתוני מוט'!$B$22)</f>
        <v>0.17283950617283941</v>
      </c>
      <c r="F30">
        <f>ABS((שיפועים!E30+שיפועים!F30)/4*'נתוני מוט'!$B$22)</f>
        <v>2.4691358024691381E-2</v>
      </c>
      <c r="G30">
        <f>ABS((שיפועים!F30+שיפועים!G30)/4*'נתוני מוט'!$B$22)</f>
        <v>6.1728395061729294E-3</v>
      </c>
      <c r="H30">
        <f>ABS((שיפועים!G30+שיפועים!H30)/4*'נתוני מוט'!$B$22)</f>
        <v>2.7777777777777846E-2</v>
      </c>
      <c r="I30">
        <f>ABS((שיפועים!H30+שיפועים!I30)/4*'נתוני מוט'!$B$22)</f>
        <v>1.8518518518518563E-2</v>
      </c>
      <c r="J30">
        <f>ABS(שיפועים!I30/2*'נתוני מוט'!$B$22)</f>
        <v>3.7037037037037125E-2</v>
      </c>
    </row>
    <row r="31" spans="2:10" x14ac:dyDescent="0.25">
      <c r="B31">
        <v>28</v>
      </c>
      <c r="C31">
        <f>ABS(שיפועים!C31/2*'נתוני מוט'!$B$22)</f>
        <v>2.333333333333333</v>
      </c>
      <c r="D31">
        <f>ABS((שיפועים!C31+שיפועים!D31)/4*'נתוני מוט'!$B$22)</f>
        <v>1.3425925925925923</v>
      </c>
      <c r="E31">
        <f>ABS((שיפועים!D31+שיפועים!E31)/4*'נתוני מוט'!$B$22)</f>
        <v>0.17592592592592587</v>
      </c>
      <c r="F31">
        <f>ABS((שיפועים!E31+שיפועים!F31)/4*'נתוני מוט'!$B$22)</f>
        <v>2.1604938271604916E-2</v>
      </c>
      <c r="G31">
        <f>ABS((שיפועים!F31+שיפועים!G31)/4*'נתוני מוט'!$B$22)</f>
        <v>6.1728395061729294E-3</v>
      </c>
      <c r="H31">
        <f>ABS((שיפועים!G31+שיפועים!H31)/4*'נתוני מוט'!$B$22)</f>
        <v>2.7777777777777846E-2</v>
      </c>
      <c r="I31">
        <f>ABS((שיפועים!H31+שיפועים!I31)/4*'נתוני מוט'!$B$22)</f>
        <v>1.8518518518518563E-2</v>
      </c>
      <c r="J31">
        <f>ABS(שיפועים!I31/2*'נתוני מוט'!$B$22)</f>
        <v>3.7037037037037125E-2</v>
      </c>
    </row>
    <row r="32" spans="2:10" x14ac:dyDescent="0.25">
      <c r="B32">
        <v>29</v>
      </c>
      <c r="C32">
        <f>ABS(שיפועים!C32/2*'נתוני מוט'!$B$22)</f>
        <v>2.3395061728395063</v>
      </c>
      <c r="D32">
        <f>ABS((שיפועים!C32+שיפועים!D32)/4*'נתוני מוט'!$B$22)</f>
        <v>1.3518518518518519</v>
      </c>
      <c r="E32">
        <f>ABS((שיפועים!D32+שיפועים!E32)/4*'נתוני מוט'!$B$22)</f>
        <v>0.18209876543209874</v>
      </c>
      <c r="F32">
        <f>ABS((שיפועים!E32+שיפועים!F32)/4*'נתוני מוט'!$B$22)</f>
        <v>2.1604938271604916E-2</v>
      </c>
      <c r="G32">
        <f>ABS((שיפועים!F32+שיפועים!G32)/4*'נתוני מוט'!$B$22)</f>
        <v>6.1728395061729294E-3</v>
      </c>
      <c r="H32">
        <f>ABS((שיפועים!G32+שיפועים!H32)/4*'נתוני מוט'!$B$22)</f>
        <v>2.7777777777777846E-2</v>
      </c>
      <c r="I32">
        <f>ABS((שיפועים!H32+שיפועים!I32)/4*'נתוני מוט'!$B$22)</f>
        <v>1.8518518518518563E-2</v>
      </c>
      <c r="J32">
        <f>ABS(שיפועים!I32/2*'נתוני מוט'!$B$22)</f>
        <v>3.7037037037037125E-2</v>
      </c>
    </row>
    <row r="33" spans="2:10" x14ac:dyDescent="0.25">
      <c r="B33">
        <v>30</v>
      </c>
      <c r="C33">
        <f>ABS(שיפועים!C33/2*'נתוני מוט'!$B$22)</f>
        <v>2.3456790123456792</v>
      </c>
      <c r="D33">
        <f>ABS((שיפועים!C33+שיפועים!D33)/4*'נתוני מוט'!$B$22)</f>
        <v>1.3611111111111112</v>
      </c>
      <c r="E33">
        <f>ABS((שיפועים!D33+שיפועים!E33)/4*'נתוני מוט'!$B$22)</f>
        <v>0.19135802469135801</v>
      </c>
      <c r="F33">
        <f>ABS((שיפועים!E33+שיפועים!F33)/4*'נתוני מוט'!$B$22)</f>
        <v>1.8518518518518563E-2</v>
      </c>
      <c r="G33">
        <f>ABS((שיפועים!F33+שיפועים!G33)/4*'נתוני מוט'!$B$22)</f>
        <v>6.1728395061729294E-3</v>
      </c>
      <c r="H33">
        <f>ABS((שיפועים!G33+שיפועים!H33)/4*'נתוני מוט'!$B$22)</f>
        <v>2.7777777777777846E-2</v>
      </c>
      <c r="I33">
        <f>ABS((שיפועים!H33+שיפועים!I33)/4*'נתוני מוט'!$B$22)</f>
        <v>2.1604938271605027E-2</v>
      </c>
      <c r="J33">
        <f>ABS(שיפועים!I33/2*'נתוני מוט'!$B$22)</f>
        <v>4.3209876543210055E-2</v>
      </c>
    </row>
    <row r="34" spans="2:10" x14ac:dyDescent="0.25">
      <c r="B34">
        <v>31</v>
      </c>
      <c r="C34">
        <f>ABS(שיפועים!C34/2*'נתוני מוט'!$B$22)</f>
        <v>2.3580246913580245</v>
      </c>
      <c r="D34">
        <f>ABS((שיפועים!C34+שיפועים!D34)/4*'נתוני מוט'!$B$22)</f>
        <v>1.3672839506172838</v>
      </c>
      <c r="E34">
        <f>ABS((שיפועים!D34+שיפועים!E34)/4*'נתוני מוט'!$B$22)</f>
        <v>0.19444444444444436</v>
      </c>
      <c r="F34">
        <f>ABS((שיפועים!E34+שיפועים!F34)/4*'נתוני מוט'!$B$22)</f>
        <v>1.5432098765432096E-2</v>
      </c>
      <c r="G34">
        <f>ABS((שיפועים!F34+שיפועים!G34)/4*'נתוני מוט'!$B$22)</f>
        <v>6.1728395061729294E-3</v>
      </c>
      <c r="H34">
        <f>ABS((שיפועים!G34+שיפועים!H34)/4*'נתוני מוט'!$B$22)</f>
        <v>2.4691358024691381E-2</v>
      </c>
      <c r="I34">
        <f>ABS((שיפועים!H34+שיפועים!I34)/4*'נתוני מוט'!$B$22)</f>
        <v>2.1604938271605027E-2</v>
      </c>
      <c r="J34">
        <f>ABS(שיפועים!I34/2*'נתוני מוט'!$B$22)</f>
        <v>3.7037037037037125E-2</v>
      </c>
    </row>
    <row r="35" spans="2:10" x14ac:dyDescent="0.25">
      <c r="B35">
        <v>32</v>
      </c>
      <c r="C35">
        <f>ABS(שיפועים!C35/2*'נתוני מוט'!$B$22)</f>
        <v>2.3641975308641978</v>
      </c>
      <c r="D35">
        <f>ABS((שיפועים!C35+שיפועים!D35)/4*'נתוני מוט'!$B$22)</f>
        <v>1.3765432098765433</v>
      </c>
      <c r="E35">
        <f>ABS((שיפועים!D35+שיפועים!E35)/4*'נתוני מוט'!$B$22)</f>
        <v>0.19753086419753094</v>
      </c>
      <c r="F35">
        <f>ABS((שיפועים!E35+שיפועים!F35)/4*'נתוני מוט'!$B$22)</f>
        <v>1.5432098765432096E-2</v>
      </c>
      <c r="G35">
        <f>ABS((שיפועים!F35+שיפועים!G35)/4*'נתוני מוט'!$B$22)</f>
        <v>9.259259259259283E-3</v>
      </c>
      <c r="H35">
        <f>ABS((שיפועים!G35+שיפועים!H35)/4*'נתוני מוט'!$B$22)</f>
        <v>2.7777777777777846E-2</v>
      </c>
      <c r="I35">
        <f>ABS((שיפועים!H35+שיפועים!I35)/4*'נתוני מוט'!$B$22)</f>
        <v>2.1604938271605027E-2</v>
      </c>
      <c r="J35">
        <f>ABS(שיפועים!I35/2*'נתוני מוט'!$B$22)</f>
        <v>4.3209876543210055E-2</v>
      </c>
    </row>
    <row r="36" spans="2:10" x14ac:dyDescent="0.25">
      <c r="B36">
        <v>33</v>
      </c>
      <c r="C36">
        <f>ABS(שיפועים!C36/2*'נתוני מוט'!$B$22)</f>
        <v>2.3703703703703698</v>
      </c>
      <c r="D36">
        <f>ABS((שיפועים!C36+שיפועים!D36)/4*'נתוני מוט'!$B$22)</f>
        <v>1.3796296296296293</v>
      </c>
      <c r="E36">
        <f>ABS((שיפועים!D36+שיפועים!E36)/4*'נתוני מוט'!$B$22)</f>
        <v>0.17283950617283941</v>
      </c>
      <c r="F36">
        <f>ABS((שיפועים!E36+שיפועים!F36)/4*'נתוני מוט'!$B$22)</f>
        <v>1.2345679012345746E-2</v>
      </c>
      <c r="G36">
        <f>ABS((שיפועים!F36+שיפועים!G36)/4*'נתוני מוט'!$B$22)</f>
        <v>3.7037037037037125E-2</v>
      </c>
      <c r="H36">
        <f>ABS((שיפועים!G36+שיפועים!H36)/4*'נתוני מוט'!$B$22)</f>
        <v>2.7777777777777846E-2</v>
      </c>
      <c r="I36">
        <f>ABS((שיפועים!H36+שיפועים!I36)/4*'נתוני מוט'!$B$22)</f>
        <v>1.8518518518518563E-2</v>
      </c>
      <c r="J36">
        <f>ABS(שיפועים!I36/2*'נתוני מוט'!$B$22)</f>
        <v>3.7037037037037125E-2</v>
      </c>
    </row>
    <row r="37" spans="2:10" x14ac:dyDescent="0.25">
      <c r="B37">
        <v>34</v>
      </c>
      <c r="C37">
        <f>ABS(שיפועים!C37/2*'נתוני מוט'!$B$22)</f>
        <v>2.3395061728395059</v>
      </c>
      <c r="D37">
        <f>ABS((שיפועים!C37+שיפועים!D37)/4*'נתוני מוט'!$B$22)</f>
        <v>1.3703703703703705</v>
      </c>
      <c r="E37">
        <f>ABS((שיפועים!D37+שיפועים!E37)/4*'נתוני מוט'!$B$22)</f>
        <v>0.20987654320987645</v>
      </c>
      <c r="F37">
        <f>ABS((שיפועים!E37+שיפועים!F37)/4*'נתוני מוט'!$B$22)</f>
        <v>1.2345679012345743E-2</v>
      </c>
      <c r="G37">
        <f>ABS((שיפועים!F37+שיפועים!G37)/4*'נתוני מוט'!$B$22)</f>
        <v>6.1728395061729294E-3</v>
      </c>
      <c r="H37">
        <f>ABS((שיפועים!G37+שיפועים!H37)/4*'נתוני מוט'!$B$22)</f>
        <v>2.7777777777777846E-2</v>
      </c>
      <c r="I37">
        <f>ABS((שיפועים!H37+שיפועים!I37)/4*'נתוני מוט'!$B$22)</f>
        <v>1.8518518518518563E-2</v>
      </c>
      <c r="J37">
        <f>ABS(שיפועים!I37/2*'נתוני מוט'!$B$22)</f>
        <v>3.7037037037037125E-2</v>
      </c>
    </row>
    <row r="38" spans="2:10" x14ac:dyDescent="0.25">
      <c r="B38">
        <v>35</v>
      </c>
      <c r="C38">
        <f>ABS(שיפועים!C38/2*'נתוני מוט'!$B$22)</f>
        <v>2.3641975308641978</v>
      </c>
      <c r="D38">
        <f>ABS((שיפועים!C38+שיפועים!D38)/4*'נתוני מוט'!$B$22)</f>
        <v>1.3827160493827162</v>
      </c>
      <c r="E38">
        <f>ABS((שיפועים!D38+שיפועים!E38)/4*'נתוני מוט'!$B$22)</f>
        <v>0.20987654320987645</v>
      </c>
      <c r="F38">
        <f>ABS((שיפועים!E38+שיפועים!F38)/4*'נתוני מוט'!$B$22)</f>
        <v>1.2345679012345743E-2</v>
      </c>
      <c r="G38">
        <f>ABS((שיפועים!F38+שיפועים!G38)/4*'נתוני מוט'!$B$22)</f>
        <v>6.1728395061729294E-3</v>
      </c>
      <c r="H38">
        <f>ABS((שיפועים!G38+שיפועים!H38)/4*'נתוני מוט'!$B$22)</f>
        <v>2.7777777777777846E-2</v>
      </c>
      <c r="I38">
        <f>ABS((שיפועים!H38+שיפועים!I38)/4*'נתוני מוט'!$B$22)</f>
        <v>1.8518518518518563E-2</v>
      </c>
      <c r="J38">
        <f>ABS(שיפועים!I38/2*'נתוני מוט'!$B$22)</f>
        <v>3.7037037037037125E-2</v>
      </c>
    </row>
    <row r="39" spans="2:10" x14ac:dyDescent="0.25">
      <c r="B39">
        <v>36</v>
      </c>
      <c r="C39">
        <f>ABS(שיפועים!C39/2*'נתוני מוט'!$B$22)</f>
        <v>2.3456790123456792</v>
      </c>
      <c r="D39">
        <f>ABS((שיפועים!C39+שיפועים!D39)/4*'נתוני מוט'!$B$22)</f>
        <v>1.3703703703703705</v>
      </c>
      <c r="E39">
        <f>ABS((שיפועים!D39+שיפועים!E39)/4*'נתוני מוט'!$B$22)</f>
        <v>0.20987654320987645</v>
      </c>
      <c r="F39">
        <f>ABS((שיפועים!E39+שיפועים!F39)/4*'נתוני מוט'!$B$22)</f>
        <v>6.1728395061728183E-3</v>
      </c>
      <c r="G39">
        <f>ABS((שיפועים!F39+שיפועים!G39)/4*'נתוני מוט'!$B$22)</f>
        <v>9.2592592592592813E-3</v>
      </c>
      <c r="H39">
        <f>ABS((שיפועים!G39+שיפועים!H39)/4*'נתוני מוט'!$B$22)</f>
        <v>2.7777777777777735E-2</v>
      </c>
      <c r="I39">
        <f>ABS((שיפועים!H39+שיפועים!I39)/4*'נתוני מוט'!$B$22)</f>
        <v>2.1604938271604916E-2</v>
      </c>
      <c r="J39">
        <f>ABS(שיפועים!I39/2*'נתוני מוט'!$B$22)</f>
        <v>4.3209876543209833E-2</v>
      </c>
    </row>
    <row r="40" spans="2:10" x14ac:dyDescent="0.25">
      <c r="B40">
        <v>37</v>
      </c>
      <c r="C40">
        <f>ABS(שיפועים!C40/2*'נתוני מוט'!$B$22)</f>
        <v>2.3395061728395055</v>
      </c>
      <c r="D40">
        <f>ABS((שיפועים!C40+שיפועים!D40)/4*'נתוני מוט'!$B$22)</f>
        <v>1.3765432098765427</v>
      </c>
      <c r="E40">
        <f>ABS((שיפועים!D40+שיפועים!E40)/4*'נתוני מוט'!$B$22)</f>
        <v>0.21913580246913572</v>
      </c>
      <c r="F40">
        <f>ABS((שיפועים!E40+שיפועים!F40)/4*'נתוני מוט'!$B$22)</f>
        <v>6.1728395061728183E-3</v>
      </c>
      <c r="G40">
        <f>ABS((שיפועים!F40+שיפועים!G40)/4*'נתוני מוט'!$B$22)</f>
        <v>9.2592592592592813E-3</v>
      </c>
      <c r="H40">
        <f>ABS((שיפועים!G40+שיפועים!H40)/4*'נתוני מוט'!$B$22)</f>
        <v>2.7777777777777735E-2</v>
      </c>
      <c r="I40">
        <f>ABS((שיפועים!H40+שיפועים!I40)/4*'נתוני מוט'!$B$22)</f>
        <v>1.8518518518518452E-2</v>
      </c>
      <c r="J40">
        <f>ABS(שיפועים!I40/2*'נתוני מוט'!$B$22)</f>
        <v>3.7037037037036903E-2</v>
      </c>
    </row>
    <row r="41" spans="2:10" x14ac:dyDescent="0.25">
      <c r="B41">
        <v>38</v>
      </c>
      <c r="C41">
        <f>ABS(שיפועים!C41/2*'נתוני מוט'!$B$22)</f>
        <v>2.3580246913580249</v>
      </c>
      <c r="D41">
        <f>ABS((שיפועים!C41+שיפועים!D41)/4*'נתוני מוט'!$B$22)</f>
        <v>1.3858024691358026</v>
      </c>
      <c r="E41">
        <f>ABS((שיפועים!D41+שיפועים!E41)/4*'נתוני מוט'!$B$22)</f>
        <v>0.22222222222222218</v>
      </c>
      <c r="F41">
        <f>ABS((שיפועים!E41+שיפועים!F41)/4*'נתוני מוט'!$B$22)</f>
        <v>3.0864197530863537E-3</v>
      </c>
      <c r="G41">
        <f>ABS((שיפועים!F41+שיפועים!G41)/4*'נתוני מוט'!$B$22)</f>
        <v>9.2592592592592813E-3</v>
      </c>
      <c r="H41">
        <f>ABS((שיפועים!G41+שיפועים!H41)/4*'נתוני מוט'!$B$22)</f>
        <v>2.7777777777777735E-2</v>
      </c>
      <c r="I41">
        <f>ABS((שיפועים!H41+שיפועים!I41)/4*'נתוני מוט'!$B$22)</f>
        <v>1.8518518518518452E-2</v>
      </c>
      <c r="J41">
        <f>ABS(שיפועים!I41/2*'נתוני מוט'!$B$22)</f>
        <v>3.7037037037036903E-2</v>
      </c>
    </row>
    <row r="42" spans="2:10" x14ac:dyDescent="0.25">
      <c r="B42">
        <v>39</v>
      </c>
      <c r="C42">
        <f>ABS(שיפועים!C42/2*'נתוני מוט'!$B$22)</f>
        <v>2.3703703703703707</v>
      </c>
      <c r="D42">
        <f>ABS((שיפועים!C42+שיפועים!D42)/4*'נתוני מוט'!$B$22)</f>
        <v>1.3981481481481484</v>
      </c>
      <c r="E42">
        <f>ABS((שיפועים!D42+שיפועים!E42)/4*'נתוני מוט'!$B$22)</f>
        <v>0.22839506172839499</v>
      </c>
      <c r="F42">
        <f>ABS((שיפועים!E42+שיפועים!F42)/4*'נתוני מוט'!$B$22)</f>
        <v>3.0864197530863537E-3</v>
      </c>
      <c r="G42">
        <f>ABS((שיפועים!F42+שיפועים!G42)/4*'נתוני מוט'!$B$22)</f>
        <v>9.2592592592592813E-3</v>
      </c>
      <c r="H42">
        <f>ABS((שיפועים!G42+שיפועים!H42)/4*'נתוני מוט'!$B$22)</f>
        <v>2.7777777777777735E-2</v>
      </c>
      <c r="I42">
        <f>ABS((שיפועים!H42+שיפועים!I42)/4*'נתוני מוט'!$B$22)</f>
        <v>1.8518518518518452E-2</v>
      </c>
      <c r="J42">
        <f>ABS(שיפועים!I42/2*'נתוני מוט'!$B$22)</f>
        <v>3.7037037037036903E-2</v>
      </c>
    </row>
    <row r="43" spans="2:10" x14ac:dyDescent="0.25">
      <c r="B43">
        <v>40</v>
      </c>
      <c r="C43">
        <f>ABS(שיפועים!C43/2*'נתוני מוט'!$B$22)</f>
        <v>2.333333333333333</v>
      </c>
      <c r="D43">
        <f>ABS((שיפועים!C43+שיפועים!D43)/4*'נתוני מוט'!$B$22)</f>
        <v>1.3734567901234567</v>
      </c>
      <c r="E43">
        <f>ABS((שיפועים!D43+שיפועים!E43)/4*'נתוני מוט'!$B$22)</f>
        <v>0.22222222222222218</v>
      </c>
      <c r="F43">
        <f>ABS((שיפועים!E43+שיפועים!F43)/4*'נתוני מוט'!$B$22)</f>
        <v>3.0864197530863537E-3</v>
      </c>
      <c r="G43">
        <f>ABS((שיפועים!F43+שיפועים!G43)/4*'נתוני מוט'!$B$22)</f>
        <v>9.2592592592592813E-3</v>
      </c>
      <c r="H43">
        <f>ABS((שיפועים!G43+שיפועים!H43)/4*'נתוני מוט'!$B$22)</f>
        <v>2.7777777777777735E-2</v>
      </c>
      <c r="I43">
        <f>ABS((שיפועים!H43+שיפועים!I43)/4*'נתוני מוט'!$B$22)</f>
        <v>1.8518518518518452E-2</v>
      </c>
      <c r="J43">
        <f>ABS(שיפועים!I43/2*'נתוני מוט'!$B$22)</f>
        <v>3.7037037037036903E-2</v>
      </c>
    </row>
    <row r="44" spans="2:10" x14ac:dyDescent="0.25">
      <c r="B44">
        <v>41</v>
      </c>
      <c r="C44">
        <f>ABS(שיפועים!C44/2*'נתוני מוט'!$B$22)</f>
        <v>2.3333333333333335</v>
      </c>
      <c r="D44">
        <f>ABS((שיפועים!C44+שיפועים!D44)/4*'נתוני מוט'!$B$22)</f>
        <v>1.3765432098765433</v>
      </c>
      <c r="E44">
        <f>ABS((שיפועים!D44+שיפועים!E44)/4*'נתוני מוט'!$B$22)</f>
        <v>0.22530864197530853</v>
      </c>
      <c r="F44">
        <f>ABS((שיפועים!E44+שיפועים!F44)/4*'נתוני מוט'!$B$22)</f>
        <v>3.0864197530863537E-3</v>
      </c>
      <c r="G44">
        <f>ABS((שיפועים!F44+שיפועים!G44)/4*'נתוני מוט'!$B$22)</f>
        <v>9.2592592592592813E-3</v>
      </c>
      <c r="H44">
        <f>ABS((שיפועים!G44+שיפועים!H44)/4*'נתוני מוט'!$B$22)</f>
        <v>2.7777777777777735E-2</v>
      </c>
      <c r="I44">
        <f>ABS((שיפועים!H44+שיפועים!I44)/4*'נתוני מוט'!$B$22)</f>
        <v>1.8518518518518452E-2</v>
      </c>
      <c r="J44">
        <f>ABS(שיפועים!I44/2*'נתוני מוט'!$B$22)</f>
        <v>3.7037037037036903E-2</v>
      </c>
    </row>
    <row r="45" spans="2:10" x14ac:dyDescent="0.25">
      <c r="B45">
        <v>42</v>
      </c>
      <c r="C45">
        <f>ABS(שיפועים!C45/2*'נתוני מוט'!$B$22)</f>
        <v>2.3580246913580249</v>
      </c>
      <c r="D45">
        <f>ABS((שיפועים!C45+שיפועים!D45)/4*'נתוני מוט'!$B$22)</f>
        <v>1.3950617283950617</v>
      </c>
      <c r="E45">
        <f>ABS((שיפועים!D45+שיפועים!E45)/4*'נתוני מוט'!$B$22)</f>
        <v>0.2345679012345678</v>
      </c>
      <c r="F45">
        <f>ABS((שיפועים!E45+שיפועים!F45)/4*'נתוני מוט'!$B$22)</f>
        <v>0</v>
      </c>
      <c r="G45">
        <f>ABS((שיפועים!F45+שיפועים!G45)/4*'נתוני מוט'!$B$22)</f>
        <v>9.2592592592592813E-3</v>
      </c>
      <c r="H45">
        <f>ABS((שיפועים!G45+שיפועים!H45)/4*'נתוני מוט'!$B$22)</f>
        <v>2.7777777777777735E-2</v>
      </c>
      <c r="I45">
        <f>ABS((שיפועים!H45+שיפועים!I45)/4*'נתוני מוט'!$B$22)</f>
        <v>1.8518518518518452E-2</v>
      </c>
      <c r="J45">
        <f>ABS(שיפועים!I45/2*'נתוני מוט'!$B$22)</f>
        <v>3.7037037037036903E-2</v>
      </c>
    </row>
    <row r="46" spans="2:10" x14ac:dyDescent="0.25">
      <c r="B46">
        <v>43</v>
      </c>
      <c r="C46">
        <f>ABS(שיפועים!C46/2*'נתוני מוט'!$B$22)</f>
        <v>2.3518518518518512</v>
      </c>
      <c r="D46">
        <f>ABS((שיפועים!C46+שיפועים!D46)/4*'נתוני מוט'!$B$22)</f>
        <v>1.3919753086419753</v>
      </c>
      <c r="E46">
        <f>ABS((שיפועים!D46+שיפועים!E46)/4*'נתוני מוט'!$B$22)</f>
        <v>0.23765432098765427</v>
      </c>
      <c r="F46">
        <f>ABS((שיפועים!E46+שיפועים!F46)/4*'נתוני מוט'!$B$22)</f>
        <v>3.0864197530863537E-3</v>
      </c>
      <c r="G46">
        <f>ABS((שיפועים!F46+שיפועים!G46)/4*'נתוני מוט'!$B$22)</f>
        <v>6.1728395061728183E-3</v>
      </c>
      <c r="H46">
        <f>ABS((שיפועים!G46+שיפועים!H46)/4*'נתוני מוט'!$B$22)</f>
        <v>2.4691358024691381E-2</v>
      </c>
      <c r="I46">
        <f>ABS((שיפועים!H46+שיפועים!I46)/4*'נתוני מוט'!$B$22)</f>
        <v>1.8518518518518452E-2</v>
      </c>
      <c r="J46">
        <f>ABS(שיפועים!I46/2*'נתוני מוט'!$B$22)</f>
        <v>3.7037037037036903E-2</v>
      </c>
    </row>
    <row r="47" spans="2:10" x14ac:dyDescent="0.25">
      <c r="B47">
        <v>44</v>
      </c>
      <c r="C47">
        <f>ABS(שיפועים!C47/2*'נתוני מוט'!$B$22)</f>
        <v>2.3703703703703698</v>
      </c>
      <c r="D47">
        <f>ABS((שיפועים!C47+שיפועים!D47)/4*'נתוני מוט'!$B$22)</f>
        <v>1.4012345679012344</v>
      </c>
      <c r="E47">
        <f>ABS((שיפועים!D47+שיפועים!E47)/4*'נתוני מוט'!$B$22)</f>
        <v>0.23765432098765427</v>
      </c>
      <c r="F47">
        <f>ABS((שיפועים!E47+שיפועים!F47)/4*'נתוני מוט'!$B$22)</f>
        <v>3.0864197530863537E-3</v>
      </c>
      <c r="G47">
        <f>ABS((שיפועים!F47+שיפועים!G47)/4*'נתוני מוט'!$B$22)</f>
        <v>6.1728395061728183E-3</v>
      </c>
      <c r="H47">
        <f>ABS((שיפועים!G47+שיפועים!H47)/4*'נתוני מוט'!$B$22)</f>
        <v>2.4691358024691381E-2</v>
      </c>
      <c r="I47">
        <f>ABS((שיפועים!H47+שיפועים!I47)/4*'נתוני מוט'!$B$22)</f>
        <v>1.8518518518518452E-2</v>
      </c>
      <c r="J47">
        <f>ABS(שיפועים!I47/2*'נתוני מוט'!$B$22)</f>
        <v>3.7037037037036903E-2</v>
      </c>
    </row>
    <row r="48" spans="2:10" x14ac:dyDescent="0.25">
      <c r="B48">
        <v>45</v>
      </c>
      <c r="C48">
        <f>ABS(שיפועים!C48/2*'נתוני מוט'!$B$22)</f>
        <v>2.3765432098765431</v>
      </c>
      <c r="D48">
        <f>ABS((שיפועים!C48+שיפועים!D48)/4*'נתוני מוט'!$B$22)</f>
        <v>1.4012345679012344</v>
      </c>
      <c r="E48">
        <f>ABS((שיפועים!D48+שיפועים!E48)/4*'נתוני מוט'!$B$22)</f>
        <v>0.2345679012345678</v>
      </c>
      <c r="F48">
        <f>ABS((שיפועים!E48+שיפועים!F48)/4*'נתוני מוט'!$B$22)</f>
        <v>3.0864197530864625E-3</v>
      </c>
      <c r="G48">
        <f>ABS((שיפועים!F48+שיפועים!G48)/4*'נתוני מוט'!$B$22)</f>
        <v>9.2592592592592813E-3</v>
      </c>
      <c r="H48">
        <f>ABS((שיפועים!G48+שיפועים!H48)/4*'נתוני מוט'!$B$22)</f>
        <v>2.7777777777777735E-2</v>
      </c>
      <c r="I48">
        <f>ABS((שיפועים!H48+שיפועים!I48)/4*'נתוני מוט'!$B$22)</f>
        <v>1.8518518518518452E-2</v>
      </c>
      <c r="J48">
        <f>ABS(שיפועים!I48/2*'נתוני מוט'!$B$22)</f>
        <v>3.7037037037036903E-2</v>
      </c>
    </row>
    <row r="49" spans="2:10" x14ac:dyDescent="0.25">
      <c r="B49">
        <v>46</v>
      </c>
      <c r="C49">
        <f>ABS(שיפועים!C49/2*'נתוני מוט'!$B$22)</f>
        <v>2.3518518518518512</v>
      </c>
      <c r="D49">
        <f>ABS((שיפועים!C49+שיפועים!D49)/4*'נתוני מוט'!$B$22)</f>
        <v>1.4166666666666663</v>
      </c>
      <c r="E49">
        <f>ABS((שיפועים!D49+שיפועים!E49)/4*'נתוני מוט'!$B$22)</f>
        <v>0.23456790123456783</v>
      </c>
      <c r="F49">
        <f>ABS((שיפועים!E49+שיפועים!F49)/4*'נתוני מוט'!$B$22)</f>
        <v>2.4691358024691381E-2</v>
      </c>
      <c r="G49">
        <f>ABS((שיפועים!F49+שיפועים!G49)/4*'נתוני מוט'!$B$22)</f>
        <v>9.2592592592592813E-3</v>
      </c>
      <c r="H49">
        <f>ABS((שיפועים!G49+שיפועים!H49)/4*'נתוני מוט'!$B$22)</f>
        <v>2.7777777777777735E-2</v>
      </c>
      <c r="I49">
        <f>ABS((שיפועים!H49+שיפועים!I49)/4*'נתוני מוט'!$B$22)</f>
        <v>1.8518518518518452E-2</v>
      </c>
      <c r="J49">
        <f>ABS(שיפועים!I49/2*'נתוני מוט'!$B$22)</f>
        <v>3.7037037037036903E-2</v>
      </c>
    </row>
    <row r="50" spans="2:10" x14ac:dyDescent="0.25">
      <c r="B50">
        <v>47</v>
      </c>
      <c r="C50">
        <f>ABS(שיפועים!C50/2*'נתוני מוט'!$B$22)</f>
        <v>2.3580246913580249</v>
      </c>
      <c r="D50">
        <f>ABS((שיפועים!C50+שיפועים!D50)/4*'נתוני מוט'!$B$22)</f>
        <v>1.3950617283950617</v>
      </c>
      <c r="E50">
        <f>ABS((שיפועים!D50+שיפועים!E50)/4*'נתוני מוט'!$B$22)</f>
        <v>0.23765432098765427</v>
      </c>
      <c r="F50">
        <f>ABS((שיפועים!E50+שיפועים!F50)/4*'נתוני מוט'!$B$22)</f>
        <v>3.0864197530864625E-3</v>
      </c>
      <c r="G50">
        <f>ABS((שיפועים!F50+שיפועים!G50)/4*'נתוני מוט'!$B$22)</f>
        <v>9.2592592592592813E-3</v>
      </c>
      <c r="H50">
        <f>ABS((שיפועים!G50+שיפועים!H50)/4*'נתוני מוט'!$B$22)</f>
        <v>2.7777777777777735E-2</v>
      </c>
      <c r="I50">
        <f>ABS((שיפועים!H50+שיפועים!I50)/4*'נתוני מוט'!$B$22)</f>
        <v>1.8518518518518452E-2</v>
      </c>
      <c r="J50">
        <f>ABS(שיפועים!I50/2*'נתוני מוט'!$B$22)</f>
        <v>3.7037037037036903E-2</v>
      </c>
    </row>
    <row r="51" spans="2:10" x14ac:dyDescent="0.25">
      <c r="B51">
        <v>48</v>
      </c>
      <c r="C51">
        <f>ABS(שיפועים!C51/2*'נתוני מוט'!$B$22)</f>
        <v>2.3333333333333335</v>
      </c>
      <c r="D51">
        <f>ABS((שיפועים!C51+שיפועים!D51)/4*'נתוני מוט'!$B$22)</f>
        <v>1.382716049382716</v>
      </c>
      <c r="E51">
        <f>ABS((שיפועים!D51+שיפועים!E51)/4*'נתוני מוט'!$B$22)</f>
        <v>0.24074074074074062</v>
      </c>
      <c r="F51">
        <f>ABS((שיפועים!E51+שיפועים!F51)/4*'נתוני מוט'!$B$22)</f>
        <v>6.1728395061728157E-3</v>
      </c>
      <c r="G51">
        <f>ABS((שיפועים!F51+שיפועים!G51)/4*'נתוני מוט'!$B$22)</f>
        <v>9.2592592592592813E-3</v>
      </c>
      <c r="H51">
        <f>ABS((שיפועים!G51+שיפועים!H51)/4*'נתוני מוט'!$B$22)</f>
        <v>2.7777777777777735E-2</v>
      </c>
      <c r="I51">
        <f>ABS((שיפועים!H51+שיפועים!I51)/4*'נתוני מוט'!$B$22)</f>
        <v>1.8518518518518452E-2</v>
      </c>
      <c r="J51">
        <f>ABS(שיפועים!I51/2*'נתוני מוט'!$B$22)</f>
        <v>3.7037037037036903E-2</v>
      </c>
    </row>
    <row r="52" spans="2:10" x14ac:dyDescent="0.25">
      <c r="B52">
        <v>49</v>
      </c>
      <c r="C52">
        <f>ABS(שיפועים!C52/2*'נתוני מוט'!$B$22)</f>
        <v>2.3086419753086416</v>
      </c>
      <c r="D52">
        <f>ABS((שיפועים!C52+שיפועים!D52)/4*'נתוני מוט'!$B$22)</f>
        <v>1.3672839506172836</v>
      </c>
      <c r="E52">
        <f>ABS((שיפועים!D52+שיפועים!E52)/4*'נתוני מוט'!$B$22)</f>
        <v>0.2345679012345678</v>
      </c>
      <c r="F52">
        <f>ABS((שיפועים!E52+שיפועים!F52)/4*'נתוני מוט'!$B$22)</f>
        <v>3.0864197530864625E-3</v>
      </c>
      <c r="G52">
        <f>ABS((שיפועים!F52+שיפועים!G52)/4*'נתוני מוט'!$B$22)</f>
        <v>9.2592592592592813E-3</v>
      </c>
      <c r="H52">
        <f>ABS((שיפועים!G52+שיפועים!H52)/4*'נתוני מוט'!$B$22)</f>
        <v>2.7777777777777735E-2</v>
      </c>
      <c r="I52">
        <f>ABS((שיפועים!H52+שיפועים!I52)/4*'נתוני מוט'!$B$22)</f>
        <v>1.8518518518518452E-2</v>
      </c>
      <c r="J52">
        <f>ABS(שיפועים!I52/2*'נתוני מוט'!$B$22)</f>
        <v>3.7037037037036903E-2</v>
      </c>
    </row>
    <row r="53" spans="2:10" x14ac:dyDescent="0.25">
      <c r="B53">
        <v>50</v>
      </c>
      <c r="C53">
        <f>ABS(שיפועים!C53/2*'נתוני מוט'!$B$22)</f>
        <v>2.2716049382716053</v>
      </c>
      <c r="D53">
        <f>ABS((שיפועים!C53+שיפועים!D53)/4*'נתוני מוט'!$B$22)</f>
        <v>1.3518518518518519</v>
      </c>
      <c r="E53">
        <f>ABS((שיפועים!D53+שיפועים!E53)/4*'נתוני מוט'!$B$22)</f>
        <v>0.23765432098765427</v>
      </c>
      <c r="F53">
        <f>ABS((שיפועים!E53+שיפועים!F53)/4*'נתוני מוט'!$B$22)</f>
        <v>6.1728395061728157E-3</v>
      </c>
      <c r="G53">
        <f>ABS((שיפועים!F53+שיפועים!G53)/4*'נתוני מוט'!$B$22)</f>
        <v>1.2345679012345635E-2</v>
      </c>
      <c r="H53">
        <f>ABS((שיפועים!G53+שיפועים!H53)/4*'נתוני מוט'!$B$22)</f>
        <v>2.7777777777777735E-2</v>
      </c>
      <c r="I53">
        <f>ABS((שיפועים!H53+שיפועים!I53)/4*'נתוני מוט'!$B$22)</f>
        <v>1.8518518518518452E-2</v>
      </c>
      <c r="J53">
        <f>ABS(שיפועים!I53/2*'נתוני מוט'!$B$22)</f>
        <v>3.7037037037036903E-2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249977111117893"/>
  </sheetPr>
  <dimension ref="A1:M53"/>
  <sheetViews>
    <sheetView zoomScale="77" zoomScaleNormal="77" workbookViewId="0">
      <selection activeCell="M14" sqref="M14"/>
    </sheetView>
  </sheetViews>
  <sheetFormatPr defaultRowHeight="15" x14ac:dyDescent="0.25"/>
  <sheetData>
    <row r="1" spans="1:13" x14ac:dyDescent="0.25">
      <c r="B1" t="str">
        <f>'שגיאת שיפוע'!B1</f>
        <v>מיקום</v>
      </c>
    </row>
    <row r="2" spans="1:13" x14ac:dyDescent="0.25">
      <c r="A2" t="str">
        <f>'שגיאת שיפוע'!A2</f>
        <v>זמן</v>
      </c>
      <c r="C2">
        <f>'שגיאת שיפוע'!C2</f>
        <v>8.1000000000000003E-2</v>
      </c>
      <c r="D2">
        <f>'שגיאת שיפוע'!D2</f>
        <v>0.189</v>
      </c>
      <c r="E2">
        <f>'שגיאת שיפוע'!E2</f>
        <v>0.29699999999999999</v>
      </c>
      <c r="F2">
        <f>'שגיאת שיפוע'!F2</f>
        <v>0.40499999999999997</v>
      </c>
      <c r="G2">
        <f>'שגיאת שיפוע'!G2</f>
        <v>0.51300000000000001</v>
      </c>
      <c r="H2">
        <f>'שגיאת שיפוע'!H2</f>
        <v>0.621</v>
      </c>
      <c r="I2">
        <f>'שגיאת שיפוע'!I2</f>
        <v>0.72899999999999998</v>
      </c>
      <c r="J2">
        <f>'שגיאת שיפוע'!J2</f>
        <v>0.83699999999999997</v>
      </c>
      <c r="L2" t="s">
        <v>13</v>
      </c>
      <c r="M2">
        <f>(MAX('נתוני טמפ'!C3:J3)-MIN('נתוני טמפ'!C3:J3))/2</f>
        <v>0.84999999999999964</v>
      </c>
    </row>
    <row r="3" spans="1:13" x14ac:dyDescent="0.25">
      <c r="B3">
        <f>'שגיאת שיפוע'!B3</f>
        <v>0</v>
      </c>
      <c r="C3">
        <f>'שגיאת שיפוע'!C3+$M$2</f>
        <v>0.87469135802469089</v>
      </c>
      <c r="D3">
        <f>'שגיאת שיפוע'!D3+$M$2</f>
        <v>0.85617283950617251</v>
      </c>
      <c r="E3">
        <f>'שגיאת שיפוע'!E3+$M$2</f>
        <v>0.87777777777777732</v>
      </c>
      <c r="F3">
        <f>'שגיאת שיפוע'!F3+$M$2</f>
        <v>0.89629629629629592</v>
      </c>
      <c r="G3">
        <f>'שגיאת שיפוע'!G3+$M$2</f>
        <v>0.85617283950617251</v>
      </c>
      <c r="H3">
        <f>'שגיאת שיפוע'!H3+$M$2</f>
        <v>0.86851851851851825</v>
      </c>
      <c r="I3">
        <f>'שגיאת שיפוע'!I3+$M$2</f>
        <v>0.86234567901234538</v>
      </c>
      <c r="J3">
        <f>'שגיאת שיפוע'!J3+$M$2</f>
        <v>0.87469135802469111</v>
      </c>
      <c r="L3" t="s">
        <v>2</v>
      </c>
      <c r="M3">
        <f>('נתוני מוט'!B22)/2</f>
        <v>5.0000000000000001E-3</v>
      </c>
    </row>
    <row r="4" spans="1:13" x14ac:dyDescent="0.25">
      <c r="B4">
        <f>'שגיאת שיפוע'!B4</f>
        <v>1</v>
      </c>
      <c r="C4">
        <f>'שגיאת שיפוע'!C4+$M$2</f>
        <v>1.226543209876543</v>
      </c>
      <c r="D4">
        <f>'שגיאת שיפוע'!D4+$M$2</f>
        <v>1.0382716049382714</v>
      </c>
      <c r="E4">
        <f>'שגיאת שיפוע'!E4+$M$2</f>
        <v>0.87160493827160468</v>
      </c>
      <c r="F4">
        <f>'שגיאת שיפוע'!F4+$M$2</f>
        <v>0.89938271604938236</v>
      </c>
      <c r="G4">
        <f>'שגיאת שיפוע'!G4+$M$2</f>
        <v>0.85925925925925883</v>
      </c>
      <c r="H4">
        <f>'שגיאת שיפוע'!H4+$M$2</f>
        <v>0.89629629629629592</v>
      </c>
      <c r="I4">
        <f>'שגיאת שיפוע'!I4+$M$2</f>
        <v>0.8654320987654317</v>
      </c>
      <c r="J4">
        <f>'שגיאת שיפוע'!J4+$M$2</f>
        <v>0.87469135802469089</v>
      </c>
    </row>
    <row r="5" spans="1:13" x14ac:dyDescent="0.25">
      <c r="B5">
        <f>'שגיאת שיפוע'!B5</f>
        <v>2</v>
      </c>
      <c r="C5">
        <f>'שגיאת שיפוע'!C5+$M$2</f>
        <v>1.4858024691358023</v>
      </c>
      <c r="D5">
        <f>'שגיאת שיפוע'!D5+$M$2</f>
        <v>1.167901234567901</v>
      </c>
      <c r="E5">
        <f>'שגיאת שיפוע'!E5+$M$2</f>
        <v>0.87160493827160468</v>
      </c>
      <c r="F5">
        <f>'שגיאת שיפוע'!F5+$M$2</f>
        <v>0.89938271604938236</v>
      </c>
      <c r="G5">
        <f>'שגיאת שיפוע'!G5+$M$2</f>
        <v>0.85925925925925883</v>
      </c>
      <c r="H5">
        <f>'שגיאת שיפוע'!H5+$M$2</f>
        <v>0.92716049382716015</v>
      </c>
      <c r="I5">
        <f>'שגיאת שיפוע'!I5+$M$2</f>
        <v>0.88703703703703662</v>
      </c>
      <c r="J5">
        <f>'שגיאת שיפוע'!J5+$M$2</f>
        <v>0.89320987654320949</v>
      </c>
    </row>
    <row r="6" spans="1:13" x14ac:dyDescent="0.25">
      <c r="B6">
        <f>'שגיאת שיפוע'!B6</f>
        <v>3</v>
      </c>
      <c r="C6">
        <f>'שגיאת שיפוע'!C6+$M$2</f>
        <v>1.714197530864197</v>
      </c>
      <c r="D6">
        <f>'שגיאת שיפוע'!D6+$M$2</f>
        <v>1.2851851851851848</v>
      </c>
      <c r="E6">
        <f>'שגיאת שיפוע'!E6+$M$2</f>
        <v>0.86851851851851825</v>
      </c>
      <c r="F6">
        <f>'שגיאת שיפוע'!F6+$M$2</f>
        <v>0.89938271604938225</v>
      </c>
      <c r="G6">
        <f>'שגיאת שיפוע'!G6+$M$2</f>
        <v>0.85617283950617251</v>
      </c>
      <c r="H6">
        <f>'שגיאת שיפוע'!H6+$M$2</f>
        <v>0.8654320987654317</v>
      </c>
      <c r="I6">
        <f>'שגיאת שיפוע'!I6+$M$2</f>
        <v>0.87160493827160457</v>
      </c>
      <c r="J6">
        <f>'שגיאת שיפוע'!J6+$M$2</f>
        <v>0.88086419753086387</v>
      </c>
    </row>
    <row r="7" spans="1:13" x14ac:dyDescent="0.25">
      <c r="B7">
        <f>'שגיאת שיפוע'!B7</f>
        <v>4</v>
      </c>
      <c r="C7">
        <f>'שגיאת שיפוע'!C7+$M$2</f>
        <v>1.9240740740740736</v>
      </c>
      <c r="D7">
        <f>'שגיאת שיפוע'!D7+$M$2</f>
        <v>1.3901234567901231</v>
      </c>
      <c r="E7">
        <f>'שגיאת שיפוע'!E7+$M$2</f>
        <v>0.86851851851851825</v>
      </c>
      <c r="F7">
        <f>'שגיאת שיפוע'!F7+$M$2</f>
        <v>0.89629629629629592</v>
      </c>
      <c r="G7">
        <f>'שגיאת שיפוע'!G7+$M$2</f>
        <v>0.85308641975308608</v>
      </c>
      <c r="H7">
        <f>'שגיאת שיפוע'!H7+$M$2</f>
        <v>0.8654320987654317</v>
      </c>
      <c r="I7">
        <f>'שגיאת שיפוע'!I7+$M$2</f>
        <v>0.87160493827160457</v>
      </c>
      <c r="J7">
        <f>'שגיאת שיפוע'!J7+$M$2</f>
        <v>0.88086419753086387</v>
      </c>
    </row>
    <row r="8" spans="1:13" x14ac:dyDescent="0.25">
      <c r="B8">
        <f>'שגיאת שיפוע'!B8</f>
        <v>5</v>
      </c>
      <c r="C8">
        <f>'שגיאת שיפוע'!C8+$M$2</f>
        <v>2.1092592592592587</v>
      </c>
      <c r="D8">
        <f>'שגיאת שיפוע'!D8+$M$2</f>
        <v>1.4888888888888885</v>
      </c>
      <c r="E8">
        <f>'שגיאת שיפוע'!E8+$M$2</f>
        <v>0.86234567901234527</v>
      </c>
      <c r="F8">
        <f>'שגיאת שיפוע'!F8+$M$2</f>
        <v>0.89629629629629592</v>
      </c>
      <c r="G8">
        <f>'שגיאת שיפוע'!G8+$M$2</f>
        <v>0.85308641975308608</v>
      </c>
      <c r="H8">
        <f>'שגיאת שיפוע'!H8+$M$2</f>
        <v>0.86851851851851825</v>
      </c>
      <c r="I8">
        <f>'שגיאת שיפוע'!I8+$M$2</f>
        <v>0.87160493827160457</v>
      </c>
      <c r="J8">
        <f>'שגיאת שיפוע'!J8+$M$2</f>
        <v>0.88703703703703674</v>
      </c>
    </row>
    <row r="9" spans="1:13" x14ac:dyDescent="0.25">
      <c r="B9">
        <f>'שגיאת שיפוע'!B9</f>
        <v>6</v>
      </c>
      <c r="C9">
        <f>'שגיאת שיפוע'!C9+$M$2</f>
        <v>2.2820987654320986</v>
      </c>
      <c r="D9">
        <f>'שגיאת שיפוע'!D9+$M$2</f>
        <v>1.572222222222222</v>
      </c>
      <c r="E9">
        <f>'שגיאת שיפוע'!E9+$M$2</f>
        <v>0.86851851851851825</v>
      </c>
      <c r="F9">
        <f>'שגיאת שיפוע'!F9+$M$2</f>
        <v>0.89938271604938236</v>
      </c>
      <c r="G9">
        <f>'שגיאת שיפוע'!G9+$M$2</f>
        <v>0.84999999999999964</v>
      </c>
      <c r="H9">
        <f>'שגיאת שיפוע'!H9+$M$2</f>
        <v>0.87160493827160457</v>
      </c>
      <c r="I9">
        <f>'שגיאת שיפוע'!I9+$M$2</f>
        <v>0.86851851851851825</v>
      </c>
      <c r="J9">
        <f>'שגיאת שיפוע'!J9+$M$2</f>
        <v>0.88086419753086387</v>
      </c>
    </row>
    <row r="10" spans="1:13" x14ac:dyDescent="0.25">
      <c r="B10">
        <f>'שגיאת שיפוע'!B10</f>
        <v>7</v>
      </c>
      <c r="C10">
        <f>'שגיאת שיפוע'!C10+$M$2</f>
        <v>2.4117283950617274</v>
      </c>
      <c r="D10">
        <f>'שגיאת שיפוע'!D10+$M$2</f>
        <v>1.6432098765432093</v>
      </c>
      <c r="E10">
        <f>'שגיאת שיפוע'!E10+$M$2</f>
        <v>1.0197530864197528</v>
      </c>
      <c r="F10">
        <f>'שגיאת שיפוע'!F10+$M$2</f>
        <v>0.89629629629629592</v>
      </c>
      <c r="G10">
        <f>'שגיאת שיפוע'!G10+$M$2</f>
        <v>1.0074074074074071</v>
      </c>
      <c r="H10">
        <f>'שגיאת שיפוע'!H10+$M$2</f>
        <v>0.86851851851851813</v>
      </c>
      <c r="I10">
        <f>'שגיאת שיפוע'!I10+$M$2</f>
        <v>0.86851851851851825</v>
      </c>
      <c r="J10">
        <f>'שגיאת שיפוע'!J10+$M$2</f>
        <v>0.88086419753086387</v>
      </c>
    </row>
    <row r="11" spans="1:13" x14ac:dyDescent="0.25">
      <c r="B11">
        <f>'שגיאת שיפוע'!B11</f>
        <v>8</v>
      </c>
      <c r="C11">
        <f>'שגיאת שיפוע'!C11+$M$2</f>
        <v>2.5475308641975305</v>
      </c>
      <c r="D11">
        <f>'שגיאת שיפוע'!D11+$M$2</f>
        <v>1.7203703703703699</v>
      </c>
      <c r="E11">
        <f>'שגיאת שיפוע'!E11+$M$2</f>
        <v>0.84999999999999964</v>
      </c>
      <c r="F11">
        <f>'שגיאת שיפוע'!F11+$M$2</f>
        <v>0.89938271604938225</v>
      </c>
      <c r="G11">
        <f>'שגיאת שיפוע'!G11+$M$2</f>
        <v>0.85308641975308597</v>
      </c>
      <c r="H11">
        <f>'שגיאת שיפוע'!H11+$M$2</f>
        <v>0.87160493827160457</v>
      </c>
      <c r="I11">
        <f>'שגיאת שיפוע'!I11+$M$2</f>
        <v>0.86851851851851825</v>
      </c>
      <c r="J11">
        <f>'שגיאת שיפוע'!J11+$M$2</f>
        <v>0.88086419753086387</v>
      </c>
    </row>
    <row r="12" spans="1:13" x14ac:dyDescent="0.25">
      <c r="B12">
        <f>'שגיאת שיפוע'!B12</f>
        <v>9</v>
      </c>
      <c r="C12">
        <f>'שגיאת שיפוע'!C12+$M$2</f>
        <v>2.6462962962962959</v>
      </c>
      <c r="D12">
        <f>'שגיאת שיפוע'!D12+$M$2</f>
        <v>1.772839506172839</v>
      </c>
      <c r="E12">
        <f>'שגיאת שיפוע'!E12+$M$2</f>
        <v>0.85617283950617251</v>
      </c>
      <c r="F12">
        <f>'שגיאת שיפוע'!F12+$M$2</f>
        <v>0.89629629629629592</v>
      </c>
      <c r="G12">
        <f>'שגיאת שיפוע'!G12+$M$2</f>
        <v>0.85308641975308597</v>
      </c>
      <c r="H12">
        <f>'שגיאת שיפוע'!H12+$M$2</f>
        <v>0.87160493827160457</v>
      </c>
      <c r="I12">
        <f>'שגיאת שיפוע'!I12+$M$2</f>
        <v>0.8654320987654317</v>
      </c>
      <c r="J12">
        <f>'שגיאת שיפוע'!J12+$M$2</f>
        <v>0.87469135802469089</v>
      </c>
    </row>
    <row r="13" spans="1:13" x14ac:dyDescent="0.25">
      <c r="B13">
        <f>'שגיאת שיפוע'!B13</f>
        <v>10</v>
      </c>
      <c r="C13">
        <f>'שגיאת שיפוע'!C13+$M$2</f>
        <v>2.7327160493827156</v>
      </c>
      <c r="D13">
        <f>'שגיאת שיפוע'!D13+$M$2</f>
        <v>1.8283950617283944</v>
      </c>
      <c r="E13">
        <f>'שגיאת שיפוע'!E13+$M$2</f>
        <v>0.8654320987654317</v>
      </c>
      <c r="F13">
        <f>'שגיאת שיפוע'!F13+$M$2</f>
        <v>0.89629629629629592</v>
      </c>
      <c r="G13">
        <f>'שגיאת שיפוע'!G13+$M$2</f>
        <v>0.85308641975308597</v>
      </c>
      <c r="H13">
        <f>'שגיאת שיפוע'!H13+$M$2</f>
        <v>0.87160493827160468</v>
      </c>
      <c r="I13">
        <f>'שגיאת שיפוע'!I13+$M$2</f>
        <v>0.8654320987654317</v>
      </c>
      <c r="J13">
        <f>'שגיאת שיפוע'!J13+$M$2</f>
        <v>0.88086419753086387</v>
      </c>
    </row>
    <row r="14" spans="1:13" x14ac:dyDescent="0.25">
      <c r="B14">
        <f>'שגיאת שיפוע'!B14</f>
        <v>11</v>
      </c>
      <c r="C14">
        <f>'שגיאת שיפוע'!C14+$M$2</f>
        <v>2.8006172839506167</v>
      </c>
      <c r="D14">
        <f>'שגיאת שיפוע'!D14+$M$2</f>
        <v>1.8746913580246911</v>
      </c>
      <c r="E14">
        <f>'שגיאת שיפוע'!E14+$M$2</f>
        <v>0.874691358024691</v>
      </c>
      <c r="F14">
        <f>'שגיאת שיפוע'!F14+$M$2</f>
        <v>0.89938271604938236</v>
      </c>
      <c r="G14">
        <f>'שגיאת שיפוע'!G14+$M$2</f>
        <v>0.84999999999999964</v>
      </c>
      <c r="H14">
        <f>'שגיאת שיפוע'!H14+$M$2</f>
        <v>0.87160493827160468</v>
      </c>
      <c r="I14">
        <f>'שגיאת שיפוע'!I14+$M$2</f>
        <v>0.8654320987654317</v>
      </c>
      <c r="J14">
        <f>'שגיאת שיפוע'!J14+$M$2</f>
        <v>0.87469135802469111</v>
      </c>
    </row>
    <row r="15" spans="1:13" x14ac:dyDescent="0.25">
      <c r="B15">
        <f>'שגיאת שיפוע'!B15</f>
        <v>12</v>
      </c>
      <c r="C15">
        <f>'שגיאת שיפוע'!C15+$M$2</f>
        <v>2.8685185185185182</v>
      </c>
      <c r="D15">
        <f>'שגיאת שיפוע'!D15+$M$2</f>
        <v>1.9148148148148145</v>
      </c>
      <c r="E15">
        <f>'שגיאת שיפוע'!E15+$M$2</f>
        <v>0.8839506172839503</v>
      </c>
      <c r="F15">
        <f>'שגיאת שיפוע'!F15+$M$2</f>
        <v>0.89629629629629592</v>
      </c>
      <c r="G15">
        <f>'שגיאת שיפוע'!G15+$M$2</f>
        <v>0.84999999999999964</v>
      </c>
      <c r="H15">
        <f>'שגיאת שיפוע'!H15+$M$2</f>
        <v>0.87160493827160457</v>
      </c>
      <c r="I15">
        <f>'שגיאת שיפוע'!I15+$M$2</f>
        <v>0.86851851851851825</v>
      </c>
      <c r="J15">
        <f>'שגיאת שיפוע'!J15+$M$2</f>
        <v>0.88086419753086387</v>
      </c>
    </row>
    <row r="16" spans="1:13" x14ac:dyDescent="0.25">
      <c r="B16">
        <f>'שגיאת שיפוע'!B16</f>
        <v>13</v>
      </c>
      <c r="C16">
        <f>'שגיאת שיפוע'!C16+$M$2</f>
        <v>2.9179012345679007</v>
      </c>
      <c r="D16">
        <f>'שגיאת שיפוע'!D16+$M$2</f>
        <v>1.9487654320987651</v>
      </c>
      <c r="E16">
        <f>'שגיאת שיפוע'!E16+$M$2</f>
        <v>0.8932098765432096</v>
      </c>
      <c r="F16">
        <f>'שגיאת שיפוע'!F16+$M$2</f>
        <v>0.89629629629629592</v>
      </c>
      <c r="G16">
        <f>'שגיאת שיפוע'!G16+$M$2</f>
        <v>0.84999999999999964</v>
      </c>
      <c r="H16">
        <f>'שגיאת שיפוע'!H16+$M$2</f>
        <v>0.87160493827160457</v>
      </c>
      <c r="I16">
        <f>'שגיאת שיפוע'!I16+$M$2</f>
        <v>0.86851851851851825</v>
      </c>
      <c r="J16">
        <f>'שגיאת שיפוע'!J16+$M$2</f>
        <v>0.88086419753086387</v>
      </c>
    </row>
    <row r="17" spans="2:10" x14ac:dyDescent="0.25">
      <c r="B17">
        <f>'שגיאת שיפוע'!B17</f>
        <v>14</v>
      </c>
      <c r="C17">
        <f>'שגיאת שיפוע'!C17+$M$2</f>
        <v>2.9858024691358023</v>
      </c>
      <c r="D17">
        <f>'שגיאת שיפוע'!D17+$M$2</f>
        <v>1.9919753086419749</v>
      </c>
      <c r="E17">
        <f>'שגיאת שיפוע'!E17+$M$2</f>
        <v>0.90555555555555511</v>
      </c>
      <c r="F17">
        <f>'שגיאת שיפוע'!F17+$M$2</f>
        <v>0.89320987654320949</v>
      </c>
      <c r="G17">
        <f>'שגיאת שיפוע'!G17+$M$2</f>
        <v>0.84999999999999964</v>
      </c>
      <c r="H17">
        <f>'שגיאת שיפוע'!H17+$M$2</f>
        <v>0.87160493827160457</v>
      </c>
      <c r="I17">
        <f>'שגיאת שיפוע'!I17+$M$2</f>
        <v>0.86851851851851813</v>
      </c>
      <c r="J17">
        <f>'שגיאת שיפוע'!J17+$M$2</f>
        <v>0.88086419753086387</v>
      </c>
    </row>
    <row r="18" spans="2:10" x14ac:dyDescent="0.25">
      <c r="B18">
        <f>'שגיאת שיפוע'!B18</f>
        <v>15</v>
      </c>
      <c r="C18">
        <f>'שגיאת שיפוע'!C18+$M$2</f>
        <v>3.0104938271604933</v>
      </c>
      <c r="D18">
        <f>'שגיאת שיפוע'!D18+$M$2</f>
        <v>2.0135802469135795</v>
      </c>
      <c r="E18">
        <f>'שגיאת שיפוע'!E18+$M$2</f>
        <v>0.91481481481481441</v>
      </c>
      <c r="F18">
        <f>'שגיאת שיפוע'!F18+$M$2</f>
        <v>0.89320987654320949</v>
      </c>
      <c r="G18">
        <f>'שגיאת שיפוע'!G18+$M$2</f>
        <v>0.84999999999999964</v>
      </c>
      <c r="H18">
        <f>'שגיאת שיפוע'!H18+$M$2</f>
        <v>0.87160493827160457</v>
      </c>
      <c r="I18">
        <f>'שגיאת שיפוע'!I18+$M$2</f>
        <v>0.86851851851851813</v>
      </c>
      <c r="J18">
        <f>'שגיאת שיפוע'!J18+$M$2</f>
        <v>0.88086419753086387</v>
      </c>
    </row>
    <row r="19" spans="2:10" x14ac:dyDescent="0.25">
      <c r="B19">
        <f>'שגיאת שיפוע'!B19</f>
        <v>16</v>
      </c>
      <c r="C19">
        <f>'שגיאת שיפוע'!C19+$M$2</f>
        <v>3.0166666666666662</v>
      </c>
      <c r="D19">
        <f>'שגיאת שיפוע'!D19+$M$2</f>
        <v>2.0290123456790119</v>
      </c>
      <c r="E19">
        <f>'שגיאת שיפוע'!E19+$M$2</f>
        <v>0.93024691358024647</v>
      </c>
      <c r="F19">
        <f>'שגיאת שיפוע'!F19+$M$2</f>
        <v>0.89012345679012306</v>
      </c>
      <c r="G19">
        <f>'שגיאת שיפוע'!G19+$M$2</f>
        <v>0.84999999999999964</v>
      </c>
      <c r="H19">
        <f>'שגיאת שיפוע'!H19+$M$2</f>
        <v>0.87160493827160457</v>
      </c>
      <c r="I19">
        <f>'שגיאת שיפוע'!I19+$M$2</f>
        <v>0.86851851851851813</v>
      </c>
      <c r="J19">
        <f>'שגיאת שיפוע'!J19+$M$2</f>
        <v>0.88086419753086387</v>
      </c>
    </row>
    <row r="20" spans="2:10" x14ac:dyDescent="0.25">
      <c r="B20">
        <f>'שגיאת שיפוע'!B20</f>
        <v>17</v>
      </c>
      <c r="C20">
        <f>'שגיאת שיפוע'!C20+$M$2</f>
        <v>3.0475308641975305</v>
      </c>
      <c r="D20">
        <f>'שגיאת שיפוע'!D20+$M$2</f>
        <v>2.0537037037037034</v>
      </c>
      <c r="E20">
        <f>'שגיאת שיפוע'!E20+$M$2</f>
        <v>0.93641975308641934</v>
      </c>
      <c r="F20">
        <f>'שגיאת שיפוע'!F20+$M$2</f>
        <v>0.89320987654320949</v>
      </c>
      <c r="G20">
        <f>'שגיאת שיפוע'!G20+$M$2</f>
        <v>0.84999999999999964</v>
      </c>
      <c r="H20">
        <f>'שגיאת שיפוע'!H20+$M$2</f>
        <v>0.87469135802469089</v>
      </c>
      <c r="I20">
        <f>'שגיאת שיפוע'!I20+$M$2</f>
        <v>0.86851851851851813</v>
      </c>
      <c r="J20">
        <f>'שגיאת שיפוע'!J20+$M$2</f>
        <v>0.88703703703703651</v>
      </c>
    </row>
    <row r="21" spans="2:10" x14ac:dyDescent="0.25">
      <c r="B21">
        <f>'שגיאת שיפוע'!B21</f>
        <v>18</v>
      </c>
      <c r="C21">
        <f>'שגיאת שיפוע'!C21+$M$2</f>
        <v>3.0660493827160495</v>
      </c>
      <c r="D21">
        <f>'שגיאת שיפוע'!D21+$M$2</f>
        <v>2.0691358024691358</v>
      </c>
      <c r="E21">
        <f>'שגיאת שיפוע'!E21+$M$2</f>
        <v>0.94567901234567864</v>
      </c>
      <c r="F21">
        <f>'שגיאת שיפוע'!F21+$M$2</f>
        <v>0.89012345679012306</v>
      </c>
      <c r="G21">
        <f>'שגיאת שיפוע'!G21+$M$2</f>
        <v>0.85308641975308608</v>
      </c>
      <c r="H21">
        <f>'שגיאת שיפוע'!H21+$M$2</f>
        <v>0.87469135802469089</v>
      </c>
      <c r="I21">
        <f>'שגיאת שיפוע'!I21+$M$2</f>
        <v>0.87160493827160457</v>
      </c>
      <c r="J21">
        <f>'שגיאת שיפוע'!J21+$M$2</f>
        <v>0.88703703703703651</v>
      </c>
    </row>
    <row r="22" spans="2:10" x14ac:dyDescent="0.25">
      <c r="B22">
        <f>'שגיאת שיפוע'!B22</f>
        <v>19</v>
      </c>
      <c r="C22">
        <f>'שגיאת שיפוע'!C22+$M$2</f>
        <v>3.072222222222222</v>
      </c>
      <c r="D22">
        <f>'שגיאת שיפוע'!D22+$M$2</f>
        <v>2.0814814814814815</v>
      </c>
      <c r="E22">
        <f>'שגיאת שיפוע'!E22+$M$2</f>
        <v>0.95493827160493783</v>
      </c>
      <c r="F22">
        <f>'שגיאת שיפוע'!F22+$M$2</f>
        <v>0.88703703703703662</v>
      </c>
      <c r="G22">
        <f>'שגיאת שיפוע'!G22+$M$2</f>
        <v>0.85308641975308608</v>
      </c>
      <c r="H22">
        <f>'שגיאת שיפוע'!H22+$M$2</f>
        <v>0.87160493827160457</v>
      </c>
      <c r="I22">
        <f>'שגיאת שיפוע'!I22+$M$2</f>
        <v>0.86851851851851825</v>
      </c>
      <c r="J22">
        <f>'שגיאת שיפוע'!J22+$M$2</f>
        <v>0.88086419753086387</v>
      </c>
    </row>
    <row r="23" spans="2:10" x14ac:dyDescent="0.25">
      <c r="B23">
        <f>'שגיאת שיפוע'!B23</f>
        <v>20</v>
      </c>
      <c r="C23">
        <f>'שגיאת שיפוע'!C23+$M$2</f>
        <v>3.0907407407407406</v>
      </c>
      <c r="D23">
        <f>'שגיאת שיפוע'!D23+$M$2</f>
        <v>2.0999999999999996</v>
      </c>
      <c r="E23">
        <f>'שגיאת שיפוע'!E23+$M$2</f>
        <v>0.96728395061728345</v>
      </c>
      <c r="F23">
        <f>'שגיאת שיפוע'!F23+$M$2</f>
        <v>0.88703703703703662</v>
      </c>
      <c r="G23">
        <f>'שגיאת שיפוע'!G23+$M$2</f>
        <v>0.85308641975308608</v>
      </c>
      <c r="H23">
        <f>'שגיאת שיפוע'!H23+$M$2</f>
        <v>0.87253086419753045</v>
      </c>
      <c r="I23">
        <f>'שגיאת שיפוע'!I23+$M$2</f>
        <v>0.86851851851851825</v>
      </c>
      <c r="J23">
        <f>'שגיאת שיפוע'!J23+$M$2</f>
        <v>0.87654320987654288</v>
      </c>
    </row>
    <row r="24" spans="2:10" x14ac:dyDescent="0.25">
      <c r="B24">
        <f>'שגיאת שיפוע'!B24</f>
        <v>21</v>
      </c>
      <c r="C24">
        <f>'שגיאת שיפוע'!C24+$M$2</f>
        <v>3.1462962962962964</v>
      </c>
      <c r="D24">
        <f>'שגיאת שיפוע'!D24+$M$2</f>
        <v>2.1370370370370368</v>
      </c>
      <c r="E24">
        <f>'שגיאת שיפוע'!E24+$M$2</f>
        <v>0.97654320987654275</v>
      </c>
      <c r="F24">
        <f>'שגיאת שיפוע'!F24+$M$2</f>
        <v>0.8839506172839503</v>
      </c>
      <c r="G24">
        <f>'שגיאת שיפוע'!G24+$M$2</f>
        <v>0.85308641975308608</v>
      </c>
      <c r="H24">
        <f>'שגיאת שיפוע'!H24+$M$2</f>
        <v>0.874691358024691</v>
      </c>
      <c r="I24">
        <f>'שגיאת שיפוע'!I24+$M$2</f>
        <v>0.86851851851851825</v>
      </c>
      <c r="J24">
        <f>'שגיאת שיפוע'!J24+$M$2</f>
        <v>0.88703703703703674</v>
      </c>
    </row>
    <row r="25" spans="2:10" x14ac:dyDescent="0.25">
      <c r="B25">
        <f>'שגיאת שיפוע'!B25</f>
        <v>22</v>
      </c>
      <c r="C25">
        <f>'שגיאת שיפוע'!C25+$M$2</f>
        <v>3.1216049382716045</v>
      </c>
      <c r="D25">
        <f>'שגיאת שיפוע'!D25+$M$2</f>
        <v>2.1308641975308635</v>
      </c>
      <c r="E25">
        <f>'שגיאת שיפוע'!E25+$M$2</f>
        <v>0.98580246913580205</v>
      </c>
      <c r="F25">
        <f>'שגיאת שיפוע'!F25+$M$2</f>
        <v>0.89938271604938225</v>
      </c>
      <c r="G25">
        <f>'שגיאת שיפוע'!G25+$M$2</f>
        <v>0.85308641975308608</v>
      </c>
      <c r="H25">
        <f>'שגיאת שיפוע'!H25+$M$2</f>
        <v>0.89135802469135761</v>
      </c>
      <c r="I25">
        <f>'שגיאת שיפוע'!I25+$M$2</f>
        <v>0.86851851851851825</v>
      </c>
      <c r="J25">
        <f>'שגיאת שיפוע'!J25+$M$2</f>
        <v>0.88333333333333319</v>
      </c>
    </row>
    <row r="26" spans="2:10" x14ac:dyDescent="0.25">
      <c r="B26">
        <f>'שגיאת שיפוע'!B26</f>
        <v>23</v>
      </c>
      <c r="C26">
        <f>'שגיאת שיפוע'!C26+$M$2</f>
        <v>3.1154320987654316</v>
      </c>
      <c r="D26">
        <f>'שגיאת שיפוע'!D26+$M$2</f>
        <v>2.1308641975308635</v>
      </c>
      <c r="E26">
        <f>'שגיאת שיפוע'!E26+$M$2</f>
        <v>0.98888888888888848</v>
      </c>
      <c r="F26">
        <f>'שגיאת שיפוע'!F26+$M$2</f>
        <v>0.88086419753086387</v>
      </c>
      <c r="G26">
        <f>'שגיאת שיפוע'!G26+$M$2</f>
        <v>0.85308641975308608</v>
      </c>
      <c r="H26">
        <f>'שגיאת שיפוע'!H26+$M$2</f>
        <v>0.874691358024691</v>
      </c>
      <c r="I26">
        <f>'שגיאת שיפוע'!I26+$M$2</f>
        <v>0.86851851851851825</v>
      </c>
      <c r="J26">
        <f>'שגיאת שיפוע'!J26+$M$2</f>
        <v>0.88703703703703674</v>
      </c>
    </row>
    <row r="27" spans="2:10" x14ac:dyDescent="0.25">
      <c r="B27">
        <f>'שגיאת שיפוע'!B27</f>
        <v>24</v>
      </c>
      <c r="C27">
        <f>'שגיאת שיפוע'!C27+$M$2</f>
        <v>3.1524691358024692</v>
      </c>
      <c r="D27">
        <f>'שגיאת שיפוע'!D27+$M$2</f>
        <v>2.1586419753086417</v>
      </c>
      <c r="E27">
        <f>'שגיאת שיפוע'!E27+$M$2</f>
        <v>0.99814814814814767</v>
      </c>
      <c r="F27">
        <f>'שגיאת שיפוע'!F27+$M$2</f>
        <v>0.85308641975308597</v>
      </c>
      <c r="G27">
        <f>'שגיאת שיפוע'!G27+$M$2</f>
        <v>0.87160493827160457</v>
      </c>
      <c r="H27">
        <f>'שגיאת שיפוע'!H27+$M$2</f>
        <v>0.85308641975308608</v>
      </c>
      <c r="I27">
        <f>'שגיאת שיפוע'!I27+$M$2</f>
        <v>0.85617283950617251</v>
      </c>
      <c r="J27">
        <f>'שגיאת שיפוע'!J27+$M$2</f>
        <v>0.88703703703703674</v>
      </c>
    </row>
    <row r="28" spans="2:10" x14ac:dyDescent="0.25">
      <c r="B28">
        <f>'שגיאת שיפוע'!B28</f>
        <v>25</v>
      </c>
      <c r="C28">
        <f>'שגיאת שיפוע'!C28+$M$2</f>
        <v>3.1833333333333327</v>
      </c>
      <c r="D28">
        <f>'שגיאת שיפוע'!D28+$M$2</f>
        <v>2.1833333333333327</v>
      </c>
      <c r="E28">
        <f>'שגיאת שיפוע'!E28+$M$2</f>
        <v>1.0104938271604935</v>
      </c>
      <c r="F28">
        <f>'שגיאת שיפוע'!F28+$M$2</f>
        <v>0.87777777777777743</v>
      </c>
      <c r="G28">
        <f>'שגיאת שיפוע'!G28+$M$2</f>
        <v>0.85617283950617262</v>
      </c>
      <c r="H28">
        <f>'שגיאת שיפוע'!H28+$M$2</f>
        <v>0.87777777777777755</v>
      </c>
      <c r="I28">
        <f>'שגיאת שיפוע'!I28+$M$2</f>
        <v>0.87160493827160468</v>
      </c>
      <c r="J28">
        <f>'שגיאת שיפוע'!J28+$M$2</f>
        <v>0.89320987654320971</v>
      </c>
    </row>
    <row r="29" spans="2:10" x14ac:dyDescent="0.25">
      <c r="B29">
        <f>'שגיאת שיפוע'!B29</f>
        <v>26</v>
      </c>
      <c r="C29">
        <f>'שגיאת שיפוע'!C29+$M$2</f>
        <v>3.1895061728395055</v>
      </c>
      <c r="D29">
        <f>'שגיאת שיפוע'!D29+$M$2</f>
        <v>2.189506172839506</v>
      </c>
      <c r="E29">
        <f>'שגיאת שיפוע'!E29+$M$2</f>
        <v>1.0135802469135797</v>
      </c>
      <c r="F29">
        <f>'שגיאת שיפוע'!F29+$M$2</f>
        <v>0.87777777777777743</v>
      </c>
      <c r="G29">
        <f>'שגיאת שיפוע'!G29+$M$2</f>
        <v>0.85617283950617262</v>
      </c>
      <c r="H29">
        <f>'שגיאת שיפוע'!H29+$M$2</f>
        <v>0.87777777777777755</v>
      </c>
      <c r="I29">
        <f>'שגיאת שיפוע'!I29+$M$2</f>
        <v>0.86851851851851825</v>
      </c>
      <c r="J29">
        <f>'שגיאת שיפוע'!J29+$M$2</f>
        <v>0.88703703703703674</v>
      </c>
    </row>
    <row r="30" spans="2:10" x14ac:dyDescent="0.25">
      <c r="B30">
        <f>'שגיאת שיפוע'!B30</f>
        <v>27</v>
      </c>
      <c r="C30">
        <f>'שגיאת שיפוע'!C30+$M$2</f>
        <v>3.1956790123456789</v>
      </c>
      <c r="D30">
        <f>'שגיאת שיפוע'!D30+$M$2</f>
        <v>2.1987654320987651</v>
      </c>
      <c r="E30">
        <f>'שגיאת שיפוע'!E30+$M$2</f>
        <v>1.022839506172839</v>
      </c>
      <c r="F30">
        <f>'שגיאת שיפוע'!F30+$M$2</f>
        <v>0.874691358024691</v>
      </c>
      <c r="G30">
        <f>'שגיאת שיפוע'!G30+$M$2</f>
        <v>0.85617283950617262</v>
      </c>
      <c r="H30">
        <f>'שגיאת שיפוע'!H30+$M$2</f>
        <v>0.87777777777777755</v>
      </c>
      <c r="I30">
        <f>'שגיאת שיפוע'!I30+$M$2</f>
        <v>0.86851851851851825</v>
      </c>
      <c r="J30">
        <f>'שגיאת שיפוע'!J30+$M$2</f>
        <v>0.88703703703703674</v>
      </c>
    </row>
    <row r="31" spans="2:10" x14ac:dyDescent="0.25">
      <c r="B31">
        <f>'שגיאת שיפוע'!B31</f>
        <v>28</v>
      </c>
      <c r="C31">
        <f>'שגיאת שיפוע'!C31+$M$2</f>
        <v>3.1833333333333327</v>
      </c>
      <c r="D31">
        <f>'שגיאת שיפוע'!D31+$M$2</f>
        <v>2.1925925925925922</v>
      </c>
      <c r="E31">
        <f>'שגיאת שיפוע'!E31+$M$2</f>
        <v>1.0259259259259255</v>
      </c>
      <c r="F31">
        <f>'שגיאת שיפוע'!F31+$M$2</f>
        <v>0.87160493827160457</v>
      </c>
      <c r="G31">
        <f>'שגיאת שיפוע'!G31+$M$2</f>
        <v>0.85617283950617262</v>
      </c>
      <c r="H31">
        <f>'שגיאת שיפוע'!H31+$M$2</f>
        <v>0.87777777777777755</v>
      </c>
      <c r="I31">
        <f>'שגיאת שיפוע'!I31+$M$2</f>
        <v>0.86851851851851825</v>
      </c>
      <c r="J31">
        <f>'שגיאת שיפוע'!J31+$M$2</f>
        <v>0.88703703703703674</v>
      </c>
    </row>
    <row r="32" spans="2:10" x14ac:dyDescent="0.25">
      <c r="B32">
        <f>'שגיאת שיפוע'!B32</f>
        <v>29</v>
      </c>
      <c r="C32">
        <f>'שגיאת שיפוע'!C32+$M$2</f>
        <v>3.189506172839506</v>
      </c>
      <c r="D32">
        <f>'שגיאת שיפוע'!D32+$M$2</f>
        <v>2.2018518518518517</v>
      </c>
      <c r="E32">
        <f>'שגיאת שיפוע'!E32+$M$2</f>
        <v>1.0320987654320983</v>
      </c>
      <c r="F32">
        <f>'שגיאת שיפוע'!F32+$M$2</f>
        <v>0.87160493827160457</v>
      </c>
      <c r="G32">
        <f>'שגיאת שיפוע'!G32+$M$2</f>
        <v>0.85617283950617262</v>
      </c>
      <c r="H32">
        <f>'שגיאת שיפוע'!H32+$M$2</f>
        <v>0.87777777777777755</v>
      </c>
      <c r="I32">
        <f>'שגיאת שיפוע'!I32+$M$2</f>
        <v>0.86851851851851825</v>
      </c>
      <c r="J32">
        <f>'שגיאת שיפוע'!J32+$M$2</f>
        <v>0.88703703703703674</v>
      </c>
    </row>
    <row r="33" spans="2:10" x14ac:dyDescent="0.25">
      <c r="B33">
        <f>'שגיאת שיפוע'!B33</f>
        <v>30</v>
      </c>
      <c r="C33">
        <f>'שגיאת שיפוע'!C33+$M$2</f>
        <v>3.1956790123456789</v>
      </c>
      <c r="D33">
        <f>'שגיאת שיפוע'!D33+$M$2</f>
        <v>2.2111111111111108</v>
      </c>
      <c r="E33">
        <f>'שגיאת שיפוע'!E33+$M$2</f>
        <v>1.0413580246913576</v>
      </c>
      <c r="F33">
        <f>'שגיאת שיפוע'!F33+$M$2</f>
        <v>0.86851851851851825</v>
      </c>
      <c r="G33">
        <f>'שגיאת שיפוע'!G33+$M$2</f>
        <v>0.85617283950617262</v>
      </c>
      <c r="H33">
        <f>'שגיאת שיפוע'!H33+$M$2</f>
        <v>0.87777777777777755</v>
      </c>
      <c r="I33">
        <f>'שגיאת שיפוע'!I33+$M$2</f>
        <v>0.87160493827160468</v>
      </c>
      <c r="J33">
        <f>'שגיאת שיפוע'!J33+$M$2</f>
        <v>0.89320987654320971</v>
      </c>
    </row>
    <row r="34" spans="2:10" x14ac:dyDescent="0.25">
      <c r="B34">
        <f>'שגיאת שיפוע'!B34</f>
        <v>31</v>
      </c>
      <c r="C34">
        <f>'שגיאת שיפוע'!C34+$M$2</f>
        <v>3.2080246913580241</v>
      </c>
      <c r="D34">
        <f>'שגיאת שיפוע'!D34+$M$2</f>
        <v>2.2172839506172837</v>
      </c>
      <c r="E34">
        <f>'שגיאת שיפוע'!E34+$M$2</f>
        <v>1.0444444444444441</v>
      </c>
      <c r="F34">
        <f>'שגיאת שיפוע'!F34+$M$2</f>
        <v>0.8654320987654317</v>
      </c>
      <c r="G34">
        <f>'שגיאת שיפוע'!G34+$M$2</f>
        <v>0.85617283950617262</v>
      </c>
      <c r="H34">
        <f>'שגיאת שיפוע'!H34+$M$2</f>
        <v>0.874691358024691</v>
      </c>
      <c r="I34">
        <f>'שגיאת שיפוע'!I34+$M$2</f>
        <v>0.87160493827160468</v>
      </c>
      <c r="J34">
        <f>'שגיאת שיפוע'!J34+$M$2</f>
        <v>0.88703703703703674</v>
      </c>
    </row>
    <row r="35" spans="2:10" x14ac:dyDescent="0.25">
      <c r="B35">
        <f>'שגיאת שיפוע'!B35</f>
        <v>32</v>
      </c>
      <c r="C35">
        <f>'שגיאת שיפוע'!C35+$M$2</f>
        <v>3.2141975308641975</v>
      </c>
      <c r="D35">
        <f>'שגיאת שיפוע'!D35+$M$2</f>
        <v>2.2265432098765432</v>
      </c>
      <c r="E35">
        <f>'שגיאת שיפוע'!E35+$M$2</f>
        <v>1.0475308641975305</v>
      </c>
      <c r="F35">
        <f>'שגיאת שיפוע'!F35+$M$2</f>
        <v>0.8654320987654317</v>
      </c>
      <c r="G35">
        <f>'שגיאת שיפוע'!G35+$M$2</f>
        <v>0.85925925925925895</v>
      </c>
      <c r="H35">
        <f>'שגיאת שיפוע'!H35+$M$2</f>
        <v>0.87777777777777755</v>
      </c>
      <c r="I35">
        <f>'שגיאת שיפוע'!I35+$M$2</f>
        <v>0.87160493827160468</v>
      </c>
      <c r="J35">
        <f>'שגיאת שיפוע'!J35+$M$2</f>
        <v>0.89320987654320971</v>
      </c>
    </row>
    <row r="36" spans="2:10" x14ac:dyDescent="0.25">
      <c r="B36">
        <f>'שגיאת שיפוע'!B36</f>
        <v>33</v>
      </c>
      <c r="C36">
        <f>'שגיאת שיפוע'!C36+$M$2</f>
        <v>3.2203703703703694</v>
      </c>
      <c r="D36">
        <f>'שגיאת שיפוע'!D36+$M$2</f>
        <v>2.229629629629629</v>
      </c>
      <c r="E36">
        <f>'שגיאת שיפוע'!E36+$M$2</f>
        <v>1.022839506172839</v>
      </c>
      <c r="F36">
        <f>'שגיאת שיפוע'!F36+$M$2</f>
        <v>0.86234567901234538</v>
      </c>
      <c r="G36">
        <f>'שגיאת שיפוע'!G36+$M$2</f>
        <v>0.88703703703703674</v>
      </c>
      <c r="H36">
        <f>'שגיאת שיפוע'!H36+$M$2</f>
        <v>0.87777777777777755</v>
      </c>
      <c r="I36">
        <f>'שגיאת שיפוע'!I36+$M$2</f>
        <v>0.86851851851851825</v>
      </c>
      <c r="J36">
        <f>'שגיאת שיפוע'!J36+$M$2</f>
        <v>0.88703703703703674</v>
      </c>
    </row>
    <row r="37" spans="2:10" x14ac:dyDescent="0.25">
      <c r="B37">
        <f>'שגיאת שיפוע'!B37</f>
        <v>34</v>
      </c>
      <c r="C37">
        <f>'שגיאת שיפוע'!C37+$M$2</f>
        <v>3.1895061728395055</v>
      </c>
      <c r="D37">
        <f>'שגיאת שיפוע'!D37+$M$2</f>
        <v>2.2203703703703699</v>
      </c>
      <c r="E37">
        <f>'שגיאת שיפוע'!E37+$M$2</f>
        <v>1.059876543209876</v>
      </c>
      <c r="F37">
        <f>'שגיאת שיפוע'!F37+$M$2</f>
        <v>0.86234567901234538</v>
      </c>
      <c r="G37">
        <f>'שגיאת שיפוע'!G37+$M$2</f>
        <v>0.85617283950617262</v>
      </c>
      <c r="H37">
        <f>'שגיאת שיפוע'!H37+$M$2</f>
        <v>0.87777777777777755</v>
      </c>
      <c r="I37">
        <f>'שגיאת שיפוע'!I37+$M$2</f>
        <v>0.86851851851851825</v>
      </c>
      <c r="J37">
        <f>'שגיאת שיפוע'!J37+$M$2</f>
        <v>0.88703703703703674</v>
      </c>
    </row>
    <row r="38" spans="2:10" x14ac:dyDescent="0.25">
      <c r="B38">
        <f>'שגיאת שיפוע'!B38</f>
        <v>35</v>
      </c>
      <c r="C38">
        <f>'שגיאת שיפוע'!C38+$M$2</f>
        <v>3.2141975308641975</v>
      </c>
      <c r="D38">
        <f>'שגיאת שיפוע'!D38+$M$2</f>
        <v>2.2327160493827156</v>
      </c>
      <c r="E38">
        <f>'שגיאת שיפוע'!E38+$M$2</f>
        <v>1.059876543209876</v>
      </c>
      <c r="F38">
        <f>'שגיאת שיפוע'!F38+$M$2</f>
        <v>0.86234567901234538</v>
      </c>
      <c r="G38">
        <f>'שגיאת שיפוע'!G38+$M$2</f>
        <v>0.85617283950617262</v>
      </c>
      <c r="H38">
        <f>'שגיאת שיפוע'!H38+$M$2</f>
        <v>0.87777777777777755</v>
      </c>
      <c r="I38">
        <f>'שגיאת שיפוע'!I38+$M$2</f>
        <v>0.86851851851851825</v>
      </c>
      <c r="J38">
        <f>'שגיאת שיפוע'!J38+$M$2</f>
        <v>0.88703703703703674</v>
      </c>
    </row>
    <row r="39" spans="2:10" x14ac:dyDescent="0.25">
      <c r="B39">
        <f>'שגיאת שיפוע'!B39</f>
        <v>36</v>
      </c>
      <c r="C39">
        <f>'שגיאת שיפוע'!C39+$M$2</f>
        <v>3.1956790123456789</v>
      </c>
      <c r="D39">
        <f>'שגיאת שיפוע'!D39+$M$2</f>
        <v>2.2203703703703699</v>
      </c>
      <c r="E39">
        <f>'שגיאת שיפוע'!E39+$M$2</f>
        <v>1.059876543209876</v>
      </c>
      <c r="F39">
        <f>'שגיאת שיפוע'!F39+$M$2</f>
        <v>0.85617283950617251</v>
      </c>
      <c r="G39">
        <f>'שגיאת שיפוע'!G39+$M$2</f>
        <v>0.85925925925925895</v>
      </c>
      <c r="H39">
        <f>'שגיאת שיפוע'!H39+$M$2</f>
        <v>0.87777777777777732</v>
      </c>
      <c r="I39">
        <f>'שגיאת שיפוע'!I39+$M$2</f>
        <v>0.87160493827160457</v>
      </c>
      <c r="J39">
        <f>'שגיאת שיפוע'!J39+$M$2</f>
        <v>0.89320987654320949</v>
      </c>
    </row>
    <row r="40" spans="2:10" x14ac:dyDescent="0.25">
      <c r="B40">
        <f>'שגיאת שיפוע'!B40</f>
        <v>37</v>
      </c>
      <c r="C40">
        <f>'שגיאת שיפוע'!C40+$M$2</f>
        <v>3.1895061728395051</v>
      </c>
      <c r="D40">
        <f>'שגיאת שיפוע'!D40+$M$2</f>
        <v>2.2265432098765423</v>
      </c>
      <c r="E40">
        <f>'שגיאת שיפוע'!E40+$M$2</f>
        <v>1.0691358024691353</v>
      </c>
      <c r="F40">
        <f>'שגיאת שיפוע'!F40+$M$2</f>
        <v>0.85617283950617251</v>
      </c>
      <c r="G40">
        <f>'שגיאת שיפוע'!G40+$M$2</f>
        <v>0.85925925925925895</v>
      </c>
      <c r="H40">
        <f>'שגיאת שיפוע'!H40+$M$2</f>
        <v>0.87777777777777732</v>
      </c>
      <c r="I40">
        <f>'שגיאת שיפוע'!I40+$M$2</f>
        <v>0.86851851851851813</v>
      </c>
      <c r="J40">
        <f>'שגיאת שיפוע'!J40+$M$2</f>
        <v>0.88703703703703651</v>
      </c>
    </row>
    <row r="41" spans="2:10" x14ac:dyDescent="0.25">
      <c r="B41">
        <f>'שגיאת שיפוע'!B41</f>
        <v>38</v>
      </c>
      <c r="C41">
        <f>'שגיאת שיפוע'!C41+$M$2</f>
        <v>3.2080246913580246</v>
      </c>
      <c r="D41">
        <f>'שגיאת שיפוע'!D41+$M$2</f>
        <v>2.2358024691358023</v>
      </c>
      <c r="E41">
        <f>'שגיאת שיפוע'!E41+$M$2</f>
        <v>1.0722222222222217</v>
      </c>
      <c r="F41">
        <f>'שגיאת שיפוע'!F41+$M$2</f>
        <v>0.85308641975308597</v>
      </c>
      <c r="G41">
        <f>'שגיאת שיפוע'!G41+$M$2</f>
        <v>0.85925925925925895</v>
      </c>
      <c r="H41">
        <f>'שגיאת שיפוע'!H41+$M$2</f>
        <v>0.87777777777777732</v>
      </c>
      <c r="I41">
        <f>'שגיאת שיפוע'!I41+$M$2</f>
        <v>0.86851851851851813</v>
      </c>
      <c r="J41">
        <f>'שגיאת שיפוע'!J41+$M$2</f>
        <v>0.88703703703703651</v>
      </c>
    </row>
    <row r="42" spans="2:10" x14ac:dyDescent="0.25">
      <c r="B42">
        <f>'שגיאת שיפוע'!B42</f>
        <v>39</v>
      </c>
      <c r="C42">
        <f>'שגיאת שיפוע'!C42+$M$2</f>
        <v>3.2203703703703703</v>
      </c>
      <c r="D42">
        <f>'שגיאת שיפוע'!D42+$M$2</f>
        <v>2.248148148148148</v>
      </c>
      <c r="E42">
        <f>'שגיאת שיפוע'!E42+$M$2</f>
        <v>1.0783950617283946</v>
      </c>
      <c r="F42">
        <f>'שגיאת שיפוע'!F42+$M$2</f>
        <v>0.85308641975308597</v>
      </c>
      <c r="G42">
        <f>'שגיאת שיפוע'!G42+$M$2</f>
        <v>0.85925925925925895</v>
      </c>
      <c r="H42">
        <f>'שגיאת שיפוע'!H42+$M$2</f>
        <v>0.87777777777777732</v>
      </c>
      <c r="I42">
        <f>'שגיאת שיפוע'!I42+$M$2</f>
        <v>0.86851851851851813</v>
      </c>
      <c r="J42">
        <f>'שגיאת שיפוע'!J42+$M$2</f>
        <v>0.88703703703703651</v>
      </c>
    </row>
    <row r="43" spans="2:10" x14ac:dyDescent="0.25">
      <c r="B43">
        <f>'שגיאת שיפוע'!B43</f>
        <v>40</v>
      </c>
      <c r="C43">
        <f>'שגיאת שיפוע'!C43+$M$2</f>
        <v>3.1833333333333327</v>
      </c>
      <c r="D43">
        <f>'שגיאת שיפוע'!D43+$M$2</f>
        <v>2.2234567901234561</v>
      </c>
      <c r="E43">
        <f>'שגיאת שיפוע'!E43+$M$2</f>
        <v>1.0722222222222217</v>
      </c>
      <c r="F43">
        <f>'שגיאת שיפוע'!F43+$M$2</f>
        <v>0.85308641975308597</v>
      </c>
      <c r="G43">
        <f>'שגיאת שיפוע'!G43+$M$2</f>
        <v>0.85925925925925895</v>
      </c>
      <c r="H43">
        <f>'שגיאת שיפוע'!H43+$M$2</f>
        <v>0.87777777777777732</v>
      </c>
      <c r="I43">
        <f>'שגיאת שיפוע'!I43+$M$2</f>
        <v>0.86851851851851813</v>
      </c>
      <c r="J43">
        <f>'שגיאת שיפוע'!J43+$M$2</f>
        <v>0.88703703703703651</v>
      </c>
    </row>
    <row r="44" spans="2:10" x14ac:dyDescent="0.25">
      <c r="B44">
        <f>'שגיאת שיפוע'!B44</f>
        <v>41</v>
      </c>
      <c r="C44">
        <f>'שגיאת שיפוע'!C44+$M$2</f>
        <v>3.1833333333333331</v>
      </c>
      <c r="D44">
        <f>'שגיאת שיפוע'!D44+$M$2</f>
        <v>2.2265432098765432</v>
      </c>
      <c r="E44">
        <f>'שגיאת שיפוע'!E44+$M$2</f>
        <v>1.0753086419753082</v>
      </c>
      <c r="F44">
        <f>'שגיאת שיפוע'!F44+$M$2</f>
        <v>0.85308641975308597</v>
      </c>
      <c r="G44">
        <f>'שגיאת שיפוע'!G44+$M$2</f>
        <v>0.85925925925925895</v>
      </c>
      <c r="H44">
        <f>'שגיאת שיפוע'!H44+$M$2</f>
        <v>0.87777777777777732</v>
      </c>
      <c r="I44">
        <f>'שגיאת שיפוע'!I44+$M$2</f>
        <v>0.86851851851851813</v>
      </c>
      <c r="J44">
        <f>'שגיאת שיפוע'!J44+$M$2</f>
        <v>0.88703703703703651</v>
      </c>
    </row>
    <row r="45" spans="2:10" x14ac:dyDescent="0.25">
      <c r="B45">
        <f>'שגיאת שיפוע'!B45</f>
        <v>42</v>
      </c>
      <c r="C45">
        <f>'שגיאת שיפוע'!C45+$M$2</f>
        <v>3.2080246913580246</v>
      </c>
      <c r="D45">
        <f>'שגיאת שיפוע'!D45+$M$2</f>
        <v>2.2450617283950614</v>
      </c>
      <c r="E45">
        <f>'שגיאת שיפוע'!E45+$M$2</f>
        <v>1.0845679012345675</v>
      </c>
      <c r="F45">
        <f>'שגיאת שיפוע'!F45+$M$2</f>
        <v>0.84999999999999964</v>
      </c>
      <c r="G45">
        <f>'שגיאת שיפוע'!G45+$M$2</f>
        <v>0.85925925925925895</v>
      </c>
      <c r="H45">
        <f>'שגיאת שיפוע'!H45+$M$2</f>
        <v>0.87777777777777732</v>
      </c>
      <c r="I45">
        <f>'שגיאת שיפוע'!I45+$M$2</f>
        <v>0.86851851851851813</v>
      </c>
      <c r="J45">
        <f>'שגיאת שיפוע'!J45+$M$2</f>
        <v>0.88703703703703651</v>
      </c>
    </row>
    <row r="46" spans="2:10" x14ac:dyDescent="0.25">
      <c r="B46">
        <f>'שגיאת שיפוע'!B46</f>
        <v>43</v>
      </c>
      <c r="C46">
        <f>'שגיאת שיפוע'!C46+$M$2</f>
        <v>3.2018518518518508</v>
      </c>
      <c r="D46">
        <f>'שגיאת שיפוע'!D46+$M$2</f>
        <v>2.2419753086419751</v>
      </c>
      <c r="E46">
        <f>'שגיאת שיפוע'!E46+$M$2</f>
        <v>1.0876543209876539</v>
      </c>
      <c r="F46">
        <f>'שגיאת שיפוע'!F46+$M$2</f>
        <v>0.85308641975308597</v>
      </c>
      <c r="G46">
        <f>'שגיאת שיפוע'!G46+$M$2</f>
        <v>0.85617283950617251</v>
      </c>
      <c r="H46">
        <f>'שגיאת שיפוע'!H46+$M$2</f>
        <v>0.874691358024691</v>
      </c>
      <c r="I46">
        <f>'שגיאת שיפוע'!I46+$M$2</f>
        <v>0.86851851851851813</v>
      </c>
      <c r="J46">
        <f>'שגיאת שיפוע'!J46+$M$2</f>
        <v>0.88703703703703651</v>
      </c>
    </row>
    <row r="47" spans="2:10" x14ac:dyDescent="0.25">
      <c r="B47">
        <f>'שגיאת שיפוע'!B47</f>
        <v>44</v>
      </c>
      <c r="C47">
        <f>'שגיאת שיפוע'!C47+$M$2</f>
        <v>3.2203703703703694</v>
      </c>
      <c r="D47">
        <f>'שגיאת שיפוע'!D47+$M$2</f>
        <v>2.2512345679012338</v>
      </c>
      <c r="E47">
        <f>'שגיאת שיפוע'!E47+$M$2</f>
        <v>1.0876543209876539</v>
      </c>
      <c r="F47">
        <f>'שגיאת שיפוע'!F47+$M$2</f>
        <v>0.85308641975308597</v>
      </c>
      <c r="G47">
        <f>'שגיאת שיפוע'!G47+$M$2</f>
        <v>0.85617283950617251</v>
      </c>
      <c r="H47">
        <f>'שגיאת שיפוע'!H47+$M$2</f>
        <v>0.874691358024691</v>
      </c>
      <c r="I47">
        <f>'שגיאת שיפוע'!I47+$M$2</f>
        <v>0.86851851851851813</v>
      </c>
      <c r="J47">
        <f>'שגיאת שיפוע'!J47+$M$2</f>
        <v>0.88703703703703651</v>
      </c>
    </row>
    <row r="48" spans="2:10" x14ac:dyDescent="0.25">
      <c r="B48">
        <f>'שגיאת שיפוע'!B48</f>
        <v>45</v>
      </c>
      <c r="C48">
        <f>'שגיאת שיפוע'!C48+$M$2</f>
        <v>3.2265432098765428</v>
      </c>
      <c r="D48">
        <f>'שגיאת שיפוע'!D48+$M$2</f>
        <v>2.2512345679012338</v>
      </c>
      <c r="E48">
        <f>'שגיאת שיפוע'!E48+$M$2</f>
        <v>1.0845679012345675</v>
      </c>
      <c r="F48">
        <f>'שגיאת שיפוע'!F48+$M$2</f>
        <v>0.85308641975308608</v>
      </c>
      <c r="G48">
        <f>'שגיאת שיפוע'!G48+$M$2</f>
        <v>0.85925925925925895</v>
      </c>
      <c r="H48">
        <f>'שגיאת שיפוע'!H48+$M$2</f>
        <v>0.87777777777777732</v>
      </c>
      <c r="I48">
        <f>'שגיאת שיפוע'!I48+$M$2</f>
        <v>0.86851851851851813</v>
      </c>
      <c r="J48">
        <f>'שגיאת שיפוע'!J48+$M$2</f>
        <v>0.88703703703703651</v>
      </c>
    </row>
    <row r="49" spans="2:10" x14ac:dyDescent="0.25">
      <c r="B49">
        <f>'שגיאת שיפוע'!B49</f>
        <v>46</v>
      </c>
      <c r="C49">
        <f>'שגיאת שיפוע'!C49+$M$2</f>
        <v>3.2018518518518508</v>
      </c>
      <c r="D49">
        <f>'שגיאת שיפוע'!D49+$M$2</f>
        <v>2.2666666666666657</v>
      </c>
      <c r="E49">
        <f>'שגיאת שיפוע'!E49+$M$2</f>
        <v>1.0845679012345675</v>
      </c>
      <c r="F49">
        <f>'שגיאת שיפוע'!F49+$M$2</f>
        <v>0.874691358024691</v>
      </c>
      <c r="G49">
        <f>'שגיאת שיפוע'!G49+$M$2</f>
        <v>0.85925925925925895</v>
      </c>
      <c r="H49">
        <f>'שגיאת שיפוע'!H49+$M$2</f>
        <v>0.87777777777777732</v>
      </c>
      <c r="I49">
        <f>'שגיאת שיפוע'!I49+$M$2</f>
        <v>0.86851851851851813</v>
      </c>
      <c r="J49">
        <f>'שגיאת שיפוע'!J49+$M$2</f>
        <v>0.88703703703703651</v>
      </c>
    </row>
    <row r="50" spans="2:10" x14ac:dyDescent="0.25">
      <c r="B50">
        <f>'שגיאת שיפוע'!B50</f>
        <v>47</v>
      </c>
      <c r="C50">
        <f>'שגיאת שיפוע'!C50+$M$2</f>
        <v>3.2080246913580246</v>
      </c>
      <c r="D50">
        <f>'שגיאת שיפוע'!D50+$M$2</f>
        <v>2.2450617283950614</v>
      </c>
      <c r="E50">
        <f>'שגיאת שיפוע'!E50+$M$2</f>
        <v>1.0876543209876539</v>
      </c>
      <c r="F50">
        <f>'שגיאת שיפוע'!F50+$M$2</f>
        <v>0.85308641975308608</v>
      </c>
      <c r="G50">
        <f>'שגיאת שיפוע'!G50+$M$2</f>
        <v>0.85925925925925895</v>
      </c>
      <c r="H50">
        <f>'שגיאת שיפוע'!H50+$M$2</f>
        <v>0.87777777777777732</v>
      </c>
      <c r="I50">
        <f>'שגיאת שיפוע'!I50+$M$2</f>
        <v>0.86851851851851813</v>
      </c>
      <c r="J50">
        <f>'שגיאת שיפוע'!J50+$M$2</f>
        <v>0.88703703703703651</v>
      </c>
    </row>
    <row r="51" spans="2:10" x14ac:dyDescent="0.25">
      <c r="B51">
        <f>'שגיאת שיפוע'!B51</f>
        <v>48</v>
      </c>
      <c r="C51">
        <f>'שגיאת שיפוע'!C51+$M$2</f>
        <v>3.1833333333333331</v>
      </c>
      <c r="D51">
        <f>'שגיאת שיפוע'!D51+$M$2</f>
        <v>2.2327160493827156</v>
      </c>
      <c r="E51">
        <f>'שגיאת שיפוע'!E51+$M$2</f>
        <v>1.0907407407407403</v>
      </c>
      <c r="F51">
        <f>'שגיאת שיפוע'!F51+$M$2</f>
        <v>0.85617283950617251</v>
      </c>
      <c r="G51">
        <f>'שגיאת שיפוע'!G51+$M$2</f>
        <v>0.85925925925925895</v>
      </c>
      <c r="H51">
        <f>'שגיאת שיפוע'!H51+$M$2</f>
        <v>0.87777777777777732</v>
      </c>
      <c r="I51">
        <f>'שגיאת שיפוע'!I51+$M$2</f>
        <v>0.86851851851851813</v>
      </c>
      <c r="J51">
        <f>'שגיאת שיפוע'!J51+$M$2</f>
        <v>0.88703703703703651</v>
      </c>
    </row>
    <row r="52" spans="2:10" x14ac:dyDescent="0.25">
      <c r="B52">
        <f>'שגיאת שיפוע'!B52</f>
        <v>49</v>
      </c>
      <c r="C52">
        <f>'שגיאת שיפוע'!C52+$M$2</f>
        <v>3.1586419753086412</v>
      </c>
      <c r="D52">
        <f>'שגיאת שיפוע'!D52+$M$2</f>
        <v>2.2172839506172832</v>
      </c>
      <c r="E52">
        <f>'שגיאת שיפוע'!E52+$M$2</f>
        <v>1.0845679012345675</v>
      </c>
      <c r="F52">
        <f>'שגיאת שיפוע'!F52+$M$2</f>
        <v>0.85308641975308608</v>
      </c>
      <c r="G52">
        <f>'שגיאת שיפוע'!G52+$M$2</f>
        <v>0.85925925925925895</v>
      </c>
      <c r="H52">
        <f>'שגיאת שיפוע'!H52+$M$2</f>
        <v>0.87777777777777732</v>
      </c>
      <c r="I52">
        <f>'שגיאת שיפוע'!I52+$M$2</f>
        <v>0.86851851851851813</v>
      </c>
      <c r="J52">
        <f>'שגיאת שיפוע'!J52+$M$2</f>
        <v>0.88703703703703651</v>
      </c>
    </row>
    <row r="53" spans="2:10" x14ac:dyDescent="0.25">
      <c r="B53">
        <f>'שגיאת שיפוע'!B53</f>
        <v>50</v>
      </c>
      <c r="C53">
        <f>'שגיאת שיפוע'!C53+$M$2</f>
        <v>3.1216049382716049</v>
      </c>
      <c r="D53">
        <f>'שגיאת שיפוע'!D53+$M$2</f>
        <v>2.2018518518518517</v>
      </c>
      <c r="E53">
        <f>'שגיאת שיפוע'!E53+$M$2</f>
        <v>1.0876543209876539</v>
      </c>
      <c r="F53">
        <f>'שגיאת שיפוע'!F53+$M$2</f>
        <v>0.85617283950617251</v>
      </c>
      <c r="G53">
        <f>'שגיאת שיפוע'!G53+$M$2</f>
        <v>0.86234567901234527</v>
      </c>
      <c r="H53">
        <f>'שגיאת שיפוע'!H53+$M$2</f>
        <v>0.87777777777777732</v>
      </c>
      <c r="I53">
        <f>'שגיאת שיפוע'!I53+$M$2</f>
        <v>0.86851851851851813</v>
      </c>
      <c r="J53">
        <f>'שגיאת שיפוע'!J53+$M$2</f>
        <v>0.88703703703703651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-0.249977111117893"/>
  </sheetPr>
  <dimension ref="P3:AF19"/>
  <sheetViews>
    <sheetView topLeftCell="A22" zoomScaleNormal="100" workbookViewId="0">
      <selection activeCell="Q12" sqref="Q12"/>
    </sheetView>
  </sheetViews>
  <sheetFormatPr defaultRowHeight="15" x14ac:dyDescent="0.25"/>
  <sheetData>
    <row r="3" spans="16:32" ht="14.25" customHeight="1" x14ac:dyDescent="0.25">
      <c r="P3" s="53" t="s">
        <v>6</v>
      </c>
      <c r="Q3" s="54"/>
      <c r="AE3" s="53" t="s">
        <v>7</v>
      </c>
      <c r="AF3" s="54"/>
    </row>
    <row r="4" spans="16:32" x14ac:dyDescent="0.25">
      <c r="P4" s="55">
        <v>50</v>
      </c>
      <c r="Q4" s="56"/>
      <c r="AE4" s="55">
        <v>1</v>
      </c>
      <c r="AF4" s="56"/>
    </row>
    <row r="5" spans="16:32" ht="15" customHeight="1" x14ac:dyDescent="0.25">
      <c r="P5" s="59" t="s">
        <v>62</v>
      </c>
      <c r="Q5" s="60"/>
      <c r="AE5" s="61" t="s">
        <v>79</v>
      </c>
      <c r="AF5" s="62"/>
    </row>
    <row r="6" spans="16:32" x14ac:dyDescent="0.25">
      <c r="P6" s="57">
        <f ca="1">MAX(INDIRECT("'נתוני טמפ'!B3:B"&amp;ROWS('נתוני טמפ'!B:B)))</f>
        <v>50</v>
      </c>
      <c r="Q6" s="58"/>
      <c r="AE6" s="63">
        <f>'נתוני מוט'!$B$18</f>
        <v>8</v>
      </c>
      <c r="AF6" s="64"/>
    </row>
    <row r="9" spans="16:32" x14ac:dyDescent="0.25">
      <c r="P9" s="5"/>
      <c r="Q9" s="5"/>
    </row>
    <row r="18" spans="17:17" x14ac:dyDescent="0.25">
      <c r="Q18" s="1"/>
    </row>
    <row r="19" spans="17:17" x14ac:dyDescent="0.25">
      <c r="Q19" s="1"/>
    </row>
  </sheetData>
  <mergeCells count="8">
    <mergeCell ref="P3:Q3"/>
    <mergeCell ref="P4:Q4"/>
    <mergeCell ref="P6:Q6"/>
    <mergeCell ref="P5:Q5"/>
    <mergeCell ref="AE3:AF3"/>
    <mergeCell ref="AE4:AF4"/>
    <mergeCell ref="AE5:AF5"/>
    <mergeCell ref="AE6:AF6"/>
  </mergeCells>
  <pageMargins left="0.7" right="0.7" top="0.75" bottom="0.75" header="0.3" footer="0.3"/>
  <pageSetup paperSize="9" scale="63" orientation="portrait" r:id="rId1"/>
  <colBreaks count="1" manualBreakCount="1">
    <brk id="15" max="50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249977111117893"/>
  </sheetPr>
  <dimension ref="A1:V58"/>
  <sheetViews>
    <sheetView workbookViewId="0">
      <selection activeCell="G22" sqref="G22"/>
    </sheetView>
  </sheetViews>
  <sheetFormatPr defaultColWidth="9.140625" defaultRowHeight="15" x14ac:dyDescent="0.25"/>
  <cols>
    <col min="3" max="3" width="2.85546875" style="3" customWidth="1"/>
    <col min="11" max="11" width="2.85546875" style="3" customWidth="1"/>
    <col min="17" max="17" width="3.42578125" style="3" customWidth="1"/>
  </cols>
  <sheetData>
    <row r="1" spans="1:22" ht="15" customHeight="1" x14ac:dyDescent="0.25">
      <c r="A1" s="65" t="s">
        <v>69</v>
      </c>
      <c r="B1" s="65"/>
      <c r="D1" s="68" t="s">
        <v>43</v>
      </c>
      <c r="E1">
        <v>0</v>
      </c>
      <c r="F1" s="68" t="s">
        <v>39</v>
      </c>
      <c r="G1">
        <f xml:space="preserve"> ($B$5 * SINH(M * ($B$3 - E1))) / SINH(M * $B$3)</f>
        <v>47.2</v>
      </c>
      <c r="H1" s="68" t="s">
        <v>40</v>
      </c>
      <c r="I1">
        <f xml:space="preserve"> ($B$5 * COSH(M * ($B$3 -E1))) / COSH(M * $B$3)</f>
        <v>47.2</v>
      </c>
      <c r="L1" s="68" t="s">
        <v>36</v>
      </c>
      <c r="M1" t="s">
        <v>19</v>
      </c>
      <c r="N1" t="s">
        <v>26</v>
      </c>
      <c r="O1" t="s">
        <v>33</v>
      </c>
      <c r="R1" s="68" t="s">
        <v>44</v>
      </c>
      <c r="S1" t="s">
        <v>41</v>
      </c>
      <c r="T1" t="s">
        <v>42</v>
      </c>
      <c r="U1" t="s">
        <v>37</v>
      </c>
      <c r="V1" t="s">
        <v>38</v>
      </c>
    </row>
    <row r="2" spans="1:22" x14ac:dyDescent="0.25">
      <c r="B2" s="2"/>
      <c r="D2" s="68"/>
      <c r="E2">
        <f t="shared" ref="E2:E21" si="0">E1 + דיוק</f>
        <v>3.7449999999999997E-2</v>
      </c>
      <c r="F2" s="68"/>
      <c r="G2">
        <f xml:space="preserve"> ($B$5 * SINH(M * ($B$3 - E2))) / SINH(M * $B$3)</f>
        <v>26.913927195314152</v>
      </c>
      <c r="H2" s="68"/>
      <c r="I2">
        <f xml:space="preserve"> ($B$5 * COSH(M * ($B$3 -E2))) / COSH(M * $B$3)</f>
        <v>26.913927214792572</v>
      </c>
      <c r="L2" s="68"/>
      <c r="M2">
        <v>0</v>
      </c>
      <c r="N2">
        <f t="array" aca="1" ref="N2:N9" ca="1">TRANSPOSE(OFFSET('נתוני טמפ'!$C$3,$L$7,0,1,'נתוני מוט'!$B$18))</f>
        <v>68.2</v>
      </c>
      <c r="O2">
        <f ca="1">N2 - 'נתוני מוט'!$B$12</f>
        <v>45.7</v>
      </c>
      <c r="R2" s="68"/>
      <c r="S2">
        <v>0</v>
      </c>
      <c r="T2">
        <f t="shared" ref="T2:T9" ca="1" si="1">O2</f>
        <v>45.7</v>
      </c>
      <c r="U2">
        <f xml:space="preserve"> ($B$5 * SINH(M * ($B$3 - S2))) / SINH(M * $B$3)</f>
        <v>47.2</v>
      </c>
      <c r="V2">
        <f xml:space="preserve"> ($B$5 * COSH(M * ($B$3 -S2))) / COSH(M * $B$3)</f>
        <v>47.2</v>
      </c>
    </row>
    <row r="3" spans="1:22" x14ac:dyDescent="0.25">
      <c r="A3" t="s">
        <v>34</v>
      </c>
      <c r="B3">
        <f>('נתוני מוט'!$B$15 - 'נתוני מוט'!$B$16)</f>
        <v>0.749</v>
      </c>
      <c r="D3" s="68"/>
      <c r="E3">
        <f t="shared" si="0"/>
        <v>7.4899999999999994E-2</v>
      </c>
      <c r="F3" s="68"/>
      <c r="G3">
        <f xml:space="preserve"> ($B$5 * SINH(M * ($B$3 - E3))) / SINH(M * $B$3)</f>
        <v>15.34659907903845</v>
      </c>
      <c r="H3" s="68"/>
      <c r="I3">
        <f xml:space="preserve"> ($B$5 * COSH(M * ($B$3 -E3))) / COSH(M * $B$3)</f>
        <v>15.346599124305307</v>
      </c>
      <c r="L3" s="68"/>
      <c r="M3">
        <f>M2 + 'נתוני מוט'!$B$17</f>
        <v>0.108</v>
      </c>
      <c r="N3">
        <f ca="1"/>
        <v>31.4</v>
      </c>
      <c r="O3">
        <f ca="1">N3 - 'נתוני מוט'!$B$12</f>
        <v>8.8999999999999986</v>
      </c>
      <c r="R3" s="68"/>
      <c r="S3">
        <f>S2 + 'נתוני מוט'!$B$17</f>
        <v>0.108</v>
      </c>
      <c r="T3">
        <f t="shared" ca="1" si="1"/>
        <v>8.8999999999999986</v>
      </c>
      <c r="U3">
        <f xml:space="preserve"> ($B$5 * SINH(M * ($B$3 - S3))) / SINH(M * $B$3)</f>
        <v>9.3408185567934385</v>
      </c>
      <c r="V3">
        <f xml:space="preserve"> ($B$5 * COSH(M * ($B$3 -S3))) / COSH(M * $B$3)</f>
        <v>9.3408186366998009</v>
      </c>
    </row>
    <row r="4" spans="1:22" x14ac:dyDescent="0.25">
      <c r="A4" t="s">
        <v>35</v>
      </c>
      <c r="B4">
        <v>20</v>
      </c>
      <c r="D4" s="68"/>
      <c r="E4">
        <f t="shared" si="0"/>
        <v>0.11234999999999999</v>
      </c>
      <c r="F4" s="68"/>
      <c r="G4">
        <f xml:space="preserve"> ($B$5 * SINH(M * ($B$3 - E4))) / SINH(M * $B$3)</f>
        <v>8.7507891746727786</v>
      </c>
      <c r="H4" s="68"/>
      <c r="I4">
        <f xml:space="preserve"> ($B$5 * COSH(M * ($B$3 -E4))) / COSH(M * $B$3)</f>
        <v>8.7507892603922333</v>
      </c>
      <c r="L4" s="68"/>
      <c r="M4">
        <f>M3 + 'נתוני מוט'!$B$17</f>
        <v>0.216</v>
      </c>
      <c r="N4">
        <f ca="1"/>
        <v>24.4</v>
      </c>
      <c r="O4">
        <f ca="1">N4 - 'נתוני מוט'!$B$12</f>
        <v>1.8999999999999986</v>
      </c>
      <c r="R4" s="68"/>
      <c r="S4">
        <f>S3 + 'נתוני מוט'!$B$17</f>
        <v>0.216</v>
      </c>
      <c r="T4">
        <f t="shared" ca="1" si="1"/>
        <v>1.8999999999999986</v>
      </c>
      <c r="U4">
        <f xml:space="preserve"> ($B$5 * SINH(M * ($B$3 - S4))) / SINH(M * $B$3)</f>
        <v>1.8485356388784759</v>
      </c>
      <c r="V4">
        <f xml:space="preserve"> ($B$5 * COSH(M * ($B$3 -S4))) / COSH(M * $B$3)</f>
        <v>1.8485360584659065</v>
      </c>
    </row>
    <row r="5" spans="1:22" ht="15" customHeight="1" x14ac:dyDescent="0.25">
      <c r="A5" t="s">
        <v>31</v>
      </c>
      <c r="B5">
        <f>'נתוני מוט'!$B$13 - 'נתוני מוט'!$B$12</f>
        <v>47.2</v>
      </c>
      <c r="E5">
        <f t="shared" si="0"/>
        <v>0.14979999999999999</v>
      </c>
      <c r="F5" t="s">
        <v>37</v>
      </c>
      <c r="G5">
        <f xml:space="preserve"> ($B$5 * SINH(M * ($B$3 - E5))) / SINH(M * $B$3)</f>
        <v>4.9897902617464478</v>
      </c>
      <c r="H5" t="s">
        <v>38</v>
      </c>
      <c r="I5">
        <f xml:space="preserve"> ($B$5 * COSH(M * ($B$3 -E5))) / COSH(M * $B$3)</f>
        <v>4.989790415687251</v>
      </c>
      <c r="L5" s="67" t="s">
        <v>51</v>
      </c>
      <c r="M5">
        <f>M4 + 'נתוני מוט'!$B$17</f>
        <v>0.32400000000000001</v>
      </c>
      <c r="N5">
        <f ca="1"/>
        <v>23.7</v>
      </c>
      <c r="O5">
        <f ca="1">N5 - 'נתוני מוט'!$B$12</f>
        <v>1.1999999999999993</v>
      </c>
      <c r="R5" s="66" t="s">
        <v>52</v>
      </c>
      <c r="S5">
        <f>S4 + 'נתוני מוט'!$B$17</f>
        <v>0.32400000000000001</v>
      </c>
      <c r="T5">
        <f t="shared" ca="1" si="1"/>
        <v>1.1999999999999993</v>
      </c>
      <c r="U5">
        <f xml:space="preserve"> ($B$5 * SINH(M * ($B$3 - S5))) / SINH(M * $B$3)</f>
        <v>0.36582177799033694</v>
      </c>
      <c r="V5">
        <f xml:space="preserve"> ($B$5 * COSH(M * ($B$3 -S5))) / COSH(M * $B$3)</f>
        <v>0.36582390133296699</v>
      </c>
    </row>
    <row r="6" spans="1:22" x14ac:dyDescent="0.25">
      <c r="E6">
        <f t="shared" si="0"/>
        <v>0.18724999999999997</v>
      </c>
      <c r="G6">
        <f xml:space="preserve"> ($B$5 * SINH(M * ($B$3 - E6))) / SINH(M * $B$3)</f>
        <v>2.8452298204400162</v>
      </c>
      <c r="I6">
        <f xml:space="preserve"> ($B$5 * COSH(M * ($B$3 -E6))) / COSH(M * $B$3)</f>
        <v>2.8452300924711644</v>
      </c>
      <c r="L6" s="67"/>
      <c r="M6">
        <f>M5 + 'נתוני מוט'!$B$17</f>
        <v>0.432</v>
      </c>
      <c r="N6">
        <f ca="1"/>
        <v>24.2</v>
      </c>
      <c r="O6">
        <f ca="1">N6 - 'נתוני מוט'!$B$12</f>
        <v>1.6999999999999993</v>
      </c>
      <c r="R6" s="66"/>
      <c r="S6">
        <f>S5 + 'נתוני מוט'!$B$17</f>
        <v>0.432</v>
      </c>
      <c r="T6">
        <f t="shared" ca="1" si="1"/>
        <v>1.6999999999999993</v>
      </c>
      <c r="U6">
        <f xml:space="preserve"> ($B$5 * SINH(M * ($B$3 - S6))) / SINH(M * $B$3)</f>
        <v>7.2390499033415739E-2</v>
      </c>
      <c r="V6">
        <f xml:space="preserve"> ($B$5 * COSH(M * ($B$3 -S6))) / COSH(M * $B$3)</f>
        <v>7.2401229094811836E-2</v>
      </c>
    </row>
    <row r="7" spans="1:22" x14ac:dyDescent="0.25">
      <c r="E7">
        <f t="shared" si="0"/>
        <v>0.22469999999999996</v>
      </c>
      <c r="G7">
        <f xml:space="preserve"> ($B$5 * SINH(M * ($B$3 - E7))) / SINH(M * $B$3)</f>
        <v>1.6223792509127737</v>
      </c>
      <c r="I7">
        <f xml:space="preserve"> ($B$5 * COSH(M * ($B$3 -E7))) / COSH(M * $B$3)</f>
        <v>1.6223797291585351</v>
      </c>
      <c r="L7" s="22">
        <f>INDEX('גרף תיאוריה'!$A$12:$B$12, 1)</f>
        <v>50</v>
      </c>
      <c r="M7">
        <f>M6 + 'נתוני מוט'!$B$17</f>
        <v>0.54</v>
      </c>
      <c r="N7">
        <f ca="1"/>
        <v>23.3</v>
      </c>
      <c r="O7">
        <f ca="1">N7 - 'נתוני מוט'!$B$12</f>
        <v>0.80000000000000071</v>
      </c>
      <c r="R7" s="66"/>
      <c r="S7">
        <f>S6 + 'נתוני מוט'!$B$17</f>
        <v>0.54</v>
      </c>
      <c r="T7">
        <f t="shared" ca="1" si="1"/>
        <v>0.80000000000000071</v>
      </c>
      <c r="U7">
        <f xml:space="preserve"> ($B$5 * SINH(M * ($B$3 - S7))) / SINH(M * $B$3)</f>
        <v>1.4299937271368753E-2</v>
      </c>
      <c r="V7">
        <f xml:space="preserve"> ($B$5 * COSH(M * ($B$3 -S7))) / COSH(M * $B$3)</f>
        <v>1.4354157363266805E-2</v>
      </c>
    </row>
    <row r="8" spans="1:22" ht="15" customHeight="1" x14ac:dyDescent="0.25">
      <c r="E8">
        <f t="shared" si="0"/>
        <v>0.26214999999999994</v>
      </c>
      <c r="G8">
        <f xml:space="preserve"> ($B$5 * SINH(M * ($B$3 - E8))) / SINH(M * $B$3)</f>
        <v>0.92509711195427047</v>
      </c>
      <c r="I8">
        <f xml:space="preserve"> ($B$5 * COSH(M * ($B$3 -E8))) / COSH(M * $B$3)</f>
        <v>0.92509795134196826</v>
      </c>
      <c r="L8" s="9"/>
      <c r="M8">
        <f>M7 + 'נתוני מוט'!$B$17</f>
        <v>0.64800000000000002</v>
      </c>
      <c r="N8">
        <f ca="1"/>
        <v>23.3</v>
      </c>
      <c r="O8">
        <f ca="1">N8 - 'נתוני מוט'!$B$12</f>
        <v>0.80000000000000071</v>
      </c>
      <c r="S8">
        <f>S7 + 'נתוני מוט'!$B$17</f>
        <v>0.64800000000000002</v>
      </c>
      <c r="T8">
        <f t="shared" ca="1" si="1"/>
        <v>0.80000000000000071</v>
      </c>
      <c r="U8">
        <f xml:space="preserve"> ($B$5 * SINH(M * ($B$3 - S8))) / SINH(M * $B$3)</f>
        <v>2.698314502989648E-3</v>
      </c>
      <c r="V8">
        <f xml:space="preserve"> ($B$5 * COSH(M * ($B$3 -S8))) / COSH(M * $B$3)</f>
        <v>2.9722935485776182E-3</v>
      </c>
    </row>
    <row r="9" spans="1:22" x14ac:dyDescent="0.25">
      <c r="E9">
        <f t="shared" si="0"/>
        <v>0.29959999999999992</v>
      </c>
      <c r="G9">
        <f xml:space="preserve"> ($B$5 * SINH(M * ($B$3 - E9))) / SINH(M * $B$3)</f>
        <v>0.52749942530858662</v>
      </c>
      <c r="I9">
        <f xml:space="preserve"> ($B$5 * COSH(M * ($B$3 -E9))) / COSH(M * $B$3)</f>
        <v>0.52750089775717823</v>
      </c>
      <c r="L9" s="4"/>
      <c r="M9">
        <f>M8 + 'נתוני מוט'!$B$17</f>
        <v>0.75600000000000001</v>
      </c>
      <c r="N9">
        <f ca="1"/>
        <v>23.9</v>
      </c>
      <c r="O9">
        <f ca="1">N9 - 'נתוני מוט'!$B$12</f>
        <v>1.3999999999999986</v>
      </c>
      <c r="S9">
        <f>S8 + 'נתוני מוט'!$B$17</f>
        <v>0.75600000000000001</v>
      </c>
      <c r="T9">
        <f t="shared" ca="1" si="1"/>
        <v>1.3999999999999986</v>
      </c>
      <c r="U9">
        <f xml:space="preserve"> ($B$5 * SINH(M * ($B$3 - S9))) / SINH(M * $B$3)</f>
        <v>-1.3111745540782111E-4</v>
      </c>
      <c r="V9">
        <f xml:space="preserve"> ($B$5 * COSH(M * ($B$3 -S9))) / COSH(M * $B$3)</f>
        <v>1.2533234115941405E-3</v>
      </c>
    </row>
    <row r="10" spans="1:22" x14ac:dyDescent="0.25">
      <c r="A10" s="8"/>
      <c r="B10" s="8"/>
      <c r="E10">
        <f t="shared" si="0"/>
        <v>0.33704999999999991</v>
      </c>
      <c r="G10">
        <f xml:space="preserve"> ($B$5 * SINH(M * ($B$3 - E10))) / SINH(M * $B$3)</f>
        <v>0.30078474578307285</v>
      </c>
      <c r="I10">
        <f xml:space="preserve"> ($B$5 * COSH(M * ($B$3 -E10))) / COSH(M * $B$3)</f>
        <v>0.30078732829107457</v>
      </c>
    </row>
    <row r="11" spans="1:22" x14ac:dyDescent="0.25">
      <c r="E11">
        <f t="shared" si="0"/>
        <v>0.37449999999999989</v>
      </c>
      <c r="G11">
        <f xml:space="preserve"> ($B$5 * SINH(M * ($B$3 - E11))) / SINH(M * $B$3)</f>
        <v>0.17150903849002991</v>
      </c>
      <c r="I11">
        <f xml:space="preserve"> ($B$5 * COSH(M * ($B$3 -E11))) / COSH(M * $B$3)</f>
        <v>0.17151356765879525</v>
      </c>
    </row>
    <row r="12" spans="1:22" x14ac:dyDescent="0.25">
      <c r="E12">
        <f t="shared" si="0"/>
        <v>0.41194999999999987</v>
      </c>
      <c r="G12">
        <f xml:space="preserve"> ($B$5 * SINH(M * ($B$3 - E12))) / SINH(M * $B$3)</f>
        <v>9.7793543851854417E-2</v>
      </c>
      <c r="I12">
        <f xml:space="preserve"> ($B$5 * COSH(M * ($B$3 -E12))) / COSH(M * $B$3)</f>
        <v>9.7801486901898244E-2</v>
      </c>
    </row>
    <row r="13" spans="1:22" x14ac:dyDescent="0.25">
      <c r="A13" s="2"/>
      <c r="E13">
        <f t="shared" si="0"/>
        <v>0.44939999999999986</v>
      </c>
      <c r="G13">
        <f xml:space="preserve"> ($B$5 * SINH(M * ($B$3 - E13))) / SINH(M * $B$3)</f>
        <v>5.5758187709691792E-2</v>
      </c>
      <c r="I13">
        <f xml:space="preserve"> ($B$5 * COSH(M * ($B$3 -E13))) / COSH(M * $B$3)</f>
        <v>5.5772117785575157E-2</v>
      </c>
    </row>
    <row r="14" spans="1:22" x14ac:dyDescent="0.25">
      <c r="E14">
        <f t="shared" si="0"/>
        <v>0.48684999999999984</v>
      </c>
      <c r="G14">
        <f xml:space="preserve"> ($B$5 * SINH(M * ($B$3 - E14))) / SINH(M * $B$3)</f>
        <v>3.178565084326411E-2</v>
      </c>
      <c r="I14">
        <f xml:space="preserve"> ($B$5 * COSH(M * ($B$3 -E14))) / COSH(M * $B$3)</f>
        <v>3.1810080581668981E-2</v>
      </c>
    </row>
    <row r="15" spans="1:22" x14ac:dyDescent="0.25">
      <c r="A15" s="2"/>
      <c r="E15">
        <f t="shared" si="0"/>
        <v>0.52429999999999988</v>
      </c>
      <c r="G15">
        <f xml:space="preserve"> ($B$5 * SINH(M * ($B$3 - E15))) / SINH(M * $B$3)</f>
        <v>1.8110049553953435E-2</v>
      </c>
      <c r="I15">
        <f xml:space="preserve"> ($B$5 * COSH(M * ($B$3 -E15))) / COSH(M * $B$3)</f>
        <v>1.8152892948642627E-2</v>
      </c>
    </row>
    <row r="16" spans="1:22" x14ac:dyDescent="0.25">
      <c r="E16">
        <f t="shared" si="0"/>
        <v>0.56174999999999986</v>
      </c>
      <c r="G16">
        <f xml:space="preserve"> ($B$5 * SINH(M * ($B$3 - E16))) / SINH(M * $B$3)</f>
        <v>1.0301183996277906E-2</v>
      </c>
      <c r="I16">
        <f xml:space="preserve"> ($B$5 * COSH(M * ($B$3 -E16))) / COSH(M * $B$3)</f>
        <v>1.037632012989771E-2</v>
      </c>
    </row>
    <row r="17" spans="1:9" x14ac:dyDescent="0.25">
      <c r="A17" s="2"/>
      <c r="E17">
        <f t="shared" si="0"/>
        <v>0.59919999999999984</v>
      </c>
      <c r="G17">
        <f xml:space="preserve"> ($B$5 * SINH(M * ($B$3 - E17))) / SINH(M * $B$3)</f>
        <v>5.8293785636487228E-3</v>
      </c>
      <c r="I17">
        <f xml:space="preserve"> ($B$5 * COSH(M * ($B$3 -E17))) / COSH(M * $B$3)</f>
        <v>5.9611477251934305E-3</v>
      </c>
    </row>
    <row r="18" spans="1:9" x14ac:dyDescent="0.25">
      <c r="E18">
        <f t="shared" si="0"/>
        <v>0.63664999999999983</v>
      </c>
      <c r="G18">
        <f xml:space="preserve"> ($B$5 * SINH(M * ($B$3 - E18))) / SINH(M * $B$3)</f>
        <v>3.2459955459167903E-3</v>
      </c>
      <c r="I18">
        <f xml:space="preserve"> ($B$5 * COSH(M * ($B$3 -E18))) / COSH(M * $B$3)</f>
        <v>3.4770842474281744E-3</v>
      </c>
    </row>
    <row r="19" spans="1:9" x14ac:dyDescent="0.25">
      <c r="A19" s="2"/>
      <c r="E19">
        <f t="shared" si="0"/>
        <v>0.67409999999999981</v>
      </c>
      <c r="G19">
        <f xml:space="preserve"> ($B$5 * SINH(M * ($B$3 - E19))) / SINH(M * $B$3)</f>
        <v>1.7141501287432882E-3</v>
      </c>
      <c r="I19">
        <f xml:space="preserve"> ($B$5 * COSH(M * ($B$3 -E19))) / COSH(M * $B$3)</f>
        <v>2.1194193659516479E-3</v>
      </c>
    </row>
    <row r="20" spans="1:9" x14ac:dyDescent="0.25">
      <c r="E20">
        <f t="shared" si="0"/>
        <v>0.71154999999999979</v>
      </c>
      <c r="G20">
        <f xml:space="preserve"> ($B$5 * SINH(M * ($B$3 - E20))) / SINH(M * $B$3)</f>
        <v>7.3760224290590813E-4</v>
      </c>
      <c r="I20">
        <f xml:space="preserve"> ($B$5 * COSH(M * ($B$3 -E20))) / COSH(M * $B$3)</f>
        <v>1.4483386535302301E-3</v>
      </c>
    </row>
    <row r="21" spans="1:9" x14ac:dyDescent="0.25">
      <c r="A21" s="2"/>
      <c r="E21">
        <f t="shared" si="0"/>
        <v>0.74899999999999978</v>
      </c>
      <c r="G21">
        <f xml:space="preserve"> ($B$5 * SINH(M * ($B$3 - E21))) / SINH(M * $B$3)</f>
        <v>4.1514993543742386E-18</v>
      </c>
      <c r="I21">
        <f xml:space="preserve"> ($B$5 * COSH(M * ($B$3 -E21))) / COSH(M * $B$3)</f>
        <v>1.2464460625912948E-3</v>
      </c>
    </row>
    <row r="23" spans="1:9" x14ac:dyDescent="0.25">
      <c r="A23" s="2"/>
    </row>
    <row r="25" spans="1:9" x14ac:dyDescent="0.25">
      <c r="A25" s="2"/>
    </row>
    <row r="27" spans="1:9" x14ac:dyDescent="0.25">
      <c r="A27" s="2"/>
    </row>
    <row r="29" spans="1:9" x14ac:dyDescent="0.25">
      <c r="A29" s="2"/>
    </row>
    <row r="31" spans="1:9" x14ac:dyDescent="0.25">
      <c r="A31" s="2"/>
    </row>
    <row r="33" spans="1:1" x14ac:dyDescent="0.25">
      <c r="A33" s="2"/>
    </row>
    <row r="35" spans="1:1" x14ac:dyDescent="0.25">
      <c r="A35" s="2"/>
    </row>
    <row r="37" spans="1:1" x14ac:dyDescent="0.25">
      <c r="A37" s="2"/>
    </row>
    <row r="39" spans="1:1" x14ac:dyDescent="0.25">
      <c r="A39" s="2"/>
    </row>
    <row r="41" spans="1:1" x14ac:dyDescent="0.25">
      <c r="A41" s="2"/>
    </row>
    <row r="43" spans="1:1" x14ac:dyDescent="0.25">
      <c r="A43" s="2"/>
    </row>
    <row r="45" spans="1:1" x14ac:dyDescent="0.25">
      <c r="A45" s="2"/>
    </row>
    <row r="47" spans="1:1" x14ac:dyDescent="0.25">
      <c r="A47" s="2"/>
    </row>
    <row r="49" spans="1:1" x14ac:dyDescent="0.25">
      <c r="A49" s="2"/>
    </row>
    <row r="51" spans="1:1" x14ac:dyDescent="0.25">
      <c r="A51" s="2"/>
    </row>
    <row r="53" spans="1:1" x14ac:dyDescent="0.25">
      <c r="A53" s="2"/>
    </row>
    <row r="55" spans="1:1" x14ac:dyDescent="0.25">
      <c r="A55" s="2"/>
    </row>
    <row r="56" spans="1:1" x14ac:dyDescent="0.25">
      <c r="A56" s="2"/>
    </row>
    <row r="58" spans="1:1" x14ac:dyDescent="0.25">
      <c r="A58" s="2"/>
    </row>
  </sheetData>
  <mergeCells count="8">
    <mergeCell ref="A1:B1"/>
    <mergeCell ref="R5:R7"/>
    <mergeCell ref="L5:L6"/>
    <mergeCell ref="R1:R4"/>
    <mergeCell ref="D1:D4"/>
    <mergeCell ref="H1:H4"/>
    <mergeCell ref="F1:F4"/>
    <mergeCell ref="L1:L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-0.249977111117893"/>
  </sheetPr>
  <dimension ref="A1:B15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s="71" t="s">
        <v>59</v>
      </c>
      <c r="B1" s="72"/>
    </row>
    <row r="2" spans="1:2" x14ac:dyDescent="0.25">
      <c r="A2" s="75">
        <v>15</v>
      </c>
      <c r="B2" s="76"/>
    </row>
    <row r="3" spans="1:2" x14ac:dyDescent="0.25">
      <c r="A3" s="10"/>
      <c r="B3" s="11"/>
    </row>
    <row r="4" spans="1:2" x14ac:dyDescent="0.25">
      <c r="A4" s="81" t="s">
        <v>70</v>
      </c>
      <c r="B4" s="82"/>
    </row>
    <row r="5" spans="1:2" x14ac:dyDescent="0.25">
      <c r="A5" s="12" t="s">
        <v>53</v>
      </c>
      <c r="B5" s="13">
        <v>15</v>
      </c>
    </row>
    <row r="6" spans="1:2" x14ac:dyDescent="0.25">
      <c r="A6" s="12" t="s">
        <v>54</v>
      </c>
      <c r="B6" s="13">
        <v>0</v>
      </c>
    </row>
    <row r="7" spans="1:2" x14ac:dyDescent="0.25">
      <c r="A7" s="10"/>
      <c r="B7" s="11"/>
    </row>
    <row r="8" spans="1:2" x14ac:dyDescent="0.25">
      <c r="A8" s="73" t="s">
        <v>30</v>
      </c>
      <c r="B8" s="74"/>
    </row>
    <row r="9" spans="1:2" ht="15.75" thickBot="1" x14ac:dyDescent="0.3">
      <c r="A9" s="79" t="e">
        <f>SQRT(('נתוני מוט'!$B$20 * 'נתוני מוט'!$B$8) / ('נתוני מוט'!$B$19 * 'נתוני מוט'!$B$6 * 'נתוני מוט'!$B$9))</f>
        <v>#DIV/0!</v>
      </c>
      <c r="B9" s="80" t="e">
        <f>SQRT(('נתוני מוט'!$B$20 * 'נתוני מוט'!$B$8) / ('נתוני מוט'!$B$19 * 'נתוני מוט'!$B$6))</f>
        <v>#DIV/0!</v>
      </c>
    </row>
    <row r="10" spans="1:2" ht="15.75" thickBot="1" x14ac:dyDescent="0.3"/>
    <row r="11" spans="1:2" x14ac:dyDescent="0.25">
      <c r="A11" s="71" t="s">
        <v>71</v>
      </c>
      <c r="B11" s="72"/>
    </row>
    <row r="12" spans="1:2" x14ac:dyDescent="0.25">
      <c r="A12" s="75">
        <v>50</v>
      </c>
      <c r="B12" s="76"/>
    </row>
    <row r="13" spans="1:2" x14ac:dyDescent="0.25">
      <c r="A13" s="10"/>
      <c r="B13" s="11"/>
    </row>
    <row r="14" spans="1:2" x14ac:dyDescent="0.25">
      <c r="A14" s="77" t="s">
        <v>62</v>
      </c>
      <c r="B14" s="78"/>
    </row>
    <row r="15" spans="1:2" ht="15.75" thickBot="1" x14ac:dyDescent="0.3">
      <c r="A15" s="69">
        <f ca="1">MAX(INDIRECT("'נתוני טמפ'!$B$3:$B"&amp;ROWS('נתוני טמפ'!$B:$B)))</f>
        <v>50</v>
      </c>
      <c r="B15" s="70"/>
    </row>
  </sheetData>
  <mergeCells count="9">
    <mergeCell ref="A15:B15"/>
    <mergeCell ref="A1:B1"/>
    <mergeCell ref="A8:B8"/>
    <mergeCell ref="A11:B11"/>
    <mergeCell ref="A12:B12"/>
    <mergeCell ref="A14:B14"/>
    <mergeCell ref="A2:B2"/>
    <mergeCell ref="A9:B9"/>
    <mergeCell ref="A4:B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4BC6-7942-43E6-8090-23164BA7EE35}">
  <sheetPr codeName="Sheet9">
    <tabColor theme="0" tint="-0.34998626667073579"/>
  </sheetPr>
  <dimension ref="A1:W101"/>
  <sheetViews>
    <sheetView workbookViewId="0">
      <selection activeCell="P15" sqref="P15"/>
    </sheetView>
  </sheetViews>
  <sheetFormatPr defaultRowHeight="15" x14ac:dyDescent="0.25"/>
  <cols>
    <col min="1" max="3" width="9.140625" style="16"/>
    <col min="4" max="4" width="9.140625" style="16" customWidth="1"/>
    <col min="5" max="5" width="3.42578125" style="20" customWidth="1"/>
    <col min="6" max="12" width="9.140625" style="16"/>
    <col min="15" max="16384" width="9.140625" style="16"/>
  </cols>
  <sheetData>
    <row r="1" spans="1:23" ht="15" customHeight="1" thickBot="1" x14ac:dyDescent="0.3">
      <c r="A1" s="22" t="s">
        <v>55</v>
      </c>
      <c r="B1" s="22">
        <f>תיאוריה!M</f>
        <v>15</v>
      </c>
      <c r="C1" s="22" t="s">
        <v>63</v>
      </c>
      <c r="D1" s="26" t="s">
        <v>93</v>
      </c>
      <c r="F1" s="19" t="s">
        <v>91</v>
      </c>
      <c r="H1" s="68" t="s">
        <v>72</v>
      </c>
      <c r="I1" s="68" t="s">
        <v>88</v>
      </c>
      <c r="J1" s="68" t="s">
        <v>89</v>
      </c>
      <c r="K1" s="68" t="s">
        <v>90</v>
      </c>
      <c r="L1" s="24"/>
      <c r="M1" s="68" t="s">
        <v>94</v>
      </c>
      <c r="N1" s="68" t="s">
        <v>95</v>
      </c>
      <c r="S1" s="25"/>
      <c r="T1" s="25"/>
      <c r="U1" s="25"/>
      <c r="V1" s="25"/>
      <c r="W1" s="25"/>
    </row>
    <row r="2" spans="1:23" x14ac:dyDescent="0.25">
      <c r="A2" s="22" t="s">
        <v>56</v>
      </c>
      <c r="B2" s="22">
        <f>('נתוני מוט'!$B$20*'נתוני מוט'!$B$8)/('נתוני מוט'!$B$19*POWER($B$1, 2))</f>
        <v>4.0677966101694919E-2</v>
      </c>
      <c r="C2" s="22" t="s">
        <v>64</v>
      </c>
      <c r="D2" s="23"/>
      <c r="F2" s="14" t="s">
        <v>76</v>
      </c>
      <c r="H2" s="68"/>
      <c r="I2" s="68"/>
      <c r="J2" s="68"/>
      <c r="K2" s="68"/>
      <c r="L2" s="24"/>
      <c r="M2" s="68"/>
      <c r="N2" s="68"/>
    </row>
    <row r="3" spans="1:23" x14ac:dyDescent="0.25">
      <c r="A3" s="22"/>
      <c r="B3" s="22"/>
      <c r="C3" s="22"/>
      <c r="D3" s="23"/>
      <c r="F3" s="14">
        <v>3134.6039999999998</v>
      </c>
      <c r="H3" s="21"/>
      <c r="J3" s="16">
        <f xml:space="preserve"> (תיאוריה!$B$5 * SINH(תיאוריה!M * (תיאוריה!$B$3 - H3))) / SINH(תיאוריה!M * תיאוריה!$B$3)</f>
        <v>47.2</v>
      </c>
      <c r="K3" s="16">
        <f xml:space="preserve"> (תיאוריה!$B$5 * COSH(תיאוריה!M * (תיאוריה!$B$3 - H3))) / COSH(תיאוריה!M * תיאוריה!$B$3)</f>
        <v>47.2</v>
      </c>
      <c r="M3">
        <f>תיאוריה!M2</f>
        <v>0</v>
      </c>
      <c r="N3">
        <f ca="1">תיאוריה!O2</f>
        <v>45.7</v>
      </c>
      <c r="T3" s="18"/>
      <c r="W3" s="18"/>
    </row>
    <row r="4" spans="1:23" x14ac:dyDescent="0.25">
      <c r="A4" s="22" t="s">
        <v>60</v>
      </c>
      <c r="B4" s="22" t="e">
        <f>$B$2 / 'נתוני מוט'!$B$6</f>
        <v>#DIV/0!</v>
      </c>
      <c r="C4" s="22" t="s">
        <v>32</v>
      </c>
      <c r="D4" s="23"/>
      <c r="F4" s="14"/>
      <c r="H4" s="21"/>
      <c r="J4" s="16">
        <f xml:space="preserve"> (תיאוריה!$B$5 * SINH(תיאוריה!M * (תיאוריה!$B$3 - H4))) / SINH(תיאוריה!M * תיאוריה!$B$3)</f>
        <v>47.2</v>
      </c>
      <c r="K4" s="16">
        <f xml:space="preserve"> (תיאוריה!$B$5 * COSH(תיאוריה!M * (תיאוריה!$B$3 - H4))) / COSH(תיאוריה!M * תיאוריה!$B$3)</f>
        <v>47.2</v>
      </c>
      <c r="M4">
        <f>תיאוריה!M3</f>
        <v>0.108</v>
      </c>
      <c r="N4">
        <f ca="1">תיאוריה!O3</f>
        <v>8.8999999999999986</v>
      </c>
      <c r="T4" s="18"/>
      <c r="W4" s="18"/>
    </row>
    <row r="5" spans="1:23" x14ac:dyDescent="0.25">
      <c r="F5" s="14" t="s">
        <v>55</v>
      </c>
      <c r="H5" s="21"/>
      <c r="J5" s="16">
        <f xml:space="preserve"> (תיאוריה!$B$5 * SINH(תיאוריה!M * (תיאוריה!$B$3 - H5))) / SINH(תיאוריה!M * תיאוריה!$B$3)</f>
        <v>47.2</v>
      </c>
      <c r="K5" s="16">
        <f xml:space="preserve"> (תיאוריה!$B$5 * COSH(תיאוריה!M * (תיאוריה!$B$3 - H5))) / COSH(תיאוריה!M * תיאוריה!$B$3)</f>
        <v>47.2</v>
      </c>
      <c r="M5">
        <f>תיאוריה!M4</f>
        <v>0.216</v>
      </c>
      <c r="N5">
        <f ca="1">תיאוריה!O4</f>
        <v>1.8999999999999986</v>
      </c>
      <c r="T5" s="18"/>
      <c r="W5" s="18"/>
    </row>
    <row r="6" spans="1:23" x14ac:dyDescent="0.25">
      <c r="F6" s="14">
        <v>9.5</v>
      </c>
      <c r="H6" s="21"/>
      <c r="J6" s="16">
        <f xml:space="preserve"> (תיאוריה!$B$5 * SINH(תיאוריה!M * (תיאוריה!$B$3 - H6))) / SINH(תיאוריה!M * תיאוריה!$B$3)</f>
        <v>47.2</v>
      </c>
      <c r="K6" s="16">
        <f xml:space="preserve"> (תיאוריה!$B$5 * COSH(תיאוריה!M * (תיאוריה!$B$3 - H6))) / COSH(תיאוריה!M * תיאוריה!$B$3)</f>
        <v>47.2</v>
      </c>
      <c r="M6">
        <f>תיאוריה!M5</f>
        <v>0.32400000000000001</v>
      </c>
      <c r="N6">
        <f ca="1">תיאוריה!O5</f>
        <v>1.1999999999999993</v>
      </c>
      <c r="T6" s="18"/>
      <c r="W6" s="18"/>
    </row>
    <row r="7" spans="1:23" x14ac:dyDescent="0.25">
      <c r="F7" s="14"/>
      <c r="H7" s="21"/>
      <c r="J7" s="16">
        <f xml:space="preserve"> (תיאוריה!$B$5 * SINH(תיאוריה!M * (תיאוריה!$B$3 - H7))) / SINH(תיאוריה!M * תיאוריה!$B$3)</f>
        <v>47.2</v>
      </c>
      <c r="K7" s="16">
        <f xml:space="preserve"> (תיאוריה!$B$5 * COSH(תיאוריה!M * (תיאוריה!$B$3 - H7))) / COSH(תיאוריה!M * תיאוריה!$B$3)</f>
        <v>47.2</v>
      </c>
      <c r="M7">
        <f>תיאוריה!M6</f>
        <v>0.432</v>
      </c>
      <c r="N7">
        <f ca="1">תיאוריה!O6</f>
        <v>1.6999999999999993</v>
      </c>
      <c r="T7" s="18"/>
      <c r="W7" s="18"/>
    </row>
    <row r="8" spans="1:23" x14ac:dyDescent="0.25">
      <c r="F8" s="14" t="s">
        <v>77</v>
      </c>
      <c r="H8" s="21"/>
      <c r="J8" s="16">
        <f xml:space="preserve"> (תיאוריה!$B$5 * SINH(תיאוריה!M * (תיאוריה!$B$3 - H8))) / SINH(תיאוריה!M * תיאוריה!$B$3)</f>
        <v>47.2</v>
      </c>
      <c r="K8" s="16">
        <f xml:space="preserve"> (תיאוריה!$B$5 * COSH(תיאוריה!M * (תיאוריה!$B$3 - H8))) / COSH(תיאוריה!M * תיאוריה!$B$3)</f>
        <v>47.2</v>
      </c>
      <c r="M8">
        <f>תיאוריה!M7</f>
        <v>0.54</v>
      </c>
      <c r="N8">
        <f ca="1">תיאוריה!O7</f>
        <v>0.80000000000000071</v>
      </c>
      <c r="T8" s="18"/>
      <c r="W8" s="18"/>
    </row>
    <row r="9" spans="1:23" x14ac:dyDescent="0.25">
      <c r="F9" s="14">
        <v>1.9134568280732467E-3</v>
      </c>
      <c r="H9" s="21"/>
      <c r="J9" s="16">
        <f xml:space="preserve"> (תיאוריה!$B$5 * SINH(תיאוריה!M * (תיאוריה!$B$3 - H9))) / SINH(תיאוריה!M * תיאוריה!$B$3)</f>
        <v>47.2</v>
      </c>
      <c r="K9" s="16">
        <f xml:space="preserve"> (תיאוריה!$B$5 * COSH(תיאוריה!M * (תיאוריה!$B$3 - H9))) / COSH(תיאוריה!M * תיאוריה!$B$3)</f>
        <v>47.2</v>
      </c>
      <c r="M9">
        <f>תיאוריה!M8</f>
        <v>0.64800000000000002</v>
      </c>
      <c r="N9">
        <f ca="1">תיאוריה!O8</f>
        <v>0.80000000000000071</v>
      </c>
      <c r="T9" s="18"/>
      <c r="W9" s="18"/>
    </row>
    <row r="10" spans="1:23" x14ac:dyDescent="0.25">
      <c r="F10" s="14"/>
      <c r="H10" s="21"/>
      <c r="J10" s="16">
        <f xml:space="preserve"> (תיאוריה!$B$5 * SINH(תיאוריה!M * (תיאוריה!$B$3 - H10))) / SINH(תיאוריה!M * תיאוריה!$B$3)</f>
        <v>47.2</v>
      </c>
      <c r="K10" s="16">
        <f xml:space="preserve"> (תיאוריה!$B$5 * COSH(תיאוריה!M * (תיאוריה!$B$3 - H10))) / COSH(תיאוריה!M * תיאוריה!$B$3)</f>
        <v>47.2</v>
      </c>
      <c r="M10">
        <f>תיאוריה!M9</f>
        <v>0.75600000000000001</v>
      </c>
      <c r="N10">
        <f ca="1">תיאוריה!O9</f>
        <v>1.3999999999999986</v>
      </c>
      <c r="T10" s="18"/>
      <c r="W10" s="18"/>
    </row>
    <row r="11" spans="1:23" x14ac:dyDescent="0.25">
      <c r="F11" s="14" t="s">
        <v>78</v>
      </c>
      <c r="H11" s="21"/>
      <c r="J11" s="16">
        <f xml:space="preserve"> (תיאוריה!$B$5 * SINH(תיאוריה!M * (תיאוריה!$B$3 - H11))) / SINH(תיאוריה!M * תיאוריה!$B$3)</f>
        <v>47.2</v>
      </c>
      <c r="K11" s="16">
        <f xml:space="preserve"> (תיאוריה!$B$5 * COSH(תיאוריה!M * (תיאוריה!$B$3 - H11))) / COSH(תיאוריה!M * תיאוריה!$B$3)</f>
        <v>47.2</v>
      </c>
      <c r="T11" s="18"/>
      <c r="W11" s="18"/>
    </row>
    <row r="12" spans="1:23" x14ac:dyDescent="0.25">
      <c r="F12" s="15">
        <v>53</v>
      </c>
      <c r="H12" s="21"/>
      <c r="J12" s="16">
        <f xml:space="preserve"> (תיאוריה!$B$5 * SINH(תיאוריה!M * (תיאוריה!$B$3 - H12))) / SINH(תיאוריה!M * תיאוריה!$B$3)</f>
        <v>47.2</v>
      </c>
      <c r="K12" s="16">
        <f xml:space="preserve"> (תיאוריה!$B$5 * COSH(תיאוריה!M * (תיאוריה!$B$3 - H12))) / COSH(תיאוריה!M * תיאוריה!$B$3)</f>
        <v>47.2</v>
      </c>
      <c r="M12" s="27"/>
      <c r="T12" s="18"/>
      <c r="W12" s="18"/>
    </row>
    <row r="13" spans="1:23" x14ac:dyDescent="0.25">
      <c r="H13" s="21"/>
      <c r="J13" s="16">
        <f xml:space="preserve"> (תיאוריה!$B$5 * SINH(תיאוריה!M * (תיאוריה!$B$3 - H13))) / SINH(תיאוריה!M * תיאוריה!$B$3)</f>
        <v>47.2</v>
      </c>
      <c r="K13" s="16">
        <f xml:space="preserve"> (תיאוריה!$B$5 * COSH(תיאוריה!M * (תיאוריה!$B$3 - H13))) / COSH(תיאוריה!M * תיאוריה!$B$3)</f>
        <v>47.2</v>
      </c>
      <c r="T13" s="18"/>
      <c r="W13" s="18"/>
    </row>
    <row r="14" spans="1:23" x14ac:dyDescent="0.25">
      <c r="H14" s="21"/>
      <c r="J14" s="16">
        <f xml:space="preserve"> (תיאוריה!$B$5 * SINH(תיאוריה!M * (תיאוריה!$B$3 - H14))) / SINH(תיאוריה!M * תיאוריה!$B$3)</f>
        <v>47.2</v>
      </c>
      <c r="K14" s="16">
        <f xml:space="preserve"> (תיאוריה!$B$5 * COSH(תיאוריה!M * (תיאוריה!$B$3 - H14))) / COSH(תיאוריה!M * תיאוריה!$B$3)</f>
        <v>47.2</v>
      </c>
      <c r="T14" s="18"/>
      <c r="W14" s="18"/>
    </row>
    <row r="15" spans="1:23" x14ac:dyDescent="0.25">
      <c r="H15" s="21"/>
      <c r="J15" s="16">
        <f xml:space="preserve"> (תיאוריה!$B$5 * SINH(תיאוריה!M * (תיאוריה!$B$3 - H15))) / SINH(תיאוריה!M * תיאוריה!$B$3)</f>
        <v>47.2</v>
      </c>
      <c r="K15" s="16">
        <f xml:space="preserve"> (תיאוריה!$B$5 * COSH(תיאוריה!M * (תיאוריה!$B$3 - H15))) / COSH(תיאוריה!M * תיאוריה!$B$3)</f>
        <v>47.2</v>
      </c>
      <c r="T15" s="18"/>
      <c r="W15" s="18"/>
    </row>
    <row r="16" spans="1:23" x14ac:dyDescent="0.25">
      <c r="H16" s="21"/>
      <c r="J16" s="16">
        <f xml:space="preserve"> (תיאוריה!$B$5 * SINH(תיאוריה!M * (תיאוריה!$B$3 - H16))) / SINH(תיאוריה!M * תיאוריה!$B$3)</f>
        <v>47.2</v>
      </c>
      <c r="K16" s="16">
        <f xml:space="preserve"> (תיאוריה!$B$5 * COSH(תיאוריה!M * (תיאוריה!$B$3 - H16))) / COSH(תיאוריה!M * תיאוריה!$B$3)</f>
        <v>47.2</v>
      </c>
      <c r="T16" s="18"/>
      <c r="W16" s="18"/>
    </row>
    <row r="17" spans="8:23" x14ac:dyDescent="0.25">
      <c r="H17" s="21"/>
      <c r="J17" s="16">
        <f xml:space="preserve"> (תיאוריה!$B$5 * SINH(תיאוריה!M * (תיאוריה!$B$3 - H17))) / SINH(תיאוריה!M * תיאוריה!$B$3)</f>
        <v>47.2</v>
      </c>
      <c r="K17" s="16">
        <f xml:space="preserve"> (תיאוריה!$B$5 * COSH(תיאוריה!M * (תיאוריה!$B$3 - H17))) / COSH(תיאוריה!M * תיאוריה!$B$3)</f>
        <v>47.2</v>
      </c>
      <c r="T17" s="18"/>
      <c r="W17" s="18"/>
    </row>
    <row r="18" spans="8:23" x14ac:dyDescent="0.25">
      <c r="H18" s="21"/>
      <c r="J18" s="16">
        <f xml:space="preserve"> (תיאוריה!$B$5 * SINH(תיאוריה!M * (תיאוריה!$B$3 - H18))) / SINH(תיאוריה!M * תיאוריה!$B$3)</f>
        <v>47.2</v>
      </c>
      <c r="K18" s="16">
        <f xml:space="preserve"> (תיאוריה!$B$5 * COSH(תיאוריה!M * (תיאוריה!$B$3 - H18))) / COSH(תיאוריה!M * תיאוריה!$B$3)</f>
        <v>47.2</v>
      </c>
      <c r="T18" s="18"/>
      <c r="W18" s="18"/>
    </row>
    <row r="19" spans="8:23" x14ac:dyDescent="0.25">
      <c r="H19" s="21"/>
      <c r="J19" s="16">
        <f xml:space="preserve"> (תיאוריה!$B$5 * SINH(תיאוריה!M * (תיאוריה!$B$3 - H19))) / SINH(תיאוריה!M * תיאוריה!$B$3)</f>
        <v>47.2</v>
      </c>
      <c r="K19" s="16">
        <f xml:space="preserve"> (תיאוריה!$B$5 * COSH(תיאוריה!M * (תיאוריה!$B$3 - H19))) / COSH(תיאוריה!M * תיאוריה!$B$3)</f>
        <v>47.2</v>
      </c>
      <c r="T19" s="18"/>
      <c r="W19" s="18"/>
    </row>
    <row r="20" spans="8:23" x14ac:dyDescent="0.25">
      <c r="H20" s="21"/>
      <c r="J20" s="16">
        <f xml:space="preserve"> (תיאוריה!$B$5 * SINH(תיאוריה!M * (תיאוריה!$B$3 - H20))) / SINH(תיאוריה!M * תיאוריה!$B$3)</f>
        <v>47.2</v>
      </c>
      <c r="K20" s="16">
        <f xml:space="preserve"> (תיאוריה!$B$5 * COSH(תיאוריה!M * (תיאוריה!$B$3 - H20))) / COSH(תיאוריה!M * תיאוריה!$B$3)</f>
        <v>47.2</v>
      </c>
      <c r="T20" s="18"/>
      <c r="W20" s="18"/>
    </row>
    <row r="21" spans="8:23" x14ac:dyDescent="0.25">
      <c r="H21" s="21"/>
      <c r="J21" s="16">
        <f xml:space="preserve"> (תיאוריה!$B$5 * SINH(תיאוריה!M * (תיאוריה!$B$3 - H21))) / SINH(תיאוריה!M * תיאוריה!$B$3)</f>
        <v>47.2</v>
      </c>
      <c r="K21" s="16">
        <f xml:space="preserve"> (תיאוריה!$B$5 * COSH(תיאוריה!M * (תיאוריה!$B$3 - H21))) / COSH(תיאוריה!M * תיאוריה!$B$3)</f>
        <v>47.2</v>
      </c>
      <c r="T21" s="18"/>
      <c r="W21" s="18"/>
    </row>
    <row r="22" spans="8:23" x14ac:dyDescent="0.25">
      <c r="H22" s="21"/>
      <c r="J22" s="16">
        <f xml:space="preserve"> (תיאוריה!$B$5 * SINH(תיאוריה!M * (תיאוריה!$B$3 - H22))) / SINH(תיאוריה!M * תיאוריה!$B$3)</f>
        <v>47.2</v>
      </c>
      <c r="K22" s="16">
        <f xml:space="preserve"> (תיאוריה!$B$5 * COSH(תיאוריה!M * (תיאוריה!$B$3 - H22))) / COSH(תיאוריה!M * תיאוריה!$B$3)</f>
        <v>47.2</v>
      </c>
      <c r="T22" s="18"/>
      <c r="W22" s="18"/>
    </row>
    <row r="23" spans="8:23" x14ac:dyDescent="0.25">
      <c r="H23" s="21"/>
      <c r="J23" s="16">
        <f xml:space="preserve"> (תיאוריה!$B$5 * SINH(תיאוריה!M * (תיאוריה!$B$3 - H23))) / SINH(תיאוריה!M * תיאוריה!$B$3)</f>
        <v>47.2</v>
      </c>
      <c r="K23" s="16">
        <f xml:space="preserve"> (תיאוריה!$B$5 * COSH(תיאוריה!M * (תיאוריה!$B$3 - H23))) / COSH(תיאוריה!M * תיאוריה!$B$3)</f>
        <v>47.2</v>
      </c>
      <c r="T23" s="18"/>
      <c r="W23" s="18"/>
    </row>
    <row r="24" spans="8:23" x14ac:dyDescent="0.25">
      <c r="H24" s="21"/>
      <c r="J24" s="16">
        <f xml:space="preserve"> (תיאוריה!$B$5 * SINH(תיאוריה!M * (תיאוריה!$B$3 - H24))) / SINH(תיאוריה!M * תיאוריה!$B$3)</f>
        <v>47.2</v>
      </c>
      <c r="K24" s="16">
        <f xml:space="preserve"> (תיאוריה!$B$5 * COSH(תיאוריה!M * (תיאוריה!$B$3 - H24))) / COSH(תיאוריה!M * תיאוריה!$B$3)</f>
        <v>47.2</v>
      </c>
      <c r="T24" s="18"/>
      <c r="W24" s="18"/>
    </row>
    <row r="25" spans="8:23" x14ac:dyDescent="0.25">
      <c r="H25" s="21"/>
      <c r="J25" s="16">
        <f xml:space="preserve"> (תיאוריה!$B$5 * SINH(תיאוריה!M * (תיאוריה!$B$3 - H25))) / SINH(תיאוריה!M * תיאוריה!$B$3)</f>
        <v>47.2</v>
      </c>
      <c r="K25" s="16">
        <f xml:space="preserve"> (תיאוריה!$B$5 * COSH(תיאוריה!M * (תיאוריה!$B$3 - H25))) / COSH(תיאוריה!M * תיאוריה!$B$3)</f>
        <v>47.2</v>
      </c>
      <c r="T25" s="18"/>
      <c r="W25" s="18"/>
    </row>
    <row r="26" spans="8:23" x14ac:dyDescent="0.25">
      <c r="H26" s="21"/>
      <c r="J26" s="16">
        <f xml:space="preserve"> (תיאוריה!$B$5 * SINH(תיאוריה!M * (תיאוריה!$B$3 - H26))) / SINH(תיאוריה!M * תיאוריה!$B$3)</f>
        <v>47.2</v>
      </c>
      <c r="K26" s="16">
        <f xml:space="preserve"> (תיאוריה!$B$5 * COSH(תיאוריה!M * (תיאוריה!$B$3 - H26))) / COSH(תיאוריה!M * תיאוריה!$B$3)</f>
        <v>47.2</v>
      </c>
      <c r="T26" s="18"/>
      <c r="W26" s="18"/>
    </row>
    <row r="27" spans="8:23" x14ac:dyDescent="0.25">
      <c r="H27" s="21"/>
      <c r="J27" s="16">
        <f xml:space="preserve"> (תיאוריה!$B$5 * SINH(תיאוריה!M * (תיאוריה!$B$3 - H27))) / SINH(תיאוריה!M * תיאוריה!$B$3)</f>
        <v>47.2</v>
      </c>
      <c r="K27" s="16">
        <f xml:space="preserve"> (תיאוריה!$B$5 * COSH(תיאוריה!M * (תיאוריה!$B$3 - H27))) / COSH(תיאוריה!M * תיאוריה!$B$3)</f>
        <v>47.2</v>
      </c>
      <c r="T27" s="18"/>
      <c r="W27" s="18"/>
    </row>
    <row r="28" spans="8:23" x14ac:dyDescent="0.25">
      <c r="H28" s="21"/>
      <c r="J28" s="16">
        <f xml:space="preserve"> (תיאוריה!$B$5 * SINH(תיאוריה!M * (תיאוריה!$B$3 - H28))) / SINH(תיאוריה!M * תיאוריה!$B$3)</f>
        <v>47.2</v>
      </c>
      <c r="K28" s="16">
        <f xml:space="preserve"> (תיאוריה!$B$5 * COSH(תיאוריה!M * (תיאוריה!$B$3 - H28))) / COSH(תיאוריה!M * תיאוריה!$B$3)</f>
        <v>47.2</v>
      </c>
      <c r="T28" s="18"/>
      <c r="W28" s="18"/>
    </row>
    <row r="29" spans="8:23" x14ac:dyDescent="0.25">
      <c r="H29" s="21"/>
      <c r="J29" s="16">
        <f xml:space="preserve"> (תיאוריה!$B$5 * SINH(תיאוריה!M * (תיאוריה!$B$3 - H29))) / SINH(תיאוריה!M * תיאוריה!$B$3)</f>
        <v>47.2</v>
      </c>
      <c r="K29" s="16">
        <f xml:space="preserve"> (תיאוריה!$B$5 * COSH(תיאוריה!M * (תיאוריה!$B$3 - H29))) / COSH(תיאוריה!M * תיאוריה!$B$3)</f>
        <v>47.2</v>
      </c>
      <c r="T29" s="18"/>
      <c r="W29" s="18"/>
    </row>
    <row r="30" spans="8:23" x14ac:dyDescent="0.25">
      <c r="H30" s="21"/>
      <c r="J30" s="16">
        <f xml:space="preserve"> (תיאוריה!$B$5 * SINH(תיאוריה!M * (תיאוריה!$B$3 - H30))) / SINH(תיאוריה!M * תיאוריה!$B$3)</f>
        <v>47.2</v>
      </c>
      <c r="K30" s="16">
        <f xml:space="preserve"> (תיאוריה!$B$5 * COSH(תיאוריה!M * (תיאוריה!$B$3 - H30))) / COSH(תיאוריה!M * תיאוריה!$B$3)</f>
        <v>47.2</v>
      </c>
      <c r="T30" s="18"/>
      <c r="W30" s="18"/>
    </row>
    <row r="31" spans="8:23" x14ac:dyDescent="0.25">
      <c r="H31" s="21"/>
      <c r="J31" s="16">
        <f xml:space="preserve"> (תיאוריה!$B$5 * SINH(תיאוריה!M * (תיאוריה!$B$3 - H31))) / SINH(תיאוריה!M * תיאוריה!$B$3)</f>
        <v>47.2</v>
      </c>
      <c r="K31" s="16">
        <f xml:space="preserve"> (תיאוריה!$B$5 * COSH(תיאוריה!M * (תיאוריה!$B$3 - H31))) / COSH(תיאוריה!M * תיאוריה!$B$3)</f>
        <v>47.2</v>
      </c>
      <c r="T31" s="18"/>
      <c r="W31" s="18"/>
    </row>
    <row r="32" spans="8:23" x14ac:dyDescent="0.25">
      <c r="H32" s="21"/>
      <c r="J32" s="16">
        <f xml:space="preserve"> (תיאוריה!$B$5 * SINH(תיאוריה!M * (תיאוריה!$B$3 - H32))) / SINH(תיאוריה!M * תיאוריה!$B$3)</f>
        <v>47.2</v>
      </c>
      <c r="K32" s="16">
        <f xml:space="preserve"> (תיאוריה!$B$5 * COSH(תיאוריה!M * (תיאוריה!$B$3 - H32))) / COSH(תיאוריה!M * תיאוריה!$B$3)</f>
        <v>47.2</v>
      </c>
      <c r="T32" s="18"/>
      <c r="W32" s="18"/>
    </row>
    <row r="33" spans="8:23" x14ac:dyDescent="0.25">
      <c r="H33" s="21"/>
      <c r="J33" s="16">
        <f xml:space="preserve"> (תיאוריה!$B$5 * SINH(תיאוריה!M * (תיאוריה!$B$3 - H33))) / SINH(תיאוריה!M * תיאוריה!$B$3)</f>
        <v>47.2</v>
      </c>
      <c r="K33" s="16">
        <f xml:space="preserve"> (תיאוריה!$B$5 * COSH(תיאוריה!M * (תיאוריה!$B$3 - H33))) / COSH(תיאוריה!M * תיאוריה!$B$3)</f>
        <v>47.2</v>
      </c>
      <c r="T33" s="18"/>
      <c r="W33" s="18"/>
    </row>
    <row r="34" spans="8:23" x14ac:dyDescent="0.25">
      <c r="H34" s="21"/>
      <c r="J34" s="16">
        <f xml:space="preserve"> (תיאוריה!$B$5 * SINH(תיאוריה!M * (תיאוריה!$B$3 - H34))) / SINH(תיאוריה!M * תיאוריה!$B$3)</f>
        <v>47.2</v>
      </c>
      <c r="K34" s="16">
        <f xml:space="preserve"> (תיאוריה!$B$5 * COSH(תיאוריה!M * (תיאוריה!$B$3 - H34))) / COSH(תיאוריה!M * תיאוריה!$B$3)</f>
        <v>47.2</v>
      </c>
      <c r="T34" s="18"/>
      <c r="W34" s="18"/>
    </row>
    <row r="35" spans="8:23" x14ac:dyDescent="0.25">
      <c r="H35" s="21"/>
      <c r="J35" s="16">
        <f xml:space="preserve"> (תיאוריה!$B$5 * SINH(תיאוריה!M * (תיאוריה!$B$3 - H35))) / SINH(תיאוריה!M * תיאוריה!$B$3)</f>
        <v>47.2</v>
      </c>
      <c r="K35" s="16">
        <f xml:space="preserve"> (תיאוריה!$B$5 * COSH(תיאוריה!M * (תיאוריה!$B$3 - H35))) / COSH(תיאוריה!M * תיאוריה!$B$3)</f>
        <v>47.2</v>
      </c>
      <c r="T35" s="18"/>
      <c r="W35" s="18"/>
    </row>
    <row r="36" spans="8:23" x14ac:dyDescent="0.25">
      <c r="H36" s="21"/>
      <c r="J36" s="16">
        <f xml:space="preserve"> (תיאוריה!$B$5 * SINH(תיאוריה!M * (תיאוריה!$B$3 - H36))) / SINH(תיאוריה!M * תיאוריה!$B$3)</f>
        <v>47.2</v>
      </c>
      <c r="K36" s="16">
        <f xml:space="preserve"> (תיאוריה!$B$5 * COSH(תיאוריה!M * (תיאוריה!$B$3 - H36))) / COSH(תיאוריה!M * תיאוריה!$B$3)</f>
        <v>47.2</v>
      </c>
      <c r="T36" s="18"/>
      <c r="W36" s="18"/>
    </row>
    <row r="37" spans="8:23" x14ac:dyDescent="0.25">
      <c r="H37" s="21"/>
      <c r="J37" s="16">
        <f xml:space="preserve"> (תיאוריה!$B$5 * SINH(תיאוריה!M * (תיאוריה!$B$3 - H37))) / SINH(תיאוריה!M * תיאוריה!$B$3)</f>
        <v>47.2</v>
      </c>
      <c r="K37" s="16">
        <f xml:space="preserve"> (תיאוריה!$B$5 * COSH(תיאוריה!M * (תיאוריה!$B$3 - H37))) / COSH(תיאוריה!M * תיאוריה!$B$3)</f>
        <v>47.2</v>
      </c>
      <c r="T37" s="18"/>
      <c r="W37" s="18"/>
    </row>
    <row r="38" spans="8:23" x14ac:dyDescent="0.25">
      <c r="H38" s="21"/>
      <c r="J38" s="16">
        <f xml:space="preserve"> (תיאוריה!$B$5 * SINH(תיאוריה!M * (תיאוריה!$B$3 - H38))) / SINH(תיאוריה!M * תיאוריה!$B$3)</f>
        <v>47.2</v>
      </c>
      <c r="K38" s="16">
        <f xml:space="preserve"> (תיאוריה!$B$5 * COSH(תיאוריה!M * (תיאוריה!$B$3 - H38))) / COSH(תיאוריה!M * תיאוריה!$B$3)</f>
        <v>47.2</v>
      </c>
      <c r="T38" s="18"/>
      <c r="W38" s="18"/>
    </row>
    <row r="39" spans="8:23" x14ac:dyDescent="0.25">
      <c r="H39" s="21"/>
      <c r="J39" s="16">
        <f xml:space="preserve"> (תיאוריה!$B$5 * SINH(תיאוריה!M * (תיאוריה!$B$3 - H39))) / SINH(תיאוריה!M * תיאוריה!$B$3)</f>
        <v>47.2</v>
      </c>
      <c r="K39" s="16">
        <f xml:space="preserve"> (תיאוריה!$B$5 * COSH(תיאוריה!M * (תיאוריה!$B$3 - H39))) / COSH(תיאוריה!M * תיאוריה!$B$3)</f>
        <v>47.2</v>
      </c>
      <c r="T39" s="18"/>
      <c r="W39" s="18"/>
    </row>
    <row r="40" spans="8:23" x14ac:dyDescent="0.25">
      <c r="H40" s="21"/>
      <c r="J40" s="16">
        <f xml:space="preserve"> (תיאוריה!$B$5 * SINH(תיאוריה!M * (תיאוריה!$B$3 - H40))) / SINH(תיאוריה!M * תיאוריה!$B$3)</f>
        <v>47.2</v>
      </c>
      <c r="K40" s="16">
        <f xml:space="preserve"> (תיאוריה!$B$5 * COSH(תיאוריה!M * (תיאוריה!$B$3 - H40))) / COSH(תיאוריה!M * תיאוריה!$B$3)</f>
        <v>47.2</v>
      </c>
      <c r="T40" s="18"/>
      <c r="W40" s="18"/>
    </row>
    <row r="41" spans="8:23" x14ac:dyDescent="0.25">
      <c r="H41" s="21"/>
      <c r="J41" s="16">
        <f xml:space="preserve"> (תיאוריה!$B$5 * SINH(תיאוריה!M * (תיאוריה!$B$3 - H41))) / SINH(תיאוריה!M * תיאוריה!$B$3)</f>
        <v>47.2</v>
      </c>
      <c r="K41" s="16">
        <f xml:space="preserve"> (תיאוריה!$B$5 * COSH(תיאוריה!M * (תיאוריה!$B$3 - H41))) / COSH(תיאוריה!M * תיאוריה!$B$3)</f>
        <v>47.2</v>
      </c>
      <c r="T41" s="18"/>
      <c r="W41" s="18"/>
    </row>
    <row r="42" spans="8:23" x14ac:dyDescent="0.25">
      <c r="H42" s="21"/>
      <c r="J42" s="16">
        <f xml:space="preserve"> (תיאוריה!$B$5 * SINH(תיאוריה!M * (תיאוריה!$B$3 - H42))) / SINH(תיאוריה!M * תיאוריה!$B$3)</f>
        <v>47.2</v>
      </c>
      <c r="K42" s="16">
        <f xml:space="preserve"> (תיאוריה!$B$5 * COSH(תיאוריה!M * (תיאוריה!$B$3 - H42))) / COSH(תיאוריה!M * תיאוריה!$B$3)</f>
        <v>47.2</v>
      </c>
      <c r="T42" s="18"/>
      <c r="W42" s="18"/>
    </row>
    <row r="43" spans="8:23" x14ac:dyDescent="0.25">
      <c r="H43" s="21"/>
      <c r="J43" s="16">
        <f xml:space="preserve"> (תיאוריה!$B$5 * SINH(תיאוריה!M * (תיאוריה!$B$3 - H43))) / SINH(תיאוריה!M * תיאוריה!$B$3)</f>
        <v>47.2</v>
      </c>
      <c r="K43" s="16">
        <f xml:space="preserve"> (תיאוריה!$B$5 * COSH(תיאוריה!M * (תיאוריה!$B$3 - H43))) / COSH(תיאוריה!M * תיאוריה!$B$3)</f>
        <v>47.2</v>
      </c>
      <c r="T43" s="18"/>
      <c r="W43" s="18"/>
    </row>
    <row r="44" spans="8:23" x14ac:dyDescent="0.25">
      <c r="H44" s="21"/>
      <c r="J44" s="16">
        <f xml:space="preserve"> (תיאוריה!$B$5 * SINH(תיאוריה!M * (תיאוריה!$B$3 - H44))) / SINH(תיאוריה!M * תיאוריה!$B$3)</f>
        <v>47.2</v>
      </c>
      <c r="K44" s="16">
        <f xml:space="preserve"> (תיאוריה!$B$5 * COSH(תיאוריה!M * (תיאוריה!$B$3 - H44))) / COSH(תיאוריה!M * תיאוריה!$B$3)</f>
        <v>47.2</v>
      </c>
      <c r="T44" s="18"/>
      <c r="W44" s="18"/>
    </row>
    <row r="45" spans="8:23" x14ac:dyDescent="0.25">
      <c r="H45" s="21"/>
      <c r="J45" s="16">
        <f xml:space="preserve"> (תיאוריה!$B$5 * SINH(תיאוריה!M * (תיאוריה!$B$3 - H45))) / SINH(תיאוריה!M * תיאוריה!$B$3)</f>
        <v>47.2</v>
      </c>
      <c r="K45" s="16">
        <f xml:space="preserve"> (תיאוריה!$B$5 * COSH(תיאוריה!M * (תיאוריה!$B$3 - H45))) / COSH(תיאוריה!M * תיאוריה!$B$3)</f>
        <v>47.2</v>
      </c>
      <c r="T45" s="18"/>
      <c r="W45" s="18"/>
    </row>
    <row r="46" spans="8:23" x14ac:dyDescent="0.25">
      <c r="H46" s="21"/>
      <c r="J46" s="16">
        <f xml:space="preserve"> (תיאוריה!$B$5 * SINH(תיאוריה!M * (תיאוריה!$B$3 - H46))) / SINH(תיאוריה!M * תיאוריה!$B$3)</f>
        <v>47.2</v>
      </c>
      <c r="K46" s="16">
        <f xml:space="preserve"> (תיאוריה!$B$5 * COSH(תיאוריה!M * (תיאוריה!$B$3 - H46))) / COSH(תיאוריה!M * תיאוריה!$B$3)</f>
        <v>47.2</v>
      </c>
      <c r="T46" s="18"/>
      <c r="W46" s="18"/>
    </row>
    <row r="47" spans="8:23" x14ac:dyDescent="0.25">
      <c r="H47" s="21"/>
      <c r="J47" s="16">
        <f xml:space="preserve"> (תיאוריה!$B$5 * SINH(תיאוריה!M * (תיאוריה!$B$3 - H47))) / SINH(תיאוריה!M * תיאוריה!$B$3)</f>
        <v>47.2</v>
      </c>
      <c r="K47" s="16">
        <f xml:space="preserve"> (תיאוריה!$B$5 * COSH(תיאוריה!M * (תיאוריה!$B$3 - H47))) / COSH(תיאוריה!M * תיאוריה!$B$3)</f>
        <v>47.2</v>
      </c>
      <c r="T47" s="18"/>
      <c r="W47" s="18"/>
    </row>
    <row r="48" spans="8:23" x14ac:dyDescent="0.25">
      <c r="H48" s="21"/>
      <c r="J48" s="16">
        <f xml:space="preserve"> (תיאוריה!$B$5 * SINH(תיאוריה!M * (תיאוריה!$B$3 - H48))) / SINH(תיאוריה!M * תיאוריה!$B$3)</f>
        <v>47.2</v>
      </c>
      <c r="K48" s="16">
        <f xml:space="preserve"> (תיאוריה!$B$5 * COSH(תיאוריה!M * (תיאוריה!$B$3 - H48))) / COSH(תיאוריה!M * תיאוריה!$B$3)</f>
        <v>47.2</v>
      </c>
      <c r="T48" s="18"/>
      <c r="W48" s="18"/>
    </row>
    <row r="49" spans="8:23" x14ac:dyDescent="0.25">
      <c r="H49" s="21"/>
      <c r="J49" s="16">
        <f xml:space="preserve"> (תיאוריה!$B$5 * SINH(תיאוריה!M * (תיאוריה!$B$3 - H49))) / SINH(תיאוריה!M * תיאוריה!$B$3)</f>
        <v>47.2</v>
      </c>
      <c r="K49" s="16">
        <f xml:space="preserve"> (תיאוריה!$B$5 * COSH(תיאוריה!M * (תיאוריה!$B$3 - H49))) / COSH(תיאוריה!M * תיאוריה!$B$3)</f>
        <v>47.2</v>
      </c>
      <c r="T49" s="18"/>
      <c r="W49" s="18"/>
    </row>
    <row r="50" spans="8:23" x14ac:dyDescent="0.25">
      <c r="H50" s="21"/>
      <c r="J50" s="16">
        <f xml:space="preserve"> (תיאוריה!$B$5 * SINH(תיאוריה!M * (תיאוריה!$B$3 - H50))) / SINH(תיאוריה!M * תיאוריה!$B$3)</f>
        <v>47.2</v>
      </c>
      <c r="K50" s="16">
        <f xml:space="preserve"> (תיאוריה!$B$5 * COSH(תיאוריה!M * (תיאוריה!$B$3 - H50))) / COSH(תיאוריה!M * תיאוריה!$B$3)</f>
        <v>47.2</v>
      </c>
      <c r="T50" s="18"/>
      <c r="W50" s="18"/>
    </row>
    <row r="51" spans="8:23" x14ac:dyDescent="0.25">
      <c r="H51" s="21"/>
      <c r="J51" s="16">
        <f xml:space="preserve"> (תיאוריה!$B$5 * SINH(תיאוריה!M * (תיאוריה!$B$3 - H51))) / SINH(תיאוריה!M * תיאוריה!$B$3)</f>
        <v>47.2</v>
      </c>
      <c r="K51" s="16">
        <f xml:space="preserve"> (תיאוריה!$B$5 * COSH(תיאוריה!M * (תיאוריה!$B$3 - H51))) / COSH(תיאוריה!M * תיאוריה!$B$3)</f>
        <v>47.2</v>
      </c>
      <c r="T51" s="18"/>
      <c r="W51" s="18"/>
    </row>
    <row r="52" spans="8:23" x14ac:dyDescent="0.25">
      <c r="H52" s="21"/>
      <c r="J52" s="16">
        <f xml:space="preserve"> (תיאוריה!$B$5 * SINH(תיאוריה!M * (תיאוריה!$B$3 - H52))) / SINH(תיאוריה!M * תיאוריה!$B$3)</f>
        <v>47.2</v>
      </c>
      <c r="K52" s="16">
        <f xml:space="preserve"> (תיאוריה!$B$5 * COSH(תיאוריה!M * (תיאוריה!$B$3 - H52))) / COSH(תיאוריה!M * תיאוריה!$B$3)</f>
        <v>47.2</v>
      </c>
      <c r="T52" s="18"/>
      <c r="W52" s="18"/>
    </row>
    <row r="53" spans="8:23" x14ac:dyDescent="0.25">
      <c r="H53" s="21"/>
      <c r="J53" s="16">
        <f xml:space="preserve"> (תיאוריה!$B$5 * SINH(תיאוריה!M * (תיאוריה!$B$3 - H53))) / SINH(תיאוריה!M * תיאוריה!$B$3)</f>
        <v>47.2</v>
      </c>
      <c r="K53" s="16">
        <f xml:space="preserve"> (תיאוריה!$B$5 * COSH(תיאוריה!M * (תיאוריה!$B$3 - H53))) / COSH(תיאוריה!M * תיאוריה!$B$3)</f>
        <v>47.2</v>
      </c>
      <c r="T53" s="18"/>
      <c r="W53" s="18"/>
    </row>
    <row r="54" spans="8:23" x14ac:dyDescent="0.25">
      <c r="H54" s="21"/>
      <c r="J54" s="16">
        <f xml:space="preserve"> (תיאוריה!$B$5 * SINH(תיאוריה!M * (תיאוריה!$B$3 - H54))) / SINH(תיאוריה!M * תיאוריה!$B$3)</f>
        <v>47.2</v>
      </c>
      <c r="K54" s="16">
        <f xml:space="preserve"> (תיאוריה!$B$5 * COSH(תיאוריה!M * (תיאוריה!$B$3 - H54))) / COSH(תיאוריה!M * תיאוריה!$B$3)</f>
        <v>47.2</v>
      </c>
      <c r="T54" s="18"/>
      <c r="W54" s="18"/>
    </row>
    <row r="55" spans="8:23" x14ac:dyDescent="0.25">
      <c r="H55" s="21"/>
      <c r="J55" s="16">
        <f xml:space="preserve"> (תיאוריה!$B$5 * SINH(תיאוריה!M * (תיאוריה!$B$3 - H55))) / SINH(תיאוריה!M * תיאוריה!$B$3)</f>
        <v>47.2</v>
      </c>
      <c r="K55" s="16">
        <f xml:space="preserve"> (תיאוריה!$B$5 * COSH(תיאוריה!M * (תיאוריה!$B$3 - H55))) / COSH(תיאוריה!M * תיאוריה!$B$3)</f>
        <v>47.2</v>
      </c>
      <c r="T55" s="18"/>
      <c r="W55" s="18"/>
    </row>
    <row r="56" spans="8:23" x14ac:dyDescent="0.25">
      <c r="H56" s="21"/>
      <c r="J56" s="16">
        <f xml:space="preserve"> (תיאוריה!$B$5 * SINH(תיאוריה!M * (תיאוריה!$B$3 - H56))) / SINH(תיאוריה!M * תיאוריה!$B$3)</f>
        <v>47.2</v>
      </c>
      <c r="K56" s="16">
        <f xml:space="preserve"> (תיאוריה!$B$5 * COSH(תיאוריה!M * (תיאוריה!$B$3 - H56))) / COSH(תיאוריה!M * תיאוריה!$B$3)</f>
        <v>47.2</v>
      </c>
      <c r="T56" s="18"/>
      <c r="W56" s="18"/>
    </row>
    <row r="57" spans="8:23" x14ac:dyDescent="0.25">
      <c r="H57" s="21"/>
      <c r="J57" s="16">
        <f xml:space="preserve"> (תיאוריה!$B$5 * SINH(תיאוריה!M * (תיאוריה!$B$3 - H57))) / SINH(תיאוריה!M * תיאוריה!$B$3)</f>
        <v>47.2</v>
      </c>
      <c r="K57" s="16">
        <f xml:space="preserve"> (תיאוריה!$B$5 * COSH(תיאוריה!M * (תיאוריה!$B$3 - H57))) / COSH(תיאוריה!M * תיאוריה!$B$3)</f>
        <v>47.2</v>
      </c>
      <c r="T57" s="18"/>
      <c r="W57" s="18"/>
    </row>
    <row r="58" spans="8:23" x14ac:dyDescent="0.25">
      <c r="H58" s="21"/>
      <c r="J58" s="16">
        <f xml:space="preserve"> (תיאוריה!$B$5 * SINH(תיאוריה!M * (תיאוריה!$B$3 - H58))) / SINH(תיאוריה!M * תיאוריה!$B$3)</f>
        <v>47.2</v>
      </c>
      <c r="K58" s="16">
        <f xml:space="preserve"> (תיאוריה!$B$5 * COSH(תיאוריה!M * (תיאוריה!$B$3 - H58))) / COSH(תיאוריה!M * תיאוריה!$B$3)</f>
        <v>47.2</v>
      </c>
      <c r="T58" s="18"/>
      <c r="W58" s="18"/>
    </row>
    <row r="59" spans="8:23" x14ac:dyDescent="0.25">
      <c r="H59" s="21"/>
      <c r="J59" s="16">
        <f xml:space="preserve"> (תיאוריה!$B$5 * SINH(תיאוריה!M * (תיאוריה!$B$3 - H59))) / SINH(תיאוריה!M * תיאוריה!$B$3)</f>
        <v>47.2</v>
      </c>
      <c r="K59" s="16">
        <f xml:space="preserve"> (תיאוריה!$B$5 * COSH(תיאוריה!M * (תיאוריה!$B$3 - H59))) / COSH(תיאוריה!M * תיאוריה!$B$3)</f>
        <v>47.2</v>
      </c>
      <c r="T59" s="18"/>
      <c r="W59" s="18"/>
    </row>
    <row r="60" spans="8:23" x14ac:dyDescent="0.25">
      <c r="H60" s="21"/>
      <c r="J60" s="16">
        <f xml:space="preserve"> (תיאוריה!$B$5 * SINH(תיאוריה!M * (תיאוריה!$B$3 - H60))) / SINH(תיאוריה!M * תיאוריה!$B$3)</f>
        <v>47.2</v>
      </c>
      <c r="K60" s="16">
        <f xml:space="preserve"> (תיאוריה!$B$5 * COSH(תיאוריה!M * (תיאוריה!$B$3 - H60))) / COSH(תיאוריה!M * תיאוריה!$B$3)</f>
        <v>47.2</v>
      </c>
      <c r="T60" s="18"/>
      <c r="W60" s="18"/>
    </row>
    <row r="61" spans="8:23" x14ac:dyDescent="0.25">
      <c r="H61" s="21"/>
      <c r="J61" s="16">
        <f xml:space="preserve"> (תיאוריה!$B$5 * SINH(תיאוריה!M * (תיאוריה!$B$3 - H61))) / SINH(תיאוריה!M * תיאוריה!$B$3)</f>
        <v>47.2</v>
      </c>
      <c r="K61" s="16">
        <f xml:space="preserve"> (תיאוריה!$B$5 * COSH(תיאוריה!M * (תיאוריה!$B$3 - H61))) / COSH(תיאוריה!M * תיאוריה!$B$3)</f>
        <v>47.2</v>
      </c>
      <c r="T61" s="18"/>
      <c r="W61" s="18"/>
    </row>
    <row r="62" spans="8:23" x14ac:dyDescent="0.25">
      <c r="H62" s="21"/>
      <c r="J62" s="16">
        <f xml:space="preserve"> (תיאוריה!$B$5 * SINH(תיאוריה!M * (תיאוריה!$B$3 - H62))) / SINH(תיאוריה!M * תיאוריה!$B$3)</f>
        <v>47.2</v>
      </c>
      <c r="K62" s="16">
        <f xml:space="preserve"> (תיאוריה!$B$5 * COSH(תיאוריה!M * (תיאוריה!$B$3 - H62))) / COSH(תיאוריה!M * תיאוריה!$B$3)</f>
        <v>47.2</v>
      </c>
      <c r="T62" s="18"/>
      <c r="W62" s="18"/>
    </row>
    <row r="63" spans="8:23" x14ac:dyDescent="0.25">
      <c r="H63" s="21"/>
      <c r="J63" s="16">
        <f xml:space="preserve"> (תיאוריה!$B$5 * SINH(תיאוריה!M * (תיאוריה!$B$3 - H63))) / SINH(תיאוריה!M * תיאוריה!$B$3)</f>
        <v>47.2</v>
      </c>
      <c r="K63" s="16">
        <f xml:space="preserve"> (תיאוריה!$B$5 * COSH(תיאוריה!M * (תיאוריה!$B$3 - H63))) / COSH(תיאוריה!M * תיאוריה!$B$3)</f>
        <v>47.2</v>
      </c>
      <c r="T63" s="18"/>
      <c r="W63" s="18"/>
    </row>
    <row r="64" spans="8:23" x14ac:dyDescent="0.25">
      <c r="H64" s="21"/>
      <c r="J64" s="16">
        <f xml:space="preserve"> (תיאוריה!$B$5 * SINH(תיאוריה!M * (תיאוריה!$B$3 - H64))) / SINH(תיאוריה!M * תיאוריה!$B$3)</f>
        <v>47.2</v>
      </c>
      <c r="K64" s="16">
        <f xml:space="preserve"> (תיאוריה!$B$5 * COSH(תיאוריה!M * (תיאוריה!$B$3 - H64))) / COSH(תיאוריה!M * תיאוריה!$B$3)</f>
        <v>47.2</v>
      </c>
      <c r="T64" s="18"/>
      <c r="W64" s="18"/>
    </row>
    <row r="65" spans="8:23" x14ac:dyDescent="0.25">
      <c r="H65" s="21"/>
      <c r="J65" s="16">
        <f xml:space="preserve"> (תיאוריה!$B$5 * SINH(תיאוריה!M * (תיאוריה!$B$3 - H65))) / SINH(תיאוריה!M * תיאוריה!$B$3)</f>
        <v>47.2</v>
      </c>
      <c r="K65" s="16">
        <f xml:space="preserve"> (תיאוריה!$B$5 * COSH(תיאוריה!M * (תיאוריה!$B$3 - H65))) / COSH(תיאוריה!M * תיאוריה!$B$3)</f>
        <v>47.2</v>
      </c>
      <c r="T65" s="18"/>
      <c r="W65" s="18"/>
    </row>
    <row r="66" spans="8:23" x14ac:dyDescent="0.25">
      <c r="H66" s="21"/>
      <c r="J66" s="16">
        <f xml:space="preserve"> (תיאוריה!$B$5 * SINH(תיאוריה!M * (תיאוריה!$B$3 - H66))) / SINH(תיאוריה!M * תיאוריה!$B$3)</f>
        <v>47.2</v>
      </c>
      <c r="K66" s="16">
        <f xml:space="preserve"> (תיאוריה!$B$5 * COSH(תיאוריה!M * (תיאוריה!$B$3 - H66))) / COSH(תיאוריה!M * תיאוריה!$B$3)</f>
        <v>47.2</v>
      </c>
      <c r="T66" s="18"/>
      <c r="W66" s="18"/>
    </row>
    <row r="67" spans="8:23" x14ac:dyDescent="0.25">
      <c r="H67" s="21"/>
      <c r="J67" s="16">
        <f xml:space="preserve"> (תיאוריה!$B$5 * SINH(תיאוריה!M * (תיאוריה!$B$3 - H67))) / SINH(תיאוריה!M * תיאוריה!$B$3)</f>
        <v>47.2</v>
      </c>
      <c r="K67" s="16">
        <f xml:space="preserve"> (תיאוריה!$B$5 * COSH(תיאוריה!M * (תיאוריה!$B$3 - H67))) / COSH(תיאוריה!M * תיאוריה!$B$3)</f>
        <v>47.2</v>
      </c>
      <c r="T67" s="18"/>
      <c r="W67" s="18"/>
    </row>
    <row r="68" spans="8:23" x14ac:dyDescent="0.25">
      <c r="H68" s="21"/>
      <c r="J68" s="16">
        <f xml:space="preserve"> (תיאוריה!$B$5 * SINH(תיאוריה!M * (תיאוריה!$B$3 - H68))) / SINH(תיאוריה!M * תיאוריה!$B$3)</f>
        <v>47.2</v>
      </c>
      <c r="K68" s="16">
        <f xml:space="preserve"> (תיאוריה!$B$5 * COSH(תיאוריה!M * (תיאוריה!$B$3 - H68))) / COSH(תיאוריה!M * תיאוריה!$B$3)</f>
        <v>47.2</v>
      </c>
      <c r="T68" s="18"/>
      <c r="W68" s="18"/>
    </row>
    <row r="69" spans="8:23" x14ac:dyDescent="0.25">
      <c r="H69" s="21"/>
      <c r="J69" s="16">
        <f xml:space="preserve"> (תיאוריה!$B$5 * SINH(תיאוריה!M * (תיאוריה!$B$3 - H69))) / SINH(תיאוריה!M * תיאוריה!$B$3)</f>
        <v>47.2</v>
      </c>
      <c r="K69" s="16">
        <f xml:space="preserve"> (תיאוריה!$B$5 * COSH(תיאוריה!M * (תיאוריה!$B$3 - H69))) / COSH(תיאוריה!M * תיאוריה!$B$3)</f>
        <v>47.2</v>
      </c>
      <c r="T69" s="18"/>
      <c r="W69" s="18"/>
    </row>
    <row r="70" spans="8:23" x14ac:dyDescent="0.25">
      <c r="H70" s="21"/>
      <c r="J70" s="16">
        <f xml:space="preserve"> (תיאוריה!$B$5 * SINH(תיאוריה!M * (תיאוריה!$B$3 - H70))) / SINH(תיאוריה!M * תיאוריה!$B$3)</f>
        <v>47.2</v>
      </c>
      <c r="K70" s="16">
        <f xml:space="preserve"> (תיאוריה!$B$5 * COSH(תיאוריה!M * (תיאוריה!$B$3 - H70))) / COSH(תיאוריה!M * תיאוריה!$B$3)</f>
        <v>47.2</v>
      </c>
      <c r="T70" s="18"/>
      <c r="W70" s="18"/>
    </row>
    <row r="71" spans="8:23" x14ac:dyDescent="0.25">
      <c r="H71" s="21"/>
      <c r="J71" s="16">
        <f xml:space="preserve"> (תיאוריה!$B$5 * SINH(תיאוריה!M * (תיאוריה!$B$3 - H71))) / SINH(תיאוריה!M * תיאוריה!$B$3)</f>
        <v>47.2</v>
      </c>
      <c r="K71" s="16">
        <f xml:space="preserve"> (תיאוריה!$B$5 * COSH(תיאוריה!M * (תיאוריה!$B$3 - H71))) / COSH(תיאוריה!M * תיאוריה!$B$3)</f>
        <v>47.2</v>
      </c>
      <c r="T71" s="18"/>
      <c r="W71" s="18"/>
    </row>
    <row r="72" spans="8:23" x14ac:dyDescent="0.25">
      <c r="H72" s="21"/>
      <c r="J72" s="16">
        <f xml:space="preserve"> (תיאוריה!$B$5 * SINH(תיאוריה!M * (תיאוריה!$B$3 - H72))) / SINH(תיאוריה!M * תיאוריה!$B$3)</f>
        <v>47.2</v>
      </c>
      <c r="K72" s="16">
        <f xml:space="preserve"> (תיאוריה!$B$5 * COSH(תיאוריה!M * (תיאוריה!$B$3 - H72))) / COSH(תיאוריה!M * תיאוריה!$B$3)</f>
        <v>47.2</v>
      </c>
      <c r="T72" s="18"/>
      <c r="W72" s="18"/>
    </row>
    <row r="73" spans="8:23" x14ac:dyDescent="0.25">
      <c r="H73" s="21"/>
      <c r="J73" s="16">
        <f xml:space="preserve"> (תיאוריה!$B$5 * SINH(תיאוריה!M * (תיאוריה!$B$3 - H73))) / SINH(תיאוריה!M * תיאוריה!$B$3)</f>
        <v>47.2</v>
      </c>
      <c r="K73" s="16">
        <f xml:space="preserve"> (תיאוריה!$B$5 * COSH(תיאוריה!M * (תיאוריה!$B$3 - H73))) / COSH(תיאוריה!M * תיאוריה!$B$3)</f>
        <v>47.2</v>
      </c>
      <c r="T73" s="18"/>
      <c r="W73" s="18"/>
    </row>
    <row r="74" spans="8:23" x14ac:dyDescent="0.25">
      <c r="H74" s="21"/>
      <c r="J74" s="16">
        <f xml:space="preserve"> (תיאוריה!$B$5 * SINH(תיאוריה!M * (תיאוריה!$B$3 - H74))) / SINH(תיאוריה!M * תיאוריה!$B$3)</f>
        <v>47.2</v>
      </c>
      <c r="K74" s="16">
        <f xml:space="preserve"> (תיאוריה!$B$5 * COSH(תיאוריה!M * (תיאוריה!$B$3 - H74))) / COSH(תיאוריה!M * תיאוריה!$B$3)</f>
        <v>47.2</v>
      </c>
      <c r="T74" s="18"/>
      <c r="W74" s="18"/>
    </row>
    <row r="75" spans="8:23" x14ac:dyDescent="0.25">
      <c r="H75" s="21"/>
      <c r="J75" s="16">
        <f xml:space="preserve"> (תיאוריה!$B$5 * SINH(תיאוריה!M * (תיאוריה!$B$3 - H75))) / SINH(תיאוריה!M * תיאוריה!$B$3)</f>
        <v>47.2</v>
      </c>
      <c r="K75" s="16">
        <f xml:space="preserve"> (תיאוריה!$B$5 * COSH(תיאוריה!M * (תיאוריה!$B$3 - H75))) / COSH(תיאוריה!M * תיאוריה!$B$3)</f>
        <v>47.2</v>
      </c>
      <c r="T75" s="18"/>
      <c r="W75" s="18"/>
    </row>
    <row r="76" spans="8:23" x14ac:dyDescent="0.25">
      <c r="H76" s="21"/>
      <c r="J76" s="16">
        <f xml:space="preserve"> (תיאוריה!$B$5 * SINH(תיאוריה!M * (תיאוריה!$B$3 - H76))) / SINH(תיאוריה!M * תיאוריה!$B$3)</f>
        <v>47.2</v>
      </c>
      <c r="K76" s="16">
        <f xml:space="preserve"> (תיאוריה!$B$5 * COSH(תיאוריה!M * (תיאוריה!$B$3 - H76))) / COSH(תיאוריה!M * תיאוריה!$B$3)</f>
        <v>47.2</v>
      </c>
      <c r="T76" s="18"/>
      <c r="W76" s="18"/>
    </row>
    <row r="77" spans="8:23" x14ac:dyDescent="0.25">
      <c r="H77" s="21"/>
      <c r="J77" s="16">
        <f xml:space="preserve"> (תיאוריה!$B$5 * SINH(תיאוריה!M * (תיאוריה!$B$3 - H77))) / SINH(תיאוריה!M * תיאוריה!$B$3)</f>
        <v>47.2</v>
      </c>
      <c r="K77" s="16">
        <f xml:space="preserve"> (תיאוריה!$B$5 * COSH(תיאוריה!M * (תיאוריה!$B$3 - H77))) / COSH(תיאוריה!M * תיאוריה!$B$3)</f>
        <v>47.2</v>
      </c>
      <c r="T77" s="18"/>
      <c r="W77" s="18"/>
    </row>
    <row r="78" spans="8:23" x14ac:dyDescent="0.25">
      <c r="H78" s="21"/>
      <c r="J78" s="16">
        <f xml:space="preserve"> (תיאוריה!$B$5 * SINH(תיאוריה!M * (תיאוריה!$B$3 - H78))) / SINH(תיאוריה!M * תיאוריה!$B$3)</f>
        <v>47.2</v>
      </c>
      <c r="K78" s="16">
        <f xml:space="preserve"> (תיאוריה!$B$5 * COSH(תיאוריה!M * (תיאוריה!$B$3 - H78))) / COSH(תיאוריה!M * תיאוריה!$B$3)</f>
        <v>47.2</v>
      </c>
      <c r="T78" s="18"/>
      <c r="W78" s="18"/>
    </row>
    <row r="79" spans="8:23" x14ac:dyDescent="0.25">
      <c r="H79" s="21"/>
      <c r="J79" s="16">
        <f xml:space="preserve"> (תיאוריה!$B$5 * SINH(תיאוריה!M * (תיאוריה!$B$3 - H79))) / SINH(תיאוריה!M * תיאוריה!$B$3)</f>
        <v>47.2</v>
      </c>
      <c r="K79" s="16">
        <f xml:space="preserve"> (תיאוריה!$B$5 * COSH(תיאוריה!M * (תיאוריה!$B$3 - H79))) / COSH(תיאוריה!M * תיאוריה!$B$3)</f>
        <v>47.2</v>
      </c>
      <c r="T79" s="18"/>
      <c r="W79" s="18"/>
    </row>
    <row r="80" spans="8:23" x14ac:dyDescent="0.25">
      <c r="H80" s="21"/>
      <c r="J80" s="16">
        <f xml:space="preserve"> (תיאוריה!$B$5 * SINH(תיאוריה!M * (תיאוריה!$B$3 - H80))) / SINH(תיאוריה!M * תיאוריה!$B$3)</f>
        <v>47.2</v>
      </c>
      <c r="K80" s="16">
        <f xml:space="preserve"> (תיאוריה!$B$5 * COSH(תיאוריה!M * (תיאוריה!$B$3 - H80))) / COSH(תיאוריה!M * תיאוריה!$B$3)</f>
        <v>47.2</v>
      </c>
      <c r="T80" s="18"/>
      <c r="W80" s="18"/>
    </row>
    <row r="81" spans="8:23" x14ac:dyDescent="0.25">
      <c r="H81" s="21"/>
      <c r="J81" s="16">
        <f xml:space="preserve"> (תיאוריה!$B$5 * SINH(תיאוריה!M * (תיאוריה!$B$3 - H81))) / SINH(תיאוריה!M * תיאוריה!$B$3)</f>
        <v>47.2</v>
      </c>
      <c r="K81" s="16">
        <f xml:space="preserve"> (תיאוריה!$B$5 * COSH(תיאוריה!M * (תיאוריה!$B$3 - H81))) / COSH(תיאוריה!M * תיאוריה!$B$3)</f>
        <v>47.2</v>
      </c>
      <c r="T81" s="18"/>
      <c r="W81" s="18"/>
    </row>
    <row r="82" spans="8:23" x14ac:dyDescent="0.25">
      <c r="H82" s="21"/>
      <c r="J82" s="16">
        <f xml:space="preserve"> (תיאוריה!$B$5 * SINH(תיאוריה!M * (תיאוריה!$B$3 - H82))) / SINH(תיאוריה!M * תיאוריה!$B$3)</f>
        <v>47.2</v>
      </c>
      <c r="K82" s="16">
        <f xml:space="preserve"> (תיאוריה!$B$5 * COSH(תיאוריה!M * (תיאוריה!$B$3 - H82))) / COSH(תיאוריה!M * תיאוריה!$B$3)</f>
        <v>47.2</v>
      </c>
      <c r="T82" s="18"/>
      <c r="W82" s="18"/>
    </row>
    <row r="83" spans="8:23" x14ac:dyDescent="0.25">
      <c r="H83" s="21"/>
      <c r="J83" s="16">
        <f xml:space="preserve"> (תיאוריה!$B$5 * SINH(תיאוריה!M * (תיאוריה!$B$3 - H83))) / SINH(תיאוריה!M * תיאוריה!$B$3)</f>
        <v>47.2</v>
      </c>
      <c r="K83" s="16">
        <f xml:space="preserve"> (תיאוריה!$B$5 * COSH(תיאוריה!M * (תיאוריה!$B$3 - H83))) / COSH(תיאוריה!M * תיאוריה!$B$3)</f>
        <v>47.2</v>
      </c>
      <c r="T83" s="18"/>
      <c r="W83" s="18"/>
    </row>
    <row r="84" spans="8:23" x14ac:dyDescent="0.25">
      <c r="H84" s="21"/>
      <c r="J84" s="16">
        <f xml:space="preserve"> (תיאוריה!$B$5 * SINH(תיאוריה!M * (תיאוריה!$B$3 - H84))) / SINH(תיאוריה!M * תיאוריה!$B$3)</f>
        <v>47.2</v>
      </c>
      <c r="K84" s="16">
        <f xml:space="preserve"> (תיאוריה!$B$5 * COSH(תיאוריה!M * (תיאוריה!$B$3 - H84))) / COSH(תיאוריה!M * תיאוריה!$B$3)</f>
        <v>47.2</v>
      </c>
      <c r="T84" s="18"/>
      <c r="W84" s="18"/>
    </row>
    <row r="85" spans="8:23" x14ac:dyDescent="0.25">
      <c r="H85" s="21"/>
      <c r="J85" s="16">
        <f xml:space="preserve"> (תיאוריה!$B$5 * SINH(תיאוריה!M * (תיאוריה!$B$3 - H85))) / SINH(תיאוריה!M * תיאוריה!$B$3)</f>
        <v>47.2</v>
      </c>
      <c r="K85" s="16">
        <f xml:space="preserve"> (תיאוריה!$B$5 * COSH(תיאוריה!M * (תיאוריה!$B$3 - H85))) / COSH(תיאוריה!M * תיאוריה!$B$3)</f>
        <v>47.2</v>
      </c>
      <c r="T85" s="18"/>
      <c r="W85" s="18"/>
    </row>
    <row r="86" spans="8:23" x14ac:dyDescent="0.25">
      <c r="H86" s="21"/>
      <c r="J86" s="16">
        <f xml:space="preserve"> (תיאוריה!$B$5 * SINH(תיאוריה!M * (תיאוריה!$B$3 - H86))) / SINH(תיאוריה!M * תיאוריה!$B$3)</f>
        <v>47.2</v>
      </c>
      <c r="K86" s="16">
        <f xml:space="preserve"> (תיאוריה!$B$5 * COSH(תיאוריה!M * (תיאוריה!$B$3 - H86))) / COSH(תיאוריה!M * תיאוריה!$B$3)</f>
        <v>47.2</v>
      </c>
      <c r="T86" s="18"/>
      <c r="W86" s="18"/>
    </row>
    <row r="87" spans="8:23" x14ac:dyDescent="0.25">
      <c r="H87" s="21"/>
      <c r="J87" s="16">
        <f xml:space="preserve"> (תיאוריה!$B$5 * SINH(תיאוריה!M * (תיאוריה!$B$3 - H87))) / SINH(תיאוריה!M * תיאוריה!$B$3)</f>
        <v>47.2</v>
      </c>
      <c r="K87" s="16">
        <f xml:space="preserve"> (תיאוריה!$B$5 * COSH(תיאוריה!M * (תיאוריה!$B$3 - H87))) / COSH(תיאוריה!M * תיאוריה!$B$3)</f>
        <v>47.2</v>
      </c>
      <c r="T87" s="18"/>
      <c r="W87" s="18"/>
    </row>
    <row r="88" spans="8:23" x14ac:dyDescent="0.25">
      <c r="H88" s="21"/>
      <c r="J88" s="16">
        <f xml:space="preserve"> (תיאוריה!$B$5 * SINH(תיאוריה!M * (תיאוריה!$B$3 - H88))) / SINH(תיאוריה!M * תיאוריה!$B$3)</f>
        <v>47.2</v>
      </c>
      <c r="K88" s="16">
        <f xml:space="preserve"> (תיאוריה!$B$5 * COSH(תיאוריה!M * (תיאוריה!$B$3 - H88))) / COSH(תיאוריה!M * תיאוריה!$B$3)</f>
        <v>47.2</v>
      </c>
      <c r="T88" s="18"/>
      <c r="W88" s="18"/>
    </row>
    <row r="89" spans="8:23" x14ac:dyDescent="0.25">
      <c r="H89" s="21"/>
      <c r="J89" s="16">
        <f xml:space="preserve"> (תיאוריה!$B$5 * SINH(תיאוריה!M * (תיאוריה!$B$3 - H89))) / SINH(תיאוריה!M * תיאוריה!$B$3)</f>
        <v>47.2</v>
      </c>
      <c r="K89" s="16">
        <f xml:space="preserve"> (תיאוריה!$B$5 * COSH(תיאוריה!M * (תיאוריה!$B$3 - H89))) / COSH(תיאוריה!M * תיאוריה!$B$3)</f>
        <v>47.2</v>
      </c>
      <c r="T89" s="18"/>
      <c r="W89" s="18"/>
    </row>
    <row r="90" spans="8:23" x14ac:dyDescent="0.25">
      <c r="H90" s="21"/>
      <c r="J90" s="16">
        <f xml:space="preserve"> (תיאוריה!$B$5 * SINH(תיאוריה!M * (תיאוריה!$B$3 - H90))) / SINH(תיאוריה!M * תיאוריה!$B$3)</f>
        <v>47.2</v>
      </c>
      <c r="K90" s="16">
        <f xml:space="preserve"> (תיאוריה!$B$5 * COSH(תיאוריה!M * (תיאוריה!$B$3 - H90))) / COSH(תיאוריה!M * תיאוריה!$B$3)</f>
        <v>47.2</v>
      </c>
      <c r="T90" s="18"/>
      <c r="W90" s="18"/>
    </row>
    <row r="91" spans="8:23" x14ac:dyDescent="0.25">
      <c r="H91" s="21"/>
      <c r="J91" s="16">
        <f xml:space="preserve"> (תיאוריה!$B$5 * SINH(תיאוריה!M * (תיאוריה!$B$3 - H91))) / SINH(תיאוריה!M * תיאוריה!$B$3)</f>
        <v>47.2</v>
      </c>
      <c r="K91" s="16">
        <f xml:space="preserve"> (תיאוריה!$B$5 * COSH(תיאוריה!M * (תיאוריה!$B$3 - H91))) / COSH(תיאוריה!M * תיאוריה!$B$3)</f>
        <v>47.2</v>
      </c>
      <c r="T91" s="18"/>
      <c r="W91" s="18"/>
    </row>
    <row r="92" spans="8:23" x14ac:dyDescent="0.25">
      <c r="H92" s="21"/>
      <c r="J92" s="16">
        <f xml:space="preserve"> (תיאוריה!$B$5 * SINH(תיאוריה!M * (תיאוריה!$B$3 - H92))) / SINH(תיאוריה!M * תיאוריה!$B$3)</f>
        <v>47.2</v>
      </c>
      <c r="K92" s="16">
        <f xml:space="preserve"> (תיאוריה!$B$5 * COSH(תיאוריה!M * (תיאוריה!$B$3 - H92))) / COSH(תיאוריה!M * תיאוריה!$B$3)</f>
        <v>47.2</v>
      </c>
      <c r="T92" s="18"/>
      <c r="W92" s="18"/>
    </row>
    <row r="93" spans="8:23" x14ac:dyDescent="0.25">
      <c r="H93" s="21"/>
      <c r="J93" s="16">
        <f xml:space="preserve"> (תיאוריה!$B$5 * SINH(תיאוריה!M * (תיאוריה!$B$3 - H93))) / SINH(תיאוריה!M * תיאוריה!$B$3)</f>
        <v>47.2</v>
      </c>
      <c r="K93" s="16">
        <f xml:space="preserve"> (תיאוריה!$B$5 * COSH(תיאוריה!M * (תיאוריה!$B$3 - H93))) / COSH(תיאוריה!M * תיאוריה!$B$3)</f>
        <v>47.2</v>
      </c>
      <c r="T93" s="18"/>
      <c r="W93" s="18"/>
    </row>
    <row r="94" spans="8:23" x14ac:dyDescent="0.25">
      <c r="H94" s="21"/>
      <c r="J94" s="16">
        <f xml:space="preserve"> (תיאוריה!$B$5 * SINH(תיאוריה!M * (תיאוריה!$B$3 - H94))) / SINH(תיאוריה!M * תיאוריה!$B$3)</f>
        <v>47.2</v>
      </c>
      <c r="K94" s="16">
        <f xml:space="preserve"> (תיאוריה!$B$5 * COSH(תיאוריה!M * (תיאוריה!$B$3 - H94))) / COSH(תיאוריה!M * תיאוריה!$B$3)</f>
        <v>47.2</v>
      </c>
      <c r="T94" s="18"/>
      <c r="W94" s="18"/>
    </row>
    <row r="95" spans="8:23" x14ac:dyDescent="0.25">
      <c r="H95" s="21"/>
      <c r="J95" s="16">
        <f xml:space="preserve"> (תיאוריה!$B$5 * SINH(תיאוריה!M * (תיאוריה!$B$3 - H95))) / SINH(תיאוריה!M * תיאוריה!$B$3)</f>
        <v>47.2</v>
      </c>
      <c r="K95" s="16">
        <f xml:space="preserve"> (תיאוריה!$B$5 * COSH(תיאוריה!M * (תיאוריה!$B$3 - H95))) / COSH(תיאוריה!M * תיאוריה!$B$3)</f>
        <v>47.2</v>
      </c>
      <c r="T95" s="18"/>
      <c r="W95" s="18"/>
    </row>
    <row r="96" spans="8:23" x14ac:dyDescent="0.25">
      <c r="H96" s="21"/>
      <c r="J96" s="16">
        <f xml:space="preserve"> (תיאוריה!$B$5 * SINH(תיאוריה!M * (תיאוריה!$B$3 - H96))) / SINH(תיאוריה!M * תיאוריה!$B$3)</f>
        <v>47.2</v>
      </c>
      <c r="K96" s="16">
        <f xml:space="preserve"> (תיאוריה!$B$5 * COSH(תיאוריה!M * (תיאוריה!$B$3 - H96))) / COSH(תיאוריה!M * תיאוריה!$B$3)</f>
        <v>47.2</v>
      </c>
      <c r="T96" s="18"/>
      <c r="W96" s="18"/>
    </row>
    <row r="97" spans="8:23" x14ac:dyDescent="0.25">
      <c r="H97" s="21"/>
      <c r="J97" s="16">
        <f xml:space="preserve"> (תיאוריה!$B$5 * SINH(תיאוריה!M * (תיאוריה!$B$3 - H97))) / SINH(תיאוריה!M * תיאוריה!$B$3)</f>
        <v>47.2</v>
      </c>
      <c r="K97" s="16">
        <f xml:space="preserve"> (תיאוריה!$B$5 * COSH(תיאוריה!M * (תיאוריה!$B$3 - H97))) / COSH(תיאוריה!M * תיאוריה!$B$3)</f>
        <v>47.2</v>
      </c>
      <c r="T97" s="18"/>
      <c r="W97" s="18"/>
    </row>
    <row r="98" spans="8:23" x14ac:dyDescent="0.25">
      <c r="H98" s="21"/>
      <c r="J98" s="16">
        <f xml:space="preserve"> (תיאוריה!$B$5 * SINH(תיאוריה!M * (תיאוריה!$B$3 - H98))) / SINH(תיאוריה!M * תיאוריה!$B$3)</f>
        <v>47.2</v>
      </c>
      <c r="K98" s="16">
        <f xml:space="preserve"> (תיאוריה!$B$5 * COSH(תיאוריה!M * (תיאוריה!$B$3 - H98))) / COSH(תיאוריה!M * תיאוריה!$B$3)</f>
        <v>47.2</v>
      </c>
      <c r="T98" s="18"/>
      <c r="W98" s="18"/>
    </row>
    <row r="99" spans="8:23" x14ac:dyDescent="0.25">
      <c r="H99" s="21"/>
      <c r="J99" s="16">
        <f xml:space="preserve"> (תיאוריה!$B$5 * SINH(תיאוריה!M * (תיאוריה!$B$3 - H99))) / SINH(תיאוריה!M * תיאוריה!$B$3)</f>
        <v>47.2</v>
      </c>
      <c r="K99" s="16">
        <f xml:space="preserve"> (תיאוריה!$B$5 * COSH(תיאוריה!M * (תיאוריה!$B$3 - H99))) / COSH(תיאוריה!M * תיאוריה!$B$3)</f>
        <v>47.2</v>
      </c>
      <c r="T99" s="18"/>
      <c r="W99" s="18"/>
    </row>
    <row r="100" spans="8:23" x14ac:dyDescent="0.25">
      <c r="H100" s="21"/>
      <c r="J100" s="16">
        <f xml:space="preserve"> (תיאוריה!$B$5 * SINH(תיאוריה!M * (תיאוריה!$B$3 - H100))) / SINH(תיאוריה!M * תיאוריה!$B$3)</f>
        <v>47.2</v>
      </c>
      <c r="K100" s="16">
        <f xml:space="preserve"> (תיאוריה!$B$5 * COSH(תיאוריה!M * (תיאוריה!$B$3 - H100))) / COSH(תיאוריה!M * תיאוריה!$B$3)</f>
        <v>47.2</v>
      </c>
      <c r="T100" s="18"/>
      <c r="W100" s="18"/>
    </row>
    <row r="101" spans="8:23" x14ac:dyDescent="0.25">
      <c r="H101" s="21"/>
      <c r="J101" s="16">
        <f xml:space="preserve"> (תיאוריה!$B$5 * SINH(תיאוריה!M * (תיאוריה!$B$3 - H101))) / SINH(תיאוריה!M * תיאוריה!$B$3)</f>
        <v>47.2</v>
      </c>
      <c r="K101" s="16">
        <f xml:space="preserve"> (תיאוריה!$B$5 * COSH(תיאוריה!M * (תיאוריה!$B$3 - H101))) / COSH(תיאוריה!M * תיאוריה!$B$3)</f>
        <v>47.2</v>
      </c>
      <c r="T101" s="18"/>
      <c r="W101" s="18"/>
    </row>
  </sheetData>
  <mergeCells count="6">
    <mergeCell ref="N1:N2"/>
    <mergeCell ref="H1:H2"/>
    <mergeCell ref="I1:I2"/>
    <mergeCell ref="J1:J2"/>
    <mergeCell ref="K1:K2"/>
    <mergeCell ref="M1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2010-E0D4-4D2F-9ECB-1F01C7AB4017}">
  <sheetPr codeName="Sheet10">
    <tabColor theme="9" tint="-0.249977111117893"/>
  </sheetPr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1" tint="4.9989318521683403E-2"/>
  </sheetPr>
  <dimension ref="A1:G12"/>
  <sheetViews>
    <sheetView workbookViewId="0">
      <selection activeCell="J25" sqref="J25"/>
    </sheetView>
  </sheetViews>
  <sheetFormatPr defaultRowHeight="15" x14ac:dyDescent="0.25"/>
  <sheetData>
    <row r="1" spans="1:7" x14ac:dyDescent="0.25">
      <c r="A1" t="s">
        <v>14</v>
      </c>
      <c r="G1" t="s">
        <v>24</v>
      </c>
    </row>
    <row r="2" spans="1:7" x14ac:dyDescent="0.25">
      <c r="A2" t="s">
        <v>7</v>
      </c>
      <c r="B2" t="s">
        <v>18</v>
      </c>
      <c r="C2" t="s">
        <v>15</v>
      </c>
      <c r="D2" t="s">
        <v>20</v>
      </c>
      <c r="G2" t="s">
        <v>25</v>
      </c>
    </row>
    <row r="3" spans="1:7" x14ac:dyDescent="0.25">
      <c r="A3" t="s">
        <v>19</v>
      </c>
      <c r="B3" t="s">
        <v>16</v>
      </c>
      <c r="C3" t="s">
        <v>26</v>
      </c>
      <c r="D3" t="s">
        <v>17</v>
      </c>
      <c r="G3">
        <f>('נתוני מוט'!B22)/('נתוני מוט'!B15)</f>
        <v>1.2048192771084338E-2</v>
      </c>
    </row>
    <row r="4" spans="1:7" x14ac:dyDescent="0.25">
      <c r="A4" t="s">
        <v>9</v>
      </c>
    </row>
    <row r="5" spans="1:7" x14ac:dyDescent="0.25">
      <c r="A5">
        <f>'נתוני מוט'!B16</f>
        <v>8.1000000000000003E-2</v>
      </c>
      <c r="B5">
        <f>A5/'נתוני מוט'!$B$15</f>
        <v>9.7590361445783147E-2</v>
      </c>
      <c r="C5">
        <v>65</v>
      </c>
      <c r="D5">
        <f>(C5-'נתוני מוט'!$B$12)/('נתוני מוט'!$B$13-'נתוני מוט'!$B$12)</f>
        <v>0.90042372881355925</v>
      </c>
    </row>
    <row r="6" spans="1:7" x14ac:dyDescent="0.25">
      <c r="A6">
        <f>A5+'נתוני מוט'!$B$17</f>
        <v>0.189</v>
      </c>
      <c r="B6">
        <f>A6/'נתוני מוט'!$B$15</f>
        <v>0.22771084337349398</v>
      </c>
      <c r="C6">
        <v>44.4</v>
      </c>
      <c r="D6">
        <f>(C6-'נתוני מוט'!$B$12)/('נתוני מוט'!$B$13-'נתוני מוט'!$B$12)</f>
        <v>0.46398305084745756</v>
      </c>
    </row>
    <row r="7" spans="1:7" x14ac:dyDescent="0.25">
      <c r="A7">
        <f>A6+'נתוני מוט'!$B$17</f>
        <v>0.29699999999999999</v>
      </c>
      <c r="B7">
        <f>A7/'נתוני מוט'!$B$15</f>
        <v>0.35783132530120482</v>
      </c>
      <c r="C7">
        <v>34</v>
      </c>
      <c r="D7">
        <f>(C7-'נתוני מוט'!$B$12)/('נתוני מוט'!$B$13-'נתוני מוט'!$B$12)</f>
        <v>0.24364406779661016</v>
      </c>
    </row>
    <row r="8" spans="1:7" x14ac:dyDescent="0.25">
      <c r="A8">
        <f>A7+'נתוני מוט'!$B$17</f>
        <v>0.40499999999999997</v>
      </c>
      <c r="B8">
        <f>A8/'נתוני מוט'!$B$15</f>
        <v>0.48795180722891562</v>
      </c>
      <c r="C8">
        <v>28.1</v>
      </c>
      <c r="D8">
        <f>(C8-'נתוני מוט'!$B$12)/('נתוני מוט'!$B$13-'נתוני מוט'!$B$12)</f>
        <v>0.11864406779661019</v>
      </c>
    </row>
    <row r="9" spans="1:7" x14ac:dyDescent="0.25">
      <c r="A9">
        <f>A8+'נתוני מוט'!$B$17</f>
        <v>0.51300000000000001</v>
      </c>
      <c r="B9">
        <f>A9/'נתוני מוט'!$B$15</f>
        <v>0.6180722891566266</v>
      </c>
      <c r="C9">
        <v>26</v>
      </c>
      <c r="D9">
        <f>(C9-'נתוני מוט'!$B$12)/('נתוני מוט'!$B$13-'נתוני מוט'!$B$12)</f>
        <v>7.4152542372881353E-2</v>
      </c>
    </row>
    <row r="10" spans="1:7" x14ac:dyDescent="0.25">
      <c r="A10">
        <f>A9+'נתוני מוט'!$B$17</f>
        <v>0.621</v>
      </c>
      <c r="B10">
        <f>A10/'נתוני מוט'!$B$15</f>
        <v>0.74819277108433735</v>
      </c>
      <c r="C10">
        <v>24.2</v>
      </c>
      <c r="D10">
        <f>(C10-'נתוני מוט'!$B$12)/('נתוני מוט'!$B$13-'נתוני מוט'!$B$12)</f>
        <v>3.6016949152542353E-2</v>
      </c>
    </row>
    <row r="11" spans="1:7" x14ac:dyDescent="0.25">
      <c r="A11">
        <f>A10+'נתוני מוט'!$B$17</f>
        <v>0.72899999999999998</v>
      </c>
      <c r="B11">
        <f>A11/'נתוני מוט'!$B$15</f>
        <v>0.87831325301204821</v>
      </c>
      <c r="C11">
        <v>24</v>
      </c>
      <c r="D11">
        <f>(C11-'נתוני מוט'!$B$12)/('נתוני מוט'!$B$13-'נתוני מוט'!$B$12)</f>
        <v>3.1779661016949151E-2</v>
      </c>
    </row>
    <row r="12" spans="1:7" x14ac:dyDescent="0.25">
      <c r="A12">
        <f>A11+'נתוני מוט'!$B$17</f>
        <v>0.83699999999999997</v>
      </c>
      <c r="B12">
        <f>A12/'נתוני מוט'!$B$15</f>
        <v>1.008433734939759</v>
      </c>
      <c r="C12">
        <v>24.4</v>
      </c>
      <c r="D12">
        <f>(C12-'נתוני מוט'!$B$12)/('נתוני מוט'!$B$13-'נתוני מוט'!$B$12)</f>
        <v>4.0254237288135562E-2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1" tint="4.9989318521683403E-2"/>
  </sheetPr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D557831-96B8-47D7-9175-C92094075D7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28F36EC-F2FB-4BAD-9845-86A9B4FB0C49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98D94ED-95E9-4EEA-AFD3-92CC26D7647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נתוני מוט</vt:lpstr>
      <vt:lpstr>נתוני טמפ</vt:lpstr>
      <vt:lpstr>שיפועים</vt:lpstr>
      <vt:lpstr>שגיאת שיפוע</vt:lpstr>
      <vt:lpstr>שגיאה סופית</vt:lpstr>
      <vt:lpstr>גרף טמפ</vt:lpstr>
      <vt:lpstr>תיאוריה</vt:lpstr>
      <vt:lpstr>גרף תיאוריה</vt:lpstr>
      <vt:lpstr>מודל</vt:lpstr>
      <vt:lpstr>גרף מודל</vt:lpstr>
      <vt:lpstr>נתונים יחסיים</vt:lpstr>
      <vt:lpstr>יחסי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2020-01-24T13:46:09Z</dcterms:created>
  <dcterms:modified xsi:type="dcterms:W3CDTF">2020-05-26T17:11:03Z</dcterms:modified>
</cp:coreProperties>
</file>