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Shared drives\מערכת מידע ברוק\מערכת מידע מבצעים\מבצעים\תכנון טיסות\2025\אוגוסט\27.8\תובלה\"/>
    </mc:Choice>
  </mc:AlternateContent>
  <xr:revisionPtr revIDLastSave="0" documentId="13_ncr:1_{3E6E46E7-E65C-4C5D-8C29-06A3F65DB8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דף משימה" sheetId="1" r:id="rId1"/>
    <sheet name="מסוקים" sheetId="2" r:id="rId2"/>
  </sheets>
  <definedNames>
    <definedName name="__xlnm.Print_Area" localSheetId="0">'דף משימה'!$C$1:$O$85</definedName>
    <definedName name="BDY">מסוקים!$E$3:$E$6</definedName>
    <definedName name="HELI">מסוקים!$E$3:$E$6</definedName>
    <definedName name="אות.קריאה">מסוקים!$E$3:$E$6</definedName>
    <definedName name="טייס">מסוקים!$A$2:$A$28</definedName>
    <definedName name="טייסים">מסוקים!$A$2:$A$28</definedName>
    <definedName name="מנחיתים">מסוקים!$G$15:$G$32</definedName>
    <definedName name="מסוקים">מסוקים!$E$3:$T$14</definedName>
    <definedName name="נוסעים">מסוקים!$D$16:$D$26</definedName>
    <definedName name="תדרים">מסוקים!$F$15:$F$27</definedName>
  </definedNames>
  <calcPr calcId="191029"/>
  <extLst>
    <ext uri="GoogleSheetsCustomDataVersion2">
      <go:sheetsCustomData xmlns:go="http://customooxmlschemas.google.com/" r:id="rId6" roundtripDataChecksum="VVlWzvjATZSeyQVaSX6nM2PCS/Fg6WRbpirLBp0ePMc="/>
    </ext>
  </extLst>
</workbook>
</file>

<file path=xl/calcChain.xml><?xml version="1.0" encoding="utf-8"?>
<calcChain xmlns="http://schemas.openxmlformats.org/spreadsheetml/2006/main">
  <c r="C26" i="1" l="1"/>
  <c r="C27" i="1"/>
  <c r="D27" i="1"/>
  <c r="D26" i="1"/>
  <c r="D25" i="1" l="1"/>
  <c r="C25" i="1"/>
  <c r="P36" i="1"/>
  <c r="Q36" i="1" s="1"/>
  <c r="C36" i="1"/>
  <c r="L36" i="1" s="1"/>
  <c r="P35" i="1"/>
  <c r="Q35" i="1" s="1"/>
  <c r="C35" i="1"/>
  <c r="K35" i="1" s="1"/>
  <c r="Q34" i="1"/>
  <c r="P34" i="1"/>
  <c r="K34" i="1"/>
  <c r="C34" i="1"/>
  <c r="M34" i="1" s="1"/>
  <c r="Q33" i="1"/>
  <c r="P33" i="1"/>
  <c r="C33" i="1"/>
  <c r="M33" i="1" s="1"/>
  <c r="P32" i="1"/>
  <c r="Q32" i="1" s="1"/>
  <c r="C32" i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D24" i="1"/>
  <c r="C24" i="1"/>
  <c r="P23" i="1"/>
  <c r="Q23" i="1" s="1"/>
  <c r="D23" i="1"/>
  <c r="C23" i="1"/>
  <c r="P22" i="1"/>
  <c r="Q22" i="1" s="1"/>
  <c r="D22" i="1"/>
  <c r="C22" i="1"/>
  <c r="P21" i="1"/>
  <c r="Q21" i="1" s="1"/>
  <c r="M21" i="1"/>
  <c r="D21" i="1"/>
  <c r="F17" i="1"/>
  <c r="Q40" i="1" s="1"/>
  <c r="G38" i="1" s="1"/>
  <c r="D14" i="1"/>
  <c r="I12" i="1"/>
  <c r="H12" i="1"/>
  <c r="R11" i="1"/>
  <c r="N13" i="1" s="1"/>
  <c r="Q11" i="1"/>
  <c r="N14" i="1" s="1"/>
  <c r="P11" i="1"/>
  <c r="O14" i="1" s="1"/>
  <c r="O11" i="1"/>
  <c r="N11" i="1"/>
  <c r="L11" i="1"/>
  <c r="I11" i="1"/>
  <c r="M17" i="1" s="1"/>
  <c r="H11" i="1"/>
  <c r="Q44" i="1" s="1"/>
  <c r="G11" i="1"/>
  <c r="Q42" i="1" s="1"/>
  <c r="F11" i="1"/>
  <c r="O13" i="1" s="1"/>
  <c r="D11" i="1"/>
  <c r="C11" i="1"/>
  <c r="L10" i="1"/>
  <c r="G10" i="1"/>
  <c r="J29" i="1" l="1"/>
  <c r="J31" i="1"/>
  <c r="J23" i="1"/>
  <c r="J34" i="1"/>
  <c r="J32" i="1"/>
  <c r="J21" i="1"/>
  <c r="L21" i="1" s="1"/>
  <c r="J28" i="1"/>
  <c r="J35" i="1"/>
  <c r="J24" i="1"/>
  <c r="J30" i="1"/>
  <c r="J25" i="1"/>
  <c r="J33" i="1"/>
  <c r="J36" i="1"/>
  <c r="J22" i="1"/>
  <c r="J26" i="1"/>
  <c r="J27" i="1"/>
  <c r="H13" i="1"/>
  <c r="O17" i="1"/>
  <c r="K33" i="1"/>
  <c r="L34" i="1"/>
  <c r="M35" i="1"/>
  <c r="L33" i="1"/>
  <c r="L35" i="1"/>
  <c r="Q37" i="1"/>
  <c r="K36" i="1"/>
  <c r="K22" i="1" l="1"/>
  <c r="M22" i="1" s="1"/>
  <c r="R37" i="1"/>
  <c r="G37" i="1"/>
  <c r="K23" i="1" l="1"/>
  <c r="M23" i="1" s="1"/>
  <c r="L22" i="1"/>
  <c r="L23" i="1" l="1"/>
  <c r="K24" i="1"/>
  <c r="L24" i="1" s="1"/>
  <c r="K25" i="1" l="1"/>
  <c r="K26" i="1" s="1"/>
  <c r="M26" i="1" s="1"/>
  <c r="M24" i="1"/>
  <c r="K27" i="1" l="1"/>
  <c r="K28" i="1" s="1"/>
  <c r="K29" i="1" s="1"/>
  <c r="L26" i="1"/>
  <c r="M25" i="1"/>
  <c r="L25" i="1"/>
  <c r="M27" i="1" l="1"/>
  <c r="M28" i="1"/>
  <c r="L27" i="1"/>
  <c r="L28" i="1"/>
  <c r="K30" i="1"/>
  <c r="M29" i="1"/>
  <c r="L29" i="1"/>
  <c r="K31" i="1" l="1"/>
  <c r="K32" i="1" s="1"/>
  <c r="M30" i="1"/>
  <c r="L30" i="1"/>
  <c r="M32" i="1" l="1"/>
  <c r="L32" i="1"/>
  <c r="L31" i="1"/>
  <c r="M31" i="1"/>
</calcChain>
</file>

<file path=xl/sharedStrings.xml><?xml version="1.0" encoding="utf-8"?>
<sst xmlns="http://schemas.openxmlformats.org/spreadsheetml/2006/main" count="145" uniqueCount="121">
  <si>
    <t>דפית שיגור טיסה</t>
  </si>
  <si>
    <t>טייס:</t>
  </si>
  <si>
    <t>איתי אבירם</t>
  </si>
  <si>
    <t>מס' רישיון:</t>
  </si>
  <si>
    <t>ט. משנה:</t>
  </si>
  <si>
    <t>גל גזית</t>
  </si>
  <si>
    <t>תאריך:</t>
  </si>
  <si>
    <t>מסוק:</t>
  </si>
  <si>
    <t>BOA</t>
  </si>
  <si>
    <t>דלק שע"ט:</t>
  </si>
  <si>
    <t>תצורה</t>
  </si>
  <si>
    <t>משקל המראה מירבי:</t>
  </si>
  <si>
    <t>דגם:</t>
  </si>
  <si>
    <t>משקל ריק:</t>
  </si>
  <si>
    <t>מקס' דלק:</t>
  </si>
  <si>
    <t>אות קריאה</t>
  </si>
  <si>
    <t>זמן המראה משוער</t>
  </si>
  <si>
    <t>זמן נחיתה משוער</t>
  </si>
  <si>
    <t>דמדומי הערב</t>
  </si>
  <si>
    <t>זמן דלק</t>
  </si>
  <si>
    <t>מהירות שיוט KTS</t>
  </si>
  <si>
    <t>יח' מידת דלק</t>
  </si>
  <si>
    <t>BROOK3</t>
  </si>
  <si>
    <t>נק' המראה</t>
  </si>
  <si>
    <t>משקלים</t>
  </si>
  <si>
    <t>מס' נפשות</t>
  </si>
  <si>
    <t>זמן המראה</t>
  </si>
  <si>
    <t>נק' נחיתה</t>
  </si>
  <si>
    <t>זמן נחיתה</t>
  </si>
  <si>
    <t>כמות תדלוק אחרי נחיתה</t>
  </si>
  <si>
    <t>דלק נצרך</t>
  </si>
  <si>
    <t>דלק בהמראה</t>
  </si>
  <si>
    <t>דלק בנחיתה</t>
  </si>
  <si>
    <t>משקל המראה</t>
  </si>
  <si>
    <t>הערות</t>
  </si>
  <si>
    <t>מירבי מה"ק (גובה)</t>
  </si>
  <si>
    <t>זמן מצטבר</t>
  </si>
  <si>
    <t>זמן עשרוני</t>
  </si>
  <si>
    <t>שדה תימן</t>
  </si>
  <si>
    <t>רמון</t>
  </si>
  <si>
    <t>י</t>
  </si>
  <si>
    <t>זמן טיסה כולל</t>
  </si>
  <si>
    <t>FDP כולל</t>
  </si>
  <si>
    <t>זמן מנוחה כולל</t>
  </si>
  <si>
    <t>לג</t>
  </si>
  <si>
    <t>מיקום חניה</t>
  </si>
  <si>
    <t>איש קשר חניה</t>
  </si>
  <si>
    <t>מיקום מנוחה</t>
  </si>
  <si>
    <t>מיקום תדלוק</t>
  </si>
  <si>
    <t>כמות דלק</t>
  </si>
  <si>
    <t>אופן תדלוק</t>
  </si>
  <si>
    <t>זמן דלק עשרוני</t>
  </si>
  <si>
    <t>רשת"ג שיגור טיסה טייס:</t>
  </si>
  <si>
    <t>מטאורולוגיה:</t>
  </si>
  <si>
    <t>בדיקת מז"א</t>
  </si>
  <si>
    <t>בקרה על תיאומים לא שגרתיים: חבירה ללקוח, מנחתים, תעבורה ונוטאם, זמנים ודלק</t>
  </si>
  <si>
    <t>נוטאמים ותעבורה:</t>
  </si>
  <si>
    <t>תצורה ודלק מסוק - תואם לדפית שיגור טיסה</t>
  </si>
  <si>
    <t>HeliEFB - חישוב ושמירת W&amp;B</t>
  </si>
  <si>
    <t>ספר - בוצע DI, תעודות מסוק, חתום</t>
  </si>
  <si>
    <t>טלפון ליב"א (לפני המראה מהשטח)</t>
  </si>
  <si>
    <t>קבלת נוסעים: בקרה ביחס לתכנון, תדריך בטיחות, נשקים - הפרדת מחסניות ואחסון בתא מטען</t>
  </si>
  <si>
    <t>הערות:</t>
  </si>
  <si>
    <t>מספר חריגה</t>
  </si>
  <si>
    <t>בסוף הגיחה - HeliEFB - מילוי LogBook</t>
  </si>
  <si>
    <t>טייסים</t>
  </si>
  <si>
    <t>מס' רישיון</t>
  </si>
  <si>
    <t>א/ק</t>
  </si>
  <si>
    <t>סוג</t>
  </si>
  <si>
    <t>MTOW</t>
  </si>
  <si>
    <t>ת. דלק</t>
  </si>
  <si>
    <t>מה' שיוט</t>
  </si>
  <si>
    <t>מינ. דלק</t>
  </si>
  <si>
    <t>נוסע</t>
  </si>
  <si>
    <t>דלק</t>
  </si>
  <si>
    <t>מקס דלק</t>
  </si>
  <si>
    <t>יח' דלק</t>
  </si>
  <si>
    <t>יח' מ. מסוק</t>
  </si>
  <si>
    <t>EMS</t>
  </si>
  <si>
    <t>שרון שילה</t>
  </si>
  <si>
    <t>BHT</t>
  </si>
  <si>
    <t>S76C++</t>
  </si>
  <si>
    <t>lb</t>
  </si>
  <si>
    <t>BHS</t>
  </si>
  <si>
    <t>אורי זיידמן</t>
  </si>
  <si>
    <t>BHP</t>
  </si>
  <si>
    <t>משה קפטובסקי</t>
  </si>
  <si>
    <t>BEX</t>
  </si>
  <si>
    <t>ניצן רגב</t>
  </si>
  <si>
    <t>BOB</t>
  </si>
  <si>
    <t>תומר שינדלר</t>
  </si>
  <si>
    <t>מיכאל שמאי</t>
  </si>
  <si>
    <t>אפרים קולא</t>
  </si>
  <si>
    <t>דן ויצמן</t>
  </si>
  <si>
    <t xml:space="preserve"> </t>
  </si>
  <si>
    <t>ערן ג'וזף דואני</t>
  </si>
  <si>
    <t>ניר כהן</t>
  </si>
  <si>
    <t>אמיתי לנג</t>
  </si>
  <si>
    <t>נעם ברוק</t>
  </si>
  <si>
    <t>אורי פורת</t>
  </si>
  <si>
    <t>יובל הדאיה</t>
  </si>
  <si>
    <t>עומר לפידות</t>
  </si>
  <si>
    <t>זיו אוזנוביץ</t>
  </si>
  <si>
    <t>דרור אלטמן</t>
  </si>
  <si>
    <t>ברק לובושיץ</t>
  </si>
  <si>
    <t>גיא שמואלי</t>
  </si>
  <si>
    <t>עמית סבירסקי</t>
  </si>
  <si>
    <t>עוז אופיר</t>
  </si>
  <si>
    <t>אופיר לב</t>
  </si>
  <si>
    <t>ארז מלכוב</t>
  </si>
  <si>
    <t>סתיו בן שושן</t>
  </si>
  <si>
    <t>שלי אוחובסקי</t>
  </si>
  <si>
    <t>עין שמר</t>
  </si>
  <si>
    <t>מגידו</t>
  </si>
  <si>
    <t>חצור</t>
  </si>
  <si>
    <t>בסיום למלא ל-1800</t>
  </si>
  <si>
    <t>ס״ד 0725</t>
  </si>
  <si>
    <t>ס"ד 0740</t>
  </si>
  <si>
    <t>ס"ד 0810</t>
  </si>
  <si>
    <t>ס"ד 0920</t>
  </si>
  <si>
    <t>ס"ד ב1000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</si>
</sst>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dd/mm/yy"/>
    <numFmt numFmtId="166" formatCode="[$-F400]h:mm:ss\ AM/PM"/>
    <numFmt numFmtId="167" formatCode="0.00_ ;\-0.00\ "/>
    <numFmt numFmtId="168" formatCode="dd&quot;/&quot;mm&quot;/&quot;yy"/>
  </numFmts>
  <fonts count="17" x14ac:knownFonts="1">
    <font>
      <sz val="10"/>
      <color rgb="FF000000"/>
      <name val="Arial"/>
      <scheme val="minor"/>
    </font>
    <font>
      <sz val="12"/>
      <color theme="1"/>
      <name val="Arial"/>
    </font>
    <font>
      <sz val="16"/>
      <color theme="1"/>
      <name val="Arial"/>
    </font>
    <font>
      <b/>
      <sz val="24"/>
      <color theme="1"/>
      <name val="Arial"/>
    </font>
    <font>
      <sz val="10"/>
      <name val="Arial"/>
    </font>
    <font>
      <sz val="10"/>
      <color rgb="FF000000"/>
      <name val="Arial"/>
    </font>
    <font>
      <b/>
      <sz val="20"/>
      <color theme="1"/>
      <name val="Arial"/>
    </font>
    <font>
      <sz val="20"/>
      <color theme="1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22"/>
      <color theme="1"/>
      <name val="Arial"/>
    </font>
    <font>
      <sz val="18"/>
      <color theme="1"/>
      <name val="Arial"/>
    </font>
    <font>
      <b/>
      <sz val="18"/>
      <color theme="1"/>
      <name val="Calibri"/>
    </font>
    <font>
      <b/>
      <sz val="10"/>
      <color theme="1"/>
      <name val="Arial"/>
    </font>
    <font>
      <b/>
      <sz val="16"/>
      <color theme="1"/>
      <name val="Arial"/>
    </font>
    <font>
      <sz val="8"/>
      <color theme="1"/>
      <name val="Arial"/>
    </font>
    <font>
      <sz val="16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107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vertical="center" wrapText="1" readingOrder="2"/>
    </xf>
    <xf numFmtId="0" fontId="1" fillId="0" borderId="4" xfId="0" applyFont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1" fontId="7" fillId="2" borderId="14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165" fontId="6" fillId="3" borderId="16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2" borderId="17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1" fontId="6" fillId="2" borderId="22" xfId="0" applyNumberFormat="1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right" vertical="center"/>
    </xf>
    <xf numFmtId="0" fontId="6" fillId="2" borderId="22" xfId="0" applyFont="1" applyFill="1" applyBorder="1" applyAlignment="1">
      <alignment horizontal="left" vertical="center"/>
    </xf>
    <xf numFmtId="0" fontId="9" fillId="0" borderId="0" xfId="0" applyFont="1"/>
    <xf numFmtId="0" fontId="6" fillId="2" borderId="26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6" fillId="2" borderId="30" xfId="0" applyFont="1" applyFill="1" applyBorder="1" applyAlignment="1">
      <alignment horizontal="right" vertical="center"/>
    </xf>
    <xf numFmtId="0" fontId="6" fillId="3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left" vertical="center"/>
    </xf>
    <xf numFmtId="1" fontId="6" fillId="2" borderId="17" xfId="0" applyNumberFormat="1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right" vertical="center"/>
    </xf>
    <xf numFmtId="1" fontId="6" fillId="2" borderId="34" xfId="0" applyNumberFormat="1" applyFont="1" applyFill="1" applyBorder="1" applyAlignment="1">
      <alignment horizontal="left" vertical="center"/>
    </xf>
    <xf numFmtId="0" fontId="6" fillId="2" borderId="34" xfId="0" applyFont="1" applyFill="1" applyBorder="1" applyAlignment="1">
      <alignment vertical="center"/>
    </xf>
    <xf numFmtId="0" fontId="6" fillId="2" borderId="34" xfId="0" applyFont="1" applyFill="1" applyBorder="1" applyAlignment="1">
      <alignment horizontal="left" vertical="center"/>
    </xf>
    <xf numFmtId="0" fontId="7" fillId="0" borderId="18" xfId="0" applyFont="1" applyBorder="1"/>
    <xf numFmtId="0" fontId="7" fillId="0" borderId="35" xfId="0" applyFont="1" applyBorder="1"/>
    <xf numFmtId="20" fontId="6" fillId="3" borderId="31" xfId="0" applyNumberFormat="1" applyFont="1" applyFill="1" applyBorder="1" applyAlignment="1">
      <alignment horizontal="center" vertical="center"/>
    </xf>
    <xf numFmtId="20" fontId="6" fillId="0" borderId="45" xfId="0" applyNumberFormat="1" applyFont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10" fillId="4" borderId="55" xfId="0" applyFont="1" applyFill="1" applyBorder="1" applyAlignment="1">
      <alignment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20" fontId="10" fillId="4" borderId="56" xfId="0" applyNumberFormat="1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vertical="center"/>
    </xf>
    <xf numFmtId="1" fontId="10" fillId="0" borderId="56" xfId="0" applyNumberFormat="1" applyFont="1" applyBorder="1" applyAlignment="1">
      <alignment horizontal="center" vertical="center"/>
    </xf>
    <xf numFmtId="1" fontId="10" fillId="3" borderId="56" xfId="0" applyNumberFormat="1" applyFont="1" applyFill="1" applyBorder="1" applyAlignment="1">
      <alignment horizontal="center" vertical="center"/>
    </xf>
    <xf numFmtId="1" fontId="10" fillId="2" borderId="56" xfId="0" applyNumberFormat="1" applyFont="1" applyFill="1" applyBorder="1" applyAlignment="1">
      <alignment vertical="center"/>
    </xf>
    <xf numFmtId="1" fontId="10" fillId="4" borderId="58" xfId="0" applyNumberFormat="1" applyFont="1" applyFill="1" applyBorder="1" applyAlignment="1">
      <alignment horizontal="center" vertical="center"/>
    </xf>
    <xf numFmtId="1" fontId="10" fillId="4" borderId="59" xfId="0" applyNumberFormat="1" applyFont="1" applyFill="1" applyBorder="1" applyAlignment="1">
      <alignment horizontal="center" vertical="center"/>
    </xf>
    <xf numFmtId="20" fontId="1" fillId="0" borderId="60" xfId="0" applyNumberFormat="1" applyFont="1" applyBorder="1" applyAlignment="1">
      <alignment horizontal="center" vertical="center"/>
    </xf>
    <xf numFmtId="2" fontId="1" fillId="0" borderId="58" xfId="0" applyNumberFormat="1" applyFont="1" applyBorder="1"/>
    <xf numFmtId="0" fontId="10" fillId="4" borderId="61" xfId="0" applyFont="1" applyFill="1" applyBorder="1" applyAlignment="1">
      <alignment horizontal="right" vertical="center"/>
    </xf>
    <xf numFmtId="0" fontId="10" fillId="4" borderId="59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 vertical="center"/>
    </xf>
    <xf numFmtId="20" fontId="10" fillId="4" borderId="59" xfId="0" applyNumberFormat="1" applyFont="1" applyFill="1" applyBorder="1" applyAlignment="1">
      <alignment horizontal="center" vertical="center"/>
    </xf>
    <xf numFmtId="0" fontId="10" fillId="4" borderId="58" xfId="0" applyFont="1" applyFill="1" applyBorder="1" applyAlignment="1">
      <alignment vertical="center"/>
    </xf>
    <xf numFmtId="0" fontId="10" fillId="4" borderId="58" xfId="0" applyFont="1" applyFill="1" applyBorder="1" applyAlignment="1">
      <alignment horizontal="center" vertical="center"/>
    </xf>
    <xf numFmtId="1" fontId="10" fillId="0" borderId="58" xfId="0" applyNumberFormat="1" applyFont="1" applyBorder="1" applyAlignment="1">
      <alignment horizontal="center" vertical="center"/>
    </xf>
    <xf numFmtId="1" fontId="10" fillId="5" borderId="58" xfId="0" applyNumberFormat="1" applyFont="1" applyFill="1" applyBorder="1" applyAlignment="1">
      <alignment horizontal="center" vertical="center"/>
    </xf>
    <xf numFmtId="1" fontId="10" fillId="2" borderId="58" xfId="0" applyNumberFormat="1" applyFont="1" applyFill="1" applyBorder="1" applyAlignment="1">
      <alignment vertical="center"/>
    </xf>
    <xf numFmtId="1" fontId="10" fillId="4" borderId="63" xfId="0" applyNumberFormat="1" applyFont="1" applyFill="1" applyBorder="1" applyAlignment="1">
      <alignment horizontal="center" vertical="center"/>
    </xf>
    <xf numFmtId="166" fontId="9" fillId="0" borderId="0" xfId="0" applyNumberFormat="1" applyFont="1"/>
    <xf numFmtId="20" fontId="10" fillId="4" borderId="58" xfId="0" applyNumberFormat="1" applyFont="1" applyFill="1" applyBorder="1" applyAlignment="1">
      <alignment horizontal="center" vertical="center"/>
    </xf>
    <xf numFmtId="0" fontId="10" fillId="4" borderId="64" xfId="0" applyFont="1" applyFill="1" applyBorder="1" applyAlignment="1">
      <alignment horizontal="center" vertical="center"/>
    </xf>
    <xf numFmtId="0" fontId="10" fillId="4" borderId="65" xfId="0" applyFont="1" applyFill="1" applyBorder="1" applyAlignment="1">
      <alignment vertical="center"/>
    </xf>
    <xf numFmtId="20" fontId="10" fillId="4" borderId="58" xfId="0" applyNumberFormat="1" applyFont="1" applyFill="1" applyBorder="1" applyAlignment="1">
      <alignment vertical="center"/>
    </xf>
    <xf numFmtId="0" fontId="10" fillId="4" borderId="66" xfId="0" applyFont="1" applyFill="1" applyBorder="1" applyAlignment="1">
      <alignment vertical="center"/>
    </xf>
    <xf numFmtId="0" fontId="10" fillId="4" borderId="67" xfId="0" applyFont="1" applyFill="1" applyBorder="1" applyAlignment="1">
      <alignment horizontal="center" vertical="center"/>
    </xf>
    <xf numFmtId="20" fontId="10" fillId="4" borderId="67" xfId="0" applyNumberFormat="1" applyFont="1" applyFill="1" applyBorder="1" applyAlignment="1">
      <alignment vertical="center"/>
    </xf>
    <xf numFmtId="0" fontId="10" fillId="4" borderId="67" xfId="0" applyFont="1" applyFill="1" applyBorder="1" applyAlignment="1">
      <alignment vertical="center"/>
    </xf>
    <xf numFmtId="1" fontId="10" fillId="0" borderId="67" xfId="0" applyNumberFormat="1" applyFont="1" applyBorder="1" applyAlignment="1">
      <alignment horizontal="center" vertical="center"/>
    </xf>
    <xf numFmtId="1" fontId="10" fillId="5" borderId="67" xfId="0" applyNumberFormat="1" applyFont="1" applyFill="1" applyBorder="1" applyAlignment="1">
      <alignment horizontal="center" vertical="center"/>
    </xf>
    <xf numFmtId="1" fontId="10" fillId="2" borderId="67" xfId="0" applyNumberFormat="1" applyFont="1" applyFill="1" applyBorder="1" applyAlignment="1">
      <alignment vertical="center"/>
    </xf>
    <xf numFmtId="1" fontId="10" fillId="4" borderId="67" xfId="0" applyNumberFormat="1" applyFont="1" applyFill="1" applyBorder="1" applyAlignment="1">
      <alignment horizontal="center" vertical="center"/>
    </xf>
    <xf numFmtId="1" fontId="10" fillId="4" borderId="68" xfId="0" applyNumberFormat="1" applyFont="1" applyFill="1" applyBorder="1" applyAlignment="1">
      <alignment horizontal="center" vertical="center"/>
    </xf>
    <xf numFmtId="20" fontId="1" fillId="0" borderId="58" xfId="0" applyNumberFormat="1" applyFont="1" applyBorder="1" applyAlignment="1">
      <alignment horizontal="center"/>
    </xf>
    <xf numFmtId="0" fontId="12" fillId="0" borderId="54" xfId="0" applyFont="1" applyBorder="1" applyAlignment="1">
      <alignment horizontal="center" vertical="center" wrapText="1" readingOrder="2"/>
    </xf>
    <xf numFmtId="0" fontId="12" fillId="0" borderId="81" xfId="0" applyFont="1" applyBorder="1" applyAlignment="1">
      <alignment horizontal="center" vertical="center" wrapText="1" readingOrder="2"/>
    </xf>
    <xf numFmtId="0" fontId="12" fillId="0" borderId="50" xfId="0" applyFont="1" applyBorder="1" applyAlignment="1">
      <alignment horizontal="center" vertical="center" wrapText="1" readingOrder="2"/>
    </xf>
    <xf numFmtId="20" fontId="9" fillId="0" borderId="0" xfId="0" applyNumberFormat="1" applyFont="1"/>
    <xf numFmtId="0" fontId="12" fillId="0" borderId="70" xfId="0" applyFont="1" applyBorder="1" applyAlignment="1">
      <alignment horizontal="center" vertical="center" wrapText="1" readingOrder="2"/>
    </xf>
    <xf numFmtId="49" fontId="8" fillId="4" borderId="24" xfId="0" applyNumberFormat="1" applyFont="1" applyFill="1" applyBorder="1" applyAlignment="1">
      <alignment horizontal="center" vertical="center" readingOrder="2"/>
    </xf>
    <xf numFmtId="49" fontId="8" fillId="4" borderId="22" xfId="0" applyNumberFormat="1" applyFont="1" applyFill="1" applyBorder="1" applyAlignment="1">
      <alignment horizontal="center" vertical="center" readingOrder="2"/>
    </xf>
    <xf numFmtId="49" fontId="8" fillId="4" borderId="88" xfId="0" applyNumberFormat="1" applyFont="1" applyFill="1" applyBorder="1" applyAlignment="1">
      <alignment horizontal="center" vertical="center" readingOrder="2"/>
    </xf>
    <xf numFmtId="49" fontId="8" fillId="4" borderId="89" xfId="0" applyNumberFormat="1" applyFont="1" applyFill="1" applyBorder="1" applyAlignment="1">
      <alignment horizontal="center" vertical="center" readingOrder="2"/>
    </xf>
    <xf numFmtId="49" fontId="8" fillId="4" borderId="92" xfId="0" applyNumberFormat="1" applyFont="1" applyFill="1" applyBorder="1" applyAlignment="1">
      <alignment horizontal="center" vertical="center" readingOrder="2"/>
    </xf>
    <xf numFmtId="49" fontId="8" fillId="4" borderId="93" xfId="0" applyNumberFormat="1" applyFont="1" applyFill="1" applyBorder="1" applyAlignment="1">
      <alignment horizontal="center" vertical="center" readingOrder="2"/>
    </xf>
    <xf numFmtId="0" fontId="13" fillId="0" borderId="0" xfId="0" applyFont="1"/>
    <xf numFmtId="0" fontId="9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16" fillId="0" borderId="58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58" xfId="0" applyFont="1" applyBorder="1" applyAlignment="1">
      <alignment horizontal="center"/>
    </xf>
    <xf numFmtId="168" fontId="16" fillId="5" borderId="58" xfId="0" applyNumberFormat="1" applyFont="1" applyFill="1" applyBorder="1" applyAlignment="1">
      <alignment horizontal="center" readingOrder="2"/>
    </xf>
    <xf numFmtId="1" fontId="16" fillId="0" borderId="105" xfId="0" applyNumberFormat="1" applyFont="1" applyBorder="1" applyAlignment="1">
      <alignment horizontal="center" readingOrder="2"/>
    </xf>
    <xf numFmtId="0" fontId="2" fillId="0" borderId="58" xfId="0" applyFont="1" applyBorder="1"/>
    <xf numFmtId="1" fontId="16" fillId="5" borderId="58" xfId="0" applyNumberFormat="1" applyFont="1" applyFill="1" applyBorder="1" applyAlignment="1">
      <alignment horizontal="center" readingOrder="2"/>
    </xf>
    <xf numFmtId="49" fontId="2" fillId="0" borderId="58" xfId="0" applyNumberFormat="1" applyFont="1" applyBorder="1" applyAlignment="1">
      <alignment horizontal="center"/>
    </xf>
    <xf numFmtId="1" fontId="16" fillId="0" borderId="58" xfId="0" applyNumberFormat="1" applyFont="1" applyBorder="1" applyAlignment="1">
      <alignment horizontal="center" readingOrder="2"/>
    </xf>
    <xf numFmtId="1" fontId="16" fillId="0" borderId="58" xfId="0" applyNumberFormat="1" applyFont="1" applyBorder="1" applyAlignment="1">
      <alignment horizontal="center"/>
    </xf>
    <xf numFmtId="2" fontId="2" fillId="0" borderId="0" xfId="0" applyNumberFormat="1" applyFont="1"/>
    <xf numFmtId="1" fontId="16" fillId="5" borderId="106" xfId="0" applyNumberFormat="1" applyFont="1" applyFill="1" applyBorder="1" applyAlignment="1">
      <alignment horizontal="center"/>
    </xf>
    <xf numFmtId="168" fontId="16" fillId="5" borderId="106" xfId="0" applyNumberFormat="1" applyFont="1" applyFill="1" applyBorder="1" applyAlignment="1">
      <alignment horizontal="center" readingOrder="2"/>
    </xf>
    <xf numFmtId="1" fontId="16" fillId="5" borderId="58" xfId="0" applyNumberFormat="1" applyFont="1" applyFill="1" applyBorder="1" applyAlignment="1">
      <alignment horizontal="center"/>
    </xf>
    <xf numFmtId="0" fontId="12" fillId="0" borderId="81" xfId="0" applyFont="1" applyBorder="1" applyAlignment="1">
      <alignment horizontal="center" vertical="center" wrapText="1" readingOrder="2"/>
    </xf>
    <xf numFmtId="0" fontId="4" fillId="0" borderId="18" xfId="0" applyFont="1" applyBorder="1"/>
    <xf numFmtId="49" fontId="12" fillId="4" borderId="19" xfId="0" applyNumberFormat="1" applyFont="1" applyFill="1" applyBorder="1" applyAlignment="1">
      <alignment horizontal="center" vertical="center" wrapText="1" readingOrder="2"/>
    </xf>
    <xf numFmtId="0" fontId="4" fillId="0" borderId="82" xfId="0" applyFont="1" applyBorder="1"/>
    <xf numFmtId="49" fontId="12" fillId="4" borderId="36" xfId="0" applyNumberFormat="1" applyFont="1" applyFill="1" applyBorder="1" applyAlignment="1">
      <alignment horizontal="center" vertical="center" wrapText="1" readingOrder="2"/>
    </xf>
    <xf numFmtId="0" fontId="4" fillId="0" borderId="21" xfId="0" applyFont="1" applyBorder="1"/>
    <xf numFmtId="0" fontId="4" fillId="0" borderId="20" xfId="0" applyFont="1" applyBorder="1"/>
    <xf numFmtId="49" fontId="12" fillId="4" borderId="83" xfId="0" applyNumberFormat="1" applyFont="1" applyFill="1" applyBorder="1" applyAlignment="1">
      <alignment horizontal="center" vertical="center" wrapText="1" readingOrder="2"/>
    </xf>
    <xf numFmtId="0" fontId="4" fillId="0" borderId="84" xfId="0" applyFont="1" applyBorder="1"/>
    <xf numFmtId="0" fontId="4" fillId="0" borderId="85" xfId="0" applyFont="1" applyBorder="1"/>
    <xf numFmtId="49" fontId="12" fillId="4" borderId="86" xfId="0" applyNumberFormat="1" applyFont="1" applyFill="1" applyBorder="1" applyAlignment="1">
      <alignment horizontal="center" vertical="center" wrapText="1" readingOrder="2"/>
    </xf>
    <xf numFmtId="0" fontId="4" fillId="0" borderId="87" xfId="0" applyFont="1" applyBorder="1"/>
    <xf numFmtId="49" fontId="12" fillId="4" borderId="40" xfId="0" applyNumberFormat="1" applyFont="1" applyFill="1" applyBorder="1" applyAlignment="1">
      <alignment horizontal="center" vertical="center" wrapText="1" readingOrder="2"/>
    </xf>
    <xf numFmtId="0" fontId="4" fillId="0" borderId="41" xfId="0" applyFont="1" applyBorder="1"/>
    <xf numFmtId="0" fontId="4" fillId="0" borderId="42" xfId="0" applyFont="1" applyBorder="1"/>
    <xf numFmtId="49" fontId="12" fillId="4" borderId="90" xfId="0" applyNumberFormat="1" applyFont="1" applyFill="1" applyBorder="1" applyAlignment="1">
      <alignment horizontal="center" vertical="center" wrapText="1" readingOrder="2"/>
    </xf>
    <xf numFmtId="0" fontId="4" fillId="0" borderId="91" xfId="0" applyFont="1" applyBorder="1"/>
    <xf numFmtId="0" fontId="7" fillId="2" borderId="96" xfId="0" applyFont="1" applyFill="1" applyBorder="1" applyAlignment="1">
      <alignment horizontal="center" vertical="center" wrapText="1"/>
    </xf>
    <xf numFmtId="0" fontId="4" fillId="0" borderId="97" xfId="0" applyFont="1" applyBorder="1"/>
    <xf numFmtId="0" fontId="4" fillId="0" borderId="98" xfId="0" applyFont="1" applyBorder="1"/>
    <xf numFmtId="0" fontId="4" fillId="0" borderId="99" xfId="0" applyFont="1" applyBorder="1"/>
    <xf numFmtId="0" fontId="4" fillId="0" borderId="100" xfId="0" applyFont="1" applyBorder="1"/>
    <xf numFmtId="0" fontId="4" fillId="0" borderId="101" xfId="0" applyFont="1" applyBorder="1"/>
    <xf numFmtId="0" fontId="7" fillId="2" borderId="40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7" fillId="2" borderId="83" xfId="0" applyFont="1" applyFill="1" applyBorder="1" applyAlignment="1">
      <alignment horizontal="center" vertical="center" wrapText="1"/>
    </xf>
    <xf numFmtId="0" fontId="4" fillId="0" borderId="69" xfId="0" applyFont="1" applyBorder="1"/>
    <xf numFmtId="0" fontId="0" fillId="0" borderId="0" xfId="0"/>
    <xf numFmtId="0" fontId="4" fillId="0" borderId="77" xfId="0" applyFont="1" applyBorder="1"/>
    <xf numFmtId="0" fontId="3" fillId="0" borderId="1" xfId="0" applyFont="1" applyBorder="1" applyAlignment="1">
      <alignment horizontal="center" vertical="center" wrapText="1" readingOrder="2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3" borderId="11" xfId="0" applyFont="1" applyFill="1" applyBorder="1" applyAlignment="1">
      <alignment horizontal="center" vertical="center"/>
    </xf>
    <xf numFmtId="0" fontId="4" fillId="0" borderId="12" xfId="0" applyFont="1" applyBorder="1"/>
    <xf numFmtId="164" fontId="6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4" fillId="0" borderId="28" xfId="0" applyFont="1" applyBorder="1"/>
    <xf numFmtId="0" fontId="4" fillId="0" borderId="29" xfId="0" applyFont="1" applyBorder="1"/>
    <xf numFmtId="0" fontId="6" fillId="2" borderId="36" xfId="0" applyFont="1" applyFill="1" applyBorder="1" applyAlignment="1">
      <alignment horizontal="center" vertical="center"/>
    </xf>
    <xf numFmtId="20" fontId="6" fillId="2" borderId="36" xfId="0" applyNumberFormat="1" applyFont="1" applyFill="1" applyBorder="1" applyAlignment="1">
      <alignment horizontal="center" vertical="center"/>
    </xf>
    <xf numFmtId="20" fontId="6" fillId="3" borderId="40" xfId="0" applyNumberFormat="1" applyFont="1" applyFill="1" applyBorder="1" applyAlignment="1">
      <alignment horizontal="center" vertical="center"/>
    </xf>
    <xf numFmtId="20" fontId="6" fillId="3" borderId="43" xfId="0" applyNumberFormat="1" applyFont="1" applyFill="1" applyBorder="1" applyAlignment="1">
      <alignment horizontal="center" vertical="center"/>
    </xf>
    <xf numFmtId="0" fontId="4" fillId="0" borderId="44" xfId="0" applyFont="1" applyBorder="1"/>
    <xf numFmtId="0" fontId="6" fillId="2" borderId="40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 wrapText="1"/>
    </xf>
    <xf numFmtId="0" fontId="4" fillId="0" borderId="52" xfId="0" applyFont="1" applyBorder="1"/>
    <xf numFmtId="0" fontId="10" fillId="2" borderId="49" xfId="0" applyFont="1" applyFill="1" applyBorder="1" applyAlignment="1">
      <alignment horizontal="center" vertical="center" wrapText="1"/>
    </xf>
    <xf numFmtId="0" fontId="4" fillId="0" borderId="53" xfId="0" applyFont="1" applyBorder="1"/>
    <xf numFmtId="0" fontId="10" fillId="2" borderId="50" xfId="0" applyFont="1" applyFill="1" applyBorder="1" applyAlignment="1">
      <alignment horizontal="center" vertical="center" wrapText="1"/>
    </xf>
    <xf numFmtId="0" fontId="4" fillId="0" borderId="54" xfId="0" applyFont="1" applyBorder="1"/>
    <xf numFmtId="0" fontId="6" fillId="2" borderId="37" xfId="0" applyFont="1" applyFill="1" applyBorder="1" applyAlignment="1">
      <alignment horizontal="center" vertical="center"/>
    </xf>
    <xf numFmtId="0" fontId="4" fillId="0" borderId="38" xfId="0" applyFont="1" applyBorder="1"/>
    <xf numFmtId="0" fontId="4" fillId="0" borderId="39" xfId="0" applyFont="1" applyBorder="1"/>
    <xf numFmtId="0" fontId="10" fillId="2" borderId="47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6" fillId="2" borderId="48" xfId="0" applyFont="1" applyFill="1" applyBorder="1" applyAlignment="1">
      <alignment horizontal="center" vertical="center" wrapText="1"/>
    </xf>
    <xf numFmtId="0" fontId="8" fillId="0" borderId="69" xfId="0" applyFont="1" applyBorder="1" applyAlignment="1">
      <alignment horizontal="center"/>
    </xf>
    <xf numFmtId="20" fontId="8" fillId="0" borderId="70" xfId="0" applyNumberFormat="1" applyFont="1" applyBorder="1" applyAlignment="1">
      <alignment horizontal="center"/>
    </xf>
    <xf numFmtId="0" fontId="4" fillId="0" borderId="71" xfId="0" applyFont="1" applyBorder="1"/>
    <xf numFmtId="0" fontId="4" fillId="0" borderId="72" xfId="0" applyFont="1" applyBorder="1"/>
    <xf numFmtId="0" fontId="1" fillId="6" borderId="73" xfId="0" applyFont="1" applyFill="1" applyBorder="1" applyAlignment="1">
      <alignment horizontal="center"/>
    </xf>
    <xf numFmtId="0" fontId="4" fillId="0" borderId="74" xfId="0" applyFont="1" applyBorder="1"/>
    <xf numFmtId="0" fontId="4" fillId="0" borderId="75" xfId="0" applyFont="1" applyBorder="1"/>
    <xf numFmtId="0" fontId="4" fillId="0" borderId="78" xfId="0" applyFont="1" applyBorder="1"/>
    <xf numFmtId="0" fontId="4" fillId="0" borderId="79" xfId="0" applyFont="1" applyBorder="1"/>
    <xf numFmtId="0" fontId="4" fillId="0" borderId="80" xfId="0" applyFont="1" applyBorder="1"/>
    <xf numFmtId="0" fontId="8" fillId="0" borderId="11" xfId="0" applyFont="1" applyBorder="1" applyAlignment="1">
      <alignment horizontal="center" readingOrder="2"/>
    </xf>
    <xf numFmtId="0" fontId="4" fillId="0" borderId="76" xfId="0" applyFont="1" applyBorder="1"/>
    <xf numFmtId="20" fontId="11" fillId="0" borderId="0" xfId="0" applyNumberFormat="1" applyFont="1" applyAlignment="1">
      <alignment horizontal="center"/>
    </xf>
    <xf numFmtId="0" fontId="8" fillId="0" borderId="70" xfId="0" applyFont="1" applyBorder="1" applyAlignment="1">
      <alignment horizontal="center" readingOrder="2"/>
    </xf>
    <xf numFmtId="20" fontId="11" fillId="3" borderId="11" xfId="0" applyNumberFormat="1" applyFont="1" applyFill="1" applyBorder="1" applyAlignment="1">
      <alignment horizontal="center"/>
    </xf>
    <xf numFmtId="0" fontId="6" fillId="5" borderId="102" xfId="0" applyFont="1" applyFill="1" applyBorder="1" applyAlignment="1">
      <alignment horizontal="center" vertical="center"/>
    </xf>
    <xf numFmtId="0" fontId="4" fillId="0" borderId="103" xfId="0" applyFont="1" applyBorder="1"/>
    <xf numFmtId="0" fontId="4" fillId="0" borderId="104" xfId="0" applyFont="1" applyBorder="1"/>
    <xf numFmtId="0" fontId="6" fillId="4" borderId="81" xfId="0" applyFont="1" applyFill="1" applyBorder="1" applyAlignment="1">
      <alignment horizontal="center" vertical="center"/>
    </xf>
    <xf numFmtId="0" fontId="4" fillId="0" borderId="35" xfId="0" applyFont="1" applyBorder="1"/>
    <xf numFmtId="0" fontId="4" fillId="0" borderId="70" xfId="0" applyFont="1" applyBorder="1"/>
    <xf numFmtId="0" fontId="14" fillId="5" borderId="50" xfId="0" applyFont="1" applyFill="1" applyBorder="1" applyAlignment="1">
      <alignment horizontal="center" vertical="center" wrapText="1"/>
    </xf>
    <xf numFmtId="0" fontId="4" fillId="0" borderId="95" xfId="0" applyFont="1" applyBorder="1"/>
    <xf numFmtId="0" fontId="6" fillId="3" borderId="50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/>
    </xf>
    <xf numFmtId="0" fontId="6" fillId="5" borderId="94" xfId="0" applyFont="1" applyFill="1" applyBorder="1" applyAlignment="1">
      <alignment horizontal="center" vertical="center"/>
    </xf>
    <xf numFmtId="0" fontId="6" fillId="3" borderId="73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/>
    </xf>
    <xf numFmtId="0" fontId="7" fillId="3" borderId="8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000"/>
  <sheetViews>
    <sheetView rightToLeft="1" tabSelected="1" zoomScale="40" zoomScaleNormal="40" workbookViewId="0">
      <selection activeCell="I30" sqref="I30"/>
    </sheetView>
  </sheetViews>
  <sheetFormatPr defaultColWidth="12.6328125" defaultRowHeight="15" customHeight="1" x14ac:dyDescent="0.25"/>
  <cols>
    <col min="1" max="2" width="9.08984375" customWidth="1"/>
    <col min="3" max="3" width="24.453125" customWidth="1"/>
    <col min="4" max="4" width="34" customWidth="1"/>
    <col min="5" max="5" width="20.453125" customWidth="1"/>
    <col min="6" max="6" width="19.453125" customWidth="1"/>
    <col min="7" max="7" width="24.453125" customWidth="1"/>
    <col min="8" max="8" width="23.90625" customWidth="1"/>
    <col min="9" max="9" width="20.453125" customWidth="1"/>
    <col min="10" max="10" width="32" customWidth="1"/>
    <col min="11" max="11" width="22.08984375" customWidth="1"/>
    <col min="12" max="12" width="24.453125" customWidth="1"/>
    <col min="13" max="13" width="29.08984375" customWidth="1"/>
    <col min="14" max="14" width="47" customWidth="1"/>
    <col min="15" max="15" width="33.08984375" customWidth="1"/>
    <col min="16" max="16" width="24.90625" hidden="1" customWidth="1"/>
    <col min="17" max="17" width="30.08984375" hidden="1" customWidth="1"/>
    <col min="18" max="18" width="43.90625" hidden="1" customWidth="1"/>
    <col min="19" max="19" width="7" customWidth="1"/>
    <col min="20" max="22" width="9.08984375" customWidth="1"/>
    <col min="23" max="23" width="9.453125" customWidth="1"/>
    <col min="24" max="26" width="9.08984375" customWidth="1"/>
    <col min="27" max="27" width="9.453125" customWidth="1"/>
    <col min="28" max="28" width="12.08984375" customWidth="1"/>
    <col min="29" max="29" width="10.453125" customWidth="1"/>
    <col min="30" max="30" width="9.08984375" customWidth="1"/>
    <col min="31" max="31" width="9.453125" customWidth="1"/>
    <col min="32" max="36" width="9.08984375" customWidth="1"/>
  </cols>
  <sheetData>
    <row r="1" spans="1:36" ht="13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3.5" customHeight="1" x14ac:dyDescent="0.4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3.5" customHeight="1" x14ac:dyDescent="0.4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8" customHeight="1" x14ac:dyDescent="0.4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8" customHeight="1" x14ac:dyDescent="0.35">
      <c r="A5" s="1"/>
      <c r="B5" s="1"/>
      <c r="C5" s="142" t="s">
        <v>0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4"/>
      <c r="P5" s="1"/>
      <c r="Q5" s="1"/>
      <c r="R5" s="1"/>
      <c r="S5" s="4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8" customHeight="1" x14ac:dyDescent="0.35">
      <c r="A6" s="1"/>
      <c r="B6" s="1"/>
      <c r="C6" s="145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6"/>
      <c r="P6" s="1"/>
      <c r="Q6" s="1"/>
      <c r="R6" s="1"/>
      <c r="S6" s="4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8" customHeight="1" x14ac:dyDescent="0.35">
      <c r="A7" s="1"/>
      <c r="B7" s="1"/>
      <c r="C7" s="145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6"/>
      <c r="P7" s="1"/>
      <c r="Q7" s="1"/>
      <c r="R7" s="1"/>
      <c r="S7" s="4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8" customHeight="1" x14ac:dyDescent="0.35">
      <c r="A8" s="1"/>
      <c r="B8" s="1"/>
      <c r="C8" s="147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9"/>
      <c r="P8" s="1"/>
      <c r="Q8" s="1"/>
      <c r="R8" s="1"/>
      <c r="S8" s="4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8" customHeight="1" x14ac:dyDescent="0.35">
      <c r="A9" s="1"/>
      <c r="B9" s="1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55.5" customHeight="1" x14ac:dyDescent="0.35">
      <c r="A10" s="1"/>
      <c r="B10" s="1"/>
      <c r="C10" s="6" t="s">
        <v>1</v>
      </c>
      <c r="D10" s="150" t="s">
        <v>103</v>
      </c>
      <c r="E10" s="151"/>
      <c r="F10" s="7" t="s">
        <v>3</v>
      </c>
      <c r="G10" s="8">
        <f>VLOOKUP($D$10,מסוקים!$A$2:$B$25,2,0)</f>
        <v>9255</v>
      </c>
      <c r="H10" s="9" t="s">
        <v>4</v>
      </c>
      <c r="I10" s="150" t="s">
        <v>110</v>
      </c>
      <c r="J10" s="151"/>
      <c r="K10" s="7" t="s">
        <v>3</v>
      </c>
      <c r="L10" s="8">
        <f>VLOOKUP($I$10,מסוקים!$A$2:$B$28,2,0)</f>
        <v>9389</v>
      </c>
      <c r="M10" s="152" t="s">
        <v>6</v>
      </c>
      <c r="N10" s="151"/>
      <c r="O10" s="10">
        <v>45896</v>
      </c>
      <c r="P10" s="1"/>
      <c r="Q10" s="1"/>
      <c r="R10" s="153"/>
      <c r="S10" s="140"/>
      <c r="T10" s="140"/>
      <c r="U10" s="140"/>
      <c r="V10" s="14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60.75" hidden="1" customHeight="1" x14ac:dyDescent="0.4">
      <c r="A11" s="1"/>
      <c r="B11" s="1"/>
      <c r="C11" s="11" t="str">
        <f>VLOOKUP($D$13,מסוקים!$E$3:$P$10,1,0)</f>
        <v>BHP</v>
      </c>
      <c r="D11" s="11" t="str">
        <f>VLOOKUP($D$13,מסוקים!$E$3:$P$10,2,0)</f>
        <v>S76C++</v>
      </c>
      <c r="E11" s="11"/>
      <c r="F11" s="11">
        <f>VLOOKUP($D$13,מסוקים!$E$3:$P$10,3,0)</f>
        <v>11700</v>
      </c>
      <c r="G11" s="11">
        <f>VLOOKUP($D$13,מסוקים!$E$3:$P$10,4,0)</f>
        <v>650</v>
      </c>
      <c r="H11" s="11">
        <f>VLOOKUP($D$13,מסוקים!$E$3:$S$10,13,0)</f>
        <v>7700</v>
      </c>
      <c r="I11" s="11">
        <f>VLOOKUP($D$13,מסוקים!$E$3:$P$10,6,0)</f>
        <v>130</v>
      </c>
      <c r="J11" s="11"/>
      <c r="K11" s="11"/>
      <c r="L11" s="11">
        <f>VLOOKUP($D$13,מסוקים!$E$3:$P$10,7,0)</f>
        <v>250</v>
      </c>
      <c r="M11" s="11"/>
      <c r="N11" s="11">
        <f>VLOOKUP($D$13,מסוקים!$E$3:$P$10,8,0)</f>
        <v>175</v>
      </c>
      <c r="O11" s="11">
        <f>VLOOKUP($D$13,מסוקים!$E$3:$P$10,9,0)</f>
        <v>12.82</v>
      </c>
      <c r="P11" s="12">
        <f>VLOOKUP($D$13,מסוקים!$E$3:$P$10,10,0)</f>
        <v>1800</v>
      </c>
      <c r="Q11" s="12" t="str">
        <f>VLOOKUP($D$13,מסוקים!$E$3:$P$10,11,0)</f>
        <v>lb</v>
      </c>
      <c r="R11" s="13" t="str">
        <f>VLOOKUP($D$13,מסוקים!$E$3:$P$10,12,0)</f>
        <v>lb</v>
      </c>
      <c r="S11" s="14"/>
      <c r="T11" s="14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72.75" hidden="1" customHeight="1" x14ac:dyDescent="0.35">
      <c r="A12" s="1"/>
      <c r="B12" s="1"/>
      <c r="C12" s="15"/>
      <c r="D12" s="11"/>
      <c r="E12" s="11"/>
      <c r="F12" s="11"/>
      <c r="G12" s="16"/>
      <c r="H12" s="11">
        <f>VLOOKUP($D$13,מסוקים!$E$3:$S$10,14,0)</f>
        <v>7694</v>
      </c>
      <c r="I12" s="11">
        <f>VLOOKUP($D$13,מסוקים!$E$3:$S$10,15,0)</f>
        <v>0</v>
      </c>
      <c r="J12" s="11"/>
      <c r="K12" s="11"/>
      <c r="L12" s="16"/>
      <c r="M12" s="16"/>
      <c r="N12" s="16"/>
      <c r="O12" s="16"/>
      <c r="P12" s="1"/>
      <c r="Q12" s="1"/>
      <c r="R12" s="14"/>
      <c r="S12" s="14"/>
      <c r="T12" s="14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24" customHeight="1" x14ac:dyDescent="0.35">
      <c r="A13" s="1"/>
      <c r="B13" s="1"/>
      <c r="C13" s="6" t="s">
        <v>7</v>
      </c>
      <c r="D13" s="154" t="s">
        <v>85</v>
      </c>
      <c r="E13" s="119"/>
      <c r="F13" s="118"/>
      <c r="G13" s="17" t="s">
        <v>9</v>
      </c>
      <c r="H13" s="18" t="str">
        <f>Q11</f>
        <v>lb</v>
      </c>
      <c r="I13" s="19">
        <v>650</v>
      </c>
      <c r="J13" s="20" t="s">
        <v>10</v>
      </c>
      <c r="K13" s="21"/>
      <c r="L13" s="22"/>
      <c r="M13" s="23" t="s">
        <v>11</v>
      </c>
      <c r="N13" s="18" t="str">
        <f>R11</f>
        <v>lb</v>
      </c>
      <c r="O13" s="19">
        <f>F11</f>
        <v>11700</v>
      </c>
      <c r="P13" s="1"/>
      <c r="Q13" s="24"/>
      <c r="R13" s="24"/>
      <c r="S13" s="24"/>
      <c r="T13" s="24"/>
      <c r="U13" s="24"/>
      <c r="V13" s="24"/>
      <c r="W13" s="2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24" customHeight="1" x14ac:dyDescent="0.35">
      <c r="A14" s="1"/>
      <c r="B14" s="1"/>
      <c r="C14" s="25" t="s">
        <v>12</v>
      </c>
      <c r="D14" s="155" t="str">
        <f>VLOOKUP($D$13,מסוקים!$E$3:$F$10,2,0)</f>
        <v>S76C++</v>
      </c>
      <c r="E14" s="156"/>
      <c r="F14" s="157"/>
      <c r="G14" s="26" t="s">
        <v>13</v>
      </c>
      <c r="H14" s="27"/>
      <c r="I14" s="28">
        <v>7700</v>
      </c>
      <c r="J14" s="29">
        <v>12</v>
      </c>
      <c r="K14" s="30"/>
      <c r="L14" s="31"/>
      <c r="M14" s="32" t="s">
        <v>14</v>
      </c>
      <c r="N14" s="33" t="str">
        <f>Q11</f>
        <v>lb</v>
      </c>
      <c r="O14" s="28">
        <f>P11</f>
        <v>1800</v>
      </c>
      <c r="P14" s="1"/>
      <c r="Q14" s="24"/>
      <c r="R14" s="24"/>
      <c r="S14" s="24"/>
      <c r="T14" s="24"/>
      <c r="U14" s="24"/>
      <c r="V14" s="24"/>
      <c r="W14" s="2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24" customHeight="1" x14ac:dyDescent="0.5">
      <c r="A15" s="1"/>
      <c r="B15" s="1"/>
      <c r="C15" s="34"/>
      <c r="D15" s="35"/>
      <c r="E15" s="35"/>
      <c r="F15" s="35"/>
      <c r="G15" s="36"/>
      <c r="H15" s="37"/>
      <c r="I15" s="36"/>
      <c r="J15" s="36"/>
      <c r="K15" s="38"/>
      <c r="L15" s="35"/>
      <c r="M15" s="39"/>
      <c r="N15" s="40"/>
      <c r="O15" s="41"/>
      <c r="P15" s="1"/>
      <c r="Q15" s="24"/>
      <c r="R15" s="24"/>
      <c r="S15" s="24"/>
      <c r="T15" s="24"/>
      <c r="U15" s="24"/>
      <c r="V15" s="24"/>
      <c r="W15" s="2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" customHeight="1" x14ac:dyDescent="0.35">
      <c r="A16" s="1"/>
      <c r="B16" s="24"/>
      <c r="C16" s="158" t="s">
        <v>15</v>
      </c>
      <c r="D16" s="119"/>
      <c r="E16" s="118"/>
      <c r="F16" s="159" t="s">
        <v>16</v>
      </c>
      <c r="G16" s="119"/>
      <c r="H16" s="118"/>
      <c r="I16" s="158" t="s">
        <v>17</v>
      </c>
      <c r="J16" s="118"/>
      <c r="K16" s="20" t="s">
        <v>18</v>
      </c>
      <c r="L16" s="20" t="s">
        <v>19</v>
      </c>
      <c r="M16" s="158" t="s">
        <v>20</v>
      </c>
      <c r="N16" s="118"/>
      <c r="O16" s="20" t="s">
        <v>21</v>
      </c>
      <c r="P16" s="1"/>
      <c r="Q16" s="24"/>
      <c r="R16" s="24"/>
      <c r="S16" s="24"/>
      <c r="T16" s="24"/>
      <c r="U16" s="24"/>
      <c r="V16" s="24"/>
      <c r="W16" s="2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4" customHeight="1" x14ac:dyDescent="0.35">
      <c r="A17" s="1"/>
      <c r="B17" s="24"/>
      <c r="C17" s="170" t="s">
        <v>22</v>
      </c>
      <c r="D17" s="171"/>
      <c r="E17" s="172"/>
      <c r="F17" s="160">
        <f>F21</f>
        <v>0.27777777777777779</v>
      </c>
      <c r="G17" s="126"/>
      <c r="H17" s="127"/>
      <c r="I17" s="161">
        <v>0.46527777777777779</v>
      </c>
      <c r="J17" s="162"/>
      <c r="K17" s="42"/>
      <c r="L17" s="43">
        <v>9.5138888888888884E-2</v>
      </c>
      <c r="M17" s="163">
        <f>$I$11</f>
        <v>130</v>
      </c>
      <c r="N17" s="127"/>
      <c r="O17" s="44" t="str">
        <f>Q11</f>
        <v>lb</v>
      </c>
      <c r="P17" s="1"/>
      <c r="Q17" s="24"/>
      <c r="R17" s="24"/>
      <c r="S17" s="24"/>
      <c r="T17" s="24"/>
      <c r="U17" s="24"/>
      <c r="V17" s="24"/>
      <c r="W17" s="2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4" customHeight="1" x14ac:dyDescent="0.5">
      <c r="A18" s="1"/>
      <c r="B18" s="24"/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0"/>
      <c r="O18" s="41"/>
      <c r="P18" s="1"/>
      <c r="Q18" s="24"/>
      <c r="R18" s="24"/>
      <c r="S18" s="24"/>
      <c r="T18" s="24"/>
      <c r="U18" s="24"/>
      <c r="V18" s="24"/>
      <c r="W18" s="2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24" customHeight="1" x14ac:dyDescent="0.35">
      <c r="A19" s="1"/>
      <c r="B19" s="24"/>
      <c r="C19" s="173" t="s">
        <v>23</v>
      </c>
      <c r="D19" s="164" t="s">
        <v>24</v>
      </c>
      <c r="E19" s="175" t="s">
        <v>25</v>
      </c>
      <c r="F19" s="164" t="s">
        <v>26</v>
      </c>
      <c r="G19" s="164" t="s">
        <v>27</v>
      </c>
      <c r="H19" s="164" t="s">
        <v>28</v>
      </c>
      <c r="I19" s="164" t="s">
        <v>29</v>
      </c>
      <c r="J19" s="164" t="s">
        <v>30</v>
      </c>
      <c r="K19" s="164" t="s">
        <v>31</v>
      </c>
      <c r="L19" s="164" t="s">
        <v>32</v>
      </c>
      <c r="M19" s="164" t="s">
        <v>33</v>
      </c>
      <c r="N19" s="166" t="s">
        <v>34</v>
      </c>
      <c r="O19" s="168" t="s">
        <v>35</v>
      </c>
      <c r="P19" s="24"/>
      <c r="Q19" s="24"/>
      <c r="R19" s="24"/>
      <c r="S19" s="24"/>
      <c r="T19" s="24"/>
      <c r="U19" s="24"/>
      <c r="V19" s="2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30.75" customHeight="1" x14ac:dyDescent="0.35">
      <c r="A20" s="1"/>
      <c r="B20" s="24"/>
      <c r="C20" s="174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7"/>
      <c r="O20" s="169"/>
      <c r="P20" s="1" t="s">
        <v>36</v>
      </c>
      <c r="Q20" s="1" t="s">
        <v>37</v>
      </c>
      <c r="R20" s="24"/>
      <c r="S20" s="24"/>
      <c r="T20" s="24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24" customHeight="1" x14ac:dyDescent="0.35">
      <c r="A21" s="1"/>
      <c r="B21" s="24"/>
      <c r="C21" s="47" t="s">
        <v>38</v>
      </c>
      <c r="D21" s="48">
        <f t="shared" ref="D21:D27" si="0">(E21*176)</f>
        <v>352</v>
      </c>
      <c r="E21" s="49">
        <v>2</v>
      </c>
      <c r="F21" s="50">
        <v>0.27777777777777779</v>
      </c>
      <c r="G21" s="51" t="s">
        <v>113</v>
      </c>
      <c r="H21" s="50">
        <v>0.30555555555555558</v>
      </c>
      <c r="I21" s="48"/>
      <c r="J21" s="52">
        <f t="shared" ref="J21:J36" si="1">Q21*$G$11</f>
        <v>433.33333333333354</v>
      </c>
      <c r="K21" s="53">
        <v>1700</v>
      </c>
      <c r="L21" s="54">
        <f t="shared" ref="L21:L36" si="2">IF(C21="","",K21-J21)</f>
        <v>1266.6666666666665</v>
      </c>
      <c r="M21" s="54">
        <f t="shared" ref="M21:M35" si="3">IF(C21="","",$I$14+D21+K21)</f>
        <v>9752</v>
      </c>
      <c r="N21" s="55" t="s">
        <v>116</v>
      </c>
      <c r="O21" s="56"/>
      <c r="P21" s="57">
        <f t="shared" ref="P21:P36" si="4">H21-F21</f>
        <v>2.777777777777779E-2</v>
      </c>
      <c r="Q21" s="58">
        <f t="shared" ref="Q21:Q36" si="5">(P21-INT(P21))*24</f>
        <v>0.66666666666666696</v>
      </c>
      <c r="R21" s="24"/>
      <c r="S21" s="24"/>
      <c r="T21" s="24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24" customHeight="1" x14ac:dyDescent="0.35">
      <c r="A22" s="1"/>
      <c r="B22" s="24"/>
      <c r="C22" s="59" t="str">
        <f t="shared" ref="C22:C27" si="6">G21</f>
        <v>מגידו</v>
      </c>
      <c r="D22" s="60">
        <f t="shared" si="0"/>
        <v>2464</v>
      </c>
      <c r="E22" s="61">
        <v>14</v>
      </c>
      <c r="F22" s="62">
        <v>0.31597222222222221</v>
      </c>
      <c r="G22" s="63" t="s">
        <v>112</v>
      </c>
      <c r="H22" s="62">
        <v>0.31944444444444442</v>
      </c>
      <c r="I22" s="64"/>
      <c r="J22" s="65">
        <f t="shared" si="1"/>
        <v>54.166666666666472</v>
      </c>
      <c r="K22" s="66">
        <f t="shared" ref="K22:K36" si="7">IF(C22="","",K21-J21+I21-50)</f>
        <v>1216.6666666666665</v>
      </c>
      <c r="L22" s="67">
        <f t="shared" si="2"/>
        <v>1162.5</v>
      </c>
      <c r="M22" s="67">
        <f t="shared" si="3"/>
        <v>11380.666666666666</v>
      </c>
      <c r="N22" s="55" t="s">
        <v>117</v>
      </c>
      <c r="O22" s="68"/>
      <c r="P22" s="57">
        <f t="shared" si="4"/>
        <v>3.4722222222222099E-3</v>
      </c>
      <c r="Q22" s="58">
        <f t="shared" si="5"/>
        <v>8.3333333333333037E-2</v>
      </c>
      <c r="R22" s="24"/>
      <c r="S22" s="69"/>
      <c r="T22" s="24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24" customHeight="1" x14ac:dyDescent="0.35">
      <c r="A23" s="1"/>
      <c r="B23" s="24"/>
      <c r="C23" s="59" t="str">
        <f t="shared" si="6"/>
        <v>עין שמר</v>
      </c>
      <c r="D23" s="60">
        <f t="shared" si="0"/>
        <v>2464</v>
      </c>
      <c r="E23" s="61">
        <v>14</v>
      </c>
      <c r="F23" s="70">
        <v>0.32291666666666669</v>
      </c>
      <c r="G23" s="63" t="s">
        <v>114</v>
      </c>
      <c r="H23" s="70">
        <v>0.34027777777777779</v>
      </c>
      <c r="I23" s="64"/>
      <c r="J23" s="65">
        <f t="shared" si="1"/>
        <v>270.83333333333326</v>
      </c>
      <c r="K23" s="66">
        <f t="shared" si="7"/>
        <v>1112.5</v>
      </c>
      <c r="L23" s="67">
        <f t="shared" si="2"/>
        <v>841.66666666666674</v>
      </c>
      <c r="M23" s="67">
        <f t="shared" si="3"/>
        <v>11276.5</v>
      </c>
      <c r="N23" s="55" t="s">
        <v>118</v>
      </c>
      <c r="O23" s="68"/>
      <c r="P23" s="57">
        <f t="shared" si="4"/>
        <v>1.7361111111111105E-2</v>
      </c>
      <c r="Q23" s="58">
        <f t="shared" si="5"/>
        <v>0.41666666666666652</v>
      </c>
      <c r="R23" s="24"/>
      <c r="S23" s="24"/>
      <c r="T23" s="24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24" customHeight="1" x14ac:dyDescent="0.35">
      <c r="A24" s="1"/>
      <c r="B24" s="24"/>
      <c r="C24" s="59" t="str">
        <f t="shared" si="6"/>
        <v>חצור</v>
      </c>
      <c r="D24" s="60">
        <f t="shared" si="0"/>
        <v>2464</v>
      </c>
      <c r="E24" s="61">
        <v>14</v>
      </c>
      <c r="F24" s="70">
        <v>0.34722222222222221</v>
      </c>
      <c r="G24" s="63" t="s">
        <v>39</v>
      </c>
      <c r="H24" s="70">
        <v>0.36805555555555558</v>
      </c>
      <c r="I24" s="64">
        <v>1000</v>
      </c>
      <c r="J24" s="65">
        <f t="shared" si="1"/>
        <v>325.00000000000057</v>
      </c>
      <c r="K24" s="66">
        <f t="shared" si="7"/>
        <v>791.66666666666674</v>
      </c>
      <c r="L24" s="67">
        <f t="shared" si="2"/>
        <v>466.66666666666617</v>
      </c>
      <c r="M24" s="67">
        <f t="shared" si="3"/>
        <v>10955.666666666666</v>
      </c>
      <c r="N24" s="55" t="s">
        <v>119</v>
      </c>
      <c r="O24" s="68"/>
      <c r="P24" s="57">
        <f t="shared" si="4"/>
        <v>2.083333333333337E-2</v>
      </c>
      <c r="Q24" s="58">
        <f t="shared" si="5"/>
        <v>0.50000000000000089</v>
      </c>
      <c r="R24" s="24"/>
      <c r="S24" s="24"/>
      <c r="T24" s="24"/>
      <c r="U24" s="1"/>
      <c r="V24" s="1"/>
      <c r="W24" s="1"/>
      <c r="X24" s="1"/>
      <c r="Y24" s="1"/>
      <c r="Z24" s="1"/>
      <c r="AA24" s="1"/>
      <c r="AB24" s="24"/>
      <c r="AC24" s="24"/>
      <c r="AD24" s="24"/>
      <c r="AE24" s="24"/>
      <c r="AF24" s="24"/>
      <c r="AG24" s="1"/>
      <c r="AH24" s="1"/>
      <c r="AI24" s="1"/>
      <c r="AJ24" s="1"/>
    </row>
    <row r="25" spans="1:36" ht="24" customHeight="1" x14ac:dyDescent="0.35">
      <c r="A25" s="1"/>
      <c r="B25" s="24"/>
      <c r="C25" s="59" t="str">
        <f t="shared" si="6"/>
        <v>רמון</v>
      </c>
      <c r="D25" s="60">
        <f t="shared" si="0"/>
        <v>2464</v>
      </c>
      <c r="E25" s="61">
        <v>14</v>
      </c>
      <c r="F25" s="70">
        <v>0.39583333333333331</v>
      </c>
      <c r="G25" s="63" t="s">
        <v>114</v>
      </c>
      <c r="H25" s="70">
        <v>0.41666666666666669</v>
      </c>
      <c r="I25" s="64"/>
      <c r="J25" s="65">
        <f t="shared" si="1"/>
        <v>325.00000000000057</v>
      </c>
      <c r="K25" s="66">
        <f t="shared" si="7"/>
        <v>1416.6666666666661</v>
      </c>
      <c r="L25" s="67">
        <f t="shared" si="2"/>
        <v>1091.6666666666656</v>
      </c>
      <c r="M25" s="67">
        <f t="shared" si="3"/>
        <v>11580.666666666666</v>
      </c>
      <c r="N25" s="55" t="s">
        <v>120</v>
      </c>
      <c r="O25" s="68"/>
      <c r="P25" s="57">
        <f t="shared" si="4"/>
        <v>2.083333333333337E-2</v>
      </c>
      <c r="Q25" s="58">
        <f t="shared" si="5"/>
        <v>0.50000000000000089</v>
      </c>
      <c r="R25" s="24"/>
      <c r="S25" s="24"/>
      <c r="T25" s="24"/>
      <c r="U25" s="1"/>
      <c r="V25" s="1"/>
      <c r="W25" s="1"/>
      <c r="X25" s="1"/>
      <c r="Y25" s="1"/>
      <c r="Z25" s="1"/>
      <c r="AA25" s="1"/>
      <c r="AB25" s="24"/>
      <c r="AC25" s="24"/>
      <c r="AD25" s="24"/>
      <c r="AE25" s="24"/>
      <c r="AF25" s="24"/>
      <c r="AG25" s="1"/>
      <c r="AH25" s="1"/>
      <c r="AI25" s="1"/>
      <c r="AJ25" s="1"/>
    </row>
    <row r="26" spans="1:36" ht="24" customHeight="1" x14ac:dyDescent="0.35">
      <c r="A26" s="1"/>
      <c r="B26" s="1"/>
      <c r="C26" s="59" t="str">
        <f t="shared" si="6"/>
        <v>חצור</v>
      </c>
      <c r="D26" s="60">
        <f t="shared" si="0"/>
        <v>2464</v>
      </c>
      <c r="E26" s="61">
        <v>14</v>
      </c>
      <c r="F26" s="70">
        <v>0.4236111111111111</v>
      </c>
      <c r="G26" s="63" t="s">
        <v>39</v>
      </c>
      <c r="H26" s="70">
        <v>0.44444444444444442</v>
      </c>
      <c r="I26" s="64"/>
      <c r="J26" s="65">
        <f t="shared" si="1"/>
        <v>324.99999999999972</v>
      </c>
      <c r="K26" s="66">
        <f t="shared" si="7"/>
        <v>1041.6666666666656</v>
      </c>
      <c r="L26" s="67">
        <f t="shared" si="2"/>
        <v>716.66666666666583</v>
      </c>
      <c r="M26" s="67">
        <f t="shared" si="3"/>
        <v>11205.666666666666</v>
      </c>
      <c r="N26" s="55"/>
      <c r="O26" s="68"/>
      <c r="P26" s="57">
        <f t="shared" si="4"/>
        <v>2.0833333333333315E-2</v>
      </c>
      <c r="Q26" s="58">
        <f t="shared" si="5"/>
        <v>0.49999999999999956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1"/>
    </row>
    <row r="27" spans="1:36" ht="24" customHeight="1" x14ac:dyDescent="0.35">
      <c r="A27" s="1"/>
      <c r="B27" s="1"/>
      <c r="C27" s="59" t="str">
        <f t="shared" si="6"/>
        <v>רמון</v>
      </c>
      <c r="D27" s="60">
        <f t="shared" si="0"/>
        <v>2464</v>
      </c>
      <c r="E27" s="61">
        <v>14</v>
      </c>
      <c r="F27" s="70">
        <v>0.4513888888888889</v>
      </c>
      <c r="G27" s="63" t="s">
        <v>38</v>
      </c>
      <c r="H27" s="70">
        <v>0.46527777777777779</v>
      </c>
      <c r="I27" s="64"/>
      <c r="J27" s="65">
        <f t="shared" si="1"/>
        <v>216.66666666666677</v>
      </c>
      <c r="K27" s="66">
        <f t="shared" si="7"/>
        <v>666.66666666666583</v>
      </c>
      <c r="L27" s="67">
        <f t="shared" si="2"/>
        <v>449.99999999999909</v>
      </c>
      <c r="M27" s="67">
        <f t="shared" si="3"/>
        <v>10830.666666666666</v>
      </c>
      <c r="N27" s="55"/>
      <c r="O27" s="68"/>
      <c r="P27" s="57">
        <f t="shared" si="4"/>
        <v>1.3888888888888895E-2</v>
      </c>
      <c r="Q27" s="58">
        <f t="shared" si="5"/>
        <v>0.33333333333333348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"/>
    </row>
    <row r="28" spans="1:36" ht="24" customHeight="1" x14ac:dyDescent="0.35">
      <c r="A28" s="1"/>
      <c r="B28" s="1"/>
      <c r="C28" s="59"/>
      <c r="D28" s="60"/>
      <c r="E28" s="61"/>
      <c r="F28" s="70"/>
      <c r="G28" s="63"/>
      <c r="H28" s="70"/>
      <c r="I28" s="64"/>
      <c r="J28" s="65">
        <f t="shared" si="1"/>
        <v>0</v>
      </c>
      <c r="K28" s="66" t="str">
        <f t="shared" si="7"/>
        <v/>
      </c>
      <c r="L28" s="67" t="str">
        <f t="shared" si="2"/>
        <v/>
      </c>
      <c r="M28" s="67" t="str">
        <f t="shared" si="3"/>
        <v/>
      </c>
      <c r="N28" s="55" t="s">
        <v>115</v>
      </c>
      <c r="O28" s="68"/>
      <c r="P28" s="57">
        <f t="shared" si="4"/>
        <v>0</v>
      </c>
      <c r="Q28" s="58">
        <f t="shared" si="5"/>
        <v>0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1"/>
    </row>
    <row r="29" spans="1:36" ht="24" customHeight="1" x14ac:dyDescent="0.35">
      <c r="A29" s="1"/>
      <c r="B29" s="1"/>
      <c r="C29" s="59"/>
      <c r="D29" s="60"/>
      <c r="E29" s="71"/>
      <c r="F29" s="70"/>
      <c r="G29" s="63"/>
      <c r="H29" s="70"/>
      <c r="I29" s="64"/>
      <c r="J29" s="65">
        <f t="shared" si="1"/>
        <v>0</v>
      </c>
      <c r="K29" s="66" t="str">
        <f t="shared" si="7"/>
        <v/>
      </c>
      <c r="L29" s="67" t="str">
        <f t="shared" si="2"/>
        <v/>
      </c>
      <c r="M29" s="67" t="str">
        <f t="shared" si="3"/>
        <v/>
      </c>
      <c r="N29" s="55"/>
      <c r="O29" s="68"/>
      <c r="P29" s="57">
        <f t="shared" si="4"/>
        <v>0</v>
      </c>
      <c r="Q29" s="58">
        <f t="shared" si="5"/>
        <v>0</v>
      </c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1"/>
    </row>
    <row r="30" spans="1:36" ht="24" customHeight="1" x14ac:dyDescent="0.35">
      <c r="A30" s="1"/>
      <c r="B30" s="1"/>
      <c r="C30" s="59"/>
      <c r="D30" s="60"/>
      <c r="E30" s="71"/>
      <c r="F30" s="70"/>
      <c r="G30" s="63"/>
      <c r="H30" s="70"/>
      <c r="I30" s="64"/>
      <c r="J30" s="65">
        <f t="shared" si="1"/>
        <v>0</v>
      </c>
      <c r="K30" s="66" t="str">
        <f t="shared" si="7"/>
        <v/>
      </c>
      <c r="L30" s="67" t="str">
        <f t="shared" si="2"/>
        <v/>
      </c>
      <c r="M30" s="67" t="str">
        <f t="shared" si="3"/>
        <v/>
      </c>
      <c r="N30" s="55"/>
      <c r="O30" s="68"/>
      <c r="P30" s="57">
        <f t="shared" si="4"/>
        <v>0</v>
      </c>
      <c r="Q30" s="58">
        <f t="shared" si="5"/>
        <v>0</v>
      </c>
      <c r="R30" s="1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ht="24" customHeight="1" x14ac:dyDescent="0.35">
      <c r="A31" s="1"/>
      <c r="B31" s="1"/>
      <c r="C31" s="59"/>
      <c r="D31" s="64"/>
      <c r="E31" s="64"/>
      <c r="F31" s="73"/>
      <c r="G31" s="63"/>
      <c r="H31" s="73"/>
      <c r="I31" s="64"/>
      <c r="J31" s="65">
        <f t="shared" si="1"/>
        <v>0</v>
      </c>
      <c r="K31" s="66" t="str">
        <f t="shared" si="7"/>
        <v/>
      </c>
      <c r="L31" s="67" t="str">
        <f t="shared" si="2"/>
        <v/>
      </c>
      <c r="M31" s="67" t="str">
        <f t="shared" si="3"/>
        <v/>
      </c>
      <c r="N31" s="55"/>
      <c r="O31" s="68"/>
      <c r="P31" s="57">
        <f t="shared" si="4"/>
        <v>0</v>
      </c>
      <c r="Q31" s="58">
        <f t="shared" si="5"/>
        <v>0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ht="24" customHeight="1" x14ac:dyDescent="0.35">
      <c r="A32" s="1"/>
      <c r="B32" s="1"/>
      <c r="C32" s="72" t="str">
        <f t="shared" ref="C32:C36" si="8">IF(G31="","",G31)</f>
        <v/>
      </c>
      <c r="D32" s="64"/>
      <c r="E32" s="64"/>
      <c r="F32" s="73"/>
      <c r="G32" s="63"/>
      <c r="H32" s="73"/>
      <c r="I32" s="64"/>
      <c r="J32" s="65">
        <f t="shared" si="1"/>
        <v>0</v>
      </c>
      <c r="K32" s="66" t="str">
        <f t="shared" si="7"/>
        <v/>
      </c>
      <c r="L32" s="67" t="str">
        <f t="shared" si="2"/>
        <v/>
      </c>
      <c r="M32" s="67" t="str">
        <f t="shared" si="3"/>
        <v/>
      </c>
      <c r="N32" s="55"/>
      <c r="O32" s="68"/>
      <c r="P32" s="57">
        <f t="shared" si="4"/>
        <v>0</v>
      </c>
      <c r="Q32" s="58">
        <f t="shared" si="5"/>
        <v>0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ht="24" customHeight="1" x14ac:dyDescent="0.35">
      <c r="A33" s="1"/>
      <c r="B33" s="1"/>
      <c r="C33" s="72" t="str">
        <f t="shared" si="8"/>
        <v/>
      </c>
      <c r="D33" s="64"/>
      <c r="E33" s="64"/>
      <c r="F33" s="73"/>
      <c r="G33" s="63"/>
      <c r="H33" s="73"/>
      <c r="I33" s="64"/>
      <c r="J33" s="65">
        <f t="shared" si="1"/>
        <v>0</v>
      </c>
      <c r="K33" s="66" t="str">
        <f t="shared" si="7"/>
        <v/>
      </c>
      <c r="L33" s="67" t="str">
        <f t="shared" si="2"/>
        <v/>
      </c>
      <c r="M33" s="67" t="str">
        <f t="shared" si="3"/>
        <v/>
      </c>
      <c r="N33" s="55"/>
      <c r="O33" s="68"/>
      <c r="P33" s="57">
        <f t="shared" si="4"/>
        <v>0</v>
      </c>
      <c r="Q33" s="58">
        <f t="shared" si="5"/>
        <v>0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ht="24" customHeight="1" x14ac:dyDescent="0.35">
      <c r="A34" s="1"/>
      <c r="B34" s="1"/>
      <c r="C34" s="72" t="str">
        <f t="shared" si="8"/>
        <v/>
      </c>
      <c r="D34" s="64"/>
      <c r="E34" s="64"/>
      <c r="F34" s="73"/>
      <c r="G34" s="63"/>
      <c r="H34" s="73"/>
      <c r="I34" s="64"/>
      <c r="J34" s="65">
        <f t="shared" si="1"/>
        <v>0</v>
      </c>
      <c r="K34" s="66" t="str">
        <f t="shared" si="7"/>
        <v/>
      </c>
      <c r="L34" s="67" t="str">
        <f t="shared" si="2"/>
        <v/>
      </c>
      <c r="M34" s="67" t="str">
        <f t="shared" si="3"/>
        <v/>
      </c>
      <c r="N34" s="55"/>
      <c r="O34" s="68"/>
      <c r="P34" s="57">
        <f t="shared" si="4"/>
        <v>0</v>
      </c>
      <c r="Q34" s="58">
        <f t="shared" si="5"/>
        <v>0</v>
      </c>
      <c r="R34" s="24"/>
      <c r="S34" s="24"/>
      <c r="T34" s="24"/>
      <c r="U34" s="24" t="s">
        <v>40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ht="24" customHeight="1" x14ac:dyDescent="0.35">
      <c r="A35" s="1"/>
      <c r="B35" s="1"/>
      <c r="C35" s="72" t="str">
        <f t="shared" si="8"/>
        <v/>
      </c>
      <c r="D35" s="64"/>
      <c r="E35" s="64"/>
      <c r="F35" s="73"/>
      <c r="G35" s="63"/>
      <c r="H35" s="73"/>
      <c r="I35" s="64"/>
      <c r="J35" s="65">
        <f t="shared" si="1"/>
        <v>0</v>
      </c>
      <c r="K35" s="66" t="str">
        <f t="shared" si="7"/>
        <v/>
      </c>
      <c r="L35" s="67" t="str">
        <f t="shared" si="2"/>
        <v/>
      </c>
      <c r="M35" s="67" t="str">
        <f t="shared" si="3"/>
        <v/>
      </c>
      <c r="N35" s="55"/>
      <c r="O35" s="68"/>
      <c r="P35" s="57">
        <f t="shared" si="4"/>
        <v>0</v>
      </c>
      <c r="Q35" s="58">
        <f t="shared" si="5"/>
        <v>0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ht="24" customHeight="1" x14ac:dyDescent="0.35">
      <c r="A36" s="1"/>
      <c r="B36" s="1"/>
      <c r="C36" s="74" t="str">
        <f t="shared" si="8"/>
        <v/>
      </c>
      <c r="D36" s="75"/>
      <c r="E36" s="75"/>
      <c r="F36" s="76"/>
      <c r="G36" s="77"/>
      <c r="H36" s="76"/>
      <c r="I36" s="75"/>
      <c r="J36" s="78">
        <f t="shared" si="1"/>
        <v>0</v>
      </c>
      <c r="K36" s="79" t="str">
        <f t="shared" si="7"/>
        <v/>
      </c>
      <c r="L36" s="80" t="str">
        <f t="shared" si="2"/>
        <v/>
      </c>
      <c r="M36" s="80"/>
      <c r="N36" s="81"/>
      <c r="O36" s="82"/>
      <c r="P36" s="57">
        <f t="shared" si="4"/>
        <v>0</v>
      </c>
      <c r="Q36" s="58">
        <f t="shared" si="5"/>
        <v>0</v>
      </c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ht="24" customHeight="1" x14ac:dyDescent="0.5">
      <c r="A37" s="1"/>
      <c r="B37" s="1"/>
      <c r="C37" s="176" t="s">
        <v>41</v>
      </c>
      <c r="D37" s="140"/>
      <c r="E37" s="140"/>
      <c r="F37" s="140"/>
      <c r="G37" s="177">
        <f>$Q$37</f>
        <v>0.12500000000000006</v>
      </c>
      <c r="H37" s="178"/>
      <c r="I37" s="179"/>
      <c r="J37" s="180"/>
      <c r="K37" s="181"/>
      <c r="L37" s="181"/>
      <c r="M37" s="181"/>
      <c r="N37" s="181"/>
      <c r="O37" s="182"/>
      <c r="P37" s="24"/>
      <c r="Q37" s="83">
        <f>SUM(P21:P36)</f>
        <v>0.12500000000000006</v>
      </c>
      <c r="R37" s="58">
        <f>(Q37-INT(Q37))*24</f>
        <v>3.0000000000000013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ht="24" customHeight="1" x14ac:dyDescent="0.5">
      <c r="A38" s="1"/>
      <c r="B38" s="1"/>
      <c r="C38" s="186" t="s">
        <v>42</v>
      </c>
      <c r="D38" s="187"/>
      <c r="E38" s="187"/>
      <c r="F38" s="151"/>
      <c r="G38" s="188">
        <f>$Q$40+$Q$41</f>
        <v>0.20833333333333334</v>
      </c>
      <c r="H38" s="140"/>
      <c r="I38" s="141"/>
      <c r="J38" s="139"/>
      <c r="K38" s="140"/>
      <c r="L38" s="140"/>
      <c r="M38" s="140"/>
      <c r="N38" s="140"/>
      <c r="O38" s="141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ht="24" customHeight="1" x14ac:dyDescent="0.5">
      <c r="A39" s="1"/>
      <c r="B39" s="1"/>
      <c r="C39" s="189" t="s">
        <v>43</v>
      </c>
      <c r="D39" s="178"/>
      <c r="E39" s="178"/>
      <c r="F39" s="178"/>
      <c r="G39" s="190">
        <v>0.375</v>
      </c>
      <c r="H39" s="187"/>
      <c r="I39" s="151"/>
      <c r="J39" s="183"/>
      <c r="K39" s="184"/>
      <c r="L39" s="184"/>
      <c r="M39" s="184"/>
      <c r="N39" s="184"/>
      <c r="O39" s="185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ht="24" customHeight="1" x14ac:dyDescent="0.35">
      <c r="A40" s="1"/>
      <c r="B40" s="1"/>
      <c r="C40" s="84" t="s">
        <v>44</v>
      </c>
      <c r="D40" s="113" t="s">
        <v>45</v>
      </c>
      <c r="E40" s="114"/>
      <c r="F40" s="114"/>
      <c r="G40" s="113" t="s">
        <v>46</v>
      </c>
      <c r="H40" s="114"/>
      <c r="I40" s="113" t="s">
        <v>47</v>
      </c>
      <c r="J40" s="114"/>
      <c r="K40" s="113" t="s">
        <v>48</v>
      </c>
      <c r="L40" s="114"/>
      <c r="M40" s="85" t="s">
        <v>49</v>
      </c>
      <c r="N40" s="86" t="s">
        <v>50</v>
      </c>
      <c r="O40" s="86" t="s">
        <v>34</v>
      </c>
      <c r="P40" s="24"/>
      <c r="Q40" s="87">
        <f>$I$17-$F$17</f>
        <v>0.1875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ht="24" customHeight="1" x14ac:dyDescent="0.35">
      <c r="A41" s="1"/>
      <c r="B41" s="1"/>
      <c r="C41" s="88">
        <v>1</v>
      </c>
      <c r="D41" s="117"/>
      <c r="E41" s="119"/>
      <c r="F41" s="118"/>
      <c r="G41" s="115"/>
      <c r="H41" s="116"/>
      <c r="I41" s="117"/>
      <c r="J41" s="118"/>
      <c r="K41" s="115"/>
      <c r="L41" s="116"/>
      <c r="M41" s="89"/>
      <c r="N41" s="90"/>
      <c r="O41" s="89"/>
      <c r="P41" s="24"/>
      <c r="Q41" s="87">
        <v>2.0833333333333332E-2</v>
      </c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ht="24" customHeight="1" x14ac:dyDescent="0.35">
      <c r="A42" s="1"/>
      <c r="B42" s="1"/>
      <c r="C42" s="88">
        <v>2</v>
      </c>
      <c r="D42" s="120"/>
      <c r="E42" s="121"/>
      <c r="F42" s="122"/>
      <c r="G42" s="123"/>
      <c r="H42" s="124"/>
      <c r="I42" s="120"/>
      <c r="J42" s="122"/>
      <c r="K42" s="123"/>
      <c r="L42" s="124"/>
      <c r="M42" s="91"/>
      <c r="N42" s="92"/>
      <c r="O42" s="91"/>
      <c r="P42" s="24" t="s">
        <v>51</v>
      </c>
      <c r="Q42" s="24">
        <f>($K$21/$G$11-0.33)</f>
        <v>2.2853846153846153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ht="24" customHeight="1" x14ac:dyDescent="0.35">
      <c r="A43" s="1"/>
      <c r="B43" s="1"/>
      <c r="C43" s="88">
        <v>3</v>
      </c>
      <c r="D43" s="125"/>
      <c r="E43" s="126"/>
      <c r="F43" s="127"/>
      <c r="G43" s="128"/>
      <c r="H43" s="129"/>
      <c r="I43" s="125"/>
      <c r="J43" s="127"/>
      <c r="K43" s="128"/>
      <c r="L43" s="129"/>
      <c r="M43" s="93"/>
      <c r="N43" s="94"/>
      <c r="O43" s="93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ht="24" customHeight="1" x14ac:dyDescent="0.35">
      <c r="A44" s="1"/>
      <c r="B44" s="1"/>
      <c r="C44" s="137" t="s">
        <v>52</v>
      </c>
      <c r="D44" s="119"/>
      <c r="E44" s="119"/>
      <c r="F44" s="119"/>
      <c r="G44" s="119"/>
      <c r="H44" s="118"/>
      <c r="I44" s="200"/>
      <c r="J44" s="201" t="s">
        <v>53</v>
      </c>
      <c r="K44" s="202"/>
      <c r="L44" s="181"/>
      <c r="M44" s="181"/>
      <c r="N44" s="181"/>
      <c r="O44" s="182"/>
      <c r="P44" s="24"/>
      <c r="Q44" s="24">
        <f>IF(J14=8,H12,H11)</f>
        <v>7700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ht="24" customHeight="1" x14ac:dyDescent="0.35">
      <c r="A45" s="1"/>
      <c r="B45" s="1"/>
      <c r="C45" s="138" t="s">
        <v>54</v>
      </c>
      <c r="D45" s="121"/>
      <c r="E45" s="121"/>
      <c r="F45" s="121"/>
      <c r="G45" s="121"/>
      <c r="H45" s="122"/>
      <c r="I45" s="198"/>
      <c r="J45" s="198"/>
      <c r="K45" s="139"/>
      <c r="L45" s="140"/>
      <c r="M45" s="140"/>
      <c r="N45" s="140"/>
      <c r="O45" s="141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ht="24" customHeight="1" x14ac:dyDescent="0.35">
      <c r="A46" s="1"/>
      <c r="B46" s="1"/>
      <c r="C46" s="130" t="s">
        <v>55</v>
      </c>
      <c r="D46" s="131"/>
      <c r="E46" s="131"/>
      <c r="F46" s="131"/>
      <c r="G46" s="131"/>
      <c r="H46" s="132"/>
      <c r="I46" s="198"/>
      <c r="J46" s="198"/>
      <c r="K46" s="139"/>
      <c r="L46" s="140"/>
      <c r="M46" s="140"/>
      <c r="N46" s="140"/>
      <c r="O46" s="141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ht="6" customHeight="1" x14ac:dyDescent="0.35">
      <c r="A47" s="1"/>
      <c r="B47" s="1"/>
      <c r="C47" s="139"/>
      <c r="D47" s="140"/>
      <c r="E47" s="140"/>
      <c r="F47" s="140"/>
      <c r="G47" s="140"/>
      <c r="H47" s="141"/>
      <c r="I47" s="198"/>
      <c r="J47" s="169"/>
      <c r="K47" s="196"/>
      <c r="L47" s="178"/>
      <c r="M47" s="178"/>
      <c r="N47" s="178"/>
      <c r="O47" s="179"/>
      <c r="P47" s="1"/>
      <c r="Q47" s="1"/>
      <c r="R47" s="24"/>
      <c r="S47" s="24"/>
      <c r="T47" s="24"/>
      <c r="U47" s="95"/>
      <c r="V47" s="1"/>
      <c r="W47" s="95"/>
      <c r="X47" s="24"/>
      <c r="Y47" s="24"/>
      <c r="Z47" s="24"/>
      <c r="AA47" s="24"/>
      <c r="AB47" s="24"/>
      <c r="AC47" s="24"/>
      <c r="AD47" s="1"/>
      <c r="AE47" s="1"/>
      <c r="AF47" s="1"/>
      <c r="AG47" s="1"/>
      <c r="AH47" s="1"/>
      <c r="AI47" s="1"/>
      <c r="AJ47" s="1"/>
    </row>
    <row r="48" spans="1:36" ht="7.5" customHeight="1" x14ac:dyDescent="0.35">
      <c r="A48" s="1"/>
      <c r="B48" s="1"/>
      <c r="C48" s="133"/>
      <c r="D48" s="134"/>
      <c r="E48" s="134"/>
      <c r="F48" s="134"/>
      <c r="G48" s="134"/>
      <c r="H48" s="135"/>
      <c r="I48" s="198"/>
      <c r="J48" s="203" t="s">
        <v>56</v>
      </c>
      <c r="K48" s="204"/>
      <c r="L48" s="114"/>
      <c r="M48" s="114"/>
      <c r="N48" s="114"/>
      <c r="O48" s="195"/>
      <c r="P48" s="1"/>
      <c r="Q48" s="1"/>
      <c r="R48" s="24"/>
      <c r="S48" s="24"/>
      <c r="T48" s="24"/>
      <c r="U48" s="95"/>
      <c r="V48" s="1"/>
      <c r="W48" s="95"/>
      <c r="X48" s="24"/>
      <c r="Y48" s="24"/>
      <c r="Z48" s="24"/>
      <c r="AA48" s="24"/>
      <c r="AB48" s="24"/>
      <c r="AC48" s="24"/>
      <c r="AD48" s="1"/>
      <c r="AE48" s="1"/>
      <c r="AF48" s="1"/>
      <c r="AG48" s="1"/>
      <c r="AH48" s="1"/>
      <c r="AI48" s="1"/>
      <c r="AJ48" s="1"/>
    </row>
    <row r="49" spans="1:36" ht="24" customHeight="1" x14ac:dyDescent="0.35">
      <c r="A49" s="1"/>
      <c r="B49" s="1"/>
      <c r="C49" s="138" t="s">
        <v>57</v>
      </c>
      <c r="D49" s="121"/>
      <c r="E49" s="121"/>
      <c r="F49" s="121"/>
      <c r="G49" s="121"/>
      <c r="H49" s="122"/>
      <c r="I49" s="198"/>
      <c r="J49" s="198"/>
      <c r="K49" s="139"/>
      <c r="L49" s="140"/>
      <c r="M49" s="140"/>
      <c r="N49" s="140"/>
      <c r="O49" s="141"/>
      <c r="P49" s="1"/>
      <c r="Q49" s="1"/>
      <c r="R49" s="24"/>
      <c r="S49" s="24"/>
      <c r="T49" s="24"/>
      <c r="U49" s="95"/>
      <c r="V49" s="1"/>
      <c r="W49" s="95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24" customHeight="1" x14ac:dyDescent="0.35">
      <c r="A50" s="1"/>
      <c r="B50" s="1"/>
      <c r="C50" s="138" t="s">
        <v>58</v>
      </c>
      <c r="D50" s="121"/>
      <c r="E50" s="121"/>
      <c r="F50" s="121"/>
      <c r="G50" s="121"/>
      <c r="H50" s="122"/>
      <c r="I50" s="198"/>
      <c r="J50" s="198"/>
      <c r="K50" s="139"/>
      <c r="L50" s="140"/>
      <c r="M50" s="140"/>
      <c r="N50" s="140"/>
      <c r="O50" s="141"/>
      <c r="P50" s="1"/>
      <c r="Q50" s="1"/>
      <c r="R50" s="24"/>
      <c r="S50" s="24"/>
      <c r="T50" s="24"/>
      <c r="U50" s="95"/>
      <c r="V50" s="1"/>
      <c r="W50" s="9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24" customHeight="1" x14ac:dyDescent="0.35">
      <c r="A51" s="1"/>
      <c r="B51" s="1"/>
      <c r="C51" s="138" t="s">
        <v>59</v>
      </c>
      <c r="D51" s="121"/>
      <c r="E51" s="121"/>
      <c r="F51" s="121"/>
      <c r="G51" s="121"/>
      <c r="H51" s="122"/>
      <c r="I51" s="198"/>
      <c r="J51" s="198"/>
      <c r="K51" s="139"/>
      <c r="L51" s="140"/>
      <c r="M51" s="140"/>
      <c r="N51" s="140"/>
      <c r="O51" s="141"/>
      <c r="P51" s="1"/>
      <c r="Q51" s="1"/>
      <c r="R51" s="24"/>
      <c r="S51" s="24"/>
      <c r="T51" s="24"/>
      <c r="U51" s="95"/>
      <c r="V51" s="1"/>
      <c r="W51" s="95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24" customHeight="1" x14ac:dyDescent="0.35">
      <c r="A52" s="1"/>
      <c r="B52" s="1"/>
      <c r="C52" s="138" t="s">
        <v>60</v>
      </c>
      <c r="D52" s="121"/>
      <c r="E52" s="121"/>
      <c r="F52" s="121"/>
      <c r="G52" s="121"/>
      <c r="H52" s="122"/>
      <c r="I52" s="198"/>
      <c r="J52" s="169"/>
      <c r="K52" s="196"/>
      <c r="L52" s="178"/>
      <c r="M52" s="178"/>
      <c r="N52" s="178"/>
      <c r="O52" s="179"/>
      <c r="P52" s="1"/>
      <c r="Q52" s="1"/>
      <c r="R52" s="24"/>
      <c r="S52" s="24"/>
      <c r="T52" s="24"/>
      <c r="U52" s="95"/>
      <c r="V52" s="1"/>
      <c r="W52" s="95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24" customHeight="1" x14ac:dyDescent="0.35">
      <c r="A53" s="1"/>
      <c r="B53" s="1"/>
      <c r="C53" s="130" t="s">
        <v>61</v>
      </c>
      <c r="D53" s="131"/>
      <c r="E53" s="131"/>
      <c r="F53" s="131"/>
      <c r="G53" s="131"/>
      <c r="H53" s="132"/>
      <c r="I53" s="198"/>
      <c r="J53" s="191" t="s">
        <v>62</v>
      </c>
      <c r="K53" s="194"/>
      <c r="L53" s="114"/>
      <c r="M53" s="195"/>
      <c r="N53" s="197" t="s">
        <v>63</v>
      </c>
      <c r="O53" s="199"/>
      <c r="P53" s="1"/>
      <c r="Q53" s="1"/>
      <c r="R53" s="24"/>
      <c r="S53" s="24"/>
      <c r="T53" s="24"/>
      <c r="U53" s="95"/>
      <c r="V53" s="1"/>
      <c r="W53" s="95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24" customHeight="1" x14ac:dyDescent="0.35">
      <c r="A54" s="1"/>
      <c r="B54" s="1"/>
      <c r="C54" s="133"/>
      <c r="D54" s="134"/>
      <c r="E54" s="134"/>
      <c r="F54" s="134"/>
      <c r="G54" s="134"/>
      <c r="H54" s="135"/>
      <c r="I54" s="198"/>
      <c r="J54" s="192"/>
      <c r="K54" s="139"/>
      <c r="L54" s="140"/>
      <c r="M54" s="141"/>
      <c r="N54" s="198"/>
      <c r="O54" s="198"/>
      <c r="P54" s="1"/>
      <c r="Q54" s="1"/>
      <c r="R54" s="24"/>
      <c r="S54" s="24"/>
      <c r="T54" s="24"/>
      <c r="U54" s="95"/>
      <c r="V54" s="1"/>
      <c r="W54" s="95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24" customHeight="1" x14ac:dyDescent="0.35">
      <c r="A55" s="1"/>
      <c r="B55" s="1"/>
      <c r="C55" s="136" t="s">
        <v>64</v>
      </c>
      <c r="D55" s="126"/>
      <c r="E55" s="126"/>
      <c r="F55" s="126"/>
      <c r="G55" s="126"/>
      <c r="H55" s="127"/>
      <c r="I55" s="169"/>
      <c r="J55" s="192"/>
      <c r="K55" s="139"/>
      <c r="L55" s="140"/>
      <c r="M55" s="141"/>
      <c r="N55" s="198"/>
      <c r="O55" s="198"/>
      <c r="P55" s="1"/>
      <c r="Q55" s="1"/>
      <c r="R55" s="24"/>
      <c r="S55" s="24"/>
      <c r="T55" s="24"/>
      <c r="U55" s="95"/>
      <c r="V55" s="1"/>
      <c r="W55" s="95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" customHeight="1" x14ac:dyDescent="0.35">
      <c r="A56" s="1"/>
      <c r="B56" s="1"/>
      <c r="C56" s="1"/>
      <c r="D56" s="1"/>
      <c r="E56" s="1"/>
      <c r="F56" s="1"/>
      <c r="G56" s="1"/>
      <c r="H56" s="1"/>
      <c r="I56" s="24"/>
      <c r="J56" s="192"/>
      <c r="K56" s="139"/>
      <c r="L56" s="140"/>
      <c r="M56" s="141"/>
      <c r="N56" s="198"/>
      <c r="O56" s="198"/>
      <c r="P56" s="1"/>
      <c r="Q56" s="1"/>
      <c r="R56" s="24"/>
      <c r="S56" s="24"/>
      <c r="T56" s="24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" customHeight="1" x14ac:dyDescent="0.35">
      <c r="A57" s="1"/>
      <c r="B57" s="1"/>
      <c r="C57" s="24"/>
      <c r="D57" s="24"/>
      <c r="E57" s="24"/>
      <c r="F57" s="24"/>
      <c r="G57" s="24"/>
      <c r="H57" s="24"/>
      <c r="I57" s="24"/>
      <c r="J57" s="193"/>
      <c r="K57" s="196"/>
      <c r="L57" s="178"/>
      <c r="M57" s="179"/>
      <c r="N57" s="169"/>
      <c r="O57" s="169"/>
      <c r="P57" s="24"/>
      <c r="Q57" s="1"/>
      <c r="R57" s="24"/>
      <c r="S57" s="24"/>
      <c r="T57" s="24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20.25" customHeight="1" x14ac:dyDescent="0.35">
      <c r="A58" s="1"/>
      <c r="B58" s="1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1"/>
      <c r="R58" s="24"/>
      <c r="S58" s="24"/>
      <c r="T58" s="24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39.75" customHeight="1" x14ac:dyDescent="0.35">
      <c r="A59" s="1"/>
      <c r="B59" s="1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ht="12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ht="12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ht="12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ht="12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ht="12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ht="12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ht="12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ht="12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ht="12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ht="12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ht="12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ht="12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ht="12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ht="12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ht="12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ht="12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ht="12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ht="12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ht="12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ht="12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ht="12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ht="12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ht="12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ht="12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ht="12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ht="12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ht="12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ht="12" customHeight="1" x14ac:dyDescent="0.25">
      <c r="A88" s="24"/>
      <c r="B88" s="24"/>
      <c r="C88" s="96"/>
      <c r="D88" s="96"/>
      <c r="E88" s="96"/>
      <c r="F88" s="97"/>
      <c r="G88" s="98"/>
      <c r="H88" s="97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ht="12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ht="12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ht="12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ht="12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ht="12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ht="12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ht="12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ht="12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ht="12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ht="12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ht="12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ht="12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ht="12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ht="12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ht="12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ht="12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ht="12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ht="12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ht="12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ht="12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ht="12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ht="12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ht="12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ht="12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ht="12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ht="12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ht="12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ht="12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ht="12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ht="12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ht="12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ht="12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ht="12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ht="12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ht="12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ht="12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ht="12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ht="12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ht="12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ht="12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ht="12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ht="12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ht="12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ht="12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ht="12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ht="12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ht="12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ht="12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ht="12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ht="12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ht="12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ht="12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ht="12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ht="12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ht="12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ht="12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ht="12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ht="12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ht="12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ht="12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ht="12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ht="12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ht="12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ht="12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ht="12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ht="12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ht="12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ht="12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ht="12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ht="12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ht="12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ht="12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  <row r="161" spans="1:36" ht="12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</row>
    <row r="162" spans="1:36" ht="12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</row>
    <row r="163" spans="1:36" ht="12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</row>
    <row r="164" spans="1:36" ht="12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</row>
    <row r="165" spans="1:36" ht="12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</row>
    <row r="166" spans="1:36" ht="12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</row>
    <row r="167" spans="1:36" ht="12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</row>
    <row r="168" spans="1:36" ht="12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</row>
    <row r="169" spans="1:36" ht="12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</row>
    <row r="170" spans="1:36" ht="12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</row>
    <row r="171" spans="1:36" ht="12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</row>
    <row r="172" spans="1:36" ht="12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</row>
    <row r="173" spans="1:36" ht="12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</row>
    <row r="174" spans="1:36" ht="12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</row>
    <row r="175" spans="1:36" ht="12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</row>
    <row r="176" spans="1:36" ht="12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</row>
    <row r="177" spans="1:36" ht="12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</row>
    <row r="178" spans="1:36" ht="12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</row>
    <row r="179" spans="1:36" ht="12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</row>
    <row r="180" spans="1:36" ht="12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</row>
    <row r="181" spans="1:36" ht="12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</row>
    <row r="182" spans="1:36" ht="12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</row>
    <row r="183" spans="1:36" ht="12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</row>
    <row r="184" spans="1:36" ht="12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</row>
    <row r="185" spans="1:36" ht="12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</row>
    <row r="186" spans="1:36" ht="12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</row>
    <row r="187" spans="1:36" ht="12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</row>
    <row r="188" spans="1:36" ht="12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</row>
    <row r="189" spans="1:36" ht="12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</row>
    <row r="190" spans="1:36" ht="12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</row>
    <row r="191" spans="1:36" ht="12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</row>
    <row r="192" spans="1:36" ht="12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</row>
    <row r="193" spans="1:36" ht="12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</row>
    <row r="194" spans="1:36" ht="12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</row>
    <row r="195" spans="1:36" ht="12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</row>
    <row r="196" spans="1:36" ht="12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</row>
    <row r="197" spans="1:36" ht="12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</row>
    <row r="198" spans="1:36" ht="12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</row>
    <row r="199" spans="1:36" ht="12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</row>
    <row r="200" spans="1:36" ht="12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</row>
    <row r="201" spans="1:36" ht="12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</row>
    <row r="202" spans="1:36" ht="12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</row>
    <row r="203" spans="1:36" ht="12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</row>
    <row r="204" spans="1:36" ht="12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</row>
    <row r="205" spans="1:36" ht="12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</row>
    <row r="206" spans="1:36" ht="12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</row>
    <row r="207" spans="1:36" ht="12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</row>
    <row r="208" spans="1:36" ht="12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</row>
    <row r="209" spans="1:36" ht="12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</row>
    <row r="210" spans="1:36" ht="12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</row>
    <row r="211" spans="1:36" ht="12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</row>
    <row r="212" spans="1:36" ht="12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</row>
    <row r="213" spans="1:36" ht="12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</row>
    <row r="214" spans="1:36" ht="12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</row>
    <row r="215" spans="1:36" ht="12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</row>
    <row r="216" spans="1:36" ht="12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</row>
    <row r="217" spans="1:36" ht="12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</row>
    <row r="218" spans="1:36" ht="12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</row>
    <row r="219" spans="1:36" ht="12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</row>
    <row r="220" spans="1:36" ht="12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</row>
    <row r="221" spans="1:36" ht="12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</row>
    <row r="222" spans="1:36" ht="12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</row>
    <row r="223" spans="1:36" ht="12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</row>
    <row r="224" spans="1:36" ht="12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</row>
    <row r="225" spans="1:36" ht="12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</row>
    <row r="226" spans="1:36" ht="12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</row>
    <row r="227" spans="1:36" ht="12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</row>
    <row r="228" spans="1:36" ht="12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</row>
    <row r="229" spans="1:36" ht="12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</row>
    <row r="230" spans="1:36" ht="12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</row>
    <row r="231" spans="1:36" ht="12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</row>
    <row r="232" spans="1:36" ht="12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</row>
    <row r="233" spans="1:36" ht="12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</row>
    <row r="234" spans="1:36" ht="12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</row>
    <row r="235" spans="1:36" ht="12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</row>
    <row r="236" spans="1:36" ht="12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</row>
    <row r="237" spans="1:36" ht="12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</row>
    <row r="238" spans="1:36" ht="12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</row>
    <row r="239" spans="1:36" ht="12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</row>
    <row r="240" spans="1:36" ht="12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</row>
    <row r="241" spans="1:36" ht="12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</row>
    <row r="242" spans="1:36" ht="12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</row>
    <row r="243" spans="1:36" ht="12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</row>
    <row r="244" spans="1:36" ht="12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</row>
    <row r="245" spans="1:36" ht="12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</row>
    <row r="246" spans="1:36" ht="12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</row>
    <row r="247" spans="1:36" ht="12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</row>
    <row r="248" spans="1:36" ht="12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</row>
    <row r="249" spans="1:36" ht="12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</row>
    <row r="250" spans="1:36" ht="12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</row>
    <row r="251" spans="1:36" ht="12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</row>
    <row r="252" spans="1:36" ht="12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</row>
    <row r="253" spans="1:36" ht="12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</row>
    <row r="254" spans="1:36" ht="12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</row>
    <row r="255" spans="1:36" ht="12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</row>
    <row r="256" spans="1:3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9">
    <mergeCell ref="J53:J57"/>
    <mergeCell ref="K53:M57"/>
    <mergeCell ref="N53:N57"/>
    <mergeCell ref="O53:O57"/>
    <mergeCell ref="I43:J43"/>
    <mergeCell ref="K43:L43"/>
    <mergeCell ref="I44:I55"/>
    <mergeCell ref="J44:J47"/>
    <mergeCell ref="K44:O47"/>
    <mergeCell ref="J48:J52"/>
    <mergeCell ref="K48:O52"/>
    <mergeCell ref="C37:F37"/>
    <mergeCell ref="G37:I37"/>
    <mergeCell ref="J37:O39"/>
    <mergeCell ref="C38:F38"/>
    <mergeCell ref="G38:I38"/>
    <mergeCell ref="C39:F39"/>
    <mergeCell ref="G39:I39"/>
    <mergeCell ref="O19:O20"/>
    <mergeCell ref="C17:E17"/>
    <mergeCell ref="C19:C20"/>
    <mergeCell ref="D19:D20"/>
    <mergeCell ref="E19:E20"/>
    <mergeCell ref="F19:F20"/>
    <mergeCell ref="G19:G20"/>
    <mergeCell ref="H19:H20"/>
    <mergeCell ref="M16:N16"/>
    <mergeCell ref="F17:H17"/>
    <mergeCell ref="I17:J17"/>
    <mergeCell ref="M17:N17"/>
    <mergeCell ref="I19:I20"/>
    <mergeCell ref="J19:J20"/>
    <mergeCell ref="K19:K20"/>
    <mergeCell ref="L19:L20"/>
    <mergeCell ref="M19:M20"/>
    <mergeCell ref="N19:N20"/>
    <mergeCell ref="D13:F13"/>
    <mergeCell ref="D14:F14"/>
    <mergeCell ref="C16:E16"/>
    <mergeCell ref="F16:H16"/>
    <mergeCell ref="I16:J16"/>
    <mergeCell ref="C5:O8"/>
    <mergeCell ref="D10:E10"/>
    <mergeCell ref="I10:J10"/>
    <mergeCell ref="M10:N10"/>
    <mergeCell ref="R10:V10"/>
    <mergeCell ref="C53:H54"/>
    <mergeCell ref="C55:H55"/>
    <mergeCell ref="C44:H44"/>
    <mergeCell ref="C45:H45"/>
    <mergeCell ref="C46:H48"/>
    <mergeCell ref="C49:H49"/>
    <mergeCell ref="C50:H50"/>
    <mergeCell ref="C51:H51"/>
    <mergeCell ref="C52:H52"/>
    <mergeCell ref="D42:F42"/>
    <mergeCell ref="G42:H42"/>
    <mergeCell ref="I42:J42"/>
    <mergeCell ref="K42:L42"/>
    <mergeCell ref="D43:F43"/>
    <mergeCell ref="G43:H43"/>
    <mergeCell ref="D40:F40"/>
    <mergeCell ref="G40:H40"/>
    <mergeCell ref="I40:J40"/>
    <mergeCell ref="K40:L40"/>
    <mergeCell ref="G41:H41"/>
    <mergeCell ref="I41:J41"/>
    <mergeCell ref="K41:L41"/>
    <mergeCell ref="D41:F41"/>
  </mergeCells>
  <conditionalFormatting sqref="G37:I37">
    <cfRule type="cellIs" dxfId="7" priority="1" operator="greaterThanOrEqual">
      <formula>0.3333333333</formula>
    </cfRule>
    <cfRule type="cellIs" dxfId="6" priority="2" operator="greaterThanOrEqual">
      <formula>0.2916666667</formula>
    </cfRule>
  </conditionalFormatting>
  <conditionalFormatting sqref="G38:I38">
    <cfRule type="cellIs" dxfId="5" priority="3" operator="greaterThanOrEqual">
      <formula>0.5</formula>
    </cfRule>
    <cfRule type="cellIs" dxfId="4" priority="4" operator="greaterThanOrEqual">
      <formula>0.4166666667</formula>
    </cfRule>
  </conditionalFormatting>
  <conditionalFormatting sqref="L21:L36 K22:K36">
    <cfRule type="cellIs" dxfId="3" priority="5" operator="lessThanOrEqual">
      <formula>250</formula>
    </cfRule>
    <cfRule type="cellIs" dxfId="2" priority="6" operator="lessThanOrEqual">
      <formula>500</formula>
    </cfRule>
  </conditionalFormatting>
  <conditionalFormatting sqref="M21:M36">
    <cfRule type="cellIs" dxfId="1" priority="7" operator="between">
      <formula>11700</formula>
      <formula>30000</formula>
    </cfRule>
    <cfRule type="cellIs" dxfId="0" priority="8" operator="between">
      <formula>11500</formula>
      <formula>11699</formula>
    </cfRule>
  </conditionalFormatting>
  <dataValidations count="1">
    <dataValidation type="list" allowBlank="1" showErrorMessage="1" sqref="D10 I10" xr:uid="{00000000-0002-0000-0000-000001000000}">
      <formula1>טייס</formula1>
    </dataValidation>
  </dataValidations>
  <pageMargins left="0.25" right="0.25" top="0.75" bottom="0.75" header="0" footer="0"/>
  <pageSetup paperSize="9" fitToWidth="0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מסוקים!$E$3:$E$10</xm:f>
          </x14:formula1>
          <xm:sqref>D13</xm:sqref>
        </x14:dataValidation>
        <x14:dataValidation type="list" allowBlank="1" showErrorMessage="1" xr:uid="{00000000-0002-0000-0000-000002000000}">
          <x14:formula1>
            <xm:f>מסוקים!$Q$1:$S$1</xm:f>
          </x14:formula1>
          <xm:sqref>J14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rightToLeft="1" workbookViewId="0"/>
  </sheetViews>
  <sheetFormatPr defaultColWidth="12.6328125" defaultRowHeight="15" customHeight="1" x14ac:dyDescent="0.25"/>
  <cols>
    <col min="1" max="1" width="18" customWidth="1"/>
    <col min="2" max="2" width="15.453125" customWidth="1"/>
    <col min="3" max="3" width="11" customWidth="1"/>
    <col min="4" max="4" width="9.08984375" customWidth="1"/>
    <col min="5" max="5" width="19.90625" customWidth="1"/>
    <col min="6" max="6" width="14.90625" customWidth="1"/>
    <col min="7" max="7" width="10.90625" customWidth="1"/>
    <col min="8" max="8" width="9.90625" customWidth="1"/>
    <col min="9" max="10" width="13.453125" customWidth="1"/>
    <col min="11" max="11" width="11.453125" customWidth="1"/>
    <col min="12" max="12" width="6.453125" customWidth="1"/>
    <col min="13" max="13" width="9.90625" customWidth="1"/>
    <col min="14" max="14" width="12.08984375" customWidth="1"/>
    <col min="15" max="15" width="10.08984375" customWidth="1"/>
    <col min="16" max="16" width="15.08984375" customWidth="1"/>
    <col min="17" max="18" width="12.08984375" customWidth="1"/>
    <col min="19" max="26" width="9.08984375" customWidth="1"/>
  </cols>
  <sheetData>
    <row r="1" spans="1:26" ht="19.5" customHeight="1" x14ac:dyDescent="0.4">
      <c r="A1" s="99" t="s">
        <v>65</v>
      </c>
      <c r="B1" s="99" t="s">
        <v>66</v>
      </c>
      <c r="C1" s="100"/>
      <c r="D1" s="2"/>
      <c r="E1" s="101" t="s">
        <v>67</v>
      </c>
      <c r="F1" s="101" t="s">
        <v>68</v>
      </c>
      <c r="G1" s="101" t="s">
        <v>69</v>
      </c>
      <c r="H1" s="101" t="s">
        <v>70</v>
      </c>
      <c r="I1" s="101"/>
      <c r="J1" s="101" t="s">
        <v>71</v>
      </c>
      <c r="K1" s="101" t="s">
        <v>72</v>
      </c>
      <c r="L1" s="101" t="s">
        <v>73</v>
      </c>
      <c r="M1" s="101" t="s">
        <v>74</v>
      </c>
      <c r="N1" s="101" t="s">
        <v>75</v>
      </c>
      <c r="O1" s="101" t="s">
        <v>76</v>
      </c>
      <c r="P1" s="101" t="s">
        <v>77</v>
      </c>
      <c r="Q1" s="101">
        <v>12</v>
      </c>
      <c r="R1" s="101">
        <v>8</v>
      </c>
      <c r="S1" s="101" t="s">
        <v>78</v>
      </c>
      <c r="T1" s="2"/>
      <c r="U1" s="2"/>
      <c r="V1" s="2"/>
      <c r="W1" s="2"/>
      <c r="X1" s="2"/>
      <c r="Y1" s="2"/>
      <c r="Z1" s="2"/>
    </row>
    <row r="2" spans="1:26" ht="19.5" customHeight="1" x14ac:dyDescent="0.5">
      <c r="A2" s="102" t="s">
        <v>2</v>
      </c>
      <c r="B2" s="103">
        <v>4915</v>
      </c>
      <c r="C2" s="2"/>
      <c r="D2" s="2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4"/>
      <c r="T2" s="2"/>
      <c r="U2" s="2"/>
      <c r="V2" s="2"/>
      <c r="W2" s="2"/>
      <c r="X2" s="2"/>
      <c r="Y2" s="2"/>
      <c r="Z2" s="2"/>
    </row>
    <row r="3" spans="1:26" ht="19.5" customHeight="1" x14ac:dyDescent="0.5">
      <c r="A3" s="102" t="s">
        <v>79</v>
      </c>
      <c r="B3" s="105">
        <v>3837</v>
      </c>
      <c r="C3" s="2"/>
      <c r="D3" s="2"/>
      <c r="E3" s="106" t="s">
        <v>80</v>
      </c>
      <c r="F3" s="101" t="s">
        <v>81</v>
      </c>
      <c r="G3" s="101">
        <v>11700</v>
      </c>
      <c r="H3" s="101">
        <v>650</v>
      </c>
      <c r="I3" s="101"/>
      <c r="J3" s="101">
        <v>130</v>
      </c>
      <c r="K3" s="101">
        <v>250</v>
      </c>
      <c r="L3" s="101">
        <v>175</v>
      </c>
      <c r="M3" s="101">
        <v>12.82</v>
      </c>
      <c r="N3" s="101">
        <v>1800</v>
      </c>
      <c r="O3" s="101" t="s">
        <v>82</v>
      </c>
      <c r="P3" s="101" t="s">
        <v>82</v>
      </c>
      <c r="Q3" s="101">
        <v>7658</v>
      </c>
      <c r="R3" s="101">
        <v>7602</v>
      </c>
      <c r="S3" s="104"/>
      <c r="T3" s="2"/>
      <c r="U3" s="2"/>
      <c r="V3" s="2"/>
      <c r="W3" s="2"/>
      <c r="X3" s="2"/>
      <c r="Y3" s="2"/>
      <c r="Z3" s="2"/>
    </row>
    <row r="4" spans="1:26" ht="19.5" customHeight="1" x14ac:dyDescent="0.5">
      <c r="A4" s="102" t="s">
        <v>5</v>
      </c>
      <c r="B4" s="107">
        <v>8889</v>
      </c>
      <c r="C4" s="2"/>
      <c r="D4" s="2"/>
      <c r="E4" s="106" t="s">
        <v>83</v>
      </c>
      <c r="F4" s="101" t="s">
        <v>81</v>
      </c>
      <c r="G4" s="101">
        <v>11700</v>
      </c>
      <c r="H4" s="101">
        <v>650</v>
      </c>
      <c r="I4" s="101"/>
      <c r="J4" s="101">
        <v>130</v>
      </c>
      <c r="K4" s="101">
        <v>250</v>
      </c>
      <c r="L4" s="101">
        <v>175</v>
      </c>
      <c r="M4" s="101">
        <v>12.82</v>
      </c>
      <c r="N4" s="101">
        <v>1800</v>
      </c>
      <c r="O4" s="101" t="s">
        <v>82</v>
      </c>
      <c r="P4" s="101" t="s">
        <v>82</v>
      </c>
      <c r="Q4" s="101">
        <v>7750</v>
      </c>
      <c r="R4" s="101">
        <v>7694</v>
      </c>
      <c r="S4" s="104">
        <v>7753</v>
      </c>
      <c r="T4" s="2"/>
      <c r="U4" s="2"/>
      <c r="V4" s="2"/>
      <c r="W4" s="2"/>
      <c r="X4" s="2"/>
      <c r="Y4" s="2"/>
      <c r="Z4" s="2"/>
    </row>
    <row r="5" spans="1:26" ht="19.5" customHeight="1" x14ac:dyDescent="0.5">
      <c r="A5" s="102" t="s">
        <v>84</v>
      </c>
      <c r="B5" s="107">
        <v>9098</v>
      </c>
      <c r="C5" s="2"/>
      <c r="D5" s="2"/>
      <c r="E5" s="106" t="s">
        <v>85</v>
      </c>
      <c r="F5" s="101" t="s">
        <v>81</v>
      </c>
      <c r="G5" s="101">
        <v>11700</v>
      </c>
      <c r="H5" s="101">
        <v>650</v>
      </c>
      <c r="I5" s="101"/>
      <c r="J5" s="101">
        <v>130</v>
      </c>
      <c r="K5" s="101">
        <v>250</v>
      </c>
      <c r="L5" s="101">
        <v>175</v>
      </c>
      <c r="M5" s="101">
        <v>12.82</v>
      </c>
      <c r="N5" s="101">
        <v>1800</v>
      </c>
      <c r="O5" s="101" t="s">
        <v>82</v>
      </c>
      <c r="P5" s="101" t="s">
        <v>82</v>
      </c>
      <c r="Q5" s="101">
        <v>7700</v>
      </c>
      <c r="R5" s="101">
        <v>7694</v>
      </c>
      <c r="S5" s="104"/>
      <c r="T5" s="2"/>
      <c r="U5" s="2"/>
      <c r="V5" s="2"/>
      <c r="W5" s="2"/>
      <c r="X5" s="2"/>
      <c r="Y5" s="2"/>
      <c r="Z5" s="2"/>
    </row>
    <row r="6" spans="1:26" ht="19.5" customHeight="1" x14ac:dyDescent="0.5">
      <c r="A6" s="102" t="s">
        <v>86</v>
      </c>
      <c r="B6" s="107">
        <v>7833</v>
      </c>
      <c r="C6" s="2"/>
      <c r="D6" s="2"/>
      <c r="E6" s="106" t="s">
        <v>87</v>
      </c>
      <c r="F6" s="101" t="s">
        <v>81</v>
      </c>
      <c r="G6" s="101">
        <v>11700</v>
      </c>
      <c r="H6" s="101">
        <v>650</v>
      </c>
      <c r="I6" s="101"/>
      <c r="J6" s="101">
        <v>130</v>
      </c>
      <c r="K6" s="101">
        <v>250</v>
      </c>
      <c r="L6" s="101">
        <v>175</v>
      </c>
      <c r="M6" s="101">
        <v>12.82</v>
      </c>
      <c r="N6" s="101">
        <v>1801</v>
      </c>
      <c r="O6" s="101" t="s">
        <v>82</v>
      </c>
      <c r="P6" s="101" t="s">
        <v>82</v>
      </c>
      <c r="Q6" s="101"/>
      <c r="R6" s="101"/>
      <c r="S6" s="104"/>
      <c r="T6" s="2"/>
      <c r="U6" s="2"/>
      <c r="V6" s="2"/>
      <c r="W6" s="2"/>
      <c r="X6" s="2"/>
      <c r="Y6" s="2"/>
      <c r="Z6" s="2"/>
    </row>
    <row r="7" spans="1:26" ht="19.5" customHeight="1" x14ac:dyDescent="0.5">
      <c r="A7" s="102" t="s">
        <v>88</v>
      </c>
      <c r="B7" s="107">
        <v>7720</v>
      </c>
      <c r="C7" s="2"/>
      <c r="D7" s="2"/>
      <c r="E7" s="106" t="s">
        <v>89</v>
      </c>
      <c r="F7" s="101" t="s">
        <v>81</v>
      </c>
      <c r="G7" s="101">
        <v>11700</v>
      </c>
      <c r="H7" s="101">
        <v>650</v>
      </c>
      <c r="I7" s="101"/>
      <c r="J7" s="101">
        <v>130</v>
      </c>
      <c r="K7" s="101">
        <v>250</v>
      </c>
      <c r="L7" s="101">
        <v>175</v>
      </c>
      <c r="M7" s="101">
        <v>12.82</v>
      </c>
      <c r="N7" s="101">
        <v>1802</v>
      </c>
      <c r="O7" s="101" t="s">
        <v>82</v>
      </c>
      <c r="P7" s="101" t="s">
        <v>82</v>
      </c>
      <c r="Q7" s="101"/>
      <c r="R7" s="101"/>
      <c r="S7" s="104"/>
      <c r="T7" s="2"/>
      <c r="U7" s="2"/>
      <c r="V7" s="2"/>
      <c r="W7" s="2"/>
      <c r="X7" s="2"/>
      <c r="Y7" s="2"/>
      <c r="Z7" s="2"/>
    </row>
    <row r="8" spans="1:26" ht="19.5" customHeight="1" x14ac:dyDescent="0.5">
      <c r="A8" s="102" t="s">
        <v>90</v>
      </c>
      <c r="B8" s="107">
        <v>8995</v>
      </c>
      <c r="C8" s="2"/>
      <c r="D8" s="2"/>
      <c r="E8" s="106" t="s">
        <v>8</v>
      </c>
      <c r="F8" s="101" t="s">
        <v>81</v>
      </c>
      <c r="G8" s="101">
        <v>11700</v>
      </c>
      <c r="H8" s="101">
        <v>650</v>
      </c>
      <c r="I8" s="101"/>
      <c r="J8" s="101">
        <v>130</v>
      </c>
      <c r="K8" s="101">
        <v>250</v>
      </c>
      <c r="L8" s="101">
        <v>175</v>
      </c>
      <c r="M8" s="101">
        <v>12.82</v>
      </c>
      <c r="N8" s="101">
        <v>1803</v>
      </c>
      <c r="O8" s="101" t="s">
        <v>82</v>
      </c>
      <c r="P8" s="101" t="s">
        <v>82</v>
      </c>
      <c r="Q8" s="101">
        <v>7070</v>
      </c>
      <c r="R8" s="101">
        <v>7016</v>
      </c>
      <c r="S8" s="104"/>
      <c r="T8" s="2"/>
      <c r="U8" s="2"/>
      <c r="V8" s="2"/>
      <c r="W8" s="2"/>
      <c r="X8" s="2"/>
      <c r="Y8" s="2"/>
      <c r="Z8" s="2"/>
    </row>
    <row r="9" spans="1:26" ht="19.5" customHeight="1" x14ac:dyDescent="0.5">
      <c r="A9" s="102" t="s">
        <v>91</v>
      </c>
      <c r="B9" s="107">
        <v>7790</v>
      </c>
      <c r="C9" s="2"/>
      <c r="D9" s="2"/>
      <c r="E9" s="106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4"/>
      <c r="T9" s="2"/>
      <c r="U9" s="2"/>
      <c r="V9" s="2"/>
      <c r="W9" s="2"/>
      <c r="X9" s="2"/>
      <c r="Y9" s="2"/>
      <c r="Z9" s="2"/>
    </row>
    <row r="10" spans="1:26" ht="19.5" customHeight="1" x14ac:dyDescent="0.5">
      <c r="A10" s="102" t="s">
        <v>92</v>
      </c>
      <c r="B10" s="107">
        <v>8463</v>
      </c>
      <c r="C10" s="2"/>
      <c r="D10" s="2"/>
      <c r="E10" s="101"/>
      <c r="F10" s="101"/>
      <c r="G10" s="101"/>
      <c r="H10" s="101"/>
      <c r="I10" s="101"/>
      <c r="J10" s="101"/>
      <c r="K10" s="101"/>
      <c r="L10" s="104"/>
      <c r="M10" s="101"/>
      <c r="N10" s="101"/>
      <c r="O10" s="101"/>
      <c r="P10" s="101"/>
      <c r="Q10" s="101"/>
      <c r="R10" s="101"/>
      <c r="S10" s="104"/>
      <c r="T10" s="2"/>
      <c r="U10" s="2"/>
      <c r="V10" s="2"/>
      <c r="W10" s="2"/>
      <c r="X10" s="2"/>
      <c r="Y10" s="2"/>
      <c r="Z10" s="2"/>
    </row>
    <row r="11" spans="1:26" ht="19.5" customHeight="1" x14ac:dyDescent="0.5">
      <c r="A11" s="102" t="s">
        <v>93</v>
      </c>
      <c r="B11" s="107">
        <v>7927</v>
      </c>
      <c r="C11" s="2" t="s">
        <v>94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 x14ac:dyDescent="0.5">
      <c r="A12" s="102" t="s">
        <v>95</v>
      </c>
      <c r="B12" s="107">
        <v>9131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 x14ac:dyDescent="0.5">
      <c r="A13" s="102" t="s">
        <v>96</v>
      </c>
      <c r="B13" s="107">
        <v>5953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5">
      <c r="A14" s="102" t="s">
        <v>97</v>
      </c>
      <c r="B14" s="108">
        <v>9215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 x14ac:dyDescent="0.5">
      <c r="A15" s="102" t="s">
        <v>98</v>
      </c>
      <c r="B15" s="108">
        <v>9278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 x14ac:dyDescent="0.5">
      <c r="A16" s="102" t="s">
        <v>99</v>
      </c>
      <c r="B16" s="108">
        <v>9172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5">
      <c r="A17" s="102" t="s">
        <v>100</v>
      </c>
      <c r="B17" s="108">
        <v>2295</v>
      </c>
      <c r="C17" s="2"/>
      <c r="D17" s="2"/>
      <c r="E17" s="2"/>
      <c r="F17" s="10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 x14ac:dyDescent="0.5">
      <c r="A18" s="102" t="s">
        <v>101</v>
      </c>
      <c r="B18" s="110">
        <v>9329</v>
      </c>
      <c r="C18" s="2"/>
      <c r="D18" s="2"/>
      <c r="E18" s="2"/>
      <c r="F18" s="10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 x14ac:dyDescent="0.5">
      <c r="A19" s="102" t="s">
        <v>102</v>
      </c>
      <c r="B19" s="110">
        <v>8425</v>
      </c>
      <c r="C19" s="2"/>
      <c r="D19" s="2"/>
      <c r="E19" s="2"/>
      <c r="F19" s="10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 x14ac:dyDescent="0.5">
      <c r="A20" s="102" t="s">
        <v>103</v>
      </c>
      <c r="B20" s="110">
        <v>9255</v>
      </c>
      <c r="C20" s="2"/>
      <c r="D20" s="2"/>
      <c r="E20" s="2"/>
      <c r="F20" s="10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 x14ac:dyDescent="0.5">
      <c r="A21" s="102" t="s">
        <v>104</v>
      </c>
      <c r="B21" s="110">
        <v>8213</v>
      </c>
      <c r="C21" s="2"/>
      <c r="D21" s="2"/>
      <c r="E21" s="2"/>
      <c r="F21" s="10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 x14ac:dyDescent="0.5">
      <c r="A22" s="102" t="s">
        <v>105</v>
      </c>
      <c r="B22" s="110">
        <v>9378</v>
      </c>
      <c r="C22" s="2"/>
      <c r="D22" s="2"/>
      <c r="E22" s="2"/>
      <c r="F22" s="109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customHeight="1" x14ac:dyDescent="0.5">
      <c r="A23" s="102" t="s">
        <v>106</v>
      </c>
      <c r="B23" s="110">
        <v>8800</v>
      </c>
      <c r="C23" s="2"/>
      <c r="D23" s="2"/>
      <c r="E23" s="2"/>
      <c r="F23" s="109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9.5" customHeight="1" x14ac:dyDescent="0.5">
      <c r="A24" s="111" t="s">
        <v>107</v>
      </c>
      <c r="B24" s="110">
        <v>9310</v>
      </c>
      <c r="C24" s="2"/>
      <c r="D24" s="2"/>
      <c r="E24" s="2"/>
      <c r="F24" s="109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5">
      <c r="A25" s="102" t="s">
        <v>108</v>
      </c>
      <c r="B25" s="112">
        <v>9211</v>
      </c>
      <c r="C25" s="2"/>
      <c r="D25" s="2"/>
      <c r="E25" s="2"/>
      <c r="F25" s="109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customHeight="1" x14ac:dyDescent="0.5">
      <c r="A26" s="102" t="s">
        <v>109</v>
      </c>
      <c r="B26" s="112">
        <v>8552</v>
      </c>
      <c r="C26" s="2"/>
      <c r="D26" s="2"/>
      <c r="E26" s="2"/>
      <c r="F26" s="109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5">
      <c r="A27" s="102" t="s">
        <v>110</v>
      </c>
      <c r="B27" s="112">
        <v>9389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customHeight="1" x14ac:dyDescent="0.5">
      <c r="A28" s="102" t="s">
        <v>111</v>
      </c>
      <c r="B28" s="112">
        <v>5053</v>
      </c>
      <c r="C28" s="2"/>
      <c r="D28" s="2"/>
      <c r="E28" s="2"/>
      <c r="F28" s="109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9.5" customHeight="1" x14ac:dyDescent="0.4">
      <c r="A29" s="2"/>
      <c r="B29" s="2"/>
      <c r="C29" s="2"/>
      <c r="D29" s="2"/>
      <c r="E29" s="2"/>
      <c r="F29" s="10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9.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9.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9.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9.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9.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9.5" customHeigh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customHeigh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9.5" customHeigh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9.5" customHeigh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customHeigh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customHeigh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9.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9.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9.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9.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9.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9.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9.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9.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9.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9.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9.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9.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9.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9.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9.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9.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9.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9.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9.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9.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9.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9.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9.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9.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9.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9.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9.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9.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9.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9.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9.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9.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9.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9.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9.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9.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9.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9.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9.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9.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9.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9.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9.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9.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9.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9.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9.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9.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9.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9.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9.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9.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9.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9.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9.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.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9.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9.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9.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9.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9.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9.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9.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9.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9.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9.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9.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9.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9.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9.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9.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9.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9.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9.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9.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9.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9.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9.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9.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9.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9.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9.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9.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9.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9.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9.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9.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9.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9.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9.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9.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9.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9.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9.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9.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9.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9.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9.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9.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9.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9.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9.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9.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9.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9.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9.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9.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9.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9.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9.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9.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9.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9.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9.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9.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9.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9.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9.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9.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9.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9.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9.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9.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9.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9.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9.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9.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9.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9.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9.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9.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9.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9.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9.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9.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9.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9.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9.5" customHeight="1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9.5" customHeight="1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9.5" customHeight="1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9.5" customHeight="1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9.5" customHeigh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9.5" customHeight="1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9.5" customHeigh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9.5" customHeight="1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9.5" customHeigh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9.5" customHeight="1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9.5" customHeigh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9.5" customHeight="1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9.5" customHeigh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9.5" customHeight="1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9.5" customHeight="1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/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1 E3:E6" xr:uid="{00000000-0002-0000-0100-000000000000}">
      <formula1>$E$3:$E$10</formula1>
    </dataValidation>
    <dataValidation type="list" allowBlank="1" showErrorMessage="1" sqref="D17:D24" xr:uid="{00000000-0002-0000-0100-000001000000}">
      <formula1>$E$3:$E$8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10</vt:i4>
      </vt:variant>
    </vt:vector>
  </HeadingPairs>
  <TitlesOfParts>
    <vt:vector size="12" baseType="lpstr">
      <vt:lpstr>דף משימה</vt:lpstr>
      <vt:lpstr>מסוקים</vt:lpstr>
      <vt:lpstr>'דף משימה'!__xlnm.Print_Area</vt:lpstr>
      <vt:lpstr>BDY</vt:lpstr>
      <vt:lpstr>HELI</vt:lpstr>
      <vt:lpstr>אות.קריאה</vt:lpstr>
      <vt:lpstr>טייס</vt:lpstr>
      <vt:lpstr>טייסים</vt:lpstr>
      <vt:lpstr>מנחיתים</vt:lpstr>
      <vt:lpstr>מסוקים</vt:lpstr>
      <vt:lpstr>נוסעים</vt:lpstr>
      <vt:lpstr>תדרים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</dc:creator>
  <cp:lastModifiedBy>Lyri Hahatzofe</cp:lastModifiedBy>
  <dcterms:created xsi:type="dcterms:W3CDTF">2016-12-03T18:46:36Z</dcterms:created>
  <dcterms:modified xsi:type="dcterms:W3CDTF">2025-08-26T09:08:28Z</dcterms:modified>
</cp:coreProperties>
</file>