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oulike/WorkingZone.localized/NodeRT-OpenSource/dataset/"/>
    </mc:Choice>
  </mc:AlternateContent>
  <xr:revisionPtr revIDLastSave="0" documentId="13_ncr:1_{79566300-79F2-B647-AA21-D887180CD93D}" xr6:coauthVersionLast="47" xr6:coauthVersionMax="47" xr10:uidLastSave="{00000000-0000-0000-0000-000000000000}"/>
  <bookViews>
    <workbookView xWindow="0" yWindow="500" windowWidth="51200" windowHeight="28300" activeTab="4" xr2:uid="{510BDFF7-D007-6B4A-86C6-126C5EE81EE3}"/>
  </bookViews>
  <sheets>
    <sheet name="known bugs" sheetId="2" r:id="rId1"/>
    <sheet name="explore" sheetId="1" r:id="rId2"/>
    <sheet name="overhead" sheetId="3" r:id="rId3"/>
    <sheet name="Nrace-overhead" sheetId="5" r:id="rId4"/>
    <sheet name="others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5" i="4" l="1"/>
  <c r="T9" i="5"/>
  <c r="T8" i="5"/>
  <c r="T6" i="5"/>
  <c r="T5" i="5"/>
  <c r="T4" i="5"/>
  <c r="S9" i="5"/>
  <c r="S8" i="5"/>
  <c r="S6" i="5"/>
  <c r="S5" i="5"/>
  <c r="S4" i="5"/>
  <c r="R4" i="5"/>
  <c r="R5" i="5"/>
  <c r="R6" i="5"/>
  <c r="R7" i="5"/>
  <c r="R8" i="5"/>
  <c r="R9" i="5"/>
  <c r="Q4" i="5"/>
  <c r="Q5" i="5"/>
  <c r="Q6" i="5"/>
  <c r="Q7" i="5"/>
  <c r="Q8" i="5"/>
  <c r="Q9" i="5"/>
  <c r="R3" i="5"/>
  <c r="S3" i="5"/>
  <c r="Q3" i="5"/>
  <c r="P9" i="5"/>
  <c r="P8" i="5"/>
  <c r="P6" i="5"/>
  <c r="P5" i="5"/>
  <c r="P4" i="5"/>
  <c r="K5" i="5"/>
  <c r="K9" i="5"/>
  <c r="K8" i="5"/>
  <c r="K6" i="5"/>
  <c r="K4" i="5"/>
  <c r="F9" i="5"/>
  <c r="F8" i="5"/>
  <c r="U8" i="5" s="1"/>
  <c r="F6" i="5"/>
  <c r="U6" i="5" s="1"/>
  <c r="F5" i="5"/>
  <c r="U5" i="5" s="1"/>
  <c r="F4" i="5"/>
  <c r="N11" i="3"/>
  <c r="N12" i="3"/>
  <c r="N13" i="3"/>
  <c r="N14" i="3"/>
  <c r="N15" i="3"/>
  <c r="N16" i="3"/>
  <c r="L12" i="3"/>
  <c r="L13" i="3"/>
  <c r="L14" i="3"/>
  <c r="L15" i="3"/>
  <c r="L16" i="3"/>
  <c r="N4" i="3"/>
  <c r="N5" i="3"/>
  <c r="N6" i="3"/>
  <c r="N7" i="3"/>
  <c r="N8" i="3"/>
  <c r="N9" i="3"/>
  <c r="N3" i="3"/>
  <c r="L4" i="3"/>
  <c r="L5" i="3"/>
  <c r="L6" i="3"/>
  <c r="L7" i="3"/>
  <c r="L8" i="3"/>
  <c r="L9" i="3"/>
  <c r="L3" i="3"/>
  <c r="H16" i="3"/>
  <c r="E16" i="3"/>
  <c r="B16" i="3"/>
  <c r="H15" i="3"/>
  <c r="E15" i="3"/>
  <c r="B15" i="3"/>
  <c r="H14" i="3"/>
  <c r="E14" i="3"/>
  <c r="B14" i="3"/>
  <c r="E13" i="3"/>
  <c r="H13" i="3"/>
  <c r="B13" i="3"/>
  <c r="H12" i="3"/>
  <c r="E12" i="3"/>
  <c r="B12" i="3"/>
  <c r="H11" i="3"/>
  <c r="I11" i="3"/>
  <c r="E11" i="3"/>
  <c r="F11" i="3"/>
  <c r="B11" i="3"/>
  <c r="C11" i="3"/>
  <c r="H8" i="3"/>
  <c r="E8" i="3"/>
  <c r="B8" i="3"/>
  <c r="H7" i="3"/>
  <c r="E7" i="3"/>
  <c r="B7" i="3"/>
  <c r="H6" i="3"/>
  <c r="E6" i="3"/>
  <c r="B6" i="3"/>
  <c r="H5" i="3"/>
  <c r="E5" i="3"/>
  <c r="B5" i="3"/>
  <c r="H4" i="3"/>
  <c r="E4" i="3"/>
  <c r="B4" i="3"/>
  <c r="H3" i="3"/>
  <c r="B3" i="3"/>
  <c r="E3" i="3"/>
  <c r="B9" i="3"/>
  <c r="H9" i="3"/>
  <c r="E9" i="3"/>
  <c r="U9" i="5" l="1"/>
  <c r="U4" i="5"/>
  <c r="K7" i="3"/>
  <c r="K3" i="3"/>
  <c r="M3" i="3" s="1"/>
  <c r="M7" i="3"/>
  <c r="K8" i="3"/>
  <c r="M8" i="3" s="1"/>
  <c r="K12" i="3"/>
  <c r="M12" i="3" s="1"/>
  <c r="K6" i="3"/>
  <c r="M6" i="3" s="1"/>
  <c r="K15" i="3"/>
  <c r="M15" i="3" s="1"/>
  <c r="K16" i="3"/>
  <c r="M16" i="3" s="1"/>
  <c r="K13" i="3"/>
  <c r="M13" i="3" s="1"/>
  <c r="K9" i="3"/>
  <c r="M9" i="3" s="1"/>
  <c r="K4" i="3"/>
  <c r="M4" i="3" s="1"/>
  <c r="K11" i="3"/>
  <c r="K5" i="3"/>
  <c r="M5" i="3" s="1"/>
  <c r="L11" i="3"/>
  <c r="K14" i="3"/>
  <c r="M14" i="3" s="1"/>
  <c r="M11" i="3" l="1"/>
</calcChain>
</file>

<file path=xl/sharedStrings.xml><?xml version="1.0" encoding="utf-8"?>
<sst xmlns="http://schemas.openxmlformats.org/spreadsheetml/2006/main" count="238" uniqueCount="71">
  <si>
    <t>BR</t>
    <phoneticPr fontId="1" type="noConversion"/>
  </si>
  <si>
    <t>HR</t>
    <phoneticPr fontId="1" type="noConversion"/>
  </si>
  <si>
    <t>FP</t>
    <phoneticPr fontId="1" type="noConversion"/>
  </si>
  <si>
    <t>NodeAL</t>
    <phoneticPr fontId="1" type="noConversion"/>
  </si>
  <si>
    <t>nodejs-websocket</t>
    <phoneticPr fontId="1" type="noConversion"/>
  </si>
  <si>
    <t>NRace</t>
    <phoneticPr fontId="1" type="noConversion"/>
  </si>
  <si>
    <t>agentkeepalive</t>
    <phoneticPr fontId="1" type="noConversion"/>
  </si>
  <si>
    <t>Y</t>
    <phoneticPr fontId="1" type="noConversion"/>
  </si>
  <si>
    <t>fiware-pep-steelskin</t>
    <phoneticPr fontId="1" type="noConversion"/>
  </si>
  <si>
    <t>json-file-store</t>
    <phoneticPr fontId="1" type="noConversion"/>
  </si>
  <si>
    <t>nes</t>
    <phoneticPr fontId="1" type="noConversion"/>
  </si>
  <si>
    <t>node-logger-file</t>
    <phoneticPr fontId="1" type="noConversion"/>
  </si>
  <si>
    <t>node-mkdirp</t>
    <phoneticPr fontId="1" type="noConversion"/>
  </si>
  <si>
    <t>simplecrawler</t>
    <phoneticPr fontId="1" type="noConversion"/>
  </si>
  <si>
    <t>socket.io</t>
    <phoneticPr fontId="1" type="noConversion"/>
  </si>
  <si>
    <t>ncp</t>
    <phoneticPr fontId="1" type="noConversion"/>
  </si>
  <si>
    <t>baobab</t>
    <phoneticPr fontId="1" type="noConversion"/>
  </si>
  <si>
    <t>/</t>
    <phoneticPr fontId="1" type="noConversion"/>
  </si>
  <si>
    <t>write</t>
    <phoneticPr fontId="1" type="noConversion"/>
  </si>
  <si>
    <t>json-fs-store</t>
    <phoneticPr fontId="1" type="noConversion"/>
  </si>
  <si>
    <t>line-reader</t>
    <phoneticPr fontId="1" type="noConversion"/>
  </si>
  <si>
    <t>send</t>
    <phoneticPr fontId="1" type="noConversion"/>
  </si>
  <si>
    <t>sendfile</t>
    <phoneticPr fontId="1" type="noConversion"/>
  </si>
  <si>
    <t>serve-static</t>
    <phoneticPr fontId="1" type="noConversion"/>
  </si>
  <si>
    <t>static</t>
    <phoneticPr fontId="1" type="noConversion"/>
  </si>
  <si>
    <t>node-http-proxy</t>
    <phoneticPr fontId="1" type="noConversion"/>
  </si>
  <si>
    <t>WebSocket-Node</t>
    <phoneticPr fontId="1" type="noConversion"/>
  </si>
  <si>
    <t>json-file-store</t>
  </si>
  <si>
    <t>nodejs-websocket</t>
  </si>
  <si>
    <t>ncp</t>
  </si>
  <si>
    <t>json-fs-store</t>
  </si>
  <si>
    <t>line-reader</t>
  </si>
  <si>
    <t>serve-static</t>
  </si>
  <si>
    <t>node-http-proxy</t>
  </si>
  <si>
    <t>Detected</t>
    <phoneticPr fontId="1" type="noConversion"/>
  </si>
  <si>
    <t>new HR</t>
    <phoneticPr fontId="1" type="noConversion"/>
  </si>
  <si>
    <t>Total</t>
  </si>
  <si>
    <t>Total</t>
    <phoneticPr fontId="1" type="noConversion"/>
  </si>
  <si>
    <t>NodeRT</t>
    <phoneticPr fontId="1" type="noConversion"/>
  </si>
  <si>
    <t>IE</t>
    <phoneticPr fontId="1" type="noConversion"/>
  </si>
  <si>
    <t>NE</t>
    <phoneticPr fontId="1" type="noConversion"/>
  </si>
  <si>
    <t>Notes</t>
    <phoneticPr fontId="1" type="noConversion"/>
  </si>
  <si>
    <t>Implicit HB relation determined by ws protocol.</t>
    <phoneticPr fontId="1" type="noConversion"/>
  </si>
  <si>
    <t>Calling fs.mkdir() when path is a directory that exists results in an error only when recursive is false</t>
    <phoneticPr fontId="1" type="noConversion"/>
  </si>
  <si>
    <t>A buffer is garbage collected and the underlying ArrayBuffer is reused.</t>
    <phoneticPr fontId="1" type="noConversion"/>
  </si>
  <si>
    <t>Introduced by unit test frame.</t>
    <phoneticPr fontId="1" type="noConversion"/>
  </si>
  <si>
    <t>Instrumentation fails</t>
  </si>
  <si>
    <t>Instrumentation fails</t>
    <phoneticPr fontId="1" type="noConversion"/>
  </si>
  <si>
    <t>Application is broken</t>
    <phoneticPr fontId="1" type="noConversion"/>
  </si>
  <si>
    <t>NodeProf Load</t>
    <phoneticPr fontId="1" type="noConversion"/>
  </si>
  <si>
    <t>Analysis</t>
    <phoneticPr fontId="1" type="noConversion"/>
  </si>
  <si>
    <t>Mem</t>
    <phoneticPr fontId="1" type="noConversion"/>
  </si>
  <si>
    <t>Average</t>
    <phoneticPr fontId="1" type="noConversion"/>
  </si>
  <si>
    <t>Instrumentation</t>
  </si>
  <si>
    <t>Instrumentation</t>
    <phoneticPr fontId="1" type="noConversion"/>
  </si>
  <si>
    <t>Execution</t>
  </si>
  <si>
    <t>Execution</t>
    <phoneticPr fontId="1" type="noConversion"/>
  </si>
  <si>
    <t>HB construction</t>
  </si>
  <si>
    <t>HB construction</t>
    <phoneticPr fontId="1" type="noConversion"/>
  </si>
  <si>
    <t>analysis</t>
  </si>
  <si>
    <t>analysis</t>
    <phoneticPr fontId="1" type="noConversion"/>
  </si>
  <si>
    <t>Application</t>
    <phoneticPr fontId="1" type="noConversion"/>
  </si>
  <si>
    <t>LoC</t>
    <phoneticPr fontId="1" type="noConversion"/>
  </si>
  <si>
    <t>#FP</t>
    <phoneticPr fontId="1" type="noConversion"/>
  </si>
  <si>
    <t>#Test case</t>
    <phoneticPr fontId="1" type="noConversion"/>
  </si>
  <si>
    <t>#Event</t>
    <phoneticPr fontId="1" type="noConversion"/>
  </si>
  <si>
    <t>#Resource</t>
    <phoneticPr fontId="1" type="noConversion"/>
  </si>
  <si>
    <t>#Operation</t>
    <phoneticPr fontId="1" type="noConversion"/>
  </si>
  <si>
    <t>#Star</t>
    <phoneticPr fontId="1" type="noConversion"/>
  </si>
  <si>
    <t>#Download</t>
    <phoneticPr fontId="1" type="noConversion"/>
  </si>
  <si>
    <t>Last Update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</si>
</sst>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2"/>
      <color theme="1"/>
      <name val="等线"/>
      <family val="4"/>
      <charset val="134"/>
      <scheme val="minor"/>
    </font>
    <font>
      <sz val="12"/>
      <color theme="1"/>
      <name val="等线"/>
      <family val="4"/>
      <charset val="134"/>
      <scheme val="minor"/>
    </font>
    <font>
      <sz val="12"/>
      <color rgb="FF000000"/>
      <name val="等线"/>
      <family val="4"/>
      <charset val="134"/>
      <scheme val="minor"/>
    </font>
    <font>
      <sz val="12"/>
      <name val="等线"/>
      <family val="4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7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3" borderId="6" xfId="0" applyFill="1" applyBorder="1">
      <alignment vertical="center"/>
    </xf>
    <xf numFmtId="0" fontId="0" fillId="3" borderId="1" xfId="0" applyFill="1" applyBorder="1">
      <alignment vertical="center"/>
    </xf>
    <xf numFmtId="0" fontId="0" fillId="3" borderId="7" xfId="0" applyFill="1" applyBorder="1">
      <alignment vertical="center"/>
    </xf>
    <xf numFmtId="0" fontId="0" fillId="3" borderId="8" xfId="0" applyFill="1" applyBorder="1">
      <alignment vertical="center"/>
    </xf>
    <xf numFmtId="0" fontId="0" fillId="3" borderId="9" xfId="0" applyFill="1" applyBorder="1">
      <alignment vertical="center"/>
    </xf>
    <xf numFmtId="0" fontId="0" fillId="3" borderId="10" xfId="0" applyFill="1" applyBorder="1">
      <alignment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>
      <alignment vertical="center"/>
    </xf>
    <xf numFmtId="0" fontId="0" fillId="4" borderId="1" xfId="0" applyFill="1" applyBorder="1">
      <alignment vertical="center"/>
    </xf>
    <xf numFmtId="0" fontId="0" fillId="4" borderId="7" xfId="0" applyFill="1" applyBorder="1">
      <alignment vertical="center"/>
    </xf>
    <xf numFmtId="0" fontId="0" fillId="4" borderId="8" xfId="0" applyFill="1" applyBorder="1">
      <alignment vertical="center"/>
    </xf>
    <xf numFmtId="0" fontId="0" fillId="4" borderId="10" xfId="0" applyFill="1" applyBorder="1">
      <alignment vertical="center"/>
    </xf>
    <xf numFmtId="0" fontId="0" fillId="0" borderId="1" xfId="0" applyFill="1" applyBorder="1">
      <alignment vertical="center"/>
    </xf>
    <xf numFmtId="0" fontId="0" fillId="0" borderId="0" xfId="0" applyAlignment="1">
      <alignment vertical="center"/>
    </xf>
    <xf numFmtId="0" fontId="2" fillId="3" borderId="1" xfId="0" applyFont="1" applyFill="1" applyBorder="1">
      <alignment vertical="center"/>
    </xf>
    <xf numFmtId="0" fontId="2" fillId="3" borderId="9" xfId="0" applyFont="1" applyFill="1" applyBorder="1">
      <alignment vertical="center"/>
    </xf>
    <xf numFmtId="0" fontId="2" fillId="5" borderId="1" xfId="0" applyFont="1" applyFill="1" applyBorder="1">
      <alignment vertical="center"/>
    </xf>
    <xf numFmtId="0" fontId="2" fillId="0" borderId="1" xfId="0" applyFont="1" applyBorder="1">
      <alignment vertical="center"/>
    </xf>
    <xf numFmtId="0" fontId="2" fillId="0" borderId="0" xfId="0" applyFont="1">
      <alignment vertical="center"/>
    </xf>
    <xf numFmtId="0" fontId="4" fillId="0" borderId="1" xfId="0" applyFont="1" applyFill="1" applyBorder="1">
      <alignment vertical="center"/>
    </xf>
    <xf numFmtId="0" fontId="0" fillId="0" borderId="6" xfId="0" applyFill="1" applyBorder="1">
      <alignment vertical="center"/>
    </xf>
    <xf numFmtId="0" fontId="4" fillId="0" borderId="1" xfId="0" applyFont="1" applyBorder="1">
      <alignment vertical="center"/>
    </xf>
    <xf numFmtId="0" fontId="5" fillId="2" borderId="1" xfId="0" applyFont="1" applyFill="1" applyBorder="1">
      <alignment vertical="center"/>
    </xf>
    <xf numFmtId="0" fontId="4" fillId="2" borderId="1" xfId="0" applyFont="1" applyFill="1" applyBorder="1">
      <alignment vertical="center"/>
    </xf>
    <xf numFmtId="0" fontId="3" fillId="0" borderId="1" xfId="0" applyFont="1" applyBorder="1">
      <alignment vertical="center"/>
    </xf>
    <xf numFmtId="0" fontId="4" fillId="0" borderId="11" xfId="0" applyFont="1" applyFill="1" applyBorder="1">
      <alignment vertical="center"/>
    </xf>
    <xf numFmtId="0" fontId="5" fillId="0" borderId="1" xfId="0" applyFont="1" applyBorder="1">
      <alignment vertical="center"/>
    </xf>
    <xf numFmtId="0" fontId="5" fillId="0" borderId="1" xfId="0" applyFont="1" applyFill="1" applyBorder="1">
      <alignment vertical="center"/>
    </xf>
    <xf numFmtId="0" fontId="5" fillId="0" borderId="11" xfId="0" applyFont="1" applyFill="1" applyBorder="1">
      <alignment vertical="center"/>
    </xf>
    <xf numFmtId="0" fontId="4" fillId="6" borderId="1" xfId="0" applyFont="1" applyFill="1" applyBorder="1">
      <alignment vertical="center"/>
    </xf>
    <xf numFmtId="0" fontId="4" fillId="6" borderId="15" xfId="0" applyFont="1" applyFill="1" applyBorder="1">
      <alignment vertical="center"/>
    </xf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10B9D4-092D-844B-90BD-8FA6A133AD60}">
  <dimension ref="A1:K10"/>
  <sheetViews>
    <sheetView zoomScale="200" zoomScaleNormal="200" workbookViewId="0">
      <pane xSplit="1" topLeftCell="B1" activePane="topRight" state="frozen"/>
      <selection pane="topRight" sqref="A1:A2"/>
    </sheetView>
  </sheetViews>
  <sheetFormatPr baseColWidth="10" defaultRowHeight="16"/>
  <cols>
    <col min="1" max="1" width="20.83203125" customWidth="1"/>
    <col min="2" max="2" width="10" bestFit="1" customWidth="1"/>
    <col min="3" max="3" width="4.33203125" bestFit="1" customWidth="1"/>
    <col min="4" max="4" width="4.5" bestFit="1" customWidth="1"/>
    <col min="5" max="5" width="11" bestFit="1" customWidth="1"/>
    <col min="6" max="6" width="4.1640625" bestFit="1" customWidth="1"/>
    <col min="7" max="7" width="8" bestFit="1" customWidth="1"/>
  </cols>
  <sheetData>
    <row r="1" spans="1:11">
      <c r="A1" s="35" t="s">
        <v>61</v>
      </c>
      <c r="B1" s="36" t="s">
        <v>38</v>
      </c>
      <c r="C1" s="36"/>
      <c r="D1" s="36"/>
      <c r="E1" s="36"/>
      <c r="F1" s="36"/>
      <c r="G1" s="36"/>
      <c r="H1" s="17"/>
      <c r="I1" s="17"/>
      <c r="J1" s="17"/>
      <c r="K1" s="17"/>
    </row>
    <row r="2" spans="1:11">
      <c r="A2" s="35"/>
      <c r="B2" s="1" t="s">
        <v>34</v>
      </c>
      <c r="C2" s="2" t="s">
        <v>0</v>
      </c>
      <c r="D2" s="2" t="s">
        <v>1</v>
      </c>
      <c r="E2" s="20" t="s">
        <v>35</v>
      </c>
      <c r="F2" s="2" t="s">
        <v>2</v>
      </c>
      <c r="G2" s="16" t="s">
        <v>37</v>
      </c>
    </row>
    <row r="3" spans="1:11">
      <c r="A3" s="2" t="s">
        <v>6</v>
      </c>
      <c r="B3" s="2" t="s">
        <v>7</v>
      </c>
      <c r="C3" s="2">
        <v>4</v>
      </c>
      <c r="D3" s="2">
        <v>1</v>
      </c>
      <c r="E3" s="20">
        <v>0</v>
      </c>
      <c r="F3" s="2">
        <v>0</v>
      </c>
      <c r="G3" s="2">
        <v>5</v>
      </c>
    </row>
    <row r="4" spans="1:11">
      <c r="A4" s="2" t="s">
        <v>8</v>
      </c>
      <c r="B4" s="2" t="s">
        <v>7</v>
      </c>
      <c r="C4" s="2">
        <v>29</v>
      </c>
      <c r="D4" s="2">
        <v>3</v>
      </c>
      <c r="E4" s="20">
        <v>2</v>
      </c>
      <c r="F4" s="2">
        <v>0</v>
      </c>
      <c r="G4" s="2">
        <v>32</v>
      </c>
    </row>
    <row r="5" spans="1:11">
      <c r="A5" s="2" t="s">
        <v>9</v>
      </c>
      <c r="B5" s="2" t="s">
        <v>7</v>
      </c>
      <c r="C5" s="2">
        <v>0</v>
      </c>
      <c r="D5" s="2">
        <v>4</v>
      </c>
      <c r="E5" s="20">
        <v>2</v>
      </c>
      <c r="F5" s="2">
        <v>0</v>
      </c>
      <c r="G5" s="2">
        <v>4</v>
      </c>
    </row>
    <row r="6" spans="1:11">
      <c r="A6" s="2" t="s">
        <v>10</v>
      </c>
      <c r="B6" s="2" t="s">
        <v>7</v>
      </c>
      <c r="C6" s="2">
        <v>0</v>
      </c>
      <c r="D6" s="2">
        <v>1</v>
      </c>
      <c r="E6" s="20">
        <v>0</v>
      </c>
      <c r="F6" s="2">
        <v>0</v>
      </c>
      <c r="G6" s="2">
        <v>1</v>
      </c>
    </row>
    <row r="7" spans="1:11">
      <c r="A7" s="2" t="s">
        <v>11</v>
      </c>
      <c r="B7" s="2" t="s">
        <v>7</v>
      </c>
      <c r="C7" s="2">
        <v>0</v>
      </c>
      <c r="D7" s="2">
        <v>3</v>
      </c>
      <c r="E7" s="20">
        <v>0</v>
      </c>
      <c r="F7" s="2">
        <v>0</v>
      </c>
      <c r="G7" s="2">
        <v>3</v>
      </c>
    </row>
    <row r="8" spans="1:11">
      <c r="A8" s="2" t="s">
        <v>12</v>
      </c>
      <c r="B8" s="2" t="s">
        <v>7</v>
      </c>
      <c r="C8" s="2">
        <v>0</v>
      </c>
      <c r="D8" s="2">
        <v>1</v>
      </c>
      <c r="E8" s="20">
        <v>0</v>
      </c>
      <c r="F8" s="2">
        <v>0</v>
      </c>
      <c r="G8" s="2">
        <v>1</v>
      </c>
    </row>
    <row r="9" spans="1:11">
      <c r="A9" s="2" t="s">
        <v>13</v>
      </c>
      <c r="B9" s="2" t="s">
        <v>7</v>
      </c>
      <c r="C9" s="2">
        <v>5</v>
      </c>
      <c r="D9" s="2">
        <v>1</v>
      </c>
      <c r="E9" s="20">
        <v>0</v>
      </c>
      <c r="F9" s="2">
        <v>0</v>
      </c>
      <c r="G9" s="2">
        <v>6</v>
      </c>
    </row>
    <row r="10" spans="1:11">
      <c r="A10" s="2" t="s">
        <v>14</v>
      </c>
      <c r="B10" s="2" t="s">
        <v>7</v>
      </c>
      <c r="C10" s="2">
        <v>1</v>
      </c>
      <c r="D10" s="2">
        <v>1</v>
      </c>
      <c r="E10" s="20">
        <v>0</v>
      </c>
      <c r="F10" s="2">
        <v>0</v>
      </c>
      <c r="G10" s="2">
        <v>2</v>
      </c>
    </row>
  </sheetData>
  <mergeCells count="2">
    <mergeCell ref="A1:A2"/>
    <mergeCell ref="B1:G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A677E-0401-7842-A5EB-04C70D001AEB}">
  <dimension ref="A1:T15"/>
  <sheetViews>
    <sheetView zoomScale="200" zoomScaleNormal="200" workbookViewId="0">
      <pane xSplit="1" topLeftCell="B1" activePane="topRight" state="frozen"/>
      <selection pane="topRight" activeCell="E21" sqref="E21"/>
    </sheetView>
  </sheetViews>
  <sheetFormatPr baseColWidth="10" defaultRowHeight="16"/>
  <cols>
    <col min="1" max="1" width="20.83203125" bestFit="1" customWidth="1"/>
    <col min="2" max="2" width="4.33203125" bestFit="1" customWidth="1"/>
    <col min="3" max="3" width="4.5" bestFit="1" customWidth="1"/>
    <col min="4" max="4" width="11" customWidth="1"/>
    <col min="5" max="5" width="4.1640625" bestFit="1" customWidth="1"/>
    <col min="6" max="6" width="53.1640625" customWidth="1"/>
    <col min="7" max="7" width="8" bestFit="1" customWidth="1"/>
    <col min="8" max="8" width="8.33203125" bestFit="1" customWidth="1"/>
    <col min="9" max="9" width="8.5" bestFit="1" customWidth="1"/>
    <col min="10" max="10" width="8.1640625" bestFit="1" customWidth="1"/>
    <col min="11" max="11" width="4.33203125" bestFit="1" customWidth="1"/>
    <col min="12" max="12" width="4.5" bestFit="1" customWidth="1"/>
    <col min="13" max="13" width="4.1640625" bestFit="1" customWidth="1"/>
    <col min="14" max="14" width="8" bestFit="1" customWidth="1"/>
    <col min="15" max="15" width="8.33203125" bestFit="1" customWidth="1"/>
    <col min="16" max="16" width="8.5" bestFit="1" customWidth="1"/>
    <col min="17" max="17" width="8.1640625" bestFit="1" customWidth="1"/>
    <col min="18" max="18" width="12" customWidth="1"/>
    <col min="19" max="19" width="12" bestFit="1" customWidth="1"/>
    <col min="20" max="20" width="22.1640625" customWidth="1"/>
  </cols>
  <sheetData>
    <row r="1" spans="1:20">
      <c r="A1" s="35" t="s">
        <v>61</v>
      </c>
      <c r="B1" s="39" t="s">
        <v>3</v>
      </c>
      <c r="C1" s="40"/>
      <c r="D1" s="40"/>
      <c r="E1" s="40"/>
      <c r="F1" s="40"/>
      <c r="G1" s="40"/>
      <c r="H1" s="40"/>
      <c r="I1" s="40"/>
      <c r="J1" s="41"/>
      <c r="K1" s="37" t="s">
        <v>5</v>
      </c>
      <c r="L1" s="38"/>
      <c r="M1" s="38"/>
      <c r="N1" s="38"/>
      <c r="O1" s="38"/>
      <c r="P1" s="38"/>
      <c r="Q1" s="38"/>
      <c r="R1" s="38"/>
      <c r="S1" s="38"/>
      <c r="T1" s="10" t="s">
        <v>41</v>
      </c>
    </row>
    <row r="2" spans="1:20">
      <c r="A2" s="35"/>
      <c r="B2" s="4" t="s">
        <v>0</v>
      </c>
      <c r="C2" s="5" t="s">
        <v>1</v>
      </c>
      <c r="D2" s="18" t="s">
        <v>35</v>
      </c>
      <c r="E2" s="5" t="s">
        <v>2</v>
      </c>
      <c r="F2" s="5" t="s">
        <v>41</v>
      </c>
      <c r="G2" s="5" t="s">
        <v>37</v>
      </c>
      <c r="H2" s="5" t="s">
        <v>0</v>
      </c>
      <c r="I2" s="5" t="s">
        <v>1</v>
      </c>
      <c r="J2" s="6" t="s">
        <v>2</v>
      </c>
      <c r="K2" s="11" t="s">
        <v>0</v>
      </c>
      <c r="L2" s="12" t="s">
        <v>1</v>
      </c>
      <c r="M2" s="12" t="s">
        <v>2</v>
      </c>
      <c r="N2" s="12" t="s">
        <v>37</v>
      </c>
      <c r="O2" s="12" t="s">
        <v>0</v>
      </c>
      <c r="P2" s="12" t="s">
        <v>1</v>
      </c>
      <c r="Q2" s="12" t="s">
        <v>2</v>
      </c>
      <c r="R2" s="12" t="s">
        <v>39</v>
      </c>
      <c r="S2" s="12" t="s">
        <v>40</v>
      </c>
      <c r="T2" s="13"/>
    </row>
    <row r="3" spans="1:20">
      <c r="A3" s="3" t="s">
        <v>4</v>
      </c>
      <c r="B3" s="4">
        <v>5</v>
      </c>
      <c r="C3" s="5">
        <v>0</v>
      </c>
      <c r="D3" s="18">
        <v>0</v>
      </c>
      <c r="E3" s="5">
        <v>1</v>
      </c>
      <c r="F3" s="5" t="s">
        <v>42</v>
      </c>
      <c r="G3" s="5">
        <v>6</v>
      </c>
      <c r="H3" s="5">
        <v>5</v>
      </c>
      <c r="I3" s="5">
        <v>0</v>
      </c>
      <c r="J3" s="6">
        <v>1</v>
      </c>
      <c r="K3" s="11">
        <v>0</v>
      </c>
      <c r="L3" s="12">
        <v>0</v>
      </c>
      <c r="M3" s="12">
        <v>0</v>
      </c>
      <c r="N3" s="12">
        <v>5</v>
      </c>
      <c r="O3" s="12">
        <v>0</v>
      </c>
      <c r="P3" s="12">
        <v>0</v>
      </c>
      <c r="Q3" s="12">
        <v>0</v>
      </c>
      <c r="R3" s="12">
        <v>0</v>
      </c>
      <c r="S3" s="12">
        <v>5</v>
      </c>
      <c r="T3" s="13"/>
    </row>
    <row r="4" spans="1:20">
      <c r="A4" s="3" t="s">
        <v>15</v>
      </c>
      <c r="B4" s="4">
        <v>20</v>
      </c>
      <c r="C4" s="5">
        <v>4</v>
      </c>
      <c r="D4" s="18">
        <v>4</v>
      </c>
      <c r="E4" s="5">
        <v>0</v>
      </c>
      <c r="F4" s="5"/>
      <c r="G4" s="5">
        <v>27</v>
      </c>
      <c r="H4" s="5">
        <v>20</v>
      </c>
      <c r="I4" s="5">
        <v>7</v>
      </c>
      <c r="J4" s="6">
        <v>0</v>
      </c>
      <c r="K4" s="11">
        <v>9</v>
      </c>
      <c r="L4" s="12">
        <v>3</v>
      </c>
      <c r="M4" s="12">
        <v>0</v>
      </c>
      <c r="N4" s="12">
        <v>19</v>
      </c>
      <c r="O4" s="12">
        <v>9</v>
      </c>
      <c r="P4" s="12">
        <v>4</v>
      </c>
      <c r="Q4" s="12">
        <v>0</v>
      </c>
      <c r="R4" s="12">
        <v>6</v>
      </c>
      <c r="S4" s="12">
        <v>0</v>
      </c>
      <c r="T4" s="13"/>
    </row>
    <row r="5" spans="1:20">
      <c r="A5" s="3" t="s">
        <v>16</v>
      </c>
      <c r="B5" s="4">
        <v>0</v>
      </c>
      <c r="C5" s="5">
        <v>0</v>
      </c>
      <c r="D5" s="18">
        <v>0</v>
      </c>
      <c r="E5" s="5">
        <v>0</v>
      </c>
      <c r="F5" s="5"/>
      <c r="G5" s="5">
        <v>0</v>
      </c>
      <c r="H5" s="5">
        <v>0</v>
      </c>
      <c r="I5" s="5">
        <v>0</v>
      </c>
      <c r="J5" s="6">
        <v>0</v>
      </c>
      <c r="K5" s="11" t="s">
        <v>17</v>
      </c>
      <c r="L5" s="12" t="s">
        <v>17</v>
      </c>
      <c r="M5" s="12" t="s">
        <v>17</v>
      </c>
      <c r="N5" s="12" t="s">
        <v>17</v>
      </c>
      <c r="O5" s="12" t="s">
        <v>17</v>
      </c>
      <c r="P5" s="12" t="s">
        <v>17</v>
      </c>
      <c r="Q5" s="12" t="s">
        <v>17</v>
      </c>
      <c r="R5" s="12" t="s">
        <v>17</v>
      </c>
      <c r="S5" s="12" t="s">
        <v>17</v>
      </c>
      <c r="T5" s="13" t="s">
        <v>47</v>
      </c>
    </row>
    <row r="6" spans="1:20">
      <c r="A6" s="3" t="s">
        <v>18</v>
      </c>
      <c r="B6" s="4">
        <v>0</v>
      </c>
      <c r="C6" s="5">
        <v>1</v>
      </c>
      <c r="D6" s="18">
        <v>1</v>
      </c>
      <c r="E6" s="5">
        <v>1</v>
      </c>
      <c r="F6" s="5" t="s">
        <v>43</v>
      </c>
      <c r="G6" s="5">
        <v>3</v>
      </c>
      <c r="H6" s="5">
        <v>0</v>
      </c>
      <c r="I6" s="5">
        <v>2</v>
      </c>
      <c r="J6" s="6">
        <v>1</v>
      </c>
      <c r="K6" s="11" t="s">
        <v>17</v>
      </c>
      <c r="L6" s="12" t="s">
        <v>17</v>
      </c>
      <c r="M6" s="12" t="s">
        <v>17</v>
      </c>
      <c r="N6" s="12" t="s">
        <v>17</v>
      </c>
      <c r="O6" s="12" t="s">
        <v>17</v>
      </c>
      <c r="P6" s="12" t="s">
        <v>17</v>
      </c>
      <c r="Q6" s="12" t="s">
        <v>17</v>
      </c>
      <c r="R6" s="12" t="s">
        <v>17</v>
      </c>
      <c r="S6" s="12" t="s">
        <v>17</v>
      </c>
      <c r="T6" s="13" t="s">
        <v>46</v>
      </c>
    </row>
    <row r="7" spans="1:20">
      <c r="A7" s="3" t="s">
        <v>19</v>
      </c>
      <c r="B7" s="4">
        <v>0</v>
      </c>
      <c r="C7" s="5">
        <v>1</v>
      </c>
      <c r="D7" s="18">
        <v>1</v>
      </c>
      <c r="E7" s="5">
        <v>0</v>
      </c>
      <c r="F7" s="5"/>
      <c r="G7" s="5">
        <v>1</v>
      </c>
      <c r="H7" s="5">
        <v>0</v>
      </c>
      <c r="I7" s="5">
        <v>1</v>
      </c>
      <c r="J7" s="6">
        <v>0</v>
      </c>
      <c r="K7" s="11">
        <v>0</v>
      </c>
      <c r="L7" s="12">
        <v>1</v>
      </c>
      <c r="M7" s="12">
        <v>0</v>
      </c>
      <c r="N7" s="12">
        <v>4</v>
      </c>
      <c r="O7" s="12">
        <v>0</v>
      </c>
      <c r="P7" s="12">
        <v>1</v>
      </c>
      <c r="Q7" s="12">
        <v>0</v>
      </c>
      <c r="R7" s="12">
        <v>1</v>
      </c>
      <c r="S7" s="12">
        <v>2</v>
      </c>
      <c r="T7" s="13"/>
    </row>
    <row r="8" spans="1:20">
      <c r="A8" s="3" t="s">
        <v>20</v>
      </c>
      <c r="B8" s="4">
        <v>8</v>
      </c>
      <c r="C8" s="5">
        <v>0</v>
      </c>
      <c r="D8" s="18">
        <v>0</v>
      </c>
      <c r="E8" s="5">
        <v>0</v>
      </c>
      <c r="F8" s="5"/>
      <c r="G8" s="5">
        <v>8</v>
      </c>
      <c r="H8" s="5">
        <v>8</v>
      </c>
      <c r="I8" s="5">
        <v>0</v>
      </c>
      <c r="J8" s="6">
        <v>0</v>
      </c>
      <c r="K8" s="11">
        <v>6</v>
      </c>
      <c r="L8" s="12">
        <v>0</v>
      </c>
      <c r="M8" s="12">
        <v>0</v>
      </c>
      <c r="N8" s="12">
        <v>6</v>
      </c>
      <c r="O8" s="12">
        <v>6</v>
      </c>
      <c r="P8" s="12">
        <v>0</v>
      </c>
      <c r="Q8" s="12">
        <v>0</v>
      </c>
      <c r="R8" s="12">
        <v>0</v>
      </c>
      <c r="S8" s="12">
        <v>0</v>
      </c>
      <c r="T8" s="13"/>
    </row>
    <row r="9" spans="1:20">
      <c r="A9" s="3" t="s">
        <v>21</v>
      </c>
      <c r="B9" s="4">
        <v>0</v>
      </c>
      <c r="C9" s="5">
        <v>0</v>
      </c>
      <c r="D9" s="18">
        <v>0</v>
      </c>
      <c r="E9" s="5">
        <v>0</v>
      </c>
      <c r="F9" s="5"/>
      <c r="G9" s="5">
        <v>0</v>
      </c>
      <c r="H9" s="5">
        <v>0</v>
      </c>
      <c r="I9" s="5">
        <v>0</v>
      </c>
      <c r="J9" s="6">
        <v>0</v>
      </c>
      <c r="K9" s="11" t="s">
        <v>17</v>
      </c>
      <c r="L9" s="12" t="s">
        <v>17</v>
      </c>
      <c r="M9" s="12" t="s">
        <v>17</v>
      </c>
      <c r="N9" s="12" t="s">
        <v>17</v>
      </c>
      <c r="O9" s="12" t="s">
        <v>17</v>
      </c>
      <c r="P9" s="12" t="s">
        <v>17</v>
      </c>
      <c r="Q9" s="12" t="s">
        <v>17</v>
      </c>
      <c r="R9" s="12" t="s">
        <v>17</v>
      </c>
      <c r="S9" s="12" t="s">
        <v>17</v>
      </c>
      <c r="T9" s="13" t="s">
        <v>46</v>
      </c>
    </row>
    <row r="10" spans="1:20">
      <c r="A10" s="3" t="s">
        <v>22</v>
      </c>
      <c r="B10" s="4">
        <v>0</v>
      </c>
      <c r="C10" s="5">
        <v>0</v>
      </c>
      <c r="D10" s="18">
        <v>0</v>
      </c>
      <c r="E10" s="5">
        <v>0</v>
      </c>
      <c r="F10" s="5"/>
      <c r="G10" s="5">
        <v>0</v>
      </c>
      <c r="H10" s="5">
        <v>0</v>
      </c>
      <c r="I10" s="5">
        <v>0</v>
      </c>
      <c r="J10" s="6">
        <v>0</v>
      </c>
      <c r="K10" s="11" t="s">
        <v>17</v>
      </c>
      <c r="L10" s="12" t="s">
        <v>17</v>
      </c>
      <c r="M10" s="12" t="s">
        <v>17</v>
      </c>
      <c r="N10" s="12" t="s">
        <v>17</v>
      </c>
      <c r="O10" s="12" t="s">
        <v>17</v>
      </c>
      <c r="P10" s="12" t="s">
        <v>17</v>
      </c>
      <c r="Q10" s="12" t="s">
        <v>17</v>
      </c>
      <c r="R10" s="12" t="s">
        <v>17</v>
      </c>
      <c r="S10" s="12" t="s">
        <v>17</v>
      </c>
      <c r="T10" s="13" t="s">
        <v>46</v>
      </c>
    </row>
    <row r="11" spans="1:20">
      <c r="A11" s="3" t="s">
        <v>23</v>
      </c>
      <c r="B11" s="4">
        <v>0</v>
      </c>
      <c r="C11" s="5">
        <v>0</v>
      </c>
      <c r="D11" s="18">
        <v>0</v>
      </c>
      <c r="E11" s="5">
        <v>0</v>
      </c>
      <c r="F11" s="5"/>
      <c r="G11" s="5">
        <v>0</v>
      </c>
      <c r="H11" s="5">
        <v>0</v>
      </c>
      <c r="I11" s="5">
        <v>0</v>
      </c>
      <c r="J11" s="6">
        <v>0</v>
      </c>
      <c r="K11" s="11">
        <v>2</v>
      </c>
      <c r="L11" s="12">
        <v>0</v>
      </c>
      <c r="M11" s="12">
        <v>1</v>
      </c>
      <c r="N11" s="12">
        <v>3</v>
      </c>
      <c r="O11" s="12">
        <v>2</v>
      </c>
      <c r="P11" s="12">
        <v>0</v>
      </c>
      <c r="Q11" s="12">
        <v>1</v>
      </c>
      <c r="R11" s="12">
        <v>0</v>
      </c>
      <c r="S11" s="12">
        <v>0</v>
      </c>
      <c r="T11" s="13"/>
    </row>
    <row r="12" spans="1:20">
      <c r="A12" s="3" t="s">
        <v>24</v>
      </c>
      <c r="B12" s="4">
        <v>0</v>
      </c>
      <c r="C12" s="5">
        <v>0</v>
      </c>
      <c r="D12" s="18">
        <v>0</v>
      </c>
      <c r="E12" s="5">
        <v>0</v>
      </c>
      <c r="F12" s="5"/>
      <c r="G12" s="5">
        <v>0</v>
      </c>
      <c r="H12" s="5">
        <v>0</v>
      </c>
      <c r="I12" s="5">
        <v>0</v>
      </c>
      <c r="J12" s="6">
        <v>0</v>
      </c>
      <c r="K12" s="11" t="s">
        <v>17</v>
      </c>
      <c r="L12" s="12" t="s">
        <v>17</v>
      </c>
      <c r="M12" s="12" t="s">
        <v>17</v>
      </c>
      <c r="N12" s="12" t="s">
        <v>17</v>
      </c>
      <c r="O12" s="12" t="s">
        <v>17</v>
      </c>
      <c r="P12" s="12" t="s">
        <v>17</v>
      </c>
      <c r="Q12" s="12" t="s">
        <v>17</v>
      </c>
      <c r="R12" s="12" t="s">
        <v>17</v>
      </c>
      <c r="S12" s="12" t="s">
        <v>17</v>
      </c>
      <c r="T12" s="13" t="s">
        <v>46</v>
      </c>
    </row>
    <row r="13" spans="1:20">
      <c r="A13" s="3" t="s">
        <v>25</v>
      </c>
      <c r="B13" s="4">
        <v>1</v>
      </c>
      <c r="C13" s="5">
        <v>0</v>
      </c>
      <c r="D13" s="18">
        <v>0</v>
      </c>
      <c r="E13" s="5">
        <v>0</v>
      </c>
      <c r="F13" s="5"/>
      <c r="G13" s="5">
        <v>1</v>
      </c>
      <c r="H13" s="5">
        <v>1</v>
      </c>
      <c r="I13" s="5">
        <v>0</v>
      </c>
      <c r="J13" s="6">
        <v>0</v>
      </c>
      <c r="K13" s="11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3"/>
    </row>
    <row r="14" spans="1:20">
      <c r="A14" s="3" t="s">
        <v>26</v>
      </c>
      <c r="B14" s="4">
        <v>11</v>
      </c>
      <c r="C14" s="5">
        <v>0</v>
      </c>
      <c r="D14" s="18">
        <v>0</v>
      </c>
      <c r="E14" s="5">
        <v>1</v>
      </c>
      <c r="F14" s="5" t="s">
        <v>44</v>
      </c>
      <c r="G14" s="5">
        <v>12</v>
      </c>
      <c r="H14" s="5">
        <v>11</v>
      </c>
      <c r="I14" s="5">
        <v>0</v>
      </c>
      <c r="J14" s="6">
        <v>1</v>
      </c>
      <c r="K14" s="11" t="s">
        <v>17</v>
      </c>
      <c r="L14" s="12" t="s">
        <v>17</v>
      </c>
      <c r="M14" s="12" t="s">
        <v>17</v>
      </c>
      <c r="N14" s="12" t="s">
        <v>17</v>
      </c>
      <c r="O14" s="12" t="s">
        <v>17</v>
      </c>
      <c r="P14" s="12" t="s">
        <v>17</v>
      </c>
      <c r="Q14" s="12" t="s">
        <v>17</v>
      </c>
      <c r="R14" s="12" t="s">
        <v>17</v>
      </c>
      <c r="S14" s="12" t="s">
        <v>17</v>
      </c>
      <c r="T14" s="13" t="s">
        <v>48</v>
      </c>
    </row>
    <row r="15" spans="1:20" ht="17" thickBot="1">
      <c r="A15" s="3" t="s">
        <v>9</v>
      </c>
      <c r="B15" s="7">
        <v>0</v>
      </c>
      <c r="C15" s="8">
        <v>1</v>
      </c>
      <c r="D15" s="19">
        <v>1</v>
      </c>
      <c r="E15" s="8">
        <v>1</v>
      </c>
      <c r="F15" s="8" t="s">
        <v>45</v>
      </c>
      <c r="G15" s="8">
        <v>13</v>
      </c>
      <c r="H15" s="8">
        <v>0</v>
      </c>
      <c r="I15" s="8">
        <v>2</v>
      </c>
      <c r="J15" s="9">
        <v>12</v>
      </c>
      <c r="K15" s="14">
        <v>0</v>
      </c>
      <c r="L15" s="14">
        <v>0</v>
      </c>
      <c r="M15" s="14">
        <v>0</v>
      </c>
      <c r="N15" s="14">
        <v>0</v>
      </c>
      <c r="O15" s="14">
        <v>0</v>
      </c>
      <c r="P15" s="14">
        <v>0</v>
      </c>
      <c r="Q15" s="14">
        <v>0</v>
      </c>
      <c r="R15" s="14">
        <v>0</v>
      </c>
      <c r="S15" s="14">
        <v>0</v>
      </c>
      <c r="T15" s="15"/>
    </row>
  </sheetData>
  <mergeCells count="3">
    <mergeCell ref="K1:S1"/>
    <mergeCell ref="A1:A2"/>
    <mergeCell ref="B1:J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A6802-B4F8-4E4F-9762-9D5ED286A418}">
  <dimension ref="A1:N16"/>
  <sheetViews>
    <sheetView zoomScale="200" zoomScaleNormal="200" workbookViewId="0">
      <pane xSplit="1" topLeftCell="B1" activePane="topRight" state="frozen"/>
      <selection pane="topRight" activeCell="G19" sqref="G19"/>
    </sheetView>
  </sheetViews>
  <sheetFormatPr baseColWidth="10" defaultRowHeight="16"/>
  <cols>
    <col min="1" max="1" width="20.83203125" bestFit="1" customWidth="1"/>
    <col min="2" max="2" width="19.6640625" bestFit="1" customWidth="1"/>
    <col min="3" max="3" width="10" bestFit="1" customWidth="1"/>
    <col min="4" max="4" width="7" bestFit="1" customWidth="1"/>
    <col min="5" max="5" width="19.6640625" bestFit="1" customWidth="1"/>
    <col min="6" max="6" width="10" bestFit="1" customWidth="1"/>
    <col min="7" max="7" width="7" bestFit="1" customWidth="1"/>
    <col min="8" max="8" width="19.6640625" bestFit="1" customWidth="1"/>
    <col min="9" max="9" width="10" bestFit="1" customWidth="1"/>
    <col min="10" max="10" width="7" bestFit="1" customWidth="1"/>
    <col min="11" max="11" width="14.1640625" bestFit="1" customWidth="1"/>
    <col min="12" max="12" width="15" bestFit="1" customWidth="1"/>
    <col min="13" max="13" width="15" customWidth="1"/>
    <col min="14" max="14" width="13.33203125" bestFit="1" customWidth="1"/>
  </cols>
  <sheetData>
    <row r="1" spans="1:14">
      <c r="A1" s="35" t="s">
        <v>61</v>
      </c>
      <c r="B1" s="36">
        <v>1</v>
      </c>
      <c r="C1" s="36"/>
      <c r="D1" s="36"/>
      <c r="E1" s="36">
        <v>2</v>
      </c>
      <c r="F1" s="36"/>
      <c r="G1" s="36"/>
      <c r="H1" s="36">
        <v>3</v>
      </c>
      <c r="I1" s="36"/>
      <c r="J1" s="36"/>
      <c r="K1" s="42" t="s">
        <v>52</v>
      </c>
      <c r="L1" s="43"/>
      <c r="M1" s="43"/>
      <c r="N1" s="43"/>
    </row>
    <row r="2" spans="1:14">
      <c r="A2" s="35"/>
      <c r="B2" s="2" t="s">
        <v>49</v>
      </c>
      <c r="C2" s="2" t="s">
        <v>50</v>
      </c>
      <c r="D2" s="2" t="s">
        <v>51</v>
      </c>
      <c r="E2" s="2" t="s">
        <v>49</v>
      </c>
      <c r="F2" s="2" t="s">
        <v>50</v>
      </c>
      <c r="G2" s="2" t="s">
        <v>51</v>
      </c>
      <c r="H2" s="2" t="s">
        <v>49</v>
      </c>
      <c r="I2" s="2" t="s">
        <v>50</v>
      </c>
      <c r="J2" s="2" t="s">
        <v>51</v>
      </c>
      <c r="K2" s="2" t="s">
        <v>49</v>
      </c>
      <c r="L2" s="2" t="s">
        <v>50</v>
      </c>
      <c r="M2" s="2" t="s">
        <v>37</v>
      </c>
      <c r="N2" s="2" t="s">
        <v>51</v>
      </c>
    </row>
    <row r="3" spans="1:14">
      <c r="A3" s="2" t="s">
        <v>4</v>
      </c>
      <c r="B3" s="2">
        <f>56.18-51.429</f>
        <v>4.7509999999999977</v>
      </c>
      <c r="C3" s="2">
        <v>51.429000000000002</v>
      </c>
      <c r="D3" s="2">
        <v>1.8440000000000001</v>
      </c>
      <c r="E3" s="2">
        <f>57.954-52.863</f>
        <v>5.0910000000000011</v>
      </c>
      <c r="F3" s="2">
        <v>52.843000000000004</v>
      </c>
      <c r="G3" s="2">
        <v>2.0449999999999999</v>
      </c>
      <c r="H3" s="2">
        <f>55.536-50.358</f>
        <v>5.1780000000000044</v>
      </c>
      <c r="I3" s="2">
        <v>50.357999999999997</v>
      </c>
      <c r="J3" s="2">
        <v>1.94</v>
      </c>
      <c r="K3" s="2">
        <f t="shared" ref="K3:L9" si="0">AVERAGE(B3,E3,H3)</f>
        <v>5.0066666666666677</v>
      </c>
      <c r="L3" s="21">
        <f t="shared" si="0"/>
        <v>51.543333333333329</v>
      </c>
      <c r="M3" s="21">
        <f>K3+L3</f>
        <v>56.55</v>
      </c>
      <c r="N3" s="28">
        <f t="shared" ref="N3:N9" si="1">AVERAGE(D3,G3,J3)</f>
        <v>1.9430000000000003</v>
      </c>
    </row>
    <row r="4" spans="1:14">
      <c r="A4" s="2" t="s">
        <v>15</v>
      </c>
      <c r="B4" s="2">
        <f>13.581-8.567</f>
        <v>5.0139999999999993</v>
      </c>
      <c r="C4" s="2">
        <v>8.5670000000000002</v>
      </c>
      <c r="D4" s="2">
        <v>1.325</v>
      </c>
      <c r="E4" s="2">
        <f>13.3-8.35</f>
        <v>4.9500000000000011</v>
      </c>
      <c r="F4" s="2">
        <v>8.35</v>
      </c>
      <c r="G4" s="2">
        <v>1.2809999999999999</v>
      </c>
      <c r="H4" s="2">
        <f>13.501-8.784</f>
        <v>4.7169999999999987</v>
      </c>
      <c r="I4" s="2">
        <v>8.7840000000000007</v>
      </c>
      <c r="J4" s="2">
        <v>1.2789999999999999</v>
      </c>
      <c r="K4" s="2">
        <f t="shared" si="0"/>
        <v>4.8936666666666664</v>
      </c>
      <c r="L4" s="21">
        <f t="shared" si="0"/>
        <v>8.5670000000000002</v>
      </c>
      <c r="M4" s="21">
        <f t="shared" ref="M4:M16" si="2">K4+L4</f>
        <v>13.460666666666667</v>
      </c>
      <c r="N4" s="28">
        <f t="shared" si="1"/>
        <v>1.2949999999999999</v>
      </c>
    </row>
    <row r="5" spans="1:14">
      <c r="A5" s="2" t="s">
        <v>19</v>
      </c>
      <c r="B5" s="2">
        <f>8.561-3.518</f>
        <v>5.0430000000000001</v>
      </c>
      <c r="C5" s="2">
        <v>3.5179999999999998</v>
      </c>
      <c r="D5" s="2">
        <v>1.2889999999999999</v>
      </c>
      <c r="E5" s="2">
        <f>8.493-3.406</f>
        <v>5.0869999999999997</v>
      </c>
      <c r="F5" s="2">
        <v>3.4060000000000001</v>
      </c>
      <c r="G5" s="2">
        <v>1.29</v>
      </c>
      <c r="H5" s="2">
        <f>8.1-3.418</f>
        <v>4.6819999999999995</v>
      </c>
      <c r="I5" s="2">
        <v>3.4180000000000001</v>
      </c>
      <c r="J5" s="2">
        <v>1.2609999999999999</v>
      </c>
      <c r="K5" s="2">
        <f t="shared" si="0"/>
        <v>4.9373333333333322</v>
      </c>
      <c r="L5" s="2">
        <f t="shared" si="0"/>
        <v>3.4473333333333329</v>
      </c>
      <c r="M5" s="21">
        <f t="shared" si="2"/>
        <v>8.3846666666666643</v>
      </c>
      <c r="N5" s="28">
        <f t="shared" si="1"/>
        <v>1.28</v>
      </c>
    </row>
    <row r="6" spans="1:14">
      <c r="A6" s="2" t="s">
        <v>20</v>
      </c>
      <c r="B6" s="2">
        <f>15.182-10.501</f>
        <v>4.6810000000000009</v>
      </c>
      <c r="C6" s="2">
        <v>10.500999999999999</v>
      </c>
      <c r="D6" s="2">
        <v>1.4430000000000001</v>
      </c>
      <c r="E6" s="2">
        <f>15.612-10.725</f>
        <v>4.8870000000000005</v>
      </c>
      <c r="F6" s="2">
        <v>10.725</v>
      </c>
      <c r="G6" s="2">
        <v>1.3029999999999999</v>
      </c>
      <c r="H6" s="2">
        <f>15.628-10.539</f>
        <v>5.0890000000000004</v>
      </c>
      <c r="I6" s="2">
        <v>10.539</v>
      </c>
      <c r="J6" s="2">
        <v>1.2969999999999999</v>
      </c>
      <c r="K6" s="2">
        <f t="shared" si="0"/>
        <v>4.8856666666666673</v>
      </c>
      <c r="L6" s="2">
        <f t="shared" si="0"/>
        <v>10.588333333333333</v>
      </c>
      <c r="M6" s="21">
        <f t="shared" si="2"/>
        <v>15.474</v>
      </c>
      <c r="N6" s="28">
        <f t="shared" si="1"/>
        <v>1.3476666666666668</v>
      </c>
    </row>
    <row r="7" spans="1:14">
      <c r="A7" s="2" t="s">
        <v>23</v>
      </c>
      <c r="B7" s="2">
        <f>16.728-12.05</f>
        <v>4.6780000000000008</v>
      </c>
      <c r="C7" s="2">
        <v>12.05</v>
      </c>
      <c r="D7" s="2">
        <v>1.456</v>
      </c>
      <c r="E7" s="2">
        <f>16.541-11.714</f>
        <v>4.827</v>
      </c>
      <c r="F7" s="2">
        <v>11.714</v>
      </c>
      <c r="G7" s="2">
        <v>1.512</v>
      </c>
      <c r="H7" s="2">
        <f>16.452-11.441</f>
        <v>5.011000000000001</v>
      </c>
      <c r="I7" s="2">
        <v>11.441000000000001</v>
      </c>
      <c r="J7" s="2">
        <v>1.2270000000000001</v>
      </c>
      <c r="K7" s="2">
        <f t="shared" si="0"/>
        <v>4.8386666666666676</v>
      </c>
      <c r="L7" s="21">
        <f t="shared" si="0"/>
        <v>11.735000000000001</v>
      </c>
      <c r="M7" s="21">
        <f t="shared" si="2"/>
        <v>16.573666666666668</v>
      </c>
      <c r="N7" s="28">
        <f t="shared" si="1"/>
        <v>1.3983333333333334</v>
      </c>
    </row>
    <row r="8" spans="1:14">
      <c r="A8" s="2" t="s">
        <v>25</v>
      </c>
      <c r="B8" s="2">
        <f>25.357-20.542</f>
        <v>4.8149999999999977</v>
      </c>
      <c r="C8" s="2">
        <v>20.542000000000002</v>
      </c>
      <c r="D8" s="2">
        <v>1.5549999999999999</v>
      </c>
      <c r="E8" s="2">
        <f>24.758-20.08</f>
        <v>4.6780000000000008</v>
      </c>
      <c r="F8" s="2">
        <v>20.079999999999998</v>
      </c>
      <c r="G8" s="2">
        <v>1.3819999999999999</v>
      </c>
      <c r="H8" s="2">
        <f>23.283-18.584</f>
        <v>4.6990000000000016</v>
      </c>
      <c r="I8" s="2">
        <v>18.584</v>
      </c>
      <c r="J8" s="2">
        <v>1.405</v>
      </c>
      <c r="K8" s="2">
        <f t="shared" si="0"/>
        <v>4.730666666666667</v>
      </c>
      <c r="L8" s="2">
        <f t="shared" si="0"/>
        <v>19.735333333333333</v>
      </c>
      <c r="M8" s="21">
        <f t="shared" si="2"/>
        <v>24.466000000000001</v>
      </c>
      <c r="N8" s="28">
        <f t="shared" si="1"/>
        <v>1.4473333333333331</v>
      </c>
    </row>
    <row r="9" spans="1:14">
      <c r="A9" s="2" t="s">
        <v>9</v>
      </c>
      <c r="B9" s="2">
        <f>14.252-9.36</f>
        <v>4.8920000000000012</v>
      </c>
      <c r="C9" s="2">
        <v>9.36</v>
      </c>
      <c r="D9" s="2">
        <v>1.38</v>
      </c>
      <c r="E9" s="2">
        <f>14.023-9.327</f>
        <v>4.6959999999999997</v>
      </c>
      <c r="F9" s="2">
        <v>9.327</v>
      </c>
      <c r="G9" s="2">
        <v>1.294</v>
      </c>
      <c r="H9" s="2">
        <f>14.033-9.355</f>
        <v>4.677999999999999</v>
      </c>
      <c r="I9" s="2">
        <v>9.3550000000000004</v>
      </c>
      <c r="J9" s="2">
        <v>1.2889999999999999</v>
      </c>
      <c r="K9" s="2">
        <f t="shared" si="0"/>
        <v>4.7553333333333336</v>
      </c>
      <c r="L9" s="2">
        <f t="shared" si="0"/>
        <v>9.3473333333333333</v>
      </c>
      <c r="M9" s="21">
        <f t="shared" si="2"/>
        <v>14.102666666666668</v>
      </c>
      <c r="N9" s="28">
        <f t="shared" si="1"/>
        <v>1.321</v>
      </c>
    </row>
    <row r="10" spans="1:14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1"/>
      <c r="M10" s="21"/>
      <c r="N10" s="28"/>
    </row>
    <row r="11" spans="1:14">
      <c r="A11" s="2" t="s">
        <v>16</v>
      </c>
      <c r="B11" s="2">
        <f>4*60+1.765-236.145</f>
        <v>5.6199999999999761</v>
      </c>
      <c r="C11" s="2">
        <f>3*60+56.145</f>
        <v>236.14500000000001</v>
      </c>
      <c r="D11" s="2">
        <v>2.1150000000000002</v>
      </c>
      <c r="E11" s="2">
        <f>5.644-0.074</f>
        <v>5.57</v>
      </c>
      <c r="F11" s="2">
        <f>4*60+0.071</f>
        <v>240.071</v>
      </c>
      <c r="G11" s="2">
        <v>2.14</v>
      </c>
      <c r="H11" s="2">
        <f>56.891-51.239</f>
        <v>5.652000000000001</v>
      </c>
      <c r="I11" s="2">
        <f>3*60+51.239</f>
        <v>231.239</v>
      </c>
      <c r="J11" s="2">
        <v>2.1070000000000002</v>
      </c>
      <c r="K11" s="2">
        <f t="shared" ref="K11:L16" si="3">AVERAGE(B11,E11,H11)</f>
        <v>5.6139999999999928</v>
      </c>
      <c r="L11" s="28">
        <f t="shared" si="3"/>
        <v>235.81833333333336</v>
      </c>
      <c r="M11" s="21">
        <f t="shared" si="2"/>
        <v>241.43233333333336</v>
      </c>
      <c r="N11" s="28">
        <f t="shared" ref="N11:N16" si="4">AVERAGE(D11,G11,J11)</f>
        <v>2.1206666666666671</v>
      </c>
    </row>
    <row r="12" spans="1:14">
      <c r="A12" s="2" t="s">
        <v>18</v>
      </c>
      <c r="B12" s="2">
        <f>11.486-6.471</f>
        <v>5.0150000000000006</v>
      </c>
      <c r="C12" s="2">
        <v>6.4710000000000001</v>
      </c>
      <c r="D12" s="2">
        <v>1.1879999999999999</v>
      </c>
      <c r="E12" s="2">
        <f>10.933-6.27</f>
        <v>4.6630000000000003</v>
      </c>
      <c r="F12" s="2">
        <v>6.27</v>
      </c>
      <c r="G12" s="2">
        <v>1.1639999999999999</v>
      </c>
      <c r="H12" s="2">
        <f>11.295-6.283</f>
        <v>5.0119999999999996</v>
      </c>
      <c r="I12" s="2">
        <v>6.2830000000000004</v>
      </c>
      <c r="J12" s="2">
        <v>1.4219999999999999</v>
      </c>
      <c r="K12" s="2">
        <f t="shared" si="3"/>
        <v>4.8966666666666674</v>
      </c>
      <c r="L12" s="28">
        <f t="shared" si="3"/>
        <v>6.3413333333333339</v>
      </c>
      <c r="M12" s="21">
        <f t="shared" si="2"/>
        <v>11.238000000000001</v>
      </c>
      <c r="N12" s="28">
        <f t="shared" si="4"/>
        <v>1.258</v>
      </c>
    </row>
    <row r="13" spans="1:14">
      <c r="A13" s="2" t="s">
        <v>21</v>
      </c>
      <c r="B13" s="2">
        <f>14.774-10.114</f>
        <v>4.6599999999999984</v>
      </c>
      <c r="C13" s="2">
        <v>10.114000000000001</v>
      </c>
      <c r="D13" s="2">
        <v>1.2549999999999999</v>
      </c>
      <c r="E13" s="2">
        <f>14.713-10.029</f>
        <v>4.6839999999999993</v>
      </c>
      <c r="F13" s="2">
        <v>10.029</v>
      </c>
      <c r="G13" s="2">
        <v>1.343</v>
      </c>
      <c r="H13" s="2">
        <f>14.69-9.947</f>
        <v>4.7430000000000003</v>
      </c>
      <c r="I13" s="2">
        <v>9.9469999999999992</v>
      </c>
      <c r="J13" s="2">
        <v>1.262</v>
      </c>
      <c r="K13" s="2">
        <f t="shared" si="3"/>
        <v>4.695666666666666</v>
      </c>
      <c r="L13" s="28">
        <f t="shared" si="3"/>
        <v>10.029999999999999</v>
      </c>
      <c r="M13" s="21">
        <f t="shared" si="2"/>
        <v>14.725666666666665</v>
      </c>
      <c r="N13" s="28">
        <f t="shared" si="4"/>
        <v>1.2866666666666666</v>
      </c>
    </row>
    <row r="14" spans="1:14">
      <c r="A14" s="2" t="s">
        <v>22</v>
      </c>
      <c r="B14" s="2">
        <f>11.636-7.015</f>
        <v>4.6209999999999996</v>
      </c>
      <c r="C14" s="2">
        <v>7.0149999999999997</v>
      </c>
      <c r="D14" s="2">
        <v>1.21</v>
      </c>
      <c r="E14" s="2">
        <f>11.214-6.478</f>
        <v>4.7360000000000007</v>
      </c>
      <c r="F14" s="2">
        <v>6.4779999999999998</v>
      </c>
      <c r="G14" s="2">
        <v>1.224</v>
      </c>
      <c r="H14" s="2">
        <f>11.649-6.511</f>
        <v>5.137999999999999</v>
      </c>
      <c r="I14" s="2">
        <v>6.5110000000000001</v>
      </c>
      <c r="J14" s="2">
        <v>1.202</v>
      </c>
      <c r="K14" s="2">
        <f t="shared" si="3"/>
        <v>4.8316666666666661</v>
      </c>
      <c r="L14" s="28">
        <f t="shared" si="3"/>
        <v>6.6679999999999993</v>
      </c>
      <c r="M14" s="21">
        <f t="shared" si="2"/>
        <v>11.499666666666666</v>
      </c>
      <c r="N14" s="28">
        <f t="shared" si="4"/>
        <v>1.212</v>
      </c>
    </row>
    <row r="15" spans="1:14">
      <c r="A15" s="2" t="s">
        <v>24</v>
      </c>
      <c r="B15" s="2">
        <f>11.149-6.494</f>
        <v>4.6549999999999994</v>
      </c>
      <c r="C15" s="2">
        <v>6.4939999999999998</v>
      </c>
      <c r="D15" s="2">
        <v>1.1930000000000001</v>
      </c>
      <c r="E15" s="2">
        <f>11.166-6.363</f>
        <v>4.8029999999999999</v>
      </c>
      <c r="F15" s="2">
        <v>6.3630000000000004</v>
      </c>
      <c r="G15" s="2">
        <v>1.458</v>
      </c>
      <c r="H15" s="2">
        <f>11.068-6.319</f>
        <v>4.7489999999999997</v>
      </c>
      <c r="I15" s="2">
        <v>6.319</v>
      </c>
      <c r="J15" s="2">
        <v>1.357</v>
      </c>
      <c r="K15" s="2">
        <f t="shared" si="3"/>
        <v>4.735666666666666</v>
      </c>
      <c r="L15" s="28">
        <f t="shared" si="3"/>
        <v>6.3919999999999995</v>
      </c>
      <c r="M15" s="21">
        <f t="shared" si="2"/>
        <v>11.127666666666666</v>
      </c>
      <c r="N15" s="28">
        <f t="shared" si="4"/>
        <v>1.3360000000000001</v>
      </c>
    </row>
    <row r="16" spans="1:14">
      <c r="A16" s="2" t="s">
        <v>26</v>
      </c>
      <c r="B16" s="2">
        <f>15.23-10.597</f>
        <v>4.6330000000000009</v>
      </c>
      <c r="C16" s="2">
        <v>10.597</v>
      </c>
      <c r="D16" s="2">
        <v>1.4239999999999999</v>
      </c>
      <c r="E16" s="2">
        <f>15.399-10.722</f>
        <v>4.6769999999999996</v>
      </c>
      <c r="F16" s="2">
        <v>10.722</v>
      </c>
      <c r="G16" s="2">
        <v>1.337</v>
      </c>
      <c r="H16" s="2">
        <f>14.861-10.222</f>
        <v>4.6390000000000011</v>
      </c>
      <c r="I16" s="2">
        <v>10.222</v>
      </c>
      <c r="J16" s="2">
        <v>1.5109999999999999</v>
      </c>
      <c r="K16" s="2">
        <f t="shared" si="3"/>
        <v>4.6496666666666675</v>
      </c>
      <c r="L16" s="28">
        <f t="shared" si="3"/>
        <v>10.513666666666666</v>
      </c>
      <c r="M16" s="21">
        <f t="shared" si="2"/>
        <v>15.163333333333334</v>
      </c>
      <c r="N16" s="28">
        <f t="shared" si="4"/>
        <v>1.4240000000000002</v>
      </c>
    </row>
  </sheetData>
  <mergeCells count="5">
    <mergeCell ref="K1:N1"/>
    <mergeCell ref="E1:G1"/>
    <mergeCell ref="H1:J1"/>
    <mergeCell ref="A1:A2"/>
    <mergeCell ref="B1:D1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E52D6-F4FA-B941-A7CB-E58D4D2B5A02}">
  <dimension ref="A1:U20"/>
  <sheetViews>
    <sheetView zoomScale="200" zoomScaleNormal="200" workbookViewId="0">
      <pane xSplit="1" topLeftCell="B1" activePane="topRight" state="frozen"/>
      <selection pane="topRight" activeCell="E27" sqref="E27"/>
    </sheetView>
  </sheetViews>
  <sheetFormatPr baseColWidth="10" defaultRowHeight="16"/>
  <cols>
    <col min="1" max="1" width="20.83203125" bestFit="1" customWidth="1"/>
    <col min="2" max="2" width="13.6640625" customWidth="1"/>
    <col min="3" max="16" width="12" bestFit="1" customWidth="1"/>
  </cols>
  <sheetData>
    <row r="1" spans="1:21">
      <c r="A1" s="35" t="s">
        <v>61</v>
      </c>
      <c r="B1" s="35">
        <v>1</v>
      </c>
      <c r="C1" s="35"/>
      <c r="D1" s="35"/>
      <c r="E1" s="35"/>
      <c r="F1" s="35"/>
      <c r="G1" s="35">
        <v>2</v>
      </c>
      <c r="H1" s="35"/>
      <c r="I1" s="35"/>
      <c r="J1" s="35"/>
      <c r="K1" s="35"/>
      <c r="L1" s="35">
        <v>3</v>
      </c>
      <c r="M1" s="35"/>
      <c r="N1" s="35"/>
      <c r="O1" s="35"/>
      <c r="P1" s="35"/>
      <c r="Q1" s="44" t="s">
        <v>52</v>
      </c>
      <c r="R1" s="44"/>
      <c r="S1" s="44"/>
      <c r="T1" s="44"/>
      <c r="U1" s="44"/>
    </row>
    <row r="2" spans="1:21">
      <c r="A2" s="35"/>
      <c r="B2" s="25" t="s">
        <v>54</v>
      </c>
      <c r="C2" s="25" t="s">
        <v>56</v>
      </c>
      <c r="D2" s="25" t="s">
        <v>58</v>
      </c>
      <c r="E2" s="25" t="s">
        <v>60</v>
      </c>
      <c r="F2" s="25" t="s">
        <v>37</v>
      </c>
      <c r="G2" s="25" t="s">
        <v>54</v>
      </c>
      <c r="H2" s="25" t="s">
        <v>56</v>
      </c>
      <c r="I2" s="25" t="s">
        <v>58</v>
      </c>
      <c r="J2" s="25" t="s">
        <v>60</v>
      </c>
      <c r="K2" s="25" t="s">
        <v>37</v>
      </c>
      <c r="L2" s="25" t="s">
        <v>54</v>
      </c>
      <c r="M2" s="25" t="s">
        <v>56</v>
      </c>
      <c r="N2" s="25" t="s">
        <v>58</v>
      </c>
      <c r="O2" s="25" t="s">
        <v>60</v>
      </c>
      <c r="P2" s="25" t="s">
        <v>37</v>
      </c>
      <c r="Q2" s="33" t="s">
        <v>53</v>
      </c>
      <c r="R2" s="34" t="s">
        <v>55</v>
      </c>
      <c r="S2" s="34" t="s">
        <v>57</v>
      </c>
      <c r="T2" s="34" t="s">
        <v>59</v>
      </c>
      <c r="U2" s="34" t="s">
        <v>36</v>
      </c>
    </row>
    <row r="3" spans="1:21">
      <c r="A3" s="25" t="s">
        <v>28</v>
      </c>
      <c r="B3" s="25">
        <v>0.48699999999999999</v>
      </c>
      <c r="C3" s="25">
        <v>2.0950000000000002</v>
      </c>
      <c r="D3" s="25">
        <v>302.97000000000003</v>
      </c>
      <c r="E3" s="26">
        <v>3600</v>
      </c>
      <c r="F3" s="25" t="s">
        <v>17</v>
      </c>
      <c r="G3" s="23">
        <v>0.45800000000000002</v>
      </c>
      <c r="H3" s="23">
        <v>2.069</v>
      </c>
      <c r="I3" s="23">
        <v>300.61</v>
      </c>
      <c r="J3" s="27">
        <v>3600</v>
      </c>
      <c r="K3" s="23" t="s">
        <v>17</v>
      </c>
      <c r="L3" s="23">
        <v>0.45900000000000002</v>
      </c>
      <c r="M3" s="23">
        <v>1.7929999999999999</v>
      </c>
      <c r="N3" s="23">
        <v>280.8</v>
      </c>
      <c r="O3" s="27">
        <v>3600</v>
      </c>
      <c r="P3" s="23" t="s">
        <v>17</v>
      </c>
      <c r="Q3" s="33">
        <f>AVERAGE(B3,G3,L3)</f>
        <v>0.46800000000000003</v>
      </c>
      <c r="R3" s="33">
        <f t="shared" ref="R3:U9" si="0">AVERAGE(C3,H3,M3)</f>
        <v>1.9856666666666667</v>
      </c>
      <c r="S3" s="33">
        <f t="shared" si="0"/>
        <v>294.79333333333335</v>
      </c>
      <c r="T3" s="27">
        <v>3600</v>
      </c>
      <c r="U3" s="33" t="s">
        <v>17</v>
      </c>
    </row>
    <row r="4" spans="1:21">
      <c r="A4" s="25" t="s">
        <v>29</v>
      </c>
      <c r="B4" s="25">
        <v>0.58899999999999997</v>
      </c>
      <c r="C4" s="25">
        <v>0.74299999999999999</v>
      </c>
      <c r="D4" s="25">
        <v>1211.73</v>
      </c>
      <c r="E4" s="25">
        <v>671.45</v>
      </c>
      <c r="F4" s="25">
        <f>B4+C4+D4+E4</f>
        <v>1884.5120000000002</v>
      </c>
      <c r="G4" s="16">
        <v>0.55400000000000005</v>
      </c>
      <c r="H4" s="16">
        <v>0.75600000000000001</v>
      </c>
      <c r="I4" s="16">
        <v>1163.69</v>
      </c>
      <c r="J4" s="16">
        <v>670.62</v>
      </c>
      <c r="K4" s="25">
        <f>G4+H4+I4+J4</f>
        <v>1835.62</v>
      </c>
      <c r="L4" s="16">
        <v>0.754</v>
      </c>
      <c r="M4" s="16">
        <v>0.68700000000000006</v>
      </c>
      <c r="N4" s="16">
        <v>1115.8</v>
      </c>
      <c r="O4" s="16">
        <v>671.3</v>
      </c>
      <c r="P4" s="25">
        <f>L4+M4+N4+O4</f>
        <v>1788.5409999999999</v>
      </c>
      <c r="Q4" s="33">
        <f t="shared" ref="Q4:Q9" si="1">AVERAGE(B4,G4,L4)</f>
        <v>0.6323333333333333</v>
      </c>
      <c r="R4" s="33">
        <f t="shared" si="0"/>
        <v>0.72866666666666668</v>
      </c>
      <c r="S4" s="33">
        <f t="shared" si="0"/>
        <v>1163.74</v>
      </c>
      <c r="T4" s="33">
        <f t="shared" si="0"/>
        <v>671.12333333333333</v>
      </c>
      <c r="U4" s="33">
        <f t="shared" si="0"/>
        <v>1836.2243333333333</v>
      </c>
    </row>
    <row r="5" spans="1:21">
      <c r="A5" s="25" t="s">
        <v>30</v>
      </c>
      <c r="B5" s="25">
        <v>0.315</v>
      </c>
      <c r="C5" s="25">
        <v>0.216</v>
      </c>
      <c r="D5" s="25">
        <v>0.44</v>
      </c>
      <c r="E5" s="25">
        <v>0.31</v>
      </c>
      <c r="F5" s="25">
        <f>B5+C5+D5+E5</f>
        <v>1.2810000000000001</v>
      </c>
      <c r="G5" s="24">
        <v>0.34300000000000003</v>
      </c>
      <c r="H5" s="16">
        <v>0.248</v>
      </c>
      <c r="I5" s="16">
        <v>0.44</v>
      </c>
      <c r="J5" s="16">
        <v>0.3</v>
      </c>
      <c r="K5" s="25">
        <f>G5+H5+I5+J5</f>
        <v>1.331</v>
      </c>
      <c r="L5" s="2">
        <v>0.315</v>
      </c>
      <c r="M5" s="2">
        <v>0.218</v>
      </c>
      <c r="N5" s="2">
        <v>0.39600000000000002</v>
      </c>
      <c r="O5" s="2">
        <v>0.26400000000000001</v>
      </c>
      <c r="P5" s="25">
        <f>L5+M5+N5+O5</f>
        <v>1.1930000000000001</v>
      </c>
      <c r="Q5" s="33">
        <f t="shared" si="1"/>
        <v>0.32433333333333336</v>
      </c>
      <c r="R5" s="33">
        <f t="shared" si="0"/>
        <v>0.2273333333333333</v>
      </c>
      <c r="S5" s="33">
        <f t="shared" si="0"/>
        <v>0.42533333333333334</v>
      </c>
      <c r="T5" s="33">
        <f t="shared" si="0"/>
        <v>0.29133333333333333</v>
      </c>
      <c r="U5" s="33">
        <f t="shared" si="0"/>
        <v>1.2683333333333333</v>
      </c>
    </row>
    <row r="6" spans="1:21">
      <c r="A6" s="25" t="s">
        <v>31</v>
      </c>
      <c r="B6" s="25">
        <v>0.29699999999999999</v>
      </c>
      <c r="C6" s="25">
        <v>0.83199999999999996</v>
      </c>
      <c r="D6" s="25">
        <v>108.95</v>
      </c>
      <c r="E6" s="25">
        <v>249.3</v>
      </c>
      <c r="F6" s="25">
        <f>B6+C6+D6+E6</f>
        <v>359.37900000000002</v>
      </c>
      <c r="G6" s="16">
        <v>0.29499999999999998</v>
      </c>
      <c r="H6" s="16">
        <v>0.872</v>
      </c>
      <c r="I6" s="16">
        <v>105.68</v>
      </c>
      <c r="J6" s="16">
        <v>246.71</v>
      </c>
      <c r="K6" s="25">
        <f>G6+H6+I6+J6</f>
        <v>353.55700000000002</v>
      </c>
      <c r="L6" s="16">
        <v>0.3</v>
      </c>
      <c r="M6" s="16">
        <v>0.751</v>
      </c>
      <c r="N6" s="16">
        <v>111.01</v>
      </c>
      <c r="O6" s="16">
        <v>256.08999999999997</v>
      </c>
      <c r="P6" s="25">
        <f>L6+M6+N6+O6</f>
        <v>368.15099999999995</v>
      </c>
      <c r="Q6" s="33">
        <f t="shared" si="1"/>
        <v>0.29733333333333328</v>
      </c>
      <c r="R6" s="33">
        <f t="shared" si="0"/>
        <v>0.81833333333333336</v>
      </c>
      <c r="S6" s="33">
        <f t="shared" si="0"/>
        <v>108.54666666666667</v>
      </c>
      <c r="T6" s="33">
        <f t="shared" si="0"/>
        <v>250.69999999999996</v>
      </c>
      <c r="U6" s="33">
        <f t="shared" si="0"/>
        <v>360.36233333333331</v>
      </c>
    </row>
    <row r="7" spans="1:21">
      <c r="A7" s="25" t="s">
        <v>32</v>
      </c>
      <c r="B7" s="25">
        <v>0.29299999999999998</v>
      </c>
      <c r="C7" s="25">
        <v>0.99399999999999999</v>
      </c>
      <c r="D7" s="27">
        <v>3600</v>
      </c>
      <c r="E7" s="25" t="s">
        <v>17</v>
      </c>
      <c r="F7" s="25" t="s">
        <v>17</v>
      </c>
      <c r="G7" s="23">
        <v>0.28799999999999998</v>
      </c>
      <c r="H7" s="23">
        <v>0.96599999999999997</v>
      </c>
      <c r="I7" s="27">
        <v>3600</v>
      </c>
      <c r="J7" s="23" t="s">
        <v>17</v>
      </c>
      <c r="K7" s="23" t="s">
        <v>17</v>
      </c>
      <c r="L7" s="2">
        <v>0.316</v>
      </c>
      <c r="M7" s="2">
        <v>0.96799999999999997</v>
      </c>
      <c r="N7" s="27">
        <v>3600</v>
      </c>
      <c r="O7" s="23" t="s">
        <v>17</v>
      </c>
      <c r="P7" s="23" t="s">
        <v>17</v>
      </c>
      <c r="Q7" s="33">
        <f t="shared" si="1"/>
        <v>0.29899999999999999</v>
      </c>
      <c r="R7" s="33">
        <f t="shared" si="0"/>
        <v>0.97599999999999998</v>
      </c>
      <c r="S7" s="27">
        <v>3600</v>
      </c>
      <c r="T7" s="33" t="s">
        <v>17</v>
      </c>
      <c r="U7" s="33" t="s">
        <v>17</v>
      </c>
    </row>
    <row r="8" spans="1:21">
      <c r="A8" s="25" t="s">
        <v>33</v>
      </c>
      <c r="B8" s="30">
        <v>0.84299999999999997</v>
      </c>
      <c r="C8" s="31">
        <v>4.8579999999999997</v>
      </c>
      <c r="D8" s="30">
        <v>356.63</v>
      </c>
      <c r="E8" s="30">
        <v>125.25</v>
      </c>
      <c r="F8" s="30">
        <f>B8+C8+D8+E8</f>
        <v>487.58100000000002</v>
      </c>
      <c r="G8" s="32">
        <v>0.85299999999999998</v>
      </c>
      <c r="H8" s="32">
        <v>4.8710000000000004</v>
      </c>
      <c r="I8" s="31">
        <v>347.22</v>
      </c>
      <c r="J8" s="31">
        <v>126.47</v>
      </c>
      <c r="K8" s="30">
        <f>G8+H8+I8+J8</f>
        <v>479.41399999999999</v>
      </c>
      <c r="L8" s="29">
        <v>0.81</v>
      </c>
      <c r="M8" s="29">
        <v>4.7990000000000004</v>
      </c>
      <c r="N8" s="16">
        <v>449.61</v>
      </c>
      <c r="O8" s="16">
        <v>130.18</v>
      </c>
      <c r="P8" s="25">
        <f>L8+M8+N8+O8</f>
        <v>585.399</v>
      </c>
      <c r="Q8" s="33">
        <f t="shared" si="1"/>
        <v>0.83533333333333337</v>
      </c>
      <c r="R8" s="33">
        <f t="shared" si="0"/>
        <v>4.8426666666666662</v>
      </c>
      <c r="S8" s="33">
        <f t="shared" si="0"/>
        <v>384.48666666666668</v>
      </c>
      <c r="T8" s="33">
        <f t="shared" si="0"/>
        <v>127.3</v>
      </c>
      <c r="U8" s="33">
        <f t="shared" si="0"/>
        <v>517.46466666666663</v>
      </c>
    </row>
    <row r="9" spans="1:21">
      <c r="A9" s="25" t="s">
        <v>27</v>
      </c>
      <c r="B9" s="25">
        <v>0.50700000000000001</v>
      </c>
      <c r="C9" s="25">
        <v>1.591</v>
      </c>
      <c r="D9" s="25">
        <v>22.72</v>
      </c>
      <c r="E9" s="25">
        <v>18.100000000000001</v>
      </c>
      <c r="F9" s="25">
        <f>B9+C9+D9+E9</f>
        <v>42.917999999999999</v>
      </c>
      <c r="G9" s="16">
        <v>0.53</v>
      </c>
      <c r="H9" s="16">
        <v>1.6319999999999999</v>
      </c>
      <c r="I9" s="16">
        <v>23.07</v>
      </c>
      <c r="J9" s="16">
        <v>18.29</v>
      </c>
      <c r="K9" s="25">
        <f>G9+H9+I9+J9</f>
        <v>43.521999999999998</v>
      </c>
      <c r="L9" s="16">
        <v>0.56299999999999994</v>
      </c>
      <c r="M9" s="16">
        <v>0.74</v>
      </c>
      <c r="N9" s="16">
        <v>22.46</v>
      </c>
      <c r="O9" s="16">
        <v>17.690000000000001</v>
      </c>
      <c r="P9" s="25">
        <f>L9+M9+N9+O9</f>
        <v>41.453000000000003</v>
      </c>
      <c r="Q9" s="33">
        <f t="shared" si="1"/>
        <v>0.53333333333333333</v>
      </c>
      <c r="R9" s="33">
        <f t="shared" si="0"/>
        <v>1.321</v>
      </c>
      <c r="S9" s="33">
        <f t="shared" si="0"/>
        <v>22.75</v>
      </c>
      <c r="T9" s="33">
        <f t="shared" si="0"/>
        <v>18.026666666666667</v>
      </c>
      <c r="U9" s="33">
        <f t="shared" si="0"/>
        <v>42.631</v>
      </c>
    </row>
    <row r="12" spans="1:21">
      <c r="A12" s="35" t="s">
        <v>61</v>
      </c>
      <c r="B12" s="45" t="s">
        <v>0</v>
      </c>
      <c r="C12" s="45" t="s">
        <v>1</v>
      </c>
      <c r="D12" s="45" t="s">
        <v>2</v>
      </c>
      <c r="E12" s="45" t="s">
        <v>39</v>
      </c>
      <c r="F12" s="45" t="s">
        <v>40</v>
      </c>
    </row>
    <row r="13" spans="1:21">
      <c r="A13" s="35"/>
      <c r="B13" s="46"/>
      <c r="C13" s="46"/>
      <c r="D13" s="46"/>
      <c r="E13" s="46"/>
      <c r="F13" s="46"/>
    </row>
    <row r="14" spans="1:21">
      <c r="A14" s="25" t="s">
        <v>28</v>
      </c>
      <c r="B14" s="25" t="s">
        <v>17</v>
      </c>
      <c r="C14" s="25" t="s">
        <v>17</v>
      </c>
      <c r="D14" s="25" t="s">
        <v>17</v>
      </c>
      <c r="E14" s="25" t="s">
        <v>17</v>
      </c>
      <c r="F14" s="25" t="s">
        <v>17</v>
      </c>
    </row>
    <row r="15" spans="1:21">
      <c r="A15" s="25" t="s">
        <v>29</v>
      </c>
      <c r="B15" s="2">
        <v>22</v>
      </c>
      <c r="C15" s="2">
        <v>2</v>
      </c>
      <c r="D15" s="2">
        <v>0</v>
      </c>
      <c r="E15" s="2">
        <v>6</v>
      </c>
      <c r="F15" s="2">
        <v>0</v>
      </c>
    </row>
    <row r="16" spans="1:21">
      <c r="A16" s="25" t="s">
        <v>30</v>
      </c>
      <c r="B16" s="16">
        <v>0</v>
      </c>
      <c r="C16" s="16">
        <v>1</v>
      </c>
      <c r="D16" s="16">
        <v>0</v>
      </c>
      <c r="E16" s="16">
        <v>1</v>
      </c>
      <c r="F16" s="16">
        <v>2</v>
      </c>
    </row>
    <row r="17" spans="1:6">
      <c r="A17" s="25" t="s">
        <v>31</v>
      </c>
      <c r="B17" s="2">
        <v>21</v>
      </c>
      <c r="C17" s="2">
        <v>0</v>
      </c>
      <c r="D17" s="2">
        <v>0</v>
      </c>
      <c r="E17" s="2">
        <v>0</v>
      </c>
      <c r="F17" s="2">
        <v>0</v>
      </c>
    </row>
    <row r="18" spans="1:6">
      <c r="A18" s="25" t="s">
        <v>32</v>
      </c>
      <c r="B18" s="25" t="s">
        <v>17</v>
      </c>
      <c r="C18" s="25" t="s">
        <v>17</v>
      </c>
      <c r="D18" s="25" t="s">
        <v>17</v>
      </c>
      <c r="E18" s="25" t="s">
        <v>17</v>
      </c>
      <c r="F18" s="25" t="s">
        <v>17</v>
      </c>
    </row>
    <row r="19" spans="1:6">
      <c r="A19" s="25" t="s">
        <v>33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</row>
    <row r="20" spans="1:6">
      <c r="A20" s="25" t="s">
        <v>27</v>
      </c>
      <c r="B20" s="2">
        <v>0</v>
      </c>
      <c r="C20" s="2">
        <v>0</v>
      </c>
      <c r="D20" s="2">
        <v>0</v>
      </c>
      <c r="E20" s="2">
        <v>6</v>
      </c>
      <c r="F20" s="2">
        <v>47</v>
      </c>
    </row>
  </sheetData>
  <mergeCells count="11">
    <mergeCell ref="L1:P1"/>
    <mergeCell ref="Q1:U1"/>
    <mergeCell ref="A1:A2"/>
    <mergeCell ref="B1:F1"/>
    <mergeCell ref="A12:A13"/>
    <mergeCell ref="G1:K1"/>
    <mergeCell ref="B12:B13"/>
    <mergeCell ref="C12:C13"/>
    <mergeCell ref="D12:D13"/>
    <mergeCell ref="E12:E13"/>
    <mergeCell ref="F12:F13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42F22-A8DF-7F46-843A-9B99779D5D63}">
  <dimension ref="A1:J31"/>
  <sheetViews>
    <sheetView tabSelected="1" zoomScale="200" zoomScaleNormal="200" workbookViewId="0">
      <pane xSplit="1" topLeftCell="B1" activePane="topRight" state="frozen"/>
      <selection activeCell="A28" sqref="A28"/>
      <selection pane="topRight" activeCell="E21" sqref="E21"/>
    </sheetView>
  </sheetViews>
  <sheetFormatPr baseColWidth="10" defaultRowHeight="16"/>
  <cols>
    <col min="1" max="1" width="19.83203125" customWidth="1"/>
    <col min="3" max="3" width="16.6640625" customWidth="1"/>
    <col min="8" max="8" width="14.6640625" customWidth="1"/>
    <col min="9" max="9" width="14.83203125" customWidth="1"/>
    <col min="10" max="10" width="13.6640625" customWidth="1"/>
  </cols>
  <sheetData>
    <row r="1" spans="1:10">
      <c r="A1" s="2" t="s">
        <v>61</v>
      </c>
      <c r="B1" s="2" t="s">
        <v>62</v>
      </c>
      <c r="C1" s="2" t="s">
        <v>64</v>
      </c>
      <c r="D1" s="2" t="s">
        <v>65</v>
      </c>
      <c r="E1" s="2" t="s">
        <v>66</v>
      </c>
      <c r="F1" s="2" t="s">
        <v>67</v>
      </c>
      <c r="G1" s="16" t="s">
        <v>68</v>
      </c>
      <c r="H1" s="16" t="s">
        <v>69</v>
      </c>
      <c r="I1" s="16" t="s">
        <v>70</v>
      </c>
      <c r="J1" s="16" t="s">
        <v>63</v>
      </c>
    </row>
    <row r="2" spans="1:10">
      <c r="A2" s="2" t="s">
        <v>4</v>
      </c>
      <c r="B2" s="2">
        <v>689</v>
      </c>
      <c r="C2" s="2">
        <v>38</v>
      </c>
      <c r="D2" s="2">
        <v>320</v>
      </c>
      <c r="E2" s="2">
        <v>6877</v>
      </c>
      <c r="F2" s="2">
        <v>187646</v>
      </c>
      <c r="G2" s="2">
        <v>684</v>
      </c>
      <c r="H2" s="2">
        <v>16617</v>
      </c>
      <c r="I2" s="2">
        <v>2018</v>
      </c>
      <c r="J2" s="2">
        <v>151426</v>
      </c>
    </row>
    <row r="3" spans="1:10">
      <c r="A3" s="21" t="s">
        <v>15</v>
      </c>
      <c r="B3" s="21">
        <v>231</v>
      </c>
      <c r="C3" s="21">
        <v>22</v>
      </c>
      <c r="D3" s="21">
        <v>620</v>
      </c>
      <c r="E3" s="21">
        <v>6912</v>
      </c>
      <c r="F3" s="21">
        <v>18179</v>
      </c>
      <c r="G3" s="21">
        <v>638</v>
      </c>
      <c r="H3" s="21">
        <v>2229043</v>
      </c>
      <c r="I3" s="21">
        <v>2015</v>
      </c>
      <c r="J3" s="2">
        <v>2946</v>
      </c>
    </row>
    <row r="4" spans="1:10">
      <c r="A4" s="5" t="s">
        <v>16</v>
      </c>
      <c r="B4" s="5">
        <v>1687</v>
      </c>
      <c r="C4" s="5">
        <v>351</v>
      </c>
      <c r="D4" s="5">
        <v>421</v>
      </c>
      <c r="E4" s="5">
        <v>260478</v>
      </c>
      <c r="F4" s="5">
        <v>932886</v>
      </c>
      <c r="G4" s="5">
        <v>3100</v>
      </c>
      <c r="H4" s="5">
        <v>2190</v>
      </c>
      <c r="I4" s="5">
        <v>2021</v>
      </c>
      <c r="J4" s="2">
        <v>980</v>
      </c>
    </row>
    <row r="5" spans="1:10">
      <c r="A5" s="18" t="s">
        <v>18</v>
      </c>
      <c r="B5" s="18">
        <v>90</v>
      </c>
      <c r="C5" s="18">
        <v>22</v>
      </c>
      <c r="D5" s="18">
        <v>144</v>
      </c>
      <c r="E5" s="18">
        <v>2377</v>
      </c>
      <c r="F5" s="18">
        <v>5262</v>
      </c>
      <c r="G5" s="18">
        <v>81</v>
      </c>
      <c r="H5" s="18">
        <v>5581983</v>
      </c>
      <c r="I5" s="18">
        <v>2019</v>
      </c>
      <c r="J5" s="2">
        <v>2039</v>
      </c>
    </row>
    <row r="6" spans="1:10">
      <c r="A6" s="21" t="s">
        <v>19</v>
      </c>
      <c r="B6" s="21">
        <v>90</v>
      </c>
      <c r="C6" s="21">
        <v>12</v>
      </c>
      <c r="D6" s="21">
        <v>50</v>
      </c>
      <c r="E6" s="21">
        <v>551</v>
      </c>
      <c r="F6" s="21">
        <v>872</v>
      </c>
      <c r="G6" s="21">
        <v>61</v>
      </c>
      <c r="H6" s="21">
        <v>113</v>
      </c>
      <c r="I6" s="21">
        <v>2017</v>
      </c>
      <c r="J6" s="2">
        <v>4</v>
      </c>
    </row>
    <row r="7" spans="1:10">
      <c r="A7" s="2" t="s">
        <v>20</v>
      </c>
      <c r="B7" s="2">
        <v>256</v>
      </c>
      <c r="C7" s="2">
        <v>44</v>
      </c>
      <c r="D7" s="2">
        <v>896</v>
      </c>
      <c r="E7" s="2">
        <v>12117</v>
      </c>
      <c r="F7" s="2">
        <v>29894</v>
      </c>
      <c r="G7" s="2">
        <v>440</v>
      </c>
      <c r="H7" s="2">
        <v>38944</v>
      </c>
      <c r="I7" s="2">
        <v>2020</v>
      </c>
      <c r="J7" s="2">
        <v>30</v>
      </c>
    </row>
    <row r="8" spans="1:10">
      <c r="A8" s="5" t="s">
        <v>21</v>
      </c>
      <c r="B8" s="5">
        <v>125</v>
      </c>
      <c r="C8" s="5">
        <v>104</v>
      </c>
      <c r="D8" s="5">
        <v>292</v>
      </c>
      <c r="E8" s="5">
        <v>3224</v>
      </c>
      <c r="F8" s="5">
        <v>18836</v>
      </c>
      <c r="G8" s="5">
        <v>401</v>
      </c>
      <c r="H8" s="5">
        <v>348118</v>
      </c>
      <c r="I8" s="5">
        <v>2020</v>
      </c>
      <c r="J8" s="2">
        <v>114</v>
      </c>
    </row>
    <row r="9" spans="1:10">
      <c r="A9" s="5" t="s">
        <v>22</v>
      </c>
      <c r="B9" s="5">
        <v>43</v>
      </c>
      <c r="C9" s="5">
        <v>16</v>
      </c>
      <c r="D9" s="5">
        <v>33</v>
      </c>
      <c r="E9" s="5">
        <v>158</v>
      </c>
      <c r="F9" s="5">
        <v>661</v>
      </c>
      <c r="G9" s="5">
        <v>43</v>
      </c>
      <c r="H9" s="5">
        <v>965</v>
      </c>
      <c r="I9" s="5">
        <v>2021</v>
      </c>
      <c r="J9" s="2">
        <v>54</v>
      </c>
    </row>
    <row r="10" spans="1:10">
      <c r="A10" s="2" t="s">
        <v>23</v>
      </c>
      <c r="B10" s="2">
        <v>113</v>
      </c>
      <c r="C10" s="2">
        <v>180</v>
      </c>
      <c r="D10" s="2">
        <v>409</v>
      </c>
      <c r="E10" s="2">
        <v>4415</v>
      </c>
      <c r="F10" s="2">
        <v>10575</v>
      </c>
      <c r="G10" s="2">
        <v>1300</v>
      </c>
      <c r="H10" s="2">
        <v>14591882</v>
      </c>
      <c r="I10" s="2">
        <v>2019</v>
      </c>
      <c r="J10" s="2">
        <v>1100</v>
      </c>
    </row>
    <row r="11" spans="1:10">
      <c r="A11" s="5" t="s">
        <v>24</v>
      </c>
      <c r="B11" s="5">
        <v>42</v>
      </c>
      <c r="C11" s="5">
        <v>46</v>
      </c>
      <c r="D11" s="5">
        <v>148</v>
      </c>
      <c r="E11" s="5">
        <v>509</v>
      </c>
      <c r="F11" s="5">
        <v>1926</v>
      </c>
      <c r="G11" s="5">
        <v>1100</v>
      </c>
      <c r="H11" s="5">
        <v>323843</v>
      </c>
      <c r="I11" s="5">
        <v>2021</v>
      </c>
      <c r="J11" s="2">
        <v>62</v>
      </c>
    </row>
    <row r="12" spans="1:10">
      <c r="A12" s="2" t="s">
        <v>25</v>
      </c>
      <c r="B12" s="2">
        <v>502</v>
      </c>
      <c r="C12" s="2">
        <v>217</v>
      </c>
      <c r="D12" s="2">
        <v>447</v>
      </c>
      <c r="E12" s="2">
        <v>13468</v>
      </c>
      <c r="F12" s="2">
        <v>43542</v>
      </c>
      <c r="G12" s="2">
        <v>6</v>
      </c>
      <c r="H12" s="2">
        <v>863</v>
      </c>
      <c r="I12" s="2">
        <v>2021</v>
      </c>
      <c r="J12" s="2">
        <v>337</v>
      </c>
    </row>
    <row r="13" spans="1:10">
      <c r="A13" s="5" t="s">
        <v>26</v>
      </c>
      <c r="B13" s="5">
        <v>2139</v>
      </c>
      <c r="C13" s="5">
        <v>52</v>
      </c>
      <c r="D13" s="5">
        <v>109</v>
      </c>
      <c r="E13" s="5">
        <v>3813</v>
      </c>
      <c r="F13" s="5">
        <v>17628</v>
      </c>
      <c r="G13" s="5">
        <v>3400</v>
      </c>
      <c r="H13" s="5">
        <v>562038</v>
      </c>
      <c r="I13" s="5">
        <v>2021</v>
      </c>
      <c r="J13" s="2">
        <v>2590</v>
      </c>
    </row>
    <row r="14" spans="1:10">
      <c r="A14" s="21" t="s">
        <v>9</v>
      </c>
      <c r="B14" s="21">
        <v>302</v>
      </c>
      <c r="C14" s="21">
        <v>52</v>
      </c>
      <c r="D14" s="21">
        <v>188</v>
      </c>
      <c r="E14" s="21">
        <v>3957</v>
      </c>
      <c r="F14" s="21">
        <v>12021</v>
      </c>
      <c r="G14" s="21">
        <v>189</v>
      </c>
      <c r="H14" s="21">
        <v>3524</v>
      </c>
      <c r="I14" s="21">
        <v>2021</v>
      </c>
      <c r="J14" s="2">
        <v>2151</v>
      </c>
    </row>
    <row r="15" spans="1:10">
      <c r="J15">
        <f>SUM(J2:J14)</f>
        <v>163833</v>
      </c>
    </row>
    <row r="29" s="22" customFormat="1"/>
    <row r="31" s="22" customFormat="1"/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known bugs</vt:lpstr>
      <vt:lpstr>explore</vt:lpstr>
      <vt:lpstr>overhead</vt:lpstr>
      <vt:lpstr>Nrace-overhead</vt:lpstr>
      <vt:lpstr>others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 敬尧</dc:creator>
  <cp:lastModifiedBy>周 敬尧</cp:lastModifiedBy>
  <dcterms:created xsi:type="dcterms:W3CDTF">2021-11-24T07:52:03Z</dcterms:created>
  <dcterms:modified xsi:type="dcterms:W3CDTF">2022-04-28T02:12:43Z</dcterms:modified>
</cp:coreProperties>
</file>