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debrois/Desktop/Rendu Projet/"/>
    </mc:Choice>
  </mc:AlternateContent>
  <xr:revisionPtr revIDLastSave="0" documentId="8_{B6357585-658A-CD4F-B220-EC6AE6E5DCCD}" xr6:coauthVersionLast="47" xr6:coauthVersionMax="47" xr10:uidLastSave="{00000000-0000-0000-0000-000000000000}"/>
  <bookViews>
    <workbookView xWindow="0" yWindow="500" windowWidth="28800" windowHeight="16380" activeTab="2" xr2:uid="{3F15DF2F-237B-484D-8415-6DE7243991BA}"/>
  </bookViews>
  <sheets>
    <sheet name="RESULTS" sheetId="2" r:id="rId1"/>
    <sheet name="Base Case" sheetId="1" r:id="rId2"/>
    <sheet name="EXPENSES" sheetId="12" r:id="rId3"/>
    <sheet name="CAT" sheetId="11" r:id="rId4"/>
    <sheet name="LAPSE MASS" sheetId="10" r:id="rId5"/>
    <sheet name="LAPSE UP" sheetId="9" r:id="rId6"/>
    <sheet name="LAPSE DW" sheetId="8" r:id="rId7"/>
    <sheet name="MORTALITY" sheetId="7" r:id="rId8"/>
    <sheet name="PR" sheetId="6" r:id="rId9"/>
    <sheet name="EQ" sheetId="5" r:id="rId10"/>
    <sheet name="IR DW" sheetId="4" r:id="rId11"/>
    <sheet name="IR UP" sheetId="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2" l="1"/>
  <c r="S3" i="2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3" i="7"/>
  <c r="R4" i="7" s="1"/>
  <c r="R5" i="7" s="1"/>
  <c r="R6" i="7" s="1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B4" i="6"/>
  <c r="B3" i="5"/>
  <c r="Q4" i="10"/>
  <c r="E3" i="11"/>
  <c r="S4" i="12" l="1"/>
  <c r="K3" i="2" l="1"/>
  <c r="L3" i="2" s="1"/>
  <c r="I53" i="12"/>
  <c r="J53" i="12" s="1"/>
  <c r="I52" i="12"/>
  <c r="J52" i="12" s="1"/>
  <c r="I51" i="12"/>
  <c r="J51" i="12" s="1"/>
  <c r="I50" i="12"/>
  <c r="J50" i="12" s="1"/>
  <c r="I49" i="12"/>
  <c r="J49" i="12" s="1"/>
  <c r="I48" i="12"/>
  <c r="J48" i="12" s="1"/>
  <c r="I47" i="12"/>
  <c r="J47" i="12" s="1"/>
  <c r="I46" i="12"/>
  <c r="J46" i="12" s="1"/>
  <c r="I45" i="12"/>
  <c r="J45" i="12" s="1"/>
  <c r="I44" i="12"/>
  <c r="J44" i="12" s="1"/>
  <c r="I43" i="12"/>
  <c r="J43" i="12" s="1"/>
  <c r="K43" i="12" s="1"/>
  <c r="I42" i="12"/>
  <c r="J42" i="12" s="1"/>
  <c r="I41" i="12"/>
  <c r="J41" i="12" s="1"/>
  <c r="I40" i="12"/>
  <c r="J40" i="12" s="1"/>
  <c r="I39" i="12"/>
  <c r="J39" i="12" s="1"/>
  <c r="I38" i="12"/>
  <c r="J38" i="12" s="1"/>
  <c r="I37" i="12"/>
  <c r="J37" i="12" s="1"/>
  <c r="I36" i="12"/>
  <c r="J36" i="12" s="1"/>
  <c r="I35" i="12"/>
  <c r="J35" i="12" s="1"/>
  <c r="I34" i="12"/>
  <c r="J34" i="12" s="1"/>
  <c r="I33" i="12"/>
  <c r="J33" i="12" s="1"/>
  <c r="I32" i="12"/>
  <c r="J32" i="12" s="1"/>
  <c r="I31" i="12"/>
  <c r="J31" i="12" s="1"/>
  <c r="I30" i="12"/>
  <c r="J30" i="12" s="1"/>
  <c r="I29" i="12"/>
  <c r="J29" i="12" s="1"/>
  <c r="I28" i="12"/>
  <c r="J28" i="12" s="1"/>
  <c r="I27" i="12"/>
  <c r="J27" i="12" s="1"/>
  <c r="I26" i="12"/>
  <c r="J26" i="12" s="1"/>
  <c r="I25" i="12"/>
  <c r="J25" i="12" s="1"/>
  <c r="I24" i="12"/>
  <c r="J24" i="12" s="1"/>
  <c r="I23" i="12"/>
  <c r="J23" i="12" s="1"/>
  <c r="I22" i="12"/>
  <c r="J22" i="12" s="1"/>
  <c r="I21" i="12"/>
  <c r="J21" i="12" s="1"/>
  <c r="I20" i="12"/>
  <c r="J20" i="12" s="1"/>
  <c r="I19" i="12"/>
  <c r="J19" i="12" s="1"/>
  <c r="I18" i="12"/>
  <c r="J18" i="12" s="1"/>
  <c r="I17" i="12"/>
  <c r="J17" i="12" s="1"/>
  <c r="I16" i="12"/>
  <c r="J16" i="12" s="1"/>
  <c r="K16" i="12" s="1"/>
  <c r="I15" i="12"/>
  <c r="J15" i="12" s="1"/>
  <c r="I14" i="12"/>
  <c r="J14" i="12" s="1"/>
  <c r="I13" i="12"/>
  <c r="J13" i="12" s="1"/>
  <c r="I12" i="12"/>
  <c r="J12" i="12" s="1"/>
  <c r="I11" i="12"/>
  <c r="J11" i="12" s="1"/>
  <c r="I10" i="12"/>
  <c r="J10" i="12" s="1"/>
  <c r="I9" i="12"/>
  <c r="J9" i="12" s="1"/>
  <c r="I8" i="12"/>
  <c r="J8" i="12" s="1"/>
  <c r="I7" i="12"/>
  <c r="J7" i="12" s="1"/>
  <c r="I6" i="12"/>
  <c r="J6" i="12" s="1"/>
  <c r="S5" i="12"/>
  <c r="S6" i="12" s="1"/>
  <c r="I5" i="12"/>
  <c r="J5" i="12" s="1"/>
  <c r="X4" i="12"/>
  <c r="Q4" i="12"/>
  <c r="Q5" i="12" s="1"/>
  <c r="Q6" i="12" s="1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I4" i="12"/>
  <c r="J4" i="12" s="1"/>
  <c r="N3" i="12"/>
  <c r="M3" i="12"/>
  <c r="I3" i="12"/>
  <c r="J3" i="12" s="1"/>
  <c r="I53" i="11"/>
  <c r="J53" i="11" s="1"/>
  <c r="I52" i="11"/>
  <c r="J52" i="11" s="1"/>
  <c r="I51" i="11"/>
  <c r="J51" i="11" s="1"/>
  <c r="I50" i="11"/>
  <c r="J50" i="11" s="1"/>
  <c r="I49" i="11"/>
  <c r="J49" i="11" s="1"/>
  <c r="I48" i="11"/>
  <c r="J48" i="11" s="1"/>
  <c r="I47" i="11"/>
  <c r="J47" i="11" s="1"/>
  <c r="I46" i="11"/>
  <c r="J46" i="11" s="1"/>
  <c r="I45" i="11"/>
  <c r="J45" i="11" s="1"/>
  <c r="I44" i="11"/>
  <c r="J44" i="11" s="1"/>
  <c r="I43" i="11"/>
  <c r="J43" i="11" s="1"/>
  <c r="I42" i="11"/>
  <c r="J42" i="11" s="1"/>
  <c r="I41" i="11"/>
  <c r="J41" i="11" s="1"/>
  <c r="I40" i="11"/>
  <c r="J40" i="11" s="1"/>
  <c r="I39" i="11"/>
  <c r="J39" i="11" s="1"/>
  <c r="I38" i="11"/>
  <c r="J38" i="11" s="1"/>
  <c r="I37" i="11"/>
  <c r="J37" i="11" s="1"/>
  <c r="I36" i="11"/>
  <c r="J36" i="11" s="1"/>
  <c r="I35" i="11"/>
  <c r="J35" i="11" s="1"/>
  <c r="I34" i="11"/>
  <c r="J34" i="11" s="1"/>
  <c r="I33" i="11"/>
  <c r="J33" i="11" s="1"/>
  <c r="I32" i="11"/>
  <c r="J32" i="11" s="1"/>
  <c r="I31" i="11"/>
  <c r="J31" i="11" s="1"/>
  <c r="I30" i="11"/>
  <c r="J30" i="11" s="1"/>
  <c r="K30" i="11" s="1"/>
  <c r="I29" i="11"/>
  <c r="J29" i="11" s="1"/>
  <c r="I28" i="11"/>
  <c r="J28" i="11" s="1"/>
  <c r="I27" i="11"/>
  <c r="J27" i="11" s="1"/>
  <c r="I26" i="11"/>
  <c r="J26" i="11" s="1"/>
  <c r="I25" i="11"/>
  <c r="J25" i="11" s="1"/>
  <c r="I24" i="11"/>
  <c r="J24" i="11" s="1"/>
  <c r="I23" i="11"/>
  <c r="J23" i="11" s="1"/>
  <c r="I22" i="11"/>
  <c r="J22" i="11" s="1"/>
  <c r="J21" i="11"/>
  <c r="I21" i="11"/>
  <c r="I20" i="11"/>
  <c r="J20" i="11" s="1"/>
  <c r="I19" i="11"/>
  <c r="J19" i="11" s="1"/>
  <c r="I18" i="11"/>
  <c r="J18" i="11" s="1"/>
  <c r="I17" i="11"/>
  <c r="J17" i="11" s="1"/>
  <c r="I16" i="11"/>
  <c r="J16" i="11" s="1"/>
  <c r="I15" i="11"/>
  <c r="J15" i="11" s="1"/>
  <c r="I14" i="11"/>
  <c r="J14" i="11" s="1"/>
  <c r="I13" i="11"/>
  <c r="J13" i="11" s="1"/>
  <c r="I12" i="11"/>
  <c r="J12" i="11" s="1"/>
  <c r="I11" i="11"/>
  <c r="J11" i="11" s="1"/>
  <c r="J10" i="11"/>
  <c r="I10" i="11"/>
  <c r="I9" i="11"/>
  <c r="J9" i="11" s="1"/>
  <c r="I8" i="11"/>
  <c r="J8" i="11" s="1"/>
  <c r="I7" i="11"/>
  <c r="J7" i="11" s="1"/>
  <c r="I6" i="11"/>
  <c r="J6" i="11" s="1"/>
  <c r="S5" i="11"/>
  <c r="S6" i="11" s="1"/>
  <c r="S7" i="11" s="1"/>
  <c r="S8" i="11" s="1"/>
  <c r="I5" i="11"/>
  <c r="J5" i="11" s="1"/>
  <c r="X4" i="11"/>
  <c r="Q4" i="1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I4" i="11"/>
  <c r="J4" i="11" s="1"/>
  <c r="N3" i="11"/>
  <c r="M3" i="11"/>
  <c r="I3" i="11"/>
  <c r="J3" i="11" s="1"/>
  <c r="I53" i="10"/>
  <c r="J53" i="10" s="1"/>
  <c r="I52" i="10"/>
  <c r="J52" i="10" s="1"/>
  <c r="I51" i="10"/>
  <c r="J51" i="10" s="1"/>
  <c r="I50" i="10"/>
  <c r="J50" i="10" s="1"/>
  <c r="I49" i="10"/>
  <c r="J49" i="10" s="1"/>
  <c r="K49" i="10" s="1"/>
  <c r="I48" i="10"/>
  <c r="J48" i="10" s="1"/>
  <c r="J47" i="10"/>
  <c r="I47" i="10"/>
  <c r="I46" i="10"/>
  <c r="J46" i="10" s="1"/>
  <c r="I45" i="10"/>
  <c r="J45" i="10" s="1"/>
  <c r="I44" i="10"/>
  <c r="J44" i="10" s="1"/>
  <c r="I43" i="10"/>
  <c r="J43" i="10" s="1"/>
  <c r="I42" i="10"/>
  <c r="J42" i="10" s="1"/>
  <c r="I41" i="10"/>
  <c r="J41" i="10" s="1"/>
  <c r="I40" i="10"/>
  <c r="J40" i="10" s="1"/>
  <c r="I39" i="10"/>
  <c r="J39" i="10" s="1"/>
  <c r="I38" i="10"/>
  <c r="J38" i="10" s="1"/>
  <c r="I37" i="10"/>
  <c r="J37" i="10" s="1"/>
  <c r="K37" i="10" s="1"/>
  <c r="I36" i="10"/>
  <c r="J36" i="10" s="1"/>
  <c r="I35" i="10"/>
  <c r="J35" i="10" s="1"/>
  <c r="I34" i="10"/>
  <c r="J34" i="10" s="1"/>
  <c r="I33" i="10"/>
  <c r="J33" i="10" s="1"/>
  <c r="I32" i="10"/>
  <c r="J32" i="10" s="1"/>
  <c r="I31" i="10"/>
  <c r="J31" i="10" s="1"/>
  <c r="I30" i="10"/>
  <c r="J30" i="10" s="1"/>
  <c r="I29" i="10"/>
  <c r="J29" i="10" s="1"/>
  <c r="I28" i="10"/>
  <c r="J28" i="10" s="1"/>
  <c r="I27" i="10"/>
  <c r="J27" i="10" s="1"/>
  <c r="I26" i="10"/>
  <c r="J26" i="10" s="1"/>
  <c r="I25" i="10"/>
  <c r="J25" i="10" s="1"/>
  <c r="I24" i="10"/>
  <c r="J24" i="10" s="1"/>
  <c r="I23" i="10"/>
  <c r="J23" i="10" s="1"/>
  <c r="I22" i="10"/>
  <c r="J22" i="10" s="1"/>
  <c r="I21" i="10"/>
  <c r="J21" i="10" s="1"/>
  <c r="I20" i="10"/>
  <c r="J20" i="10" s="1"/>
  <c r="I19" i="10"/>
  <c r="J19" i="10" s="1"/>
  <c r="I18" i="10"/>
  <c r="J18" i="10" s="1"/>
  <c r="I17" i="10"/>
  <c r="J17" i="10" s="1"/>
  <c r="I16" i="10"/>
  <c r="J16" i="10" s="1"/>
  <c r="I15" i="10"/>
  <c r="J15" i="10" s="1"/>
  <c r="I14" i="10"/>
  <c r="J14" i="10" s="1"/>
  <c r="I13" i="10"/>
  <c r="J13" i="10" s="1"/>
  <c r="I12" i="10"/>
  <c r="J12" i="10" s="1"/>
  <c r="I11" i="10"/>
  <c r="J11" i="10" s="1"/>
  <c r="I10" i="10"/>
  <c r="J10" i="10" s="1"/>
  <c r="I9" i="10"/>
  <c r="J9" i="10" s="1"/>
  <c r="I8" i="10"/>
  <c r="J8" i="10" s="1"/>
  <c r="I7" i="10"/>
  <c r="J7" i="10" s="1"/>
  <c r="J6" i="10"/>
  <c r="I6" i="10"/>
  <c r="S5" i="10"/>
  <c r="S6" i="10" s="1"/>
  <c r="I5" i="10"/>
  <c r="J5" i="10" s="1"/>
  <c r="X4" i="10"/>
  <c r="Q5" i="10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I4" i="10"/>
  <c r="J4" i="10" s="1"/>
  <c r="N3" i="10"/>
  <c r="M3" i="10"/>
  <c r="I3" i="10"/>
  <c r="J3" i="10" s="1"/>
  <c r="I53" i="9"/>
  <c r="J53" i="9" s="1"/>
  <c r="I52" i="9"/>
  <c r="J52" i="9" s="1"/>
  <c r="I51" i="9"/>
  <c r="J51" i="9" s="1"/>
  <c r="I50" i="9"/>
  <c r="J50" i="9" s="1"/>
  <c r="I49" i="9"/>
  <c r="J49" i="9" s="1"/>
  <c r="I48" i="9"/>
  <c r="J48" i="9" s="1"/>
  <c r="I47" i="9"/>
  <c r="J47" i="9" s="1"/>
  <c r="I46" i="9"/>
  <c r="J46" i="9" s="1"/>
  <c r="I45" i="9"/>
  <c r="J45" i="9" s="1"/>
  <c r="I44" i="9"/>
  <c r="J44" i="9" s="1"/>
  <c r="I43" i="9"/>
  <c r="J43" i="9" s="1"/>
  <c r="I42" i="9"/>
  <c r="J42" i="9" s="1"/>
  <c r="I41" i="9"/>
  <c r="J41" i="9" s="1"/>
  <c r="I40" i="9"/>
  <c r="J40" i="9" s="1"/>
  <c r="I39" i="9"/>
  <c r="J39" i="9" s="1"/>
  <c r="I38" i="9"/>
  <c r="J38" i="9" s="1"/>
  <c r="I37" i="9"/>
  <c r="J37" i="9" s="1"/>
  <c r="I36" i="9"/>
  <c r="J36" i="9" s="1"/>
  <c r="I35" i="9"/>
  <c r="J35" i="9" s="1"/>
  <c r="I34" i="9"/>
  <c r="J34" i="9" s="1"/>
  <c r="I33" i="9"/>
  <c r="J33" i="9" s="1"/>
  <c r="I32" i="9"/>
  <c r="J32" i="9" s="1"/>
  <c r="I31" i="9"/>
  <c r="J31" i="9" s="1"/>
  <c r="I30" i="9"/>
  <c r="J30" i="9" s="1"/>
  <c r="I29" i="9"/>
  <c r="J29" i="9" s="1"/>
  <c r="I28" i="9"/>
  <c r="J28" i="9" s="1"/>
  <c r="I27" i="9"/>
  <c r="J27" i="9" s="1"/>
  <c r="I26" i="9"/>
  <c r="J26" i="9" s="1"/>
  <c r="I25" i="9"/>
  <c r="J25" i="9" s="1"/>
  <c r="I24" i="9"/>
  <c r="J24" i="9" s="1"/>
  <c r="I23" i="9"/>
  <c r="J23" i="9" s="1"/>
  <c r="I22" i="9"/>
  <c r="J22" i="9" s="1"/>
  <c r="I21" i="9"/>
  <c r="J21" i="9" s="1"/>
  <c r="I20" i="9"/>
  <c r="J20" i="9" s="1"/>
  <c r="I19" i="9"/>
  <c r="J19" i="9" s="1"/>
  <c r="I18" i="9"/>
  <c r="J18" i="9" s="1"/>
  <c r="I17" i="9"/>
  <c r="J17" i="9" s="1"/>
  <c r="I16" i="9"/>
  <c r="J16" i="9" s="1"/>
  <c r="I15" i="9"/>
  <c r="J15" i="9" s="1"/>
  <c r="J14" i="9"/>
  <c r="I14" i="9"/>
  <c r="I13" i="9"/>
  <c r="J13" i="9" s="1"/>
  <c r="I12" i="9"/>
  <c r="J12" i="9" s="1"/>
  <c r="I11" i="9"/>
  <c r="J11" i="9" s="1"/>
  <c r="I10" i="9"/>
  <c r="J10" i="9" s="1"/>
  <c r="I9" i="9"/>
  <c r="J9" i="9" s="1"/>
  <c r="J8" i="9"/>
  <c r="I8" i="9"/>
  <c r="I7" i="9"/>
  <c r="J7" i="9" s="1"/>
  <c r="I6" i="9"/>
  <c r="J6" i="9" s="1"/>
  <c r="S5" i="9"/>
  <c r="S6" i="9" s="1"/>
  <c r="I5" i="9"/>
  <c r="J5" i="9" s="1"/>
  <c r="X4" i="9"/>
  <c r="Q4" i="9"/>
  <c r="Q5" i="9" s="1"/>
  <c r="Q6" i="9" s="1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I4" i="9"/>
  <c r="J4" i="9" s="1"/>
  <c r="N3" i="9"/>
  <c r="M3" i="9"/>
  <c r="I3" i="9"/>
  <c r="J3" i="9" s="1"/>
  <c r="I53" i="8"/>
  <c r="J53" i="8" s="1"/>
  <c r="I52" i="8"/>
  <c r="J52" i="8" s="1"/>
  <c r="I51" i="8"/>
  <c r="J51" i="8" s="1"/>
  <c r="I50" i="8"/>
  <c r="J50" i="8" s="1"/>
  <c r="J49" i="8"/>
  <c r="I49" i="8"/>
  <c r="I48" i="8"/>
  <c r="J48" i="8" s="1"/>
  <c r="I47" i="8"/>
  <c r="J47" i="8" s="1"/>
  <c r="I46" i="8"/>
  <c r="J46" i="8" s="1"/>
  <c r="I45" i="8"/>
  <c r="J45" i="8" s="1"/>
  <c r="I44" i="8"/>
  <c r="J44" i="8" s="1"/>
  <c r="I43" i="8"/>
  <c r="J43" i="8" s="1"/>
  <c r="I42" i="8"/>
  <c r="J42" i="8" s="1"/>
  <c r="K42" i="8" s="1"/>
  <c r="I41" i="8"/>
  <c r="J41" i="8" s="1"/>
  <c r="I40" i="8"/>
  <c r="J40" i="8" s="1"/>
  <c r="I39" i="8"/>
  <c r="J39" i="8" s="1"/>
  <c r="I38" i="8"/>
  <c r="J38" i="8" s="1"/>
  <c r="I37" i="8"/>
  <c r="J37" i="8" s="1"/>
  <c r="I36" i="8"/>
  <c r="J36" i="8" s="1"/>
  <c r="I35" i="8"/>
  <c r="J35" i="8" s="1"/>
  <c r="I34" i="8"/>
  <c r="J34" i="8" s="1"/>
  <c r="I33" i="8"/>
  <c r="J33" i="8" s="1"/>
  <c r="I32" i="8"/>
  <c r="J32" i="8" s="1"/>
  <c r="I31" i="8"/>
  <c r="J31" i="8" s="1"/>
  <c r="I30" i="8"/>
  <c r="J30" i="8" s="1"/>
  <c r="I29" i="8"/>
  <c r="J29" i="8" s="1"/>
  <c r="I28" i="8"/>
  <c r="J28" i="8" s="1"/>
  <c r="I27" i="8"/>
  <c r="J27" i="8" s="1"/>
  <c r="I26" i="8"/>
  <c r="J26" i="8" s="1"/>
  <c r="I25" i="8"/>
  <c r="J25" i="8" s="1"/>
  <c r="I24" i="8"/>
  <c r="J24" i="8" s="1"/>
  <c r="I23" i="8"/>
  <c r="J23" i="8" s="1"/>
  <c r="I22" i="8"/>
  <c r="J22" i="8" s="1"/>
  <c r="I21" i="8"/>
  <c r="J21" i="8" s="1"/>
  <c r="I20" i="8"/>
  <c r="J20" i="8" s="1"/>
  <c r="I19" i="8"/>
  <c r="J19" i="8" s="1"/>
  <c r="I18" i="8"/>
  <c r="J18" i="8" s="1"/>
  <c r="I17" i="8"/>
  <c r="J17" i="8" s="1"/>
  <c r="I16" i="8"/>
  <c r="J16" i="8" s="1"/>
  <c r="I15" i="8"/>
  <c r="J15" i="8" s="1"/>
  <c r="I14" i="8"/>
  <c r="J14" i="8" s="1"/>
  <c r="I13" i="8"/>
  <c r="J13" i="8" s="1"/>
  <c r="I12" i="8"/>
  <c r="J12" i="8" s="1"/>
  <c r="K13" i="8" s="1"/>
  <c r="I11" i="8"/>
  <c r="J11" i="8" s="1"/>
  <c r="I10" i="8"/>
  <c r="J10" i="8" s="1"/>
  <c r="I9" i="8"/>
  <c r="J9" i="8" s="1"/>
  <c r="I8" i="8"/>
  <c r="J8" i="8" s="1"/>
  <c r="J7" i="8"/>
  <c r="I7" i="8"/>
  <c r="I6" i="8"/>
  <c r="J6" i="8" s="1"/>
  <c r="S5" i="8"/>
  <c r="S6" i="8" s="1"/>
  <c r="S7" i="8" s="1"/>
  <c r="I5" i="8"/>
  <c r="J5" i="8" s="1"/>
  <c r="X4" i="8"/>
  <c r="Q4" i="8"/>
  <c r="Q5" i="8" s="1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I4" i="8"/>
  <c r="J4" i="8" s="1"/>
  <c r="N3" i="8"/>
  <c r="M3" i="8"/>
  <c r="I3" i="8"/>
  <c r="J3" i="8" s="1"/>
  <c r="J53" i="7"/>
  <c r="K53" i="7" s="1"/>
  <c r="J52" i="7"/>
  <c r="K52" i="7" s="1"/>
  <c r="J51" i="7"/>
  <c r="K51" i="7" s="1"/>
  <c r="J50" i="7"/>
  <c r="K50" i="7" s="1"/>
  <c r="J49" i="7"/>
  <c r="K49" i="7" s="1"/>
  <c r="J48" i="7"/>
  <c r="K48" i="7" s="1"/>
  <c r="J47" i="7"/>
  <c r="K47" i="7" s="1"/>
  <c r="J46" i="7"/>
  <c r="K46" i="7" s="1"/>
  <c r="J45" i="7"/>
  <c r="K45" i="7" s="1"/>
  <c r="J44" i="7"/>
  <c r="K44" i="7" s="1"/>
  <c r="J43" i="7"/>
  <c r="K43" i="7" s="1"/>
  <c r="J42" i="7"/>
  <c r="K42" i="7" s="1"/>
  <c r="J41" i="7"/>
  <c r="K41" i="7" s="1"/>
  <c r="J40" i="7"/>
  <c r="K40" i="7" s="1"/>
  <c r="J39" i="7"/>
  <c r="K39" i="7" s="1"/>
  <c r="J38" i="7"/>
  <c r="K38" i="7" s="1"/>
  <c r="J37" i="7"/>
  <c r="K37" i="7" s="1"/>
  <c r="J36" i="7"/>
  <c r="K36" i="7" s="1"/>
  <c r="J35" i="7"/>
  <c r="K35" i="7" s="1"/>
  <c r="J34" i="7"/>
  <c r="K34" i="7" s="1"/>
  <c r="J33" i="7"/>
  <c r="K33" i="7" s="1"/>
  <c r="J32" i="7"/>
  <c r="K32" i="7" s="1"/>
  <c r="J31" i="7"/>
  <c r="K31" i="7" s="1"/>
  <c r="J30" i="7"/>
  <c r="K30" i="7" s="1"/>
  <c r="J29" i="7"/>
  <c r="K29" i="7" s="1"/>
  <c r="J28" i="7"/>
  <c r="K28" i="7" s="1"/>
  <c r="J27" i="7"/>
  <c r="K27" i="7" s="1"/>
  <c r="J26" i="7"/>
  <c r="K26" i="7" s="1"/>
  <c r="J25" i="7"/>
  <c r="K25" i="7" s="1"/>
  <c r="J24" i="7"/>
  <c r="K24" i="7" s="1"/>
  <c r="J23" i="7"/>
  <c r="K23" i="7" s="1"/>
  <c r="J22" i="7"/>
  <c r="K22" i="7" s="1"/>
  <c r="J21" i="7"/>
  <c r="K21" i="7" s="1"/>
  <c r="J20" i="7"/>
  <c r="K20" i="7" s="1"/>
  <c r="J19" i="7"/>
  <c r="K19" i="7" s="1"/>
  <c r="J18" i="7"/>
  <c r="K18" i="7" s="1"/>
  <c r="J17" i="7"/>
  <c r="K17" i="7" s="1"/>
  <c r="J16" i="7"/>
  <c r="K16" i="7" s="1"/>
  <c r="J15" i="7"/>
  <c r="K15" i="7" s="1"/>
  <c r="J14" i="7"/>
  <c r="K14" i="7" s="1"/>
  <c r="J13" i="7"/>
  <c r="K13" i="7" s="1"/>
  <c r="J12" i="7"/>
  <c r="K12" i="7" s="1"/>
  <c r="J11" i="7"/>
  <c r="K11" i="7" s="1"/>
  <c r="J10" i="7"/>
  <c r="K10" i="7" s="1"/>
  <c r="J9" i="7"/>
  <c r="K9" i="7" s="1"/>
  <c r="J8" i="7"/>
  <c r="K8" i="7" s="1"/>
  <c r="L8" i="7" s="1"/>
  <c r="J7" i="7"/>
  <c r="K7" i="7" s="1"/>
  <c r="J6" i="7"/>
  <c r="K6" i="7" s="1"/>
  <c r="T5" i="7"/>
  <c r="T6" i="7" s="1"/>
  <c r="J5" i="7"/>
  <c r="K5" i="7" s="1"/>
  <c r="Y4" i="7"/>
  <c r="J4" i="7"/>
  <c r="K4" i="7" s="1"/>
  <c r="O3" i="7"/>
  <c r="N3" i="7"/>
  <c r="J3" i="7"/>
  <c r="K3" i="7" s="1"/>
  <c r="I53" i="6"/>
  <c r="J53" i="6" s="1"/>
  <c r="I52" i="6"/>
  <c r="J52" i="6" s="1"/>
  <c r="I51" i="6"/>
  <c r="J51" i="6" s="1"/>
  <c r="I50" i="6"/>
  <c r="J50" i="6" s="1"/>
  <c r="I49" i="6"/>
  <c r="J49" i="6" s="1"/>
  <c r="I48" i="6"/>
  <c r="J48" i="6" s="1"/>
  <c r="I47" i="6"/>
  <c r="J47" i="6" s="1"/>
  <c r="I46" i="6"/>
  <c r="J46" i="6" s="1"/>
  <c r="I45" i="6"/>
  <c r="J45" i="6" s="1"/>
  <c r="I44" i="6"/>
  <c r="J44" i="6" s="1"/>
  <c r="I43" i="6"/>
  <c r="J43" i="6" s="1"/>
  <c r="K43" i="6" s="1"/>
  <c r="I42" i="6"/>
  <c r="J42" i="6" s="1"/>
  <c r="I41" i="6"/>
  <c r="J41" i="6" s="1"/>
  <c r="I40" i="6"/>
  <c r="J40" i="6" s="1"/>
  <c r="I39" i="6"/>
  <c r="J39" i="6" s="1"/>
  <c r="I38" i="6"/>
  <c r="J38" i="6" s="1"/>
  <c r="I37" i="6"/>
  <c r="J37" i="6" s="1"/>
  <c r="I36" i="6"/>
  <c r="J36" i="6" s="1"/>
  <c r="I35" i="6"/>
  <c r="J35" i="6" s="1"/>
  <c r="I34" i="6"/>
  <c r="J34" i="6" s="1"/>
  <c r="I33" i="6"/>
  <c r="J33" i="6" s="1"/>
  <c r="I32" i="6"/>
  <c r="J32" i="6" s="1"/>
  <c r="I31" i="6"/>
  <c r="J31" i="6" s="1"/>
  <c r="I30" i="6"/>
  <c r="J30" i="6" s="1"/>
  <c r="I29" i="6"/>
  <c r="J29" i="6" s="1"/>
  <c r="I28" i="6"/>
  <c r="J28" i="6" s="1"/>
  <c r="I27" i="6"/>
  <c r="J27" i="6" s="1"/>
  <c r="I26" i="6"/>
  <c r="J26" i="6" s="1"/>
  <c r="I25" i="6"/>
  <c r="J25" i="6" s="1"/>
  <c r="I24" i="6"/>
  <c r="J24" i="6" s="1"/>
  <c r="I23" i="6"/>
  <c r="J23" i="6" s="1"/>
  <c r="I22" i="6"/>
  <c r="J22" i="6" s="1"/>
  <c r="I21" i="6"/>
  <c r="J21" i="6" s="1"/>
  <c r="I20" i="6"/>
  <c r="J20" i="6" s="1"/>
  <c r="I19" i="6"/>
  <c r="J19" i="6" s="1"/>
  <c r="I18" i="6"/>
  <c r="J18" i="6" s="1"/>
  <c r="I17" i="6"/>
  <c r="J17" i="6" s="1"/>
  <c r="I16" i="6"/>
  <c r="J16" i="6" s="1"/>
  <c r="I15" i="6"/>
  <c r="J15" i="6" s="1"/>
  <c r="I14" i="6"/>
  <c r="J14" i="6" s="1"/>
  <c r="I13" i="6"/>
  <c r="J13" i="6" s="1"/>
  <c r="I12" i="6"/>
  <c r="J12" i="6" s="1"/>
  <c r="I11" i="6"/>
  <c r="J11" i="6" s="1"/>
  <c r="I10" i="6"/>
  <c r="J10" i="6" s="1"/>
  <c r="I9" i="6"/>
  <c r="J9" i="6" s="1"/>
  <c r="I8" i="6"/>
  <c r="J8" i="6" s="1"/>
  <c r="I7" i="6"/>
  <c r="J7" i="6" s="1"/>
  <c r="I6" i="6"/>
  <c r="J6" i="6" s="1"/>
  <c r="S5" i="6"/>
  <c r="I5" i="6"/>
  <c r="J5" i="6" s="1"/>
  <c r="X4" i="6"/>
  <c r="Q4" i="6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I4" i="6"/>
  <c r="J4" i="6" s="1"/>
  <c r="N3" i="6"/>
  <c r="M3" i="6"/>
  <c r="I3" i="6"/>
  <c r="J3" i="6" s="1"/>
  <c r="I53" i="5"/>
  <c r="J53" i="5" s="1"/>
  <c r="I52" i="5"/>
  <c r="J52" i="5" s="1"/>
  <c r="I51" i="5"/>
  <c r="J51" i="5" s="1"/>
  <c r="I50" i="5"/>
  <c r="J50" i="5" s="1"/>
  <c r="I49" i="5"/>
  <c r="J49" i="5" s="1"/>
  <c r="K49" i="5" s="1"/>
  <c r="I48" i="5"/>
  <c r="J48" i="5" s="1"/>
  <c r="I47" i="5"/>
  <c r="J47" i="5" s="1"/>
  <c r="I46" i="5"/>
  <c r="J46" i="5" s="1"/>
  <c r="I45" i="5"/>
  <c r="J45" i="5" s="1"/>
  <c r="I44" i="5"/>
  <c r="J44" i="5" s="1"/>
  <c r="I43" i="5"/>
  <c r="J43" i="5" s="1"/>
  <c r="I42" i="5"/>
  <c r="J42" i="5" s="1"/>
  <c r="I41" i="5"/>
  <c r="J41" i="5" s="1"/>
  <c r="I40" i="5"/>
  <c r="J40" i="5" s="1"/>
  <c r="I39" i="5"/>
  <c r="J39" i="5" s="1"/>
  <c r="I38" i="5"/>
  <c r="J38" i="5" s="1"/>
  <c r="I37" i="5"/>
  <c r="J37" i="5" s="1"/>
  <c r="I36" i="5"/>
  <c r="J36" i="5" s="1"/>
  <c r="I35" i="5"/>
  <c r="J35" i="5" s="1"/>
  <c r="I34" i="5"/>
  <c r="J34" i="5" s="1"/>
  <c r="I33" i="5"/>
  <c r="J33" i="5" s="1"/>
  <c r="K33" i="5" s="1"/>
  <c r="I32" i="5"/>
  <c r="J32" i="5" s="1"/>
  <c r="I31" i="5"/>
  <c r="J31" i="5" s="1"/>
  <c r="I30" i="5"/>
  <c r="J30" i="5" s="1"/>
  <c r="I29" i="5"/>
  <c r="J29" i="5" s="1"/>
  <c r="I28" i="5"/>
  <c r="J28" i="5" s="1"/>
  <c r="I27" i="5"/>
  <c r="J27" i="5" s="1"/>
  <c r="I26" i="5"/>
  <c r="J26" i="5" s="1"/>
  <c r="I25" i="5"/>
  <c r="J25" i="5" s="1"/>
  <c r="I24" i="5"/>
  <c r="J24" i="5" s="1"/>
  <c r="I23" i="5"/>
  <c r="J23" i="5" s="1"/>
  <c r="I22" i="5"/>
  <c r="J22" i="5" s="1"/>
  <c r="I21" i="5"/>
  <c r="J21" i="5" s="1"/>
  <c r="I20" i="5"/>
  <c r="J20" i="5" s="1"/>
  <c r="I19" i="5"/>
  <c r="J19" i="5" s="1"/>
  <c r="I18" i="5"/>
  <c r="J18" i="5" s="1"/>
  <c r="I17" i="5"/>
  <c r="J17" i="5" s="1"/>
  <c r="I16" i="5"/>
  <c r="J16" i="5" s="1"/>
  <c r="I15" i="5"/>
  <c r="J15" i="5" s="1"/>
  <c r="I14" i="5"/>
  <c r="J14" i="5" s="1"/>
  <c r="I13" i="5"/>
  <c r="J13" i="5" s="1"/>
  <c r="I12" i="5"/>
  <c r="J12" i="5" s="1"/>
  <c r="I11" i="5"/>
  <c r="J11" i="5" s="1"/>
  <c r="I10" i="5"/>
  <c r="J10" i="5" s="1"/>
  <c r="I9" i="5"/>
  <c r="J9" i="5" s="1"/>
  <c r="I8" i="5"/>
  <c r="J8" i="5" s="1"/>
  <c r="I7" i="5"/>
  <c r="J7" i="5" s="1"/>
  <c r="I6" i="5"/>
  <c r="J6" i="5" s="1"/>
  <c r="S5" i="5"/>
  <c r="S6" i="5" s="1"/>
  <c r="S7" i="5" s="1"/>
  <c r="I5" i="5"/>
  <c r="J5" i="5" s="1"/>
  <c r="X4" i="5"/>
  <c r="Q4" i="5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I4" i="5"/>
  <c r="J4" i="5" s="1"/>
  <c r="N3" i="5"/>
  <c r="M3" i="5"/>
  <c r="I3" i="5"/>
  <c r="J3" i="5" s="1"/>
  <c r="I53" i="4"/>
  <c r="J53" i="4" s="1"/>
  <c r="I52" i="4"/>
  <c r="J52" i="4" s="1"/>
  <c r="I51" i="4"/>
  <c r="J51" i="4" s="1"/>
  <c r="I50" i="4"/>
  <c r="J50" i="4" s="1"/>
  <c r="I49" i="4"/>
  <c r="J49" i="4" s="1"/>
  <c r="I48" i="4"/>
  <c r="J48" i="4" s="1"/>
  <c r="I47" i="4"/>
  <c r="J47" i="4" s="1"/>
  <c r="I46" i="4"/>
  <c r="J46" i="4" s="1"/>
  <c r="I45" i="4"/>
  <c r="J45" i="4" s="1"/>
  <c r="I44" i="4"/>
  <c r="J44" i="4" s="1"/>
  <c r="I43" i="4"/>
  <c r="J43" i="4" s="1"/>
  <c r="I42" i="4"/>
  <c r="J42" i="4" s="1"/>
  <c r="I41" i="4"/>
  <c r="J41" i="4" s="1"/>
  <c r="I40" i="4"/>
  <c r="J40" i="4" s="1"/>
  <c r="I39" i="4"/>
  <c r="J39" i="4" s="1"/>
  <c r="I38" i="4"/>
  <c r="J38" i="4" s="1"/>
  <c r="I37" i="4"/>
  <c r="J37" i="4" s="1"/>
  <c r="I36" i="4"/>
  <c r="J36" i="4" s="1"/>
  <c r="I35" i="4"/>
  <c r="J35" i="4" s="1"/>
  <c r="I34" i="4"/>
  <c r="J34" i="4" s="1"/>
  <c r="I33" i="4"/>
  <c r="J33" i="4" s="1"/>
  <c r="I32" i="4"/>
  <c r="J32" i="4" s="1"/>
  <c r="I31" i="4"/>
  <c r="J31" i="4" s="1"/>
  <c r="I30" i="4"/>
  <c r="J30" i="4" s="1"/>
  <c r="I29" i="4"/>
  <c r="J29" i="4" s="1"/>
  <c r="I28" i="4"/>
  <c r="J28" i="4" s="1"/>
  <c r="I27" i="4"/>
  <c r="J27" i="4" s="1"/>
  <c r="I26" i="4"/>
  <c r="J26" i="4" s="1"/>
  <c r="I25" i="4"/>
  <c r="J25" i="4" s="1"/>
  <c r="I24" i="4"/>
  <c r="J24" i="4" s="1"/>
  <c r="I23" i="4"/>
  <c r="J23" i="4" s="1"/>
  <c r="I22" i="4"/>
  <c r="J22" i="4" s="1"/>
  <c r="I21" i="4"/>
  <c r="J21" i="4" s="1"/>
  <c r="I20" i="4"/>
  <c r="J20" i="4" s="1"/>
  <c r="I19" i="4"/>
  <c r="J19" i="4" s="1"/>
  <c r="I18" i="4"/>
  <c r="J18" i="4" s="1"/>
  <c r="I17" i="4"/>
  <c r="J17" i="4" s="1"/>
  <c r="I16" i="4"/>
  <c r="J16" i="4" s="1"/>
  <c r="I15" i="4"/>
  <c r="J15" i="4" s="1"/>
  <c r="I14" i="4"/>
  <c r="J14" i="4" s="1"/>
  <c r="I13" i="4"/>
  <c r="J13" i="4" s="1"/>
  <c r="I12" i="4"/>
  <c r="J12" i="4" s="1"/>
  <c r="I11" i="4"/>
  <c r="J11" i="4" s="1"/>
  <c r="I10" i="4"/>
  <c r="J10" i="4" s="1"/>
  <c r="I9" i="4"/>
  <c r="J9" i="4" s="1"/>
  <c r="I8" i="4"/>
  <c r="J8" i="4" s="1"/>
  <c r="I7" i="4"/>
  <c r="J7" i="4" s="1"/>
  <c r="I6" i="4"/>
  <c r="J6" i="4" s="1"/>
  <c r="S5" i="4"/>
  <c r="I5" i="4"/>
  <c r="J5" i="4" s="1"/>
  <c r="X4" i="4"/>
  <c r="Q4" i="4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I4" i="4"/>
  <c r="J4" i="4" s="1"/>
  <c r="N3" i="4"/>
  <c r="M3" i="4"/>
  <c r="I3" i="4"/>
  <c r="J3" i="4" s="1"/>
  <c r="I53" i="3"/>
  <c r="J53" i="3" s="1"/>
  <c r="I52" i="3"/>
  <c r="J52" i="3" s="1"/>
  <c r="I51" i="3"/>
  <c r="J51" i="3" s="1"/>
  <c r="I50" i="3"/>
  <c r="J50" i="3" s="1"/>
  <c r="I49" i="3"/>
  <c r="J49" i="3" s="1"/>
  <c r="I48" i="3"/>
  <c r="J48" i="3" s="1"/>
  <c r="I47" i="3"/>
  <c r="J47" i="3" s="1"/>
  <c r="I46" i="3"/>
  <c r="J46" i="3" s="1"/>
  <c r="I45" i="3"/>
  <c r="J45" i="3" s="1"/>
  <c r="I44" i="3"/>
  <c r="J44" i="3" s="1"/>
  <c r="I43" i="3"/>
  <c r="J43" i="3" s="1"/>
  <c r="I42" i="3"/>
  <c r="J42" i="3" s="1"/>
  <c r="I41" i="3"/>
  <c r="J41" i="3" s="1"/>
  <c r="I40" i="3"/>
  <c r="J40" i="3" s="1"/>
  <c r="I39" i="3"/>
  <c r="J39" i="3" s="1"/>
  <c r="I38" i="3"/>
  <c r="J38" i="3" s="1"/>
  <c r="I37" i="3"/>
  <c r="J37" i="3" s="1"/>
  <c r="I36" i="3"/>
  <c r="J36" i="3" s="1"/>
  <c r="I35" i="3"/>
  <c r="J35" i="3" s="1"/>
  <c r="I34" i="3"/>
  <c r="J34" i="3" s="1"/>
  <c r="I33" i="3"/>
  <c r="J33" i="3" s="1"/>
  <c r="I32" i="3"/>
  <c r="J32" i="3" s="1"/>
  <c r="I31" i="3"/>
  <c r="J31" i="3" s="1"/>
  <c r="I30" i="3"/>
  <c r="J30" i="3" s="1"/>
  <c r="I29" i="3"/>
  <c r="J29" i="3" s="1"/>
  <c r="I28" i="3"/>
  <c r="J28" i="3" s="1"/>
  <c r="I27" i="3"/>
  <c r="J27" i="3" s="1"/>
  <c r="I26" i="3"/>
  <c r="J26" i="3" s="1"/>
  <c r="I25" i="3"/>
  <c r="J25" i="3" s="1"/>
  <c r="K25" i="3" s="1"/>
  <c r="I24" i="3"/>
  <c r="J24" i="3" s="1"/>
  <c r="I23" i="3"/>
  <c r="J23" i="3" s="1"/>
  <c r="K24" i="3" s="1"/>
  <c r="I22" i="3"/>
  <c r="J22" i="3" s="1"/>
  <c r="I21" i="3"/>
  <c r="J21" i="3" s="1"/>
  <c r="I20" i="3"/>
  <c r="J20" i="3" s="1"/>
  <c r="I19" i="3"/>
  <c r="J19" i="3" s="1"/>
  <c r="I18" i="3"/>
  <c r="J18" i="3" s="1"/>
  <c r="I17" i="3"/>
  <c r="J17" i="3" s="1"/>
  <c r="I16" i="3"/>
  <c r="J16" i="3" s="1"/>
  <c r="I15" i="3"/>
  <c r="J15" i="3" s="1"/>
  <c r="I14" i="3"/>
  <c r="J14" i="3" s="1"/>
  <c r="I13" i="3"/>
  <c r="J13" i="3" s="1"/>
  <c r="I12" i="3"/>
  <c r="J12" i="3" s="1"/>
  <c r="I11" i="3"/>
  <c r="J11" i="3" s="1"/>
  <c r="I10" i="3"/>
  <c r="J10" i="3" s="1"/>
  <c r="I9" i="3"/>
  <c r="J9" i="3" s="1"/>
  <c r="I8" i="3"/>
  <c r="J8" i="3" s="1"/>
  <c r="I7" i="3"/>
  <c r="J7" i="3" s="1"/>
  <c r="I6" i="3"/>
  <c r="J6" i="3" s="1"/>
  <c r="S5" i="3"/>
  <c r="I5" i="3"/>
  <c r="J5" i="3" s="1"/>
  <c r="X4" i="3"/>
  <c r="Q4" i="3"/>
  <c r="Q5" i="3" s="1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I4" i="3"/>
  <c r="J4" i="3" s="1"/>
  <c r="N3" i="3"/>
  <c r="M3" i="3"/>
  <c r="I3" i="3"/>
  <c r="J3" i="3" s="1"/>
  <c r="X4" i="1"/>
  <c r="S5" i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Q4" i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AR53" i="1" s="1"/>
  <c r="N3" i="1"/>
  <c r="M3" i="1"/>
  <c r="I3" i="1"/>
  <c r="J3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4" i="1"/>
  <c r="J4" i="1" s="1"/>
  <c r="K12" i="5" l="1"/>
  <c r="K23" i="10"/>
  <c r="K29" i="5"/>
  <c r="K18" i="9"/>
  <c r="K53" i="10"/>
  <c r="K10" i="12"/>
  <c r="K26" i="10"/>
  <c r="K27" i="11"/>
  <c r="K16" i="5"/>
  <c r="K24" i="5"/>
  <c r="K32" i="5"/>
  <c r="P3" i="7"/>
  <c r="H8" i="2" s="1"/>
  <c r="K40" i="8"/>
  <c r="K21" i="9"/>
  <c r="K38" i="11"/>
  <c r="K36" i="8"/>
  <c r="L52" i="7"/>
  <c r="K46" i="10"/>
  <c r="K26" i="5"/>
  <c r="K33" i="6"/>
  <c r="K45" i="9"/>
  <c r="K43" i="5"/>
  <c r="K37" i="11"/>
  <c r="K53" i="11"/>
  <c r="K17" i="9"/>
  <c r="K45" i="6"/>
  <c r="O3" i="10"/>
  <c r="H9" i="2" s="1"/>
  <c r="K48" i="5"/>
  <c r="K27" i="8"/>
  <c r="K27" i="9"/>
  <c r="K49" i="9"/>
  <c r="K43" i="10"/>
  <c r="O3" i="11"/>
  <c r="K37" i="12"/>
  <c r="K29" i="10"/>
  <c r="K35" i="10"/>
  <c r="X5" i="11"/>
  <c r="AC4" i="3"/>
  <c r="K46" i="4"/>
  <c r="L21" i="7"/>
  <c r="L37" i="7"/>
  <c r="K26" i="8"/>
  <c r="K28" i="10"/>
  <c r="K27" i="10"/>
  <c r="O3" i="4"/>
  <c r="K45" i="4"/>
  <c r="K19" i="5"/>
  <c r="L24" i="7"/>
  <c r="K18" i="8"/>
  <c r="K51" i="8"/>
  <c r="K9" i="9"/>
  <c r="K15" i="9"/>
  <c r="K40" i="9"/>
  <c r="K18" i="10"/>
  <c r="K30" i="10"/>
  <c r="K16" i="11"/>
  <c r="K22" i="11"/>
  <c r="K43" i="11"/>
  <c r="K27" i="12"/>
  <c r="K15" i="4"/>
  <c r="K7" i="8"/>
  <c r="K34" i="9"/>
  <c r="K50" i="11"/>
  <c r="K29" i="12"/>
  <c r="K16" i="3"/>
  <c r="K43" i="3"/>
  <c r="K51" i="3"/>
  <c r="K32" i="4"/>
  <c r="K14" i="10"/>
  <c r="K24" i="11"/>
  <c r="K33" i="4"/>
  <c r="K4" i="5"/>
  <c r="K38" i="5"/>
  <c r="K28" i="6"/>
  <c r="K53" i="6"/>
  <c r="K48" i="8"/>
  <c r="O3" i="3"/>
  <c r="AC4" i="8"/>
  <c r="K41" i="8"/>
  <c r="L46" i="7"/>
  <c r="K31" i="8"/>
  <c r="K33" i="10"/>
  <c r="K51" i="10"/>
  <c r="AC4" i="11"/>
  <c r="K5" i="12"/>
  <c r="K24" i="12"/>
  <c r="K35" i="3"/>
  <c r="K7" i="5"/>
  <c r="O3" i="6"/>
  <c r="K20" i="6"/>
  <c r="K51" i="6"/>
  <c r="K40" i="4"/>
  <c r="K13" i="6"/>
  <c r="K6" i="9"/>
  <c r="K11" i="9"/>
  <c r="K29" i="9"/>
  <c r="K8" i="10"/>
  <c r="K43" i="4"/>
  <c r="K40" i="5"/>
  <c r="K9" i="6"/>
  <c r="K37" i="6"/>
  <c r="L7" i="7"/>
  <c r="K4" i="9"/>
  <c r="K32" i="9"/>
  <c r="K53" i="9"/>
  <c r="K5" i="11"/>
  <c r="K19" i="12"/>
  <c r="K49" i="3"/>
  <c r="K48" i="3"/>
  <c r="K44" i="3"/>
  <c r="K32" i="3"/>
  <c r="K46" i="3"/>
  <c r="K22" i="3"/>
  <c r="K28" i="3"/>
  <c r="K38" i="3"/>
  <c r="K4" i="4"/>
  <c r="N4" i="4" s="1"/>
  <c r="K13" i="4"/>
  <c r="K14" i="4"/>
  <c r="K21" i="4"/>
  <c r="K53" i="4"/>
  <c r="K28" i="4"/>
  <c r="K48" i="4"/>
  <c r="K25" i="4"/>
  <c r="K17" i="4"/>
  <c r="K8" i="4"/>
  <c r="O3" i="5"/>
  <c r="L41" i="7"/>
  <c r="L34" i="7"/>
  <c r="L27" i="7"/>
  <c r="L28" i="7"/>
  <c r="L44" i="7"/>
  <c r="L38" i="7"/>
  <c r="L40" i="7"/>
  <c r="L15" i="7"/>
  <c r="L9" i="7"/>
  <c r="L48" i="7"/>
  <c r="L49" i="7"/>
  <c r="L33" i="7"/>
  <c r="X5" i="8"/>
  <c r="AC5" i="8" s="1"/>
  <c r="Y6" i="7"/>
  <c r="AD6" i="7" s="1"/>
  <c r="T7" i="7"/>
  <c r="T8" i="7" s="1"/>
  <c r="T9" i="7" s="1"/>
  <c r="L32" i="7"/>
  <c r="K42" i="9"/>
  <c r="K21" i="3"/>
  <c r="K41" i="3"/>
  <c r="K8" i="8"/>
  <c r="K45" i="11"/>
  <c r="K51" i="11"/>
  <c r="AC4" i="12"/>
  <c r="K30" i="12"/>
  <c r="K27" i="5"/>
  <c r="K32" i="12"/>
  <c r="K24" i="4"/>
  <c r="K41" i="6"/>
  <c r="K40" i="6"/>
  <c r="L25" i="7"/>
  <c r="K18" i="4"/>
  <c r="K50" i="4"/>
  <c r="K8" i="5"/>
  <c r="K28" i="5"/>
  <c r="K7" i="6"/>
  <c r="K32" i="8"/>
  <c r="K33" i="8"/>
  <c r="K41" i="11"/>
  <c r="L42" i="7"/>
  <c r="L43" i="7"/>
  <c r="K6" i="12"/>
  <c r="K14" i="3"/>
  <c r="K13" i="3"/>
  <c r="K34" i="5"/>
  <c r="Y5" i="7"/>
  <c r="AD5" i="7" s="1"/>
  <c r="L36" i="7"/>
  <c r="X6" i="11"/>
  <c r="K50" i="12"/>
  <c r="K25" i="8"/>
  <c r="K24" i="8"/>
  <c r="K35" i="12"/>
  <c r="K36" i="12"/>
  <c r="K37" i="3"/>
  <c r="K42" i="3"/>
  <c r="K12" i="4"/>
  <c r="K30" i="4"/>
  <c r="K42" i="4"/>
  <c r="K52" i="4"/>
  <c r="AC4" i="5"/>
  <c r="K11" i="6"/>
  <c r="AD4" i="7"/>
  <c r="K37" i="8"/>
  <c r="K30" i="9"/>
  <c r="K43" i="9"/>
  <c r="K11" i="10"/>
  <c r="K32" i="10"/>
  <c r="K48" i="10"/>
  <c r="K9" i="11"/>
  <c r="K25" i="12"/>
  <c r="K5" i="3"/>
  <c r="K10" i="3"/>
  <c r="K36" i="4"/>
  <c r="K5" i="5"/>
  <c r="K9" i="5"/>
  <c r="K35" i="5"/>
  <c r="K46" i="5"/>
  <c r="K51" i="5"/>
  <c r="K19" i="6"/>
  <c r="L12" i="7"/>
  <c r="L18" i="7"/>
  <c r="L22" i="7"/>
  <c r="L30" i="7"/>
  <c r="L50" i="7"/>
  <c r="O3" i="8"/>
  <c r="K9" i="8"/>
  <c r="K28" i="8"/>
  <c r="K52" i="8"/>
  <c r="K25" i="9"/>
  <c r="K37" i="9"/>
  <c r="K50" i="9"/>
  <c r="K17" i="10"/>
  <c r="K22" i="10"/>
  <c r="K21" i="11"/>
  <c r="K34" i="11"/>
  <c r="K7" i="12"/>
  <c r="K20" i="12"/>
  <c r="K41" i="5"/>
  <c r="K6" i="8"/>
  <c r="K21" i="8"/>
  <c r="X5" i="3"/>
  <c r="K20" i="3"/>
  <c r="K21" i="5"/>
  <c r="K19" i="3"/>
  <c r="AC4" i="4"/>
  <c r="AC4" i="6"/>
  <c r="K14" i="6"/>
  <c r="K21" i="6"/>
  <c r="K42" i="6"/>
  <c r="X5" i="9"/>
  <c r="AC5" i="9" s="1"/>
  <c r="K52" i="9"/>
  <c r="K7" i="10"/>
  <c r="K13" i="10"/>
  <c r="K29" i="11"/>
  <c r="K15" i="12"/>
  <c r="K53" i="12"/>
  <c r="S6" i="3"/>
  <c r="X6" i="3" s="1"/>
  <c r="AC6" i="3" s="1"/>
  <c r="K27" i="3"/>
  <c r="K5" i="4"/>
  <c r="K9" i="4"/>
  <c r="K27" i="4"/>
  <c r="K44" i="4"/>
  <c r="K18" i="5"/>
  <c r="K38" i="6"/>
  <c r="K30" i="8"/>
  <c r="O3" i="9"/>
  <c r="K10" i="9"/>
  <c r="K20" i="9"/>
  <c r="K26" i="9"/>
  <c r="K33" i="9"/>
  <c r="K46" i="9"/>
  <c r="K19" i="10"/>
  <c r="K18" i="11"/>
  <c r="K48" i="12"/>
  <c r="K33" i="12"/>
  <c r="O3" i="1"/>
  <c r="P3" i="2" s="1"/>
  <c r="K8" i="3"/>
  <c r="K29" i="3"/>
  <c r="K45" i="3"/>
  <c r="X5" i="4"/>
  <c r="AC5" i="4" s="1"/>
  <c r="K13" i="5"/>
  <c r="K44" i="5"/>
  <c r="X5" i="6"/>
  <c r="AC5" i="6" s="1"/>
  <c r="K17" i="6"/>
  <c r="K29" i="6"/>
  <c r="K34" i="6"/>
  <c r="K50" i="6"/>
  <c r="L6" i="7"/>
  <c r="L16" i="7"/>
  <c r="L53" i="7"/>
  <c r="N4" i="9"/>
  <c r="K12" i="9"/>
  <c r="K35" i="9"/>
  <c r="K48" i="9"/>
  <c r="K36" i="10"/>
  <c r="K13" i="11"/>
  <c r="O3" i="12"/>
  <c r="K11" i="12"/>
  <c r="K18" i="12"/>
  <c r="K17" i="12"/>
  <c r="S7" i="12"/>
  <c r="X6" i="12"/>
  <c r="AC6" i="12" s="1"/>
  <c r="K12" i="12"/>
  <c r="K4" i="12"/>
  <c r="M4" i="12" s="1"/>
  <c r="M5" i="12" s="1"/>
  <c r="M6" i="12" s="1"/>
  <c r="K14" i="12"/>
  <c r="K13" i="12"/>
  <c r="K45" i="12"/>
  <c r="K46" i="12"/>
  <c r="K41" i="12"/>
  <c r="K40" i="12"/>
  <c r="K8" i="12"/>
  <c r="K9" i="12"/>
  <c r="K21" i="12"/>
  <c r="K22" i="12"/>
  <c r="K26" i="12"/>
  <c r="K44" i="12"/>
  <c r="K51" i="12"/>
  <c r="K52" i="12"/>
  <c r="K38" i="12"/>
  <c r="X5" i="12"/>
  <c r="AC5" i="12" s="1"/>
  <c r="K23" i="12"/>
  <c r="K34" i="12"/>
  <c r="K47" i="12"/>
  <c r="K39" i="12"/>
  <c r="K28" i="12"/>
  <c r="K31" i="12"/>
  <c r="K42" i="12"/>
  <c r="K49" i="12"/>
  <c r="K7" i="11"/>
  <c r="K8" i="11"/>
  <c r="S9" i="11"/>
  <c r="X8" i="11"/>
  <c r="AC8" i="11" s="1"/>
  <c r="K19" i="11"/>
  <c r="K20" i="11"/>
  <c r="K32" i="11"/>
  <c r="K33" i="11"/>
  <c r="K14" i="11"/>
  <c r="AC5" i="11"/>
  <c r="K6" i="11"/>
  <c r="K36" i="11"/>
  <c r="K35" i="11"/>
  <c r="K49" i="11"/>
  <c r="K48" i="11"/>
  <c r="K4" i="11"/>
  <c r="N4" i="11" s="1"/>
  <c r="AC6" i="11"/>
  <c r="K12" i="11"/>
  <c r="K11" i="11"/>
  <c r="K17" i="11"/>
  <c r="K10" i="11"/>
  <c r="K28" i="11"/>
  <c r="K42" i="11"/>
  <c r="K25" i="11"/>
  <c r="K44" i="11"/>
  <c r="K46" i="11"/>
  <c r="K15" i="11"/>
  <c r="K26" i="11"/>
  <c r="X7" i="11"/>
  <c r="AC7" i="11" s="1"/>
  <c r="K39" i="11"/>
  <c r="K47" i="11"/>
  <c r="K31" i="11"/>
  <c r="K40" i="11"/>
  <c r="K52" i="11"/>
  <c r="K23" i="11"/>
  <c r="S7" i="10"/>
  <c r="X6" i="10"/>
  <c r="AC6" i="10" s="1"/>
  <c r="K4" i="10"/>
  <c r="N4" i="10" s="1"/>
  <c r="AC4" i="10"/>
  <c r="K12" i="10"/>
  <c r="K25" i="10"/>
  <c r="K24" i="10"/>
  <c r="K41" i="10"/>
  <c r="K40" i="10"/>
  <c r="K9" i="10"/>
  <c r="K10" i="10"/>
  <c r="K15" i="10"/>
  <c r="K20" i="10"/>
  <c r="K5" i="10"/>
  <c r="K6" i="10"/>
  <c r="K16" i="10"/>
  <c r="K44" i="10"/>
  <c r="K38" i="10"/>
  <c r="X5" i="10"/>
  <c r="AC5" i="10" s="1"/>
  <c r="K31" i="10"/>
  <c r="K52" i="10"/>
  <c r="K21" i="10"/>
  <c r="K34" i="10"/>
  <c r="K39" i="10"/>
  <c r="K42" i="10"/>
  <c r="K47" i="10"/>
  <c r="K45" i="10"/>
  <c r="K50" i="10"/>
  <c r="K7" i="9"/>
  <c r="K13" i="9"/>
  <c r="S7" i="9"/>
  <c r="X6" i="9"/>
  <c r="AC6" i="9" s="1"/>
  <c r="M4" i="9"/>
  <c r="K8" i="9"/>
  <c r="K28" i="9"/>
  <c r="K36" i="9"/>
  <c r="K44" i="9"/>
  <c r="K16" i="9"/>
  <c r="K19" i="9"/>
  <c r="K22" i="9"/>
  <c r="K24" i="9"/>
  <c r="K41" i="9"/>
  <c r="K14" i="9"/>
  <c r="K38" i="9"/>
  <c r="AC4" i="9"/>
  <c r="K5" i="9"/>
  <c r="K51" i="9"/>
  <c r="K23" i="9"/>
  <c r="K39" i="9"/>
  <c r="K31" i="9"/>
  <c r="K47" i="9"/>
  <c r="K4" i="8"/>
  <c r="N4" i="8" s="1"/>
  <c r="K5" i="8"/>
  <c r="S8" i="8"/>
  <c r="X7" i="8"/>
  <c r="AC7" i="8" s="1"/>
  <c r="K11" i="8"/>
  <c r="K12" i="8"/>
  <c r="K44" i="8"/>
  <c r="K43" i="8"/>
  <c r="K19" i="8"/>
  <c r="K20" i="8"/>
  <c r="K46" i="8"/>
  <c r="K45" i="8"/>
  <c r="K14" i="8"/>
  <c r="K15" i="8"/>
  <c r="K10" i="8"/>
  <c r="K16" i="8"/>
  <c r="K17" i="8"/>
  <c r="X6" i="8"/>
  <c r="AC6" i="8" s="1"/>
  <c r="K29" i="8"/>
  <c r="K53" i="8"/>
  <c r="K38" i="8"/>
  <c r="K22" i="8"/>
  <c r="K34" i="8"/>
  <c r="K49" i="8"/>
  <c r="K50" i="8"/>
  <c r="K35" i="8"/>
  <c r="K23" i="8"/>
  <c r="K39" i="8"/>
  <c r="K47" i="8"/>
  <c r="L13" i="7"/>
  <c r="L14" i="7"/>
  <c r="L4" i="7"/>
  <c r="N4" i="7" s="1"/>
  <c r="L5" i="7"/>
  <c r="L10" i="7"/>
  <c r="L11" i="7"/>
  <c r="L19" i="7"/>
  <c r="L17" i="7"/>
  <c r="L29" i="7"/>
  <c r="L45" i="7"/>
  <c r="O4" i="7"/>
  <c r="L35" i="7"/>
  <c r="L51" i="7"/>
  <c r="L26" i="7"/>
  <c r="L20" i="7"/>
  <c r="L31" i="7"/>
  <c r="L39" i="7"/>
  <c r="L47" i="7"/>
  <c r="L23" i="7"/>
  <c r="K26" i="6"/>
  <c r="K27" i="6"/>
  <c r="K49" i="6"/>
  <c r="K48" i="6"/>
  <c r="K5" i="6"/>
  <c r="K6" i="6"/>
  <c r="K15" i="6"/>
  <c r="K22" i="6"/>
  <c r="K10" i="6"/>
  <c r="K24" i="6"/>
  <c r="K25" i="6"/>
  <c r="K18" i="6"/>
  <c r="K30" i="6"/>
  <c r="K4" i="6"/>
  <c r="N4" i="6" s="1"/>
  <c r="K12" i="6"/>
  <c r="K35" i="6"/>
  <c r="K31" i="6"/>
  <c r="K32" i="6"/>
  <c r="S6" i="6"/>
  <c r="K8" i="6"/>
  <c r="K16" i="6"/>
  <c r="K46" i="6"/>
  <c r="K23" i="6"/>
  <c r="K36" i="6"/>
  <c r="K44" i="6"/>
  <c r="K39" i="6"/>
  <c r="K52" i="6"/>
  <c r="K47" i="6"/>
  <c r="K14" i="5"/>
  <c r="K10" i="5"/>
  <c r="M4" i="5"/>
  <c r="M5" i="5" s="1"/>
  <c r="X7" i="5"/>
  <c r="AC7" i="5" s="1"/>
  <c r="S8" i="5"/>
  <c r="K11" i="5"/>
  <c r="K17" i="5"/>
  <c r="K6" i="5"/>
  <c r="X5" i="5"/>
  <c r="AC5" i="5" s="1"/>
  <c r="K20" i="5"/>
  <c r="K22" i="5"/>
  <c r="K30" i="5"/>
  <c r="X6" i="5"/>
  <c r="AC6" i="5" s="1"/>
  <c r="K39" i="5"/>
  <c r="N4" i="5"/>
  <c r="K36" i="5"/>
  <c r="K52" i="5"/>
  <c r="K25" i="5"/>
  <c r="K15" i="5"/>
  <c r="K47" i="5"/>
  <c r="K42" i="5"/>
  <c r="K50" i="5"/>
  <c r="K23" i="5"/>
  <c r="K31" i="5"/>
  <c r="K37" i="5"/>
  <c r="K45" i="5"/>
  <c r="K53" i="5"/>
  <c r="K38" i="4"/>
  <c r="K37" i="4"/>
  <c r="K22" i="4"/>
  <c r="K11" i="4"/>
  <c r="K10" i="4"/>
  <c r="K34" i="4"/>
  <c r="K35" i="4"/>
  <c r="K6" i="4"/>
  <c r="K7" i="4"/>
  <c r="S6" i="4"/>
  <c r="K16" i="4"/>
  <c r="K20" i="4"/>
  <c r="K29" i="4"/>
  <c r="K19" i="4"/>
  <c r="K23" i="4"/>
  <c r="K51" i="4"/>
  <c r="K26" i="4"/>
  <c r="K31" i="4"/>
  <c r="K47" i="4"/>
  <c r="K41" i="4"/>
  <c r="K49" i="4"/>
  <c r="K39" i="4"/>
  <c r="K30" i="3"/>
  <c r="AC5" i="3"/>
  <c r="K6" i="3"/>
  <c r="K11" i="3"/>
  <c r="K33" i="3"/>
  <c r="K36" i="3"/>
  <c r="K4" i="3"/>
  <c r="M4" i="3" s="1"/>
  <c r="K15" i="3"/>
  <c r="K12" i="3"/>
  <c r="K18" i="3"/>
  <c r="K26" i="3"/>
  <c r="K39" i="3"/>
  <c r="K7" i="3"/>
  <c r="K17" i="3"/>
  <c r="K40" i="3"/>
  <c r="K52" i="3"/>
  <c r="K9" i="3"/>
  <c r="K34" i="3"/>
  <c r="K50" i="3"/>
  <c r="K23" i="3"/>
  <c r="K31" i="3"/>
  <c r="K47" i="3"/>
  <c r="K53" i="3"/>
  <c r="K48" i="1"/>
  <c r="K40" i="1"/>
  <c r="K32" i="1"/>
  <c r="K24" i="1"/>
  <c r="K16" i="1"/>
  <c r="X53" i="1"/>
  <c r="AC53" i="1" s="1"/>
  <c r="AC4" i="1"/>
  <c r="X15" i="1"/>
  <c r="AC15" i="1" s="1"/>
  <c r="X7" i="1"/>
  <c r="AC7" i="1" s="1"/>
  <c r="X32" i="1"/>
  <c r="AC32" i="1" s="1"/>
  <c r="X24" i="1"/>
  <c r="AC24" i="1" s="1"/>
  <c r="X49" i="1"/>
  <c r="AC49" i="1" s="1"/>
  <c r="X41" i="1"/>
  <c r="AC41" i="1" s="1"/>
  <c r="X14" i="1"/>
  <c r="AC14" i="1" s="1"/>
  <c r="X6" i="1"/>
  <c r="AC6" i="1" s="1"/>
  <c r="X31" i="1"/>
  <c r="AC31" i="1" s="1"/>
  <c r="X23" i="1"/>
  <c r="AC23" i="1" s="1"/>
  <c r="X48" i="1"/>
  <c r="AC48" i="1" s="1"/>
  <c r="X40" i="1"/>
  <c r="AC40" i="1" s="1"/>
  <c r="X13" i="1"/>
  <c r="AC13" i="1" s="1"/>
  <c r="X5" i="1"/>
  <c r="AC5" i="1" s="1"/>
  <c r="X30" i="1"/>
  <c r="AC30" i="1" s="1"/>
  <c r="X22" i="1"/>
  <c r="AC22" i="1" s="1"/>
  <c r="X47" i="1"/>
  <c r="AC47" i="1" s="1"/>
  <c r="X39" i="1"/>
  <c r="AC39" i="1" s="1"/>
  <c r="X20" i="1"/>
  <c r="AC20" i="1" s="1"/>
  <c r="X12" i="1"/>
  <c r="AC12" i="1" s="1"/>
  <c r="X37" i="1"/>
  <c r="AC37" i="1" s="1"/>
  <c r="X29" i="1"/>
  <c r="AC29" i="1" s="1"/>
  <c r="X21" i="1"/>
  <c r="AC21" i="1" s="1"/>
  <c r="X46" i="1"/>
  <c r="AC46" i="1" s="1"/>
  <c r="X38" i="1"/>
  <c r="AC38" i="1" s="1"/>
  <c r="K50" i="1"/>
  <c r="K42" i="1"/>
  <c r="K26" i="1"/>
  <c r="K18" i="1"/>
  <c r="K10" i="1"/>
  <c r="X19" i="1"/>
  <c r="AC19" i="1" s="1"/>
  <c r="X11" i="1"/>
  <c r="AC11" i="1" s="1"/>
  <c r="X36" i="1"/>
  <c r="AC36" i="1" s="1"/>
  <c r="X28" i="1"/>
  <c r="AC28" i="1" s="1"/>
  <c r="X45" i="1"/>
  <c r="AC45" i="1" s="1"/>
  <c r="X18" i="1"/>
  <c r="AC18" i="1" s="1"/>
  <c r="X10" i="1"/>
  <c r="AC10" i="1" s="1"/>
  <c r="X35" i="1"/>
  <c r="AC35" i="1" s="1"/>
  <c r="X27" i="1"/>
  <c r="AC27" i="1" s="1"/>
  <c r="X52" i="1"/>
  <c r="AC52" i="1" s="1"/>
  <c r="X44" i="1"/>
  <c r="AC44" i="1" s="1"/>
  <c r="K8" i="1"/>
  <c r="X17" i="1"/>
  <c r="AC17" i="1" s="1"/>
  <c r="X9" i="1"/>
  <c r="AC9" i="1" s="1"/>
  <c r="X34" i="1"/>
  <c r="AC34" i="1" s="1"/>
  <c r="X26" i="1"/>
  <c r="AC26" i="1" s="1"/>
  <c r="X51" i="1"/>
  <c r="AC51" i="1" s="1"/>
  <c r="X43" i="1"/>
  <c r="AC43" i="1" s="1"/>
  <c r="X16" i="1"/>
  <c r="AC16" i="1" s="1"/>
  <c r="X8" i="1"/>
  <c r="AC8" i="1" s="1"/>
  <c r="X33" i="1"/>
  <c r="AC33" i="1" s="1"/>
  <c r="X25" i="1"/>
  <c r="AC25" i="1" s="1"/>
  <c r="X50" i="1"/>
  <c r="AC50" i="1" s="1"/>
  <c r="X42" i="1"/>
  <c r="AC42" i="1" s="1"/>
  <c r="K34" i="1"/>
  <c r="K49" i="1"/>
  <c r="K41" i="1"/>
  <c r="K25" i="1"/>
  <c r="K15" i="1"/>
  <c r="K53" i="1"/>
  <c r="K37" i="1"/>
  <c r="K29" i="1"/>
  <c r="K13" i="1"/>
  <c r="K5" i="1"/>
  <c r="K47" i="1"/>
  <c r="K39" i="1"/>
  <c r="K31" i="1"/>
  <c r="K7" i="1"/>
  <c r="K45" i="1"/>
  <c r="K21" i="1"/>
  <c r="K23" i="1"/>
  <c r="K30" i="1"/>
  <c r="K33" i="1"/>
  <c r="K17" i="1"/>
  <c r="K9" i="1"/>
  <c r="K28" i="1"/>
  <c r="K22" i="1"/>
  <c r="K52" i="1"/>
  <c r="K20" i="1"/>
  <c r="K46" i="1"/>
  <c r="K14" i="1"/>
  <c r="K44" i="1"/>
  <c r="K12" i="1"/>
  <c r="K38" i="1"/>
  <c r="K6" i="1"/>
  <c r="K51" i="1"/>
  <c r="K43" i="1"/>
  <c r="K35" i="1"/>
  <c r="K27" i="1"/>
  <c r="K19" i="1"/>
  <c r="K11" i="1"/>
  <c r="K36" i="1"/>
  <c r="K4" i="1"/>
  <c r="M4" i="4" l="1"/>
  <c r="P7" i="2"/>
  <c r="M4" i="8"/>
  <c r="M5" i="8" s="1"/>
  <c r="M6" i="8" s="1"/>
  <c r="M7" i="8" s="1"/>
  <c r="M8" i="8" s="1"/>
  <c r="H19" i="2"/>
  <c r="P8" i="2"/>
  <c r="H11" i="2"/>
  <c r="H20" i="2"/>
  <c r="M4" i="6"/>
  <c r="O4" i="6" s="1"/>
  <c r="H7" i="2"/>
  <c r="P6" i="2"/>
  <c r="H12" i="2"/>
  <c r="P9" i="2"/>
  <c r="H18" i="2"/>
  <c r="H10" i="2"/>
  <c r="H6" i="2"/>
  <c r="P5" i="2"/>
  <c r="H13" i="2"/>
  <c r="P10" i="2"/>
  <c r="M7" i="12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H5" i="2"/>
  <c r="P4" i="2"/>
  <c r="H24" i="2"/>
  <c r="H4" i="2"/>
  <c r="H23" i="2"/>
  <c r="Y8" i="7"/>
  <c r="AD8" i="7" s="1"/>
  <c r="S7" i="3"/>
  <c r="S8" i="3" s="1"/>
  <c r="M9" i="8"/>
  <c r="M5" i="4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" i="3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Y7" i="7"/>
  <c r="AD7" i="7" s="1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N4" i="12"/>
  <c r="N5" i="12" s="1"/>
  <c r="N5" i="9"/>
  <c r="N6" i="9" s="1"/>
  <c r="H3" i="2"/>
  <c r="N4" i="3"/>
  <c r="O4" i="3" s="1"/>
  <c r="N5" i="7"/>
  <c r="S8" i="12"/>
  <c r="X7" i="12"/>
  <c r="AC7" i="12" s="1"/>
  <c r="N5" i="11"/>
  <c r="X9" i="11"/>
  <c r="AC9" i="11" s="1"/>
  <c r="S10" i="11"/>
  <c r="M4" i="1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N5" i="10"/>
  <c r="S8" i="10"/>
  <c r="X7" i="10"/>
  <c r="AC7" i="10" s="1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S8" i="9"/>
  <c r="X7" i="9"/>
  <c r="AC7" i="9" s="1"/>
  <c r="O4" i="9"/>
  <c r="M10" i="8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O4" i="8"/>
  <c r="N5" i="8"/>
  <c r="S9" i="8"/>
  <c r="X8" i="8"/>
  <c r="AC8" i="8" s="1"/>
  <c r="P4" i="7"/>
  <c r="O5" i="7"/>
  <c r="T10" i="7"/>
  <c r="S7" i="6"/>
  <c r="X6" i="6"/>
  <c r="AC6" i="6" s="1"/>
  <c r="N5" i="6"/>
  <c r="S9" i="5"/>
  <c r="X8" i="5"/>
  <c r="AC8" i="5" s="1"/>
  <c r="M6" i="5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O4" i="5"/>
  <c r="N5" i="5"/>
  <c r="O4" i="4"/>
  <c r="N5" i="4"/>
  <c r="S7" i="4"/>
  <c r="X6" i="4"/>
  <c r="AC6" i="4" s="1"/>
  <c r="AJ2" i="1"/>
  <c r="N4" i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O4" i="10" l="1"/>
  <c r="M5" i="6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T4" i="6"/>
  <c r="Y4" i="6" s="1"/>
  <c r="AD4" i="6" s="1"/>
  <c r="U4" i="6"/>
  <c r="Z4" i="6" s="1"/>
  <c r="AE4" i="6" s="1"/>
  <c r="U4" i="8"/>
  <c r="Z4" i="8" s="1"/>
  <c r="AE4" i="8" s="1"/>
  <c r="T4" i="8"/>
  <c r="Y4" i="8" s="1"/>
  <c r="AD4" i="8" s="1"/>
  <c r="U4" i="10"/>
  <c r="Z4" i="10" s="1"/>
  <c r="AE4" i="10" s="1"/>
  <c r="T4" i="10"/>
  <c r="Y4" i="10" s="1"/>
  <c r="AD4" i="10" s="1"/>
  <c r="T4" i="5"/>
  <c r="Y4" i="5" s="1"/>
  <c r="AD4" i="5" s="1"/>
  <c r="U4" i="5"/>
  <c r="Z4" i="5" s="1"/>
  <c r="AE4" i="5" s="1"/>
  <c r="U4" i="9"/>
  <c r="Z4" i="9" s="1"/>
  <c r="AE4" i="9" s="1"/>
  <c r="T4" i="9"/>
  <c r="Y4" i="9" s="1"/>
  <c r="AD4" i="9" s="1"/>
  <c r="X7" i="3"/>
  <c r="AC7" i="3" s="1"/>
  <c r="U4" i="7"/>
  <c r="Z4" i="7" s="1"/>
  <c r="AE4" i="7" s="1"/>
  <c r="V4" i="7"/>
  <c r="AA4" i="7" s="1"/>
  <c r="AF4" i="7" s="1"/>
  <c r="W4" i="7"/>
  <c r="AB4" i="7" s="1"/>
  <c r="AG4" i="7" s="1"/>
  <c r="U4" i="3"/>
  <c r="Z4" i="3" s="1"/>
  <c r="AE4" i="3" s="1"/>
  <c r="T4" i="3"/>
  <c r="Y4" i="3" s="1"/>
  <c r="AD4" i="3" s="1"/>
  <c r="U4" i="4"/>
  <c r="Z4" i="4" s="1"/>
  <c r="AE4" i="4" s="1"/>
  <c r="T4" i="4"/>
  <c r="Y4" i="4" s="1"/>
  <c r="AD4" i="4" s="1"/>
  <c r="N6" i="7"/>
  <c r="O4" i="12"/>
  <c r="N5" i="3"/>
  <c r="O5" i="3" s="1"/>
  <c r="O5" i="12"/>
  <c r="N6" i="12"/>
  <c r="S9" i="12"/>
  <c r="X8" i="12"/>
  <c r="AC8" i="12" s="1"/>
  <c r="S11" i="11"/>
  <c r="X10" i="11"/>
  <c r="AC10" i="11" s="1"/>
  <c r="O5" i="11"/>
  <c r="N6" i="11"/>
  <c r="O4" i="11"/>
  <c r="V4" i="10"/>
  <c r="AA4" i="10" s="1"/>
  <c r="AF4" i="10" s="1"/>
  <c r="X8" i="10"/>
  <c r="AC8" i="10" s="1"/>
  <c r="S9" i="10"/>
  <c r="O5" i="10"/>
  <c r="N6" i="10"/>
  <c r="V4" i="9"/>
  <c r="AA4" i="9" s="1"/>
  <c r="AF4" i="9" s="1"/>
  <c r="X8" i="9"/>
  <c r="AC8" i="9" s="1"/>
  <c r="S9" i="9"/>
  <c r="O5" i="9"/>
  <c r="O6" i="9"/>
  <c r="N7" i="9"/>
  <c r="S10" i="8"/>
  <c r="X9" i="8"/>
  <c r="AC9" i="8" s="1"/>
  <c r="O5" i="8"/>
  <c r="N6" i="8"/>
  <c r="V4" i="8"/>
  <c r="AA4" i="8" s="1"/>
  <c r="AF4" i="8" s="1"/>
  <c r="T11" i="7"/>
  <c r="P5" i="7"/>
  <c r="O6" i="7"/>
  <c r="N6" i="6"/>
  <c r="O5" i="6"/>
  <c r="X7" i="6"/>
  <c r="AC7" i="6" s="1"/>
  <c r="S8" i="6"/>
  <c r="V4" i="6"/>
  <c r="AA4" i="6" s="1"/>
  <c r="AF4" i="6" s="1"/>
  <c r="N6" i="5"/>
  <c r="O5" i="5"/>
  <c r="V4" i="5"/>
  <c r="AA4" i="5" s="1"/>
  <c r="AF4" i="5" s="1"/>
  <c r="X9" i="5"/>
  <c r="AC9" i="5" s="1"/>
  <c r="S10" i="5"/>
  <c r="S8" i="4"/>
  <c r="X7" i="4"/>
  <c r="AC7" i="4" s="1"/>
  <c r="N6" i="4"/>
  <c r="O5" i="4"/>
  <c r="V4" i="4"/>
  <c r="AA4" i="4" s="1"/>
  <c r="AF4" i="4" s="1"/>
  <c r="S9" i="3"/>
  <c r="X8" i="3"/>
  <c r="AC8" i="3" s="1"/>
  <c r="V4" i="3"/>
  <c r="AA4" i="3" s="1"/>
  <c r="AF4" i="3" s="1"/>
  <c r="O4" i="1"/>
  <c r="N5" i="1"/>
  <c r="N6" i="3" l="1"/>
  <c r="T5" i="8"/>
  <c r="Y5" i="8" s="1"/>
  <c r="AD5" i="8" s="1"/>
  <c r="U5" i="8"/>
  <c r="Z5" i="8" s="1"/>
  <c r="AE5" i="8" s="1"/>
  <c r="U4" i="11"/>
  <c r="Z4" i="11" s="1"/>
  <c r="AE4" i="11" s="1"/>
  <c r="T4" i="11"/>
  <c r="Y4" i="11" s="1"/>
  <c r="AD4" i="11" s="1"/>
  <c r="T5" i="12"/>
  <c r="Y5" i="12" s="1"/>
  <c r="AD5" i="12" s="1"/>
  <c r="U5" i="12"/>
  <c r="Z5" i="12" s="1"/>
  <c r="AE5" i="12" s="1"/>
  <c r="AR3" i="1"/>
  <c r="U4" i="1"/>
  <c r="Z4" i="1" s="1"/>
  <c r="AE4" i="1" s="1"/>
  <c r="T4" i="1"/>
  <c r="Y4" i="1" s="1"/>
  <c r="AD4" i="1" s="1"/>
  <c r="T4" i="12"/>
  <c r="Y4" i="12" s="1"/>
  <c r="AD4" i="12" s="1"/>
  <c r="U4" i="12"/>
  <c r="Z4" i="12" s="1"/>
  <c r="AE4" i="12" s="1"/>
  <c r="AG4" i="12" s="1"/>
  <c r="U5" i="6"/>
  <c r="Z5" i="6" s="1"/>
  <c r="AE5" i="6" s="1"/>
  <c r="T5" i="6"/>
  <c r="Y5" i="6" s="1"/>
  <c r="AD5" i="6" s="1"/>
  <c r="U6" i="9"/>
  <c r="Z6" i="9" s="1"/>
  <c r="AE6" i="9" s="1"/>
  <c r="T6" i="9"/>
  <c r="U5" i="10"/>
  <c r="Z5" i="10" s="1"/>
  <c r="AE5" i="10" s="1"/>
  <c r="T5" i="10"/>
  <c r="Y5" i="10" s="1"/>
  <c r="AD5" i="10" s="1"/>
  <c r="U5" i="11"/>
  <c r="T5" i="11"/>
  <c r="Y5" i="11" s="1"/>
  <c r="AD5" i="11" s="1"/>
  <c r="U5" i="7"/>
  <c r="Z5" i="7" s="1"/>
  <c r="AE5" i="7" s="1"/>
  <c r="V5" i="7"/>
  <c r="AA5" i="7" s="1"/>
  <c r="AF5" i="7" s="1"/>
  <c r="W5" i="7"/>
  <c r="AB5" i="7" s="1"/>
  <c r="AG5" i="7" s="1"/>
  <c r="AH5" i="7" s="1"/>
  <c r="T5" i="5"/>
  <c r="Y5" i="5" s="1"/>
  <c r="AD5" i="5" s="1"/>
  <c r="U5" i="5"/>
  <c r="Z5" i="5" s="1"/>
  <c r="AE5" i="5" s="1"/>
  <c r="U5" i="9"/>
  <c r="Z5" i="9" s="1"/>
  <c r="AE5" i="9" s="1"/>
  <c r="T5" i="9"/>
  <c r="Y5" i="9" s="1"/>
  <c r="AD5" i="9" s="1"/>
  <c r="V4" i="12"/>
  <c r="AA4" i="12" s="1"/>
  <c r="AF4" i="12" s="1"/>
  <c r="U5" i="3"/>
  <c r="Z5" i="3" s="1"/>
  <c r="AE5" i="3" s="1"/>
  <c r="T5" i="3"/>
  <c r="Y5" i="3" s="1"/>
  <c r="AD5" i="3" s="1"/>
  <c r="U5" i="4"/>
  <c r="Z5" i="4" s="1"/>
  <c r="AE5" i="4" s="1"/>
  <c r="T5" i="4"/>
  <c r="Y5" i="4" s="1"/>
  <c r="AD5" i="4" s="1"/>
  <c r="Y9" i="7"/>
  <c r="AD9" i="7" s="1"/>
  <c r="N7" i="7"/>
  <c r="O6" i="12"/>
  <c r="N7" i="12"/>
  <c r="V5" i="12"/>
  <c r="AA5" i="12" s="1"/>
  <c r="AF5" i="12" s="1"/>
  <c r="S10" i="12"/>
  <c r="X9" i="12"/>
  <c r="AC9" i="12" s="1"/>
  <c r="N7" i="11"/>
  <c r="O6" i="11"/>
  <c r="V5" i="11"/>
  <c r="AA5" i="11" s="1"/>
  <c r="AF5" i="11" s="1"/>
  <c r="Z5" i="11"/>
  <c r="AE5" i="11" s="1"/>
  <c r="V4" i="11"/>
  <c r="AA4" i="11" s="1"/>
  <c r="AF4" i="11" s="1"/>
  <c r="X11" i="11"/>
  <c r="AC11" i="11" s="1"/>
  <c r="S12" i="11"/>
  <c r="V5" i="10"/>
  <c r="AA5" i="10" s="1"/>
  <c r="AF5" i="10" s="1"/>
  <c r="AG5" i="10" s="1"/>
  <c r="S10" i="10"/>
  <c r="X9" i="10"/>
  <c r="AC9" i="10" s="1"/>
  <c r="AG4" i="10"/>
  <c r="O6" i="10"/>
  <c r="N7" i="10"/>
  <c r="S10" i="9"/>
  <c r="X9" i="9"/>
  <c r="AC9" i="9" s="1"/>
  <c r="AG4" i="9"/>
  <c r="V6" i="9"/>
  <c r="AA6" i="9" s="1"/>
  <c r="AF6" i="9" s="1"/>
  <c r="O7" i="9"/>
  <c r="N8" i="9"/>
  <c r="V5" i="9"/>
  <c r="AA5" i="9" s="1"/>
  <c r="AF5" i="9" s="1"/>
  <c r="Y6" i="9"/>
  <c r="AD6" i="9" s="1"/>
  <c r="AG4" i="8"/>
  <c r="N7" i="8"/>
  <c r="O6" i="8"/>
  <c r="V5" i="8"/>
  <c r="AA5" i="8" s="1"/>
  <c r="AF5" i="8" s="1"/>
  <c r="AG5" i="8" s="1"/>
  <c r="X10" i="8"/>
  <c r="AC10" i="8" s="1"/>
  <c r="S11" i="8"/>
  <c r="O7" i="7"/>
  <c r="P6" i="7"/>
  <c r="AH4" i="7"/>
  <c r="T12" i="7"/>
  <c r="AG4" i="6"/>
  <c r="V5" i="6"/>
  <c r="AA5" i="6" s="1"/>
  <c r="AF5" i="6" s="1"/>
  <c r="X8" i="6"/>
  <c r="AC8" i="6" s="1"/>
  <c r="S9" i="6"/>
  <c r="O6" i="6"/>
  <c r="N7" i="6"/>
  <c r="V5" i="5"/>
  <c r="AA5" i="5" s="1"/>
  <c r="AF5" i="5" s="1"/>
  <c r="AG4" i="5"/>
  <c r="X10" i="5"/>
  <c r="AC10" i="5" s="1"/>
  <c r="S11" i="5"/>
  <c r="O6" i="5"/>
  <c r="N7" i="5"/>
  <c r="V5" i="4"/>
  <c r="AA5" i="4" s="1"/>
  <c r="AF5" i="4" s="1"/>
  <c r="O6" i="4"/>
  <c r="N7" i="4"/>
  <c r="S9" i="4"/>
  <c r="X8" i="4"/>
  <c r="AC8" i="4" s="1"/>
  <c r="AG4" i="4"/>
  <c r="V5" i="3"/>
  <c r="AA5" i="3" s="1"/>
  <c r="AF5" i="3" s="1"/>
  <c r="X9" i="3"/>
  <c r="AC9" i="3" s="1"/>
  <c r="S10" i="3"/>
  <c r="N7" i="3"/>
  <c r="O6" i="3"/>
  <c r="AG4" i="3"/>
  <c r="N6" i="1"/>
  <c r="O5" i="1"/>
  <c r="V4" i="1"/>
  <c r="AA4" i="1" s="1"/>
  <c r="AF4" i="1" s="1"/>
  <c r="AG4" i="1" s="1"/>
  <c r="AG5" i="6" l="1"/>
  <c r="AG5" i="3"/>
  <c r="T6" i="5"/>
  <c r="Y6" i="5" s="1"/>
  <c r="AD6" i="5" s="1"/>
  <c r="U6" i="5"/>
  <c r="Z6" i="5" s="1"/>
  <c r="AE6" i="5" s="1"/>
  <c r="T6" i="6"/>
  <c r="Y6" i="6" s="1"/>
  <c r="AD6" i="6" s="1"/>
  <c r="U6" i="6"/>
  <c r="Z6" i="6" s="1"/>
  <c r="AE6" i="6" s="1"/>
  <c r="U7" i="9"/>
  <c r="Z7" i="9" s="1"/>
  <c r="AE7" i="9" s="1"/>
  <c r="T7" i="9"/>
  <c r="Y7" i="9" s="1"/>
  <c r="AD7" i="9" s="1"/>
  <c r="U6" i="10"/>
  <c r="Z6" i="10" s="1"/>
  <c r="AE6" i="10" s="1"/>
  <c r="T6" i="10"/>
  <c r="Y6" i="10" s="1"/>
  <c r="AD6" i="10" s="1"/>
  <c r="U6" i="11"/>
  <c r="Z6" i="11" s="1"/>
  <c r="AE6" i="11" s="1"/>
  <c r="T6" i="11"/>
  <c r="Y6" i="11" s="1"/>
  <c r="AD6" i="11" s="1"/>
  <c r="U6" i="8"/>
  <c r="Z6" i="8" s="1"/>
  <c r="AE6" i="8" s="1"/>
  <c r="T6" i="8"/>
  <c r="Y6" i="8" s="1"/>
  <c r="AD6" i="8" s="1"/>
  <c r="AR4" i="1"/>
  <c r="U5" i="1"/>
  <c r="Z5" i="1" s="1"/>
  <c r="AE5" i="1" s="1"/>
  <c r="T5" i="1"/>
  <c r="Y5" i="1" s="1"/>
  <c r="AD5" i="1" s="1"/>
  <c r="U6" i="7"/>
  <c r="V6" i="7"/>
  <c r="AA6" i="7" s="1"/>
  <c r="AF6" i="7" s="1"/>
  <c r="W6" i="7"/>
  <c r="AB6" i="7" s="1"/>
  <c r="T6" i="12"/>
  <c r="Y6" i="12" s="1"/>
  <c r="AD6" i="12" s="1"/>
  <c r="U6" i="12"/>
  <c r="Z6" i="12" s="1"/>
  <c r="AE6" i="12" s="1"/>
  <c r="AG5" i="4"/>
  <c r="AG5" i="12"/>
  <c r="U6" i="3"/>
  <c r="Z6" i="3" s="1"/>
  <c r="AE6" i="3" s="1"/>
  <c r="T6" i="3"/>
  <c r="Y6" i="3" s="1"/>
  <c r="AD6" i="3" s="1"/>
  <c r="U6" i="4"/>
  <c r="Z6" i="4" s="1"/>
  <c r="AE6" i="4" s="1"/>
  <c r="T6" i="4"/>
  <c r="Y6" i="4" s="1"/>
  <c r="AD6" i="4" s="1"/>
  <c r="Y10" i="7"/>
  <c r="AD10" i="7" s="1"/>
  <c r="N8" i="7"/>
  <c r="AG6" i="9"/>
  <c r="S11" i="12"/>
  <c r="X10" i="12"/>
  <c r="AC10" i="12" s="1"/>
  <c r="N8" i="12"/>
  <c r="O7" i="12"/>
  <c r="V6" i="12"/>
  <c r="AA6" i="12" s="1"/>
  <c r="AF6" i="12" s="1"/>
  <c r="X12" i="11"/>
  <c r="AC12" i="11" s="1"/>
  <c r="S13" i="11"/>
  <c r="AG4" i="11"/>
  <c r="AG5" i="11"/>
  <c r="V6" i="11"/>
  <c r="AA6" i="11" s="1"/>
  <c r="AF6" i="11" s="1"/>
  <c r="AG6" i="11" s="1"/>
  <c r="O7" i="11"/>
  <c r="N8" i="11"/>
  <c r="N8" i="10"/>
  <c r="O7" i="10"/>
  <c r="V6" i="10"/>
  <c r="AA6" i="10" s="1"/>
  <c r="AF6" i="10" s="1"/>
  <c r="S11" i="10"/>
  <c r="X10" i="10"/>
  <c r="AC10" i="10" s="1"/>
  <c r="N9" i="9"/>
  <c r="O8" i="9"/>
  <c r="V7" i="9"/>
  <c r="AA7" i="9" s="1"/>
  <c r="AF7" i="9" s="1"/>
  <c r="AG5" i="9"/>
  <c r="S11" i="9"/>
  <c r="X10" i="9"/>
  <c r="AC10" i="9" s="1"/>
  <c r="V6" i="8"/>
  <c r="AA6" i="8" s="1"/>
  <c r="AF6" i="8" s="1"/>
  <c r="S12" i="8"/>
  <c r="X11" i="8"/>
  <c r="AC11" i="8" s="1"/>
  <c r="N8" i="8"/>
  <c r="O7" i="8"/>
  <c r="T13" i="7"/>
  <c r="AG6" i="7"/>
  <c r="P7" i="7"/>
  <c r="O8" i="7"/>
  <c r="N8" i="6"/>
  <c r="O7" i="6"/>
  <c r="V6" i="6"/>
  <c r="AA6" i="6" s="1"/>
  <c r="AF6" i="6" s="1"/>
  <c r="S10" i="6"/>
  <c r="X9" i="6"/>
  <c r="AC9" i="6" s="1"/>
  <c r="N8" i="5"/>
  <c r="O7" i="5"/>
  <c r="AG5" i="5"/>
  <c r="V6" i="5"/>
  <c r="AA6" i="5" s="1"/>
  <c r="AF6" i="5" s="1"/>
  <c r="AG6" i="5" s="1"/>
  <c r="S12" i="5"/>
  <c r="X11" i="5"/>
  <c r="AC11" i="5" s="1"/>
  <c r="V6" i="4"/>
  <c r="AA6" i="4" s="1"/>
  <c r="AF6" i="4" s="1"/>
  <c r="X9" i="4"/>
  <c r="AC9" i="4" s="1"/>
  <c r="S10" i="4"/>
  <c r="O7" i="4"/>
  <c r="N8" i="4"/>
  <c r="V6" i="3"/>
  <c r="AA6" i="3" s="1"/>
  <c r="AF6" i="3" s="1"/>
  <c r="N8" i="3"/>
  <c r="O7" i="3"/>
  <c r="X10" i="3"/>
  <c r="AC10" i="3" s="1"/>
  <c r="S11" i="3"/>
  <c r="V5" i="1"/>
  <c r="AA5" i="1" s="1"/>
  <c r="AF5" i="1" s="1"/>
  <c r="AG5" i="1" s="1"/>
  <c r="N7" i="1"/>
  <c r="O6" i="1"/>
  <c r="AG6" i="4" l="1"/>
  <c r="U7" i="10"/>
  <c r="Z7" i="10" s="1"/>
  <c r="AE7" i="10" s="1"/>
  <c r="T7" i="10"/>
  <c r="Y7" i="10" s="1"/>
  <c r="AD7" i="10" s="1"/>
  <c r="T7" i="11"/>
  <c r="Y7" i="11" s="1"/>
  <c r="AD7" i="11" s="1"/>
  <c r="U7" i="11"/>
  <c r="Z7" i="11" s="1"/>
  <c r="AE7" i="11" s="1"/>
  <c r="U7" i="6"/>
  <c r="Z7" i="6" s="1"/>
  <c r="AE7" i="6" s="1"/>
  <c r="T7" i="6"/>
  <c r="Y7" i="6" s="1"/>
  <c r="AD7" i="6" s="1"/>
  <c r="AG6" i="10"/>
  <c r="U7" i="8"/>
  <c r="Z7" i="8" s="1"/>
  <c r="AE7" i="8" s="1"/>
  <c r="T7" i="8"/>
  <c r="Y7" i="8" s="1"/>
  <c r="AD7" i="8" s="1"/>
  <c r="U7" i="5"/>
  <c r="Z7" i="5" s="1"/>
  <c r="AE7" i="5" s="1"/>
  <c r="T7" i="5"/>
  <c r="Y7" i="5" s="1"/>
  <c r="AD7" i="5" s="1"/>
  <c r="AG7" i="9"/>
  <c r="U7" i="12"/>
  <c r="Z7" i="12" s="1"/>
  <c r="AE7" i="12" s="1"/>
  <c r="T7" i="12"/>
  <c r="Y7" i="12" s="1"/>
  <c r="AD7" i="12" s="1"/>
  <c r="U7" i="7"/>
  <c r="V7" i="7"/>
  <c r="AA7" i="7" s="1"/>
  <c r="AF7" i="7" s="1"/>
  <c r="W7" i="7"/>
  <c r="AB7" i="7" s="1"/>
  <c r="AR5" i="1"/>
  <c r="T6" i="1"/>
  <c r="Y6" i="1" s="1"/>
  <c r="AD6" i="1" s="1"/>
  <c r="U6" i="1"/>
  <c r="Z6" i="1" s="1"/>
  <c r="AE6" i="1" s="1"/>
  <c r="U8" i="9"/>
  <c r="Z8" i="9" s="1"/>
  <c r="AE8" i="9" s="1"/>
  <c r="T8" i="9"/>
  <c r="Y8" i="9" s="1"/>
  <c r="AD8" i="9" s="1"/>
  <c r="AG6" i="3"/>
  <c r="AG6" i="6"/>
  <c r="AG6" i="8"/>
  <c r="Z6" i="7"/>
  <c r="AE6" i="7" s="1"/>
  <c r="AH6" i="7" s="1"/>
  <c r="U7" i="3"/>
  <c r="Z7" i="3" s="1"/>
  <c r="AE7" i="3" s="1"/>
  <c r="T7" i="3"/>
  <c r="Y7" i="3" s="1"/>
  <c r="AD7" i="3" s="1"/>
  <c r="U7" i="4"/>
  <c r="Z7" i="4" s="1"/>
  <c r="AE7" i="4" s="1"/>
  <c r="T7" i="4"/>
  <c r="Y7" i="4" s="1"/>
  <c r="AD7" i="4" s="1"/>
  <c r="Y11" i="7"/>
  <c r="AD11" i="7" s="1"/>
  <c r="N9" i="7"/>
  <c r="X11" i="12"/>
  <c r="AC11" i="12" s="1"/>
  <c r="S12" i="12"/>
  <c r="O8" i="12"/>
  <c r="N9" i="12"/>
  <c r="AG6" i="12"/>
  <c r="V7" i="12"/>
  <c r="AA7" i="12" s="1"/>
  <c r="AF7" i="12" s="1"/>
  <c r="V7" i="11"/>
  <c r="AA7" i="11" s="1"/>
  <c r="AF7" i="11" s="1"/>
  <c r="AG7" i="11" s="1"/>
  <c r="S14" i="11"/>
  <c r="X13" i="11"/>
  <c r="AC13" i="11" s="1"/>
  <c r="O8" i="11"/>
  <c r="N9" i="11"/>
  <c r="V7" i="10"/>
  <c r="AA7" i="10" s="1"/>
  <c r="AF7" i="10" s="1"/>
  <c r="AG7" i="10" s="1"/>
  <c r="N9" i="10"/>
  <c r="O8" i="10"/>
  <c r="X11" i="10"/>
  <c r="AC11" i="10" s="1"/>
  <c r="S12" i="10"/>
  <c r="X11" i="9"/>
  <c r="AC11" i="9" s="1"/>
  <c r="S12" i="9"/>
  <c r="V8" i="9"/>
  <c r="AA8" i="9" s="1"/>
  <c r="AF8" i="9" s="1"/>
  <c r="O9" i="9"/>
  <c r="N10" i="9"/>
  <c r="X12" i="8"/>
  <c r="AC12" i="8" s="1"/>
  <c r="S13" i="8"/>
  <c r="V7" i="8"/>
  <c r="AA7" i="8" s="1"/>
  <c r="AF7" i="8" s="1"/>
  <c r="AG7" i="8" s="1"/>
  <c r="O8" i="8"/>
  <c r="N9" i="8"/>
  <c r="AG7" i="7"/>
  <c r="P8" i="7"/>
  <c r="O9" i="7"/>
  <c r="T14" i="7"/>
  <c r="V7" i="6"/>
  <c r="AA7" i="6" s="1"/>
  <c r="AF7" i="6" s="1"/>
  <c r="X10" i="6"/>
  <c r="AC10" i="6" s="1"/>
  <c r="S11" i="6"/>
  <c r="N9" i="6"/>
  <c r="O8" i="6"/>
  <c r="V7" i="5"/>
  <c r="AA7" i="5" s="1"/>
  <c r="AF7" i="5" s="1"/>
  <c r="AG7" i="5" s="1"/>
  <c r="X12" i="5"/>
  <c r="AC12" i="5" s="1"/>
  <c r="S13" i="5"/>
  <c r="N9" i="5"/>
  <c r="O8" i="5"/>
  <c r="N9" i="4"/>
  <c r="O8" i="4"/>
  <c r="V7" i="4"/>
  <c r="AA7" i="4" s="1"/>
  <c r="AF7" i="4" s="1"/>
  <c r="X10" i="4"/>
  <c r="AC10" i="4" s="1"/>
  <c r="S11" i="4"/>
  <c r="V7" i="3"/>
  <c r="AA7" i="3" s="1"/>
  <c r="AF7" i="3" s="1"/>
  <c r="O8" i="3"/>
  <c r="N9" i="3"/>
  <c r="S12" i="3"/>
  <c r="X11" i="3"/>
  <c r="AC11" i="3" s="1"/>
  <c r="V6" i="1"/>
  <c r="AA6" i="1" s="1"/>
  <c r="AF6" i="1" s="1"/>
  <c r="N8" i="1"/>
  <c r="O7" i="1"/>
  <c r="AG8" i="9" l="1"/>
  <c r="AR6" i="1"/>
  <c r="U7" i="1"/>
  <c r="Z7" i="1" s="1"/>
  <c r="AE7" i="1" s="1"/>
  <c r="T7" i="1"/>
  <c r="Y7" i="1" s="1"/>
  <c r="AD7" i="1" s="1"/>
  <c r="AG7" i="4"/>
  <c r="U8" i="8"/>
  <c r="Z8" i="8" s="1"/>
  <c r="AE8" i="8" s="1"/>
  <c r="T8" i="8"/>
  <c r="Y8" i="8" s="1"/>
  <c r="AD8" i="8" s="1"/>
  <c r="U8" i="12"/>
  <c r="Z8" i="12" s="1"/>
  <c r="AE8" i="12" s="1"/>
  <c r="T8" i="12"/>
  <c r="Y8" i="12" s="1"/>
  <c r="AD8" i="12" s="1"/>
  <c r="Z7" i="7"/>
  <c r="AE7" i="7" s="1"/>
  <c r="AH7" i="7" s="1"/>
  <c r="T8" i="5"/>
  <c r="Y8" i="5" s="1"/>
  <c r="AD8" i="5" s="1"/>
  <c r="U8" i="5"/>
  <c r="Z8" i="5" s="1"/>
  <c r="AE8" i="5" s="1"/>
  <c r="U8" i="7"/>
  <c r="Z8" i="7" s="1"/>
  <c r="AE8" i="7" s="1"/>
  <c r="V8" i="7"/>
  <c r="AA8" i="7" s="1"/>
  <c r="AF8" i="7" s="1"/>
  <c r="W8" i="7"/>
  <c r="AB8" i="7" s="1"/>
  <c r="AG8" i="7" s="1"/>
  <c r="T8" i="11"/>
  <c r="Y8" i="11" s="1"/>
  <c r="AD8" i="11" s="1"/>
  <c r="U8" i="11"/>
  <c r="Z8" i="11" s="1"/>
  <c r="AE8" i="11" s="1"/>
  <c r="AG7" i="12"/>
  <c r="AG6" i="1"/>
  <c r="U8" i="6"/>
  <c r="Z8" i="6" s="1"/>
  <c r="AE8" i="6" s="1"/>
  <c r="T8" i="6"/>
  <c r="Y8" i="6" s="1"/>
  <c r="AD8" i="6" s="1"/>
  <c r="AG7" i="3"/>
  <c r="U9" i="9"/>
  <c r="Z9" i="9" s="1"/>
  <c r="AE9" i="9" s="1"/>
  <c r="T9" i="9"/>
  <c r="Y9" i="9" s="1"/>
  <c r="AD9" i="9" s="1"/>
  <c r="T8" i="10"/>
  <c r="Y8" i="10" s="1"/>
  <c r="AD8" i="10" s="1"/>
  <c r="U8" i="10"/>
  <c r="Z8" i="10" s="1"/>
  <c r="AE8" i="10" s="1"/>
  <c r="U8" i="3"/>
  <c r="Z8" i="3" s="1"/>
  <c r="AE8" i="3" s="1"/>
  <c r="T8" i="3"/>
  <c r="Y8" i="3" s="1"/>
  <c r="AD8" i="3" s="1"/>
  <c r="T8" i="4"/>
  <c r="Y8" i="4" s="1"/>
  <c r="AD8" i="4" s="1"/>
  <c r="U8" i="4"/>
  <c r="Z8" i="4" s="1"/>
  <c r="AE8" i="4" s="1"/>
  <c r="Y12" i="7"/>
  <c r="AD12" i="7" s="1"/>
  <c r="N10" i="7"/>
  <c r="N10" i="12"/>
  <c r="O9" i="12"/>
  <c r="V8" i="12"/>
  <c r="AA8" i="12" s="1"/>
  <c r="AF8" i="12" s="1"/>
  <c r="X12" i="12"/>
  <c r="AC12" i="12" s="1"/>
  <c r="S13" i="12"/>
  <c r="N10" i="11"/>
  <c r="O9" i="11"/>
  <c r="V8" i="11"/>
  <c r="AA8" i="11" s="1"/>
  <c r="AF8" i="11" s="1"/>
  <c r="X14" i="11"/>
  <c r="AC14" i="11" s="1"/>
  <c r="S15" i="11"/>
  <c r="S13" i="10"/>
  <c r="X12" i="10"/>
  <c r="AC12" i="10" s="1"/>
  <c r="V8" i="10"/>
  <c r="AA8" i="10" s="1"/>
  <c r="AF8" i="10" s="1"/>
  <c r="AG8" i="10" s="1"/>
  <c r="O9" i="10"/>
  <c r="N10" i="10"/>
  <c r="S13" i="9"/>
  <c r="X12" i="9"/>
  <c r="AC12" i="9" s="1"/>
  <c r="N11" i="9"/>
  <c r="O10" i="9"/>
  <c r="V9" i="9"/>
  <c r="AA9" i="9" s="1"/>
  <c r="AF9" i="9" s="1"/>
  <c r="X13" i="8"/>
  <c r="AC13" i="8" s="1"/>
  <c r="S14" i="8"/>
  <c r="N10" i="8"/>
  <c r="O9" i="8"/>
  <c r="V8" i="8"/>
  <c r="AA8" i="8" s="1"/>
  <c r="AF8" i="8" s="1"/>
  <c r="T15" i="7"/>
  <c r="O10" i="7"/>
  <c r="P9" i="7"/>
  <c r="V8" i="6"/>
  <c r="AA8" i="6" s="1"/>
  <c r="AF8" i="6" s="1"/>
  <c r="O9" i="6"/>
  <c r="N10" i="6"/>
  <c r="X11" i="6"/>
  <c r="AC11" i="6" s="1"/>
  <c r="S12" i="6"/>
  <c r="AG7" i="6"/>
  <c r="V8" i="5"/>
  <c r="AA8" i="5" s="1"/>
  <c r="AF8" i="5" s="1"/>
  <c r="N10" i="5"/>
  <c r="O9" i="5"/>
  <c r="S14" i="5"/>
  <c r="X13" i="5"/>
  <c r="AC13" i="5" s="1"/>
  <c r="X11" i="4"/>
  <c r="AC11" i="4" s="1"/>
  <c r="S12" i="4"/>
  <c r="V8" i="4"/>
  <c r="AA8" i="4" s="1"/>
  <c r="AF8" i="4" s="1"/>
  <c r="O9" i="4"/>
  <c r="N10" i="4"/>
  <c r="X12" i="3"/>
  <c r="AC12" i="3" s="1"/>
  <c r="S13" i="3"/>
  <c r="N10" i="3"/>
  <c r="O9" i="3"/>
  <c r="V8" i="3"/>
  <c r="AA8" i="3" s="1"/>
  <c r="AF8" i="3" s="1"/>
  <c r="V7" i="1"/>
  <c r="AA7" i="1" s="1"/>
  <c r="AF7" i="1" s="1"/>
  <c r="AG7" i="1" s="1"/>
  <c r="N9" i="1"/>
  <c r="O8" i="1"/>
  <c r="AH8" i="7" l="1"/>
  <c r="AG8" i="11"/>
  <c r="AG9" i="9"/>
  <c r="AG8" i="5"/>
  <c r="AG8" i="4"/>
  <c r="AG8" i="3"/>
  <c r="AG8" i="8"/>
  <c r="U9" i="11"/>
  <c r="Z9" i="11" s="1"/>
  <c r="AE9" i="11" s="1"/>
  <c r="T9" i="11"/>
  <c r="Y9" i="11" s="1"/>
  <c r="AD9" i="11" s="1"/>
  <c r="T9" i="10"/>
  <c r="Y9" i="10" s="1"/>
  <c r="AD9" i="10" s="1"/>
  <c r="U9" i="10"/>
  <c r="Z9" i="10" s="1"/>
  <c r="AE9" i="10" s="1"/>
  <c r="U9" i="12"/>
  <c r="Z9" i="12" s="1"/>
  <c r="AE9" i="12" s="1"/>
  <c r="T9" i="12"/>
  <c r="Y9" i="12" s="1"/>
  <c r="AD9" i="12" s="1"/>
  <c r="U9" i="7"/>
  <c r="Z9" i="7" s="1"/>
  <c r="AE9" i="7" s="1"/>
  <c r="V9" i="7"/>
  <c r="AA9" i="7" s="1"/>
  <c r="AF9" i="7" s="1"/>
  <c r="W9" i="7"/>
  <c r="AB9" i="7" s="1"/>
  <c r="T10" i="9"/>
  <c r="Y10" i="9" s="1"/>
  <c r="AD10" i="9" s="1"/>
  <c r="U10" i="9"/>
  <c r="Z10" i="9" s="1"/>
  <c r="AE10" i="9" s="1"/>
  <c r="AR7" i="1"/>
  <c r="U8" i="1"/>
  <c r="Z8" i="1" s="1"/>
  <c r="AE8" i="1" s="1"/>
  <c r="T8" i="1"/>
  <c r="Y8" i="1" s="1"/>
  <c r="AD8" i="1" s="1"/>
  <c r="U9" i="8"/>
  <c r="Z9" i="8" s="1"/>
  <c r="AE9" i="8" s="1"/>
  <c r="T9" i="8"/>
  <c r="Y9" i="8" s="1"/>
  <c r="AD9" i="8" s="1"/>
  <c r="U9" i="5"/>
  <c r="Z9" i="5" s="1"/>
  <c r="AE9" i="5" s="1"/>
  <c r="T9" i="5"/>
  <c r="Y9" i="5" s="1"/>
  <c r="AD9" i="5" s="1"/>
  <c r="AG8" i="6"/>
  <c r="T9" i="6"/>
  <c r="Y9" i="6" s="1"/>
  <c r="AD9" i="6" s="1"/>
  <c r="U9" i="6"/>
  <c r="Z9" i="6" s="1"/>
  <c r="AE9" i="6" s="1"/>
  <c r="U9" i="3"/>
  <c r="Z9" i="3" s="1"/>
  <c r="AE9" i="3" s="1"/>
  <c r="T9" i="3"/>
  <c r="Y9" i="3" s="1"/>
  <c r="AD9" i="3" s="1"/>
  <c r="T9" i="4"/>
  <c r="Y9" i="4" s="1"/>
  <c r="AD9" i="4" s="1"/>
  <c r="U9" i="4"/>
  <c r="Z9" i="4" s="1"/>
  <c r="AE9" i="4" s="1"/>
  <c r="Y13" i="7"/>
  <c r="AD13" i="7" s="1"/>
  <c r="N11" i="7"/>
  <c r="AG8" i="12"/>
  <c r="V9" i="12"/>
  <c r="AA9" i="12" s="1"/>
  <c r="AF9" i="12" s="1"/>
  <c r="S14" i="12"/>
  <c r="X13" i="12"/>
  <c r="AC13" i="12" s="1"/>
  <c r="N11" i="12"/>
  <c r="O10" i="12"/>
  <c r="V9" i="11"/>
  <c r="AA9" i="11" s="1"/>
  <c r="AF9" i="11" s="1"/>
  <c r="X15" i="11"/>
  <c r="AC15" i="11" s="1"/>
  <c r="S16" i="11"/>
  <c r="N11" i="11"/>
  <c r="O10" i="11"/>
  <c r="N11" i="10"/>
  <c r="O10" i="10"/>
  <c r="V9" i="10"/>
  <c r="AA9" i="10" s="1"/>
  <c r="AF9" i="10" s="1"/>
  <c r="S14" i="10"/>
  <c r="X13" i="10"/>
  <c r="AC13" i="10" s="1"/>
  <c r="V10" i="9"/>
  <c r="AA10" i="9" s="1"/>
  <c r="AF10" i="9" s="1"/>
  <c r="AG10" i="9" s="1"/>
  <c r="N12" i="9"/>
  <c r="O11" i="9"/>
  <c r="X13" i="9"/>
  <c r="AC13" i="9" s="1"/>
  <c r="S14" i="9"/>
  <c r="S15" i="8"/>
  <c r="X14" i="8"/>
  <c r="AC14" i="8" s="1"/>
  <c r="V9" i="8"/>
  <c r="AA9" i="8" s="1"/>
  <c r="AF9" i="8" s="1"/>
  <c r="O10" i="8"/>
  <c r="N11" i="8"/>
  <c r="AG9" i="7"/>
  <c r="P10" i="7"/>
  <c r="O11" i="7"/>
  <c r="T16" i="7"/>
  <c r="N11" i="6"/>
  <c r="O10" i="6"/>
  <c r="V9" i="6"/>
  <c r="AA9" i="6" s="1"/>
  <c r="AF9" i="6" s="1"/>
  <c r="X12" i="6"/>
  <c r="AC12" i="6" s="1"/>
  <c r="S13" i="6"/>
  <c r="X14" i="5"/>
  <c r="AC14" i="5" s="1"/>
  <c r="S15" i="5"/>
  <c r="N11" i="5"/>
  <c r="O10" i="5"/>
  <c r="V9" i="5"/>
  <c r="AA9" i="5" s="1"/>
  <c r="AF9" i="5" s="1"/>
  <c r="V9" i="4"/>
  <c r="AA9" i="4" s="1"/>
  <c r="AF9" i="4" s="1"/>
  <c r="X12" i="4"/>
  <c r="AC12" i="4" s="1"/>
  <c r="S13" i="4"/>
  <c r="N11" i="4"/>
  <c r="O10" i="4"/>
  <c r="V9" i="3"/>
  <c r="AA9" i="3" s="1"/>
  <c r="AF9" i="3" s="1"/>
  <c r="AG9" i="3" s="1"/>
  <c r="O10" i="3"/>
  <c r="N11" i="3"/>
  <c r="S14" i="3"/>
  <c r="X13" i="3"/>
  <c r="AC13" i="3" s="1"/>
  <c r="N10" i="1"/>
  <c r="O9" i="1"/>
  <c r="V8" i="1"/>
  <c r="AA8" i="1" s="1"/>
  <c r="AF8" i="1" s="1"/>
  <c r="AH9" i="7" l="1"/>
  <c r="AG9" i="6"/>
  <c r="AG9" i="8"/>
  <c r="AG9" i="4"/>
  <c r="AG9" i="11"/>
  <c r="AG9" i="5"/>
  <c r="AR8" i="1"/>
  <c r="U9" i="1"/>
  <c r="Z9" i="1" s="1"/>
  <c r="AE9" i="1" s="1"/>
  <c r="T9" i="1"/>
  <c r="Y9" i="1" s="1"/>
  <c r="AD9" i="1" s="1"/>
  <c r="U10" i="6"/>
  <c r="Z10" i="6" s="1"/>
  <c r="AE10" i="6" s="1"/>
  <c r="T10" i="6"/>
  <c r="Y10" i="6" s="1"/>
  <c r="AD10" i="6" s="1"/>
  <c r="U10" i="8"/>
  <c r="Z10" i="8" s="1"/>
  <c r="AE10" i="8" s="1"/>
  <c r="T10" i="8"/>
  <c r="Y10" i="8" s="1"/>
  <c r="AD10" i="8" s="1"/>
  <c r="U10" i="10"/>
  <c r="Z10" i="10" s="1"/>
  <c r="AE10" i="10" s="1"/>
  <c r="T10" i="10"/>
  <c r="Y10" i="10" s="1"/>
  <c r="AD10" i="10" s="1"/>
  <c r="U10" i="12"/>
  <c r="Z10" i="12" s="1"/>
  <c r="AE10" i="12" s="1"/>
  <c r="T10" i="12"/>
  <c r="Y10" i="12" s="1"/>
  <c r="AD10" i="12" s="1"/>
  <c r="U10" i="7"/>
  <c r="V10" i="7"/>
  <c r="AA10" i="7" s="1"/>
  <c r="AF10" i="7" s="1"/>
  <c r="W10" i="7"/>
  <c r="AB10" i="7" s="1"/>
  <c r="T10" i="11"/>
  <c r="Y10" i="11" s="1"/>
  <c r="AD10" i="11" s="1"/>
  <c r="U10" i="11"/>
  <c r="Z10" i="11" s="1"/>
  <c r="AE10" i="11" s="1"/>
  <c r="AG8" i="1"/>
  <c r="U10" i="5"/>
  <c r="Z10" i="5" s="1"/>
  <c r="AE10" i="5" s="1"/>
  <c r="T10" i="5"/>
  <c r="Y10" i="5" s="1"/>
  <c r="AD10" i="5" s="1"/>
  <c r="AG9" i="10"/>
  <c r="T11" i="9"/>
  <c r="Y11" i="9" s="1"/>
  <c r="AD11" i="9" s="1"/>
  <c r="U11" i="9"/>
  <c r="Z11" i="9" s="1"/>
  <c r="AE11" i="9" s="1"/>
  <c r="AG9" i="12"/>
  <c r="U10" i="3"/>
  <c r="Z10" i="3" s="1"/>
  <c r="AE10" i="3" s="1"/>
  <c r="T10" i="3"/>
  <c r="Y10" i="3" s="1"/>
  <c r="AD10" i="3" s="1"/>
  <c r="T10" i="4"/>
  <c r="Y10" i="4" s="1"/>
  <c r="AD10" i="4" s="1"/>
  <c r="U10" i="4"/>
  <c r="Z10" i="4" s="1"/>
  <c r="AE10" i="4" s="1"/>
  <c r="Y14" i="7"/>
  <c r="AD14" i="7" s="1"/>
  <c r="N12" i="7"/>
  <c r="V10" i="12"/>
  <c r="AA10" i="12" s="1"/>
  <c r="AF10" i="12" s="1"/>
  <c r="N12" i="12"/>
  <c r="O11" i="12"/>
  <c r="X14" i="12"/>
  <c r="AC14" i="12" s="1"/>
  <c r="S15" i="12"/>
  <c r="V10" i="11"/>
  <c r="AA10" i="11" s="1"/>
  <c r="AF10" i="11" s="1"/>
  <c r="S17" i="11"/>
  <c r="X16" i="11"/>
  <c r="AC16" i="11" s="1"/>
  <c r="O11" i="11"/>
  <c r="N12" i="11"/>
  <c r="N12" i="10"/>
  <c r="O11" i="10"/>
  <c r="V10" i="10"/>
  <c r="AA10" i="10" s="1"/>
  <c r="AF10" i="10" s="1"/>
  <c r="AG10" i="10" s="1"/>
  <c r="S15" i="10"/>
  <c r="X14" i="10"/>
  <c r="AC14" i="10" s="1"/>
  <c r="S15" i="9"/>
  <c r="X14" i="9"/>
  <c r="AC14" i="9" s="1"/>
  <c r="V11" i="9"/>
  <c r="AA11" i="9" s="1"/>
  <c r="AF11" i="9" s="1"/>
  <c r="O12" i="9"/>
  <c r="N13" i="9"/>
  <c r="O11" i="8"/>
  <c r="N12" i="8"/>
  <c r="V10" i="8"/>
  <c r="AA10" i="8" s="1"/>
  <c r="AF10" i="8" s="1"/>
  <c r="S16" i="8"/>
  <c r="X15" i="8"/>
  <c r="AC15" i="8" s="1"/>
  <c r="AG10" i="7"/>
  <c r="T17" i="7"/>
  <c r="O12" i="7"/>
  <c r="P11" i="7"/>
  <c r="V10" i="6"/>
  <c r="AA10" i="6" s="1"/>
  <c r="AF10" i="6" s="1"/>
  <c r="AG10" i="6" s="1"/>
  <c r="X13" i="6"/>
  <c r="AC13" i="6" s="1"/>
  <c r="S14" i="6"/>
  <c r="N12" i="6"/>
  <c r="O11" i="6"/>
  <c r="V10" i="5"/>
  <c r="AA10" i="5" s="1"/>
  <c r="AF10" i="5" s="1"/>
  <c r="X15" i="5"/>
  <c r="AC15" i="5" s="1"/>
  <c r="S16" i="5"/>
  <c r="O11" i="5"/>
  <c r="N12" i="5"/>
  <c r="S14" i="4"/>
  <c r="X13" i="4"/>
  <c r="AC13" i="4" s="1"/>
  <c r="V10" i="4"/>
  <c r="AA10" i="4" s="1"/>
  <c r="AF10" i="4" s="1"/>
  <c r="N12" i="4"/>
  <c r="O11" i="4"/>
  <c r="O11" i="3"/>
  <c r="N12" i="3"/>
  <c r="S15" i="3"/>
  <c r="X14" i="3"/>
  <c r="AC14" i="3" s="1"/>
  <c r="V10" i="3"/>
  <c r="AA10" i="3" s="1"/>
  <c r="AF10" i="3" s="1"/>
  <c r="V9" i="1"/>
  <c r="AA9" i="1" s="1"/>
  <c r="AF9" i="1" s="1"/>
  <c r="N11" i="1"/>
  <c r="O10" i="1"/>
  <c r="AG10" i="3" l="1"/>
  <c r="AG10" i="12"/>
  <c r="AG10" i="8"/>
  <c r="AG9" i="1"/>
  <c r="AR9" i="1"/>
  <c r="U10" i="1"/>
  <c r="Z10" i="1" s="1"/>
  <c r="AE10" i="1" s="1"/>
  <c r="T10" i="1"/>
  <c r="Y10" i="1" s="1"/>
  <c r="AD10" i="1" s="1"/>
  <c r="T11" i="5"/>
  <c r="Y11" i="5" s="1"/>
  <c r="AD11" i="5" s="1"/>
  <c r="U11" i="5"/>
  <c r="Z11" i="5" s="1"/>
  <c r="AE11" i="5" s="1"/>
  <c r="U11" i="8"/>
  <c r="Z11" i="8" s="1"/>
  <c r="AE11" i="8" s="1"/>
  <c r="T11" i="8"/>
  <c r="Y11" i="8" s="1"/>
  <c r="AD11" i="8" s="1"/>
  <c r="U11" i="11"/>
  <c r="Z11" i="11" s="1"/>
  <c r="AE11" i="11" s="1"/>
  <c r="T11" i="11"/>
  <c r="Y11" i="11" s="1"/>
  <c r="AD11" i="11" s="1"/>
  <c r="U11" i="12"/>
  <c r="Z11" i="12" s="1"/>
  <c r="AE11" i="12" s="1"/>
  <c r="T11" i="12"/>
  <c r="Y11" i="12" s="1"/>
  <c r="AD11" i="12" s="1"/>
  <c r="Z10" i="7"/>
  <c r="AE10" i="7" s="1"/>
  <c r="AH10" i="7" s="1"/>
  <c r="AG10" i="5"/>
  <c r="U11" i="7"/>
  <c r="Z11" i="7" s="1"/>
  <c r="AE11" i="7" s="1"/>
  <c r="V11" i="7"/>
  <c r="AA11" i="7" s="1"/>
  <c r="AF11" i="7" s="1"/>
  <c r="W11" i="7"/>
  <c r="AB11" i="7" s="1"/>
  <c r="U12" i="9"/>
  <c r="Z12" i="9" s="1"/>
  <c r="AE12" i="9" s="1"/>
  <c r="T12" i="9"/>
  <c r="Y12" i="9" s="1"/>
  <c r="AD12" i="9" s="1"/>
  <c r="AG10" i="4"/>
  <c r="T11" i="6"/>
  <c r="Y11" i="6" s="1"/>
  <c r="AD11" i="6" s="1"/>
  <c r="U11" i="6"/>
  <c r="Z11" i="6" s="1"/>
  <c r="AE11" i="6" s="1"/>
  <c r="AG11" i="9"/>
  <c r="U11" i="10"/>
  <c r="Z11" i="10" s="1"/>
  <c r="AE11" i="10" s="1"/>
  <c r="T11" i="10"/>
  <c r="Y11" i="10" s="1"/>
  <c r="AD11" i="10" s="1"/>
  <c r="AG10" i="11"/>
  <c r="U11" i="3"/>
  <c r="Z11" i="3" s="1"/>
  <c r="AE11" i="3" s="1"/>
  <c r="T11" i="3"/>
  <c r="Y11" i="3" s="1"/>
  <c r="AD11" i="3" s="1"/>
  <c r="U11" i="4"/>
  <c r="Z11" i="4" s="1"/>
  <c r="AE11" i="4" s="1"/>
  <c r="T11" i="4"/>
  <c r="Y11" i="4" s="1"/>
  <c r="AD11" i="4" s="1"/>
  <c r="Y15" i="7"/>
  <c r="AD15" i="7" s="1"/>
  <c r="N13" i="7"/>
  <c r="N13" i="12"/>
  <c r="O12" i="12"/>
  <c r="X15" i="12"/>
  <c r="AC15" i="12" s="1"/>
  <c r="S16" i="12"/>
  <c r="V11" i="12"/>
  <c r="AA11" i="12" s="1"/>
  <c r="AF11" i="12" s="1"/>
  <c r="AG11" i="12" s="1"/>
  <c r="S18" i="11"/>
  <c r="X17" i="11"/>
  <c r="AC17" i="11" s="1"/>
  <c r="N13" i="11"/>
  <c r="O12" i="11"/>
  <c r="V11" i="11"/>
  <c r="AA11" i="11" s="1"/>
  <c r="AF11" i="11" s="1"/>
  <c r="AG11" i="11" s="1"/>
  <c r="O12" i="10"/>
  <c r="N13" i="10"/>
  <c r="V11" i="10"/>
  <c r="AA11" i="10" s="1"/>
  <c r="AF11" i="10" s="1"/>
  <c r="AG11" i="10" s="1"/>
  <c r="S16" i="10"/>
  <c r="X15" i="10"/>
  <c r="AC15" i="10" s="1"/>
  <c r="V12" i="9"/>
  <c r="AA12" i="9" s="1"/>
  <c r="AF12" i="9" s="1"/>
  <c r="N14" i="9"/>
  <c r="O13" i="9"/>
  <c r="X15" i="9"/>
  <c r="AC15" i="9" s="1"/>
  <c r="S16" i="9"/>
  <c r="V11" i="8"/>
  <c r="AA11" i="8" s="1"/>
  <c r="AF11" i="8" s="1"/>
  <c r="N13" i="8"/>
  <c r="O12" i="8"/>
  <c r="S17" i="8"/>
  <c r="X16" i="8"/>
  <c r="AC16" i="8" s="1"/>
  <c r="T18" i="7"/>
  <c r="AG11" i="7"/>
  <c r="O13" i="7"/>
  <c r="P12" i="7"/>
  <c r="V11" i="6"/>
  <c r="AA11" i="6" s="1"/>
  <c r="AF11" i="6" s="1"/>
  <c r="S15" i="6"/>
  <c r="X14" i="6"/>
  <c r="AC14" i="6" s="1"/>
  <c r="O12" i="6"/>
  <c r="N13" i="6"/>
  <c r="N13" i="5"/>
  <c r="O12" i="5"/>
  <c r="V11" i="5"/>
  <c r="AA11" i="5" s="1"/>
  <c r="AF11" i="5" s="1"/>
  <c r="S17" i="5"/>
  <c r="X16" i="5"/>
  <c r="AC16" i="5" s="1"/>
  <c r="V11" i="4"/>
  <c r="AA11" i="4" s="1"/>
  <c r="AF11" i="4" s="1"/>
  <c r="N13" i="4"/>
  <c r="O12" i="4"/>
  <c r="S15" i="4"/>
  <c r="X14" i="4"/>
  <c r="AC14" i="4" s="1"/>
  <c r="S16" i="3"/>
  <c r="X15" i="3"/>
  <c r="AC15" i="3" s="1"/>
  <c r="V11" i="3"/>
  <c r="AA11" i="3" s="1"/>
  <c r="AF11" i="3" s="1"/>
  <c r="N13" i="3"/>
  <c r="O12" i="3"/>
  <c r="N12" i="1"/>
  <c r="O11" i="1"/>
  <c r="V10" i="1"/>
  <c r="AA10" i="1" s="1"/>
  <c r="AF10" i="1" s="1"/>
  <c r="AG10" i="1" s="1"/>
  <c r="AG11" i="5" l="1"/>
  <c r="AG12" i="9"/>
  <c r="AR10" i="1"/>
  <c r="U11" i="1"/>
  <c r="Z11" i="1" s="1"/>
  <c r="AE11" i="1" s="1"/>
  <c r="T11" i="1"/>
  <c r="Y11" i="1" s="1"/>
  <c r="AD11" i="1" s="1"/>
  <c r="T13" i="9"/>
  <c r="Y13" i="9" s="1"/>
  <c r="AD13" i="9" s="1"/>
  <c r="U13" i="9"/>
  <c r="Z13" i="9" s="1"/>
  <c r="AE13" i="9" s="1"/>
  <c r="U12" i="11"/>
  <c r="Z12" i="11" s="1"/>
  <c r="AE12" i="11" s="1"/>
  <c r="T12" i="11"/>
  <c r="Y12" i="11" s="1"/>
  <c r="AD12" i="11" s="1"/>
  <c r="U12" i="7"/>
  <c r="V12" i="7"/>
  <c r="AA12" i="7" s="1"/>
  <c r="AF12" i="7" s="1"/>
  <c r="W12" i="7"/>
  <c r="AB12" i="7" s="1"/>
  <c r="AG12" i="7" s="1"/>
  <c r="U12" i="12"/>
  <c r="Z12" i="12" s="1"/>
  <c r="AE12" i="12" s="1"/>
  <c r="T12" i="12"/>
  <c r="Y12" i="12" s="1"/>
  <c r="AD12" i="12" s="1"/>
  <c r="U12" i="5"/>
  <c r="Z12" i="5" s="1"/>
  <c r="AE12" i="5" s="1"/>
  <c r="T12" i="5"/>
  <c r="Y12" i="5" s="1"/>
  <c r="AD12" i="5" s="1"/>
  <c r="AG11" i="6"/>
  <c r="T12" i="8"/>
  <c r="Y12" i="8" s="1"/>
  <c r="AD12" i="8" s="1"/>
  <c r="U12" i="8"/>
  <c r="Z12" i="8" s="1"/>
  <c r="AE12" i="8" s="1"/>
  <c r="AG11" i="4"/>
  <c r="U12" i="10"/>
  <c r="Z12" i="10" s="1"/>
  <c r="AE12" i="10" s="1"/>
  <c r="T12" i="10"/>
  <c r="Y12" i="10" s="1"/>
  <c r="AD12" i="10" s="1"/>
  <c r="AG11" i="3"/>
  <c r="T12" i="6"/>
  <c r="Y12" i="6" s="1"/>
  <c r="AD12" i="6" s="1"/>
  <c r="U12" i="6"/>
  <c r="Z12" i="6" s="1"/>
  <c r="AE12" i="6" s="1"/>
  <c r="AH11" i="7"/>
  <c r="AG11" i="8"/>
  <c r="T12" i="3"/>
  <c r="Y12" i="3" s="1"/>
  <c r="AD12" i="3" s="1"/>
  <c r="U12" i="3"/>
  <c r="Z12" i="3" s="1"/>
  <c r="AE12" i="3" s="1"/>
  <c r="U12" i="4"/>
  <c r="Z12" i="4" s="1"/>
  <c r="AE12" i="4" s="1"/>
  <c r="T12" i="4"/>
  <c r="Y12" i="4" s="1"/>
  <c r="AD12" i="4" s="1"/>
  <c r="Y16" i="7"/>
  <c r="AD16" i="7" s="1"/>
  <c r="N14" i="7"/>
  <c r="O13" i="12"/>
  <c r="N14" i="12"/>
  <c r="X16" i="12"/>
  <c r="AC16" i="12" s="1"/>
  <c r="S17" i="12"/>
  <c r="V12" i="12"/>
  <c r="AA12" i="12" s="1"/>
  <c r="AF12" i="12" s="1"/>
  <c r="AG12" i="12" s="1"/>
  <c r="V12" i="11"/>
  <c r="AA12" i="11" s="1"/>
  <c r="AF12" i="11" s="1"/>
  <c r="N14" i="11"/>
  <c r="O13" i="11"/>
  <c r="X18" i="11"/>
  <c r="AC18" i="11" s="1"/>
  <c r="S19" i="11"/>
  <c r="S17" i="10"/>
  <c r="X16" i="10"/>
  <c r="AC16" i="10" s="1"/>
  <c r="N14" i="10"/>
  <c r="O13" i="10"/>
  <c r="V12" i="10"/>
  <c r="AA12" i="10" s="1"/>
  <c r="AF12" i="10" s="1"/>
  <c r="V13" i="9"/>
  <c r="AA13" i="9" s="1"/>
  <c r="AF13" i="9" s="1"/>
  <c r="S17" i="9"/>
  <c r="X16" i="9"/>
  <c r="AC16" i="9" s="1"/>
  <c r="O14" i="9"/>
  <c r="N15" i="9"/>
  <c r="V12" i="8"/>
  <c r="AA12" i="8" s="1"/>
  <c r="AF12" i="8" s="1"/>
  <c r="N14" i="8"/>
  <c r="O13" i="8"/>
  <c r="S18" i="8"/>
  <c r="X17" i="8"/>
  <c r="AC17" i="8" s="1"/>
  <c r="T19" i="7"/>
  <c r="O14" i="7"/>
  <c r="P13" i="7"/>
  <c r="X15" i="6"/>
  <c r="AC15" i="6" s="1"/>
  <c r="S16" i="6"/>
  <c r="N14" i="6"/>
  <c r="O13" i="6"/>
  <c r="V12" i="6"/>
  <c r="AA12" i="6" s="1"/>
  <c r="AF12" i="6" s="1"/>
  <c r="X17" i="5"/>
  <c r="AC17" i="5" s="1"/>
  <c r="S18" i="5"/>
  <c r="V12" i="5"/>
  <c r="AA12" i="5" s="1"/>
  <c r="AF12" i="5" s="1"/>
  <c r="N14" i="5"/>
  <c r="O13" i="5"/>
  <c r="V12" i="4"/>
  <c r="AA12" i="4" s="1"/>
  <c r="AF12" i="4" s="1"/>
  <c r="N14" i="4"/>
  <c r="O13" i="4"/>
  <c r="X15" i="4"/>
  <c r="AC15" i="4" s="1"/>
  <c r="S16" i="4"/>
  <c r="S17" i="3"/>
  <c r="X16" i="3"/>
  <c r="AC16" i="3" s="1"/>
  <c r="V12" i="3"/>
  <c r="AA12" i="3" s="1"/>
  <c r="AF12" i="3" s="1"/>
  <c r="N14" i="3"/>
  <c r="O13" i="3"/>
  <c r="V11" i="1"/>
  <c r="AA11" i="1" s="1"/>
  <c r="AF11" i="1" s="1"/>
  <c r="N13" i="1"/>
  <c r="O12" i="1"/>
  <c r="AG12" i="5" l="1"/>
  <c r="AG11" i="1"/>
  <c r="Z12" i="7"/>
  <c r="AE12" i="7" s="1"/>
  <c r="AH12" i="7" s="1"/>
  <c r="U13" i="6"/>
  <c r="Z13" i="6" s="1"/>
  <c r="AE13" i="6" s="1"/>
  <c r="T13" i="6"/>
  <c r="Y13" i="6" s="1"/>
  <c r="AD13" i="6" s="1"/>
  <c r="AG12" i="10"/>
  <c r="AR11" i="1"/>
  <c r="T12" i="1"/>
  <c r="Y12" i="1" s="1"/>
  <c r="AD12" i="1" s="1"/>
  <c r="U12" i="1"/>
  <c r="Z12" i="1" s="1"/>
  <c r="AE12" i="1" s="1"/>
  <c r="U13" i="7"/>
  <c r="Z13" i="7" s="1"/>
  <c r="AE13" i="7" s="1"/>
  <c r="V13" i="7"/>
  <c r="AA13" i="7" s="1"/>
  <c r="AF13" i="7" s="1"/>
  <c r="W13" i="7"/>
  <c r="AB13" i="7" s="1"/>
  <c r="T13" i="8"/>
  <c r="Y13" i="8" s="1"/>
  <c r="AD13" i="8" s="1"/>
  <c r="U13" i="8"/>
  <c r="Z13" i="8" s="1"/>
  <c r="AE13" i="8" s="1"/>
  <c r="AG12" i="6"/>
  <c r="U13" i="11"/>
  <c r="Z13" i="11" s="1"/>
  <c r="AE13" i="11" s="1"/>
  <c r="T13" i="11"/>
  <c r="Y13" i="11" s="1"/>
  <c r="AD13" i="11" s="1"/>
  <c r="U14" i="9"/>
  <c r="Z14" i="9" s="1"/>
  <c r="AE14" i="9" s="1"/>
  <c r="T14" i="9"/>
  <c r="Y14" i="9" s="1"/>
  <c r="AD14" i="9" s="1"/>
  <c r="U13" i="10"/>
  <c r="Z13" i="10" s="1"/>
  <c r="AE13" i="10" s="1"/>
  <c r="T13" i="10"/>
  <c r="Y13" i="10" s="1"/>
  <c r="AD13" i="10" s="1"/>
  <c r="AG12" i="11"/>
  <c r="T13" i="12"/>
  <c r="Y13" i="12" s="1"/>
  <c r="AD13" i="12" s="1"/>
  <c r="U13" i="12"/>
  <c r="Z13" i="12" s="1"/>
  <c r="AE13" i="12" s="1"/>
  <c r="AG12" i="4"/>
  <c r="AG12" i="3"/>
  <c r="T13" i="5"/>
  <c r="Y13" i="5" s="1"/>
  <c r="AD13" i="5" s="1"/>
  <c r="U13" i="5"/>
  <c r="Z13" i="5" s="1"/>
  <c r="AE13" i="5" s="1"/>
  <c r="AG12" i="8"/>
  <c r="AG13" i="9"/>
  <c r="T13" i="3"/>
  <c r="Y13" i="3" s="1"/>
  <c r="AD13" i="3" s="1"/>
  <c r="U13" i="3"/>
  <c r="Z13" i="3" s="1"/>
  <c r="AE13" i="3" s="1"/>
  <c r="U13" i="4"/>
  <c r="Z13" i="4" s="1"/>
  <c r="AE13" i="4" s="1"/>
  <c r="T13" i="4"/>
  <c r="Y13" i="4" s="1"/>
  <c r="AD13" i="4" s="1"/>
  <c r="Y17" i="7"/>
  <c r="AD17" i="7" s="1"/>
  <c r="N15" i="7"/>
  <c r="V13" i="12"/>
  <c r="AA13" i="12" s="1"/>
  <c r="AF13" i="12" s="1"/>
  <c r="X17" i="12"/>
  <c r="AC17" i="12" s="1"/>
  <c r="S18" i="12"/>
  <c r="N15" i="12"/>
  <c r="O14" i="12"/>
  <c r="N15" i="11"/>
  <c r="O14" i="11"/>
  <c r="S20" i="11"/>
  <c r="X19" i="11"/>
  <c r="AC19" i="11" s="1"/>
  <c r="V13" i="11"/>
  <c r="AA13" i="11" s="1"/>
  <c r="AF13" i="11" s="1"/>
  <c r="V13" i="10"/>
  <c r="AA13" i="10" s="1"/>
  <c r="AF13" i="10" s="1"/>
  <c r="AG13" i="10" s="1"/>
  <c r="N15" i="10"/>
  <c r="O14" i="10"/>
  <c r="S18" i="10"/>
  <c r="X17" i="10"/>
  <c r="AC17" i="10" s="1"/>
  <c r="V14" i="9"/>
  <c r="AA14" i="9" s="1"/>
  <c r="AF14" i="9" s="1"/>
  <c r="AG14" i="9" s="1"/>
  <c r="S18" i="9"/>
  <c r="X17" i="9"/>
  <c r="AC17" i="9" s="1"/>
  <c r="O15" i="9"/>
  <c r="N16" i="9"/>
  <c r="O14" i="8"/>
  <c r="N15" i="8"/>
  <c r="V13" i="8"/>
  <c r="AA13" i="8" s="1"/>
  <c r="AF13" i="8" s="1"/>
  <c r="X18" i="8"/>
  <c r="AC18" i="8" s="1"/>
  <c r="S19" i="8"/>
  <c r="AG13" i="7"/>
  <c r="AH13" i="7" s="1"/>
  <c r="P14" i="7"/>
  <c r="O15" i="7"/>
  <c r="T20" i="7"/>
  <c r="V13" i="6"/>
  <c r="AA13" i="6" s="1"/>
  <c r="AF13" i="6" s="1"/>
  <c r="N15" i="6"/>
  <c r="O14" i="6"/>
  <c r="X16" i="6"/>
  <c r="AC16" i="6" s="1"/>
  <c r="S17" i="6"/>
  <c r="V13" i="5"/>
  <c r="AA13" i="5" s="1"/>
  <c r="AF13" i="5" s="1"/>
  <c r="X18" i="5"/>
  <c r="AC18" i="5" s="1"/>
  <c r="S19" i="5"/>
  <c r="O14" i="5"/>
  <c r="N15" i="5"/>
  <c r="V13" i="4"/>
  <c r="AA13" i="4" s="1"/>
  <c r="AF13" i="4" s="1"/>
  <c r="AG13" i="4" s="1"/>
  <c r="O14" i="4"/>
  <c r="N15" i="4"/>
  <c r="S17" i="4"/>
  <c r="X16" i="4"/>
  <c r="AC16" i="4" s="1"/>
  <c r="N15" i="3"/>
  <c r="O14" i="3"/>
  <c r="V13" i="3"/>
  <c r="AA13" i="3" s="1"/>
  <c r="AF13" i="3" s="1"/>
  <c r="S18" i="3"/>
  <c r="X17" i="3"/>
  <c r="AC17" i="3" s="1"/>
  <c r="V12" i="1"/>
  <c r="AA12" i="1" s="1"/>
  <c r="AF12" i="1" s="1"/>
  <c r="N14" i="1"/>
  <c r="O13" i="1"/>
  <c r="AG13" i="8" l="1"/>
  <c r="U14" i="7"/>
  <c r="Z14" i="7" s="1"/>
  <c r="AE14" i="7" s="1"/>
  <c r="V14" i="7"/>
  <c r="AA14" i="7" s="1"/>
  <c r="AF14" i="7" s="1"/>
  <c r="W14" i="7"/>
  <c r="AB14" i="7" s="1"/>
  <c r="AG14" i="7" s="1"/>
  <c r="AH14" i="7" s="1"/>
  <c r="U14" i="11"/>
  <c r="Z14" i="11" s="1"/>
  <c r="AE14" i="11" s="1"/>
  <c r="T14" i="11"/>
  <c r="Y14" i="11" s="1"/>
  <c r="AD14" i="11" s="1"/>
  <c r="AG14" i="11" s="1"/>
  <c r="AG13" i="3"/>
  <c r="AR12" i="1"/>
  <c r="U13" i="1"/>
  <c r="Z13" i="1" s="1"/>
  <c r="AE13" i="1" s="1"/>
  <c r="T13" i="1"/>
  <c r="Y13" i="1" s="1"/>
  <c r="AD13" i="1" s="1"/>
  <c r="T14" i="5"/>
  <c r="Y14" i="5" s="1"/>
  <c r="AD14" i="5" s="1"/>
  <c r="U14" i="5"/>
  <c r="Z14" i="5" s="1"/>
  <c r="AE14" i="5" s="1"/>
  <c r="T14" i="6"/>
  <c r="Y14" i="6" s="1"/>
  <c r="AD14" i="6" s="1"/>
  <c r="U14" i="6"/>
  <c r="Z14" i="6" s="1"/>
  <c r="AE14" i="6" s="1"/>
  <c r="AG12" i="1"/>
  <c r="AG13" i="6"/>
  <c r="AG13" i="11"/>
  <c r="T14" i="12"/>
  <c r="Y14" i="12" s="1"/>
  <c r="AD14" i="12" s="1"/>
  <c r="U14" i="12"/>
  <c r="Z14" i="12" s="1"/>
  <c r="AE14" i="12" s="1"/>
  <c r="U14" i="8"/>
  <c r="Z14" i="8" s="1"/>
  <c r="AE14" i="8" s="1"/>
  <c r="T14" i="8"/>
  <c r="Y14" i="8" s="1"/>
  <c r="AD14" i="8" s="1"/>
  <c r="AG13" i="5"/>
  <c r="U15" i="9"/>
  <c r="Z15" i="9" s="1"/>
  <c r="AE15" i="9" s="1"/>
  <c r="T15" i="9"/>
  <c r="Y15" i="9" s="1"/>
  <c r="AD15" i="9" s="1"/>
  <c r="U14" i="10"/>
  <c r="Z14" i="10" s="1"/>
  <c r="AE14" i="10" s="1"/>
  <c r="T14" i="10"/>
  <c r="Y14" i="10" s="1"/>
  <c r="AD14" i="10" s="1"/>
  <c r="AG13" i="12"/>
  <c r="U14" i="3"/>
  <c r="Z14" i="3" s="1"/>
  <c r="AE14" i="3" s="1"/>
  <c r="T14" i="3"/>
  <c r="Y14" i="3" s="1"/>
  <c r="AD14" i="3" s="1"/>
  <c r="U14" i="4"/>
  <c r="Z14" i="4" s="1"/>
  <c r="AE14" i="4" s="1"/>
  <c r="T14" i="4"/>
  <c r="Y14" i="4" s="1"/>
  <c r="AD14" i="4" s="1"/>
  <c r="Y18" i="7"/>
  <c r="AD18" i="7" s="1"/>
  <c r="N16" i="7"/>
  <c r="S19" i="12"/>
  <c r="X18" i="12"/>
  <c r="AC18" i="12" s="1"/>
  <c r="V14" i="12"/>
  <c r="AA14" i="12" s="1"/>
  <c r="AF14" i="12" s="1"/>
  <c r="AG14" i="12" s="1"/>
  <c r="N16" i="12"/>
  <c r="O15" i="12"/>
  <c r="V14" i="11"/>
  <c r="AA14" i="11" s="1"/>
  <c r="AF14" i="11" s="1"/>
  <c r="S21" i="11"/>
  <c r="X20" i="11"/>
  <c r="AC20" i="11" s="1"/>
  <c r="N16" i="11"/>
  <c r="O15" i="11"/>
  <c r="V14" i="10"/>
  <c r="AA14" i="10" s="1"/>
  <c r="AF14" i="10" s="1"/>
  <c r="O15" i="10"/>
  <c r="N16" i="10"/>
  <c r="S19" i="10"/>
  <c r="X18" i="10"/>
  <c r="AC18" i="10" s="1"/>
  <c r="S19" i="9"/>
  <c r="X18" i="9"/>
  <c r="AC18" i="9" s="1"/>
  <c r="N17" i="9"/>
  <c r="O16" i="9"/>
  <c r="V15" i="9"/>
  <c r="AA15" i="9" s="1"/>
  <c r="AF15" i="9" s="1"/>
  <c r="AG15" i="9" s="1"/>
  <c r="N16" i="8"/>
  <c r="O15" i="8"/>
  <c r="S20" i="8"/>
  <c r="X19" i="8"/>
  <c r="AC19" i="8" s="1"/>
  <c r="V14" i="8"/>
  <c r="AA14" i="8" s="1"/>
  <c r="AF14" i="8" s="1"/>
  <c r="O16" i="7"/>
  <c r="P15" i="7"/>
  <c r="T21" i="7"/>
  <c r="N16" i="6"/>
  <c r="O15" i="6"/>
  <c r="S18" i="6"/>
  <c r="X17" i="6"/>
  <c r="AC17" i="6" s="1"/>
  <c r="V14" i="6"/>
  <c r="AA14" i="6" s="1"/>
  <c r="AF14" i="6" s="1"/>
  <c r="V14" i="5"/>
  <c r="AA14" i="5" s="1"/>
  <c r="AF14" i="5" s="1"/>
  <c r="AG14" i="5" s="1"/>
  <c r="S20" i="5"/>
  <c r="X19" i="5"/>
  <c r="AC19" i="5" s="1"/>
  <c r="N16" i="5"/>
  <c r="O15" i="5"/>
  <c r="S18" i="4"/>
  <c r="X17" i="4"/>
  <c r="AC17" i="4" s="1"/>
  <c r="N16" i="4"/>
  <c r="O15" i="4"/>
  <c r="V14" i="4"/>
  <c r="AA14" i="4" s="1"/>
  <c r="AF14" i="4" s="1"/>
  <c r="V14" i="3"/>
  <c r="AA14" i="3" s="1"/>
  <c r="AF14" i="3" s="1"/>
  <c r="AG14" i="3" s="1"/>
  <c r="X18" i="3"/>
  <c r="AC18" i="3" s="1"/>
  <c r="S19" i="3"/>
  <c r="N16" i="3"/>
  <c r="O15" i="3"/>
  <c r="V13" i="1"/>
  <c r="AA13" i="1" s="1"/>
  <c r="AF13" i="1" s="1"/>
  <c r="N15" i="1"/>
  <c r="O14" i="1"/>
  <c r="AG14" i="4" l="1"/>
  <c r="AG14" i="8"/>
  <c r="T15" i="6"/>
  <c r="Y15" i="6" s="1"/>
  <c r="AD15" i="6" s="1"/>
  <c r="U15" i="6"/>
  <c r="Z15" i="6" s="1"/>
  <c r="AE15" i="6" s="1"/>
  <c r="U15" i="7"/>
  <c r="V15" i="7"/>
  <c r="AA15" i="7" s="1"/>
  <c r="AF15" i="7" s="1"/>
  <c r="W15" i="7"/>
  <c r="AB15" i="7" s="1"/>
  <c r="AG15" i="7" s="1"/>
  <c r="AG13" i="1"/>
  <c r="AG14" i="10"/>
  <c r="U15" i="8"/>
  <c r="Z15" i="8" s="1"/>
  <c r="AE15" i="8" s="1"/>
  <c r="T15" i="8"/>
  <c r="Y15" i="8" s="1"/>
  <c r="AD15" i="8" s="1"/>
  <c r="U15" i="12"/>
  <c r="Z15" i="12" s="1"/>
  <c r="AE15" i="12" s="1"/>
  <c r="T15" i="12"/>
  <c r="Y15" i="12" s="1"/>
  <c r="AD15" i="12" s="1"/>
  <c r="U15" i="10"/>
  <c r="Z15" i="10" s="1"/>
  <c r="AE15" i="10" s="1"/>
  <c r="T15" i="10"/>
  <c r="Y15" i="10" s="1"/>
  <c r="AD15" i="10" s="1"/>
  <c r="AG15" i="10" s="1"/>
  <c r="U16" i="9"/>
  <c r="Z16" i="9" s="1"/>
  <c r="AE16" i="9" s="1"/>
  <c r="T16" i="9"/>
  <c r="Y16" i="9" s="1"/>
  <c r="AD16" i="9" s="1"/>
  <c r="U15" i="5"/>
  <c r="Z15" i="5" s="1"/>
  <c r="AE15" i="5" s="1"/>
  <c r="T15" i="5"/>
  <c r="Y15" i="5" s="1"/>
  <c r="AD15" i="5" s="1"/>
  <c r="T15" i="11"/>
  <c r="Y15" i="11" s="1"/>
  <c r="AD15" i="11" s="1"/>
  <c r="U15" i="11"/>
  <c r="Z15" i="11" s="1"/>
  <c r="AE15" i="11" s="1"/>
  <c r="AR13" i="1"/>
  <c r="U14" i="1"/>
  <c r="Z14" i="1" s="1"/>
  <c r="AE14" i="1" s="1"/>
  <c r="T14" i="1"/>
  <c r="Y14" i="1" s="1"/>
  <c r="AD14" i="1" s="1"/>
  <c r="AG14" i="6"/>
  <c r="U15" i="3"/>
  <c r="Z15" i="3" s="1"/>
  <c r="AE15" i="3" s="1"/>
  <c r="T15" i="3"/>
  <c r="Y15" i="3" s="1"/>
  <c r="AD15" i="3" s="1"/>
  <c r="U15" i="4"/>
  <c r="Z15" i="4" s="1"/>
  <c r="AE15" i="4" s="1"/>
  <c r="T15" i="4"/>
  <c r="Y15" i="4" s="1"/>
  <c r="AD15" i="4" s="1"/>
  <c r="Y19" i="7"/>
  <c r="AD19" i="7" s="1"/>
  <c r="N17" i="7"/>
  <c r="V15" i="12"/>
  <c r="AA15" i="12" s="1"/>
  <c r="AF15" i="12" s="1"/>
  <c r="N17" i="12"/>
  <c r="O16" i="12"/>
  <c r="S20" i="12"/>
  <c r="X19" i="12"/>
  <c r="AC19" i="12" s="1"/>
  <c r="S22" i="11"/>
  <c r="X21" i="11"/>
  <c r="AC21" i="11" s="1"/>
  <c r="V15" i="11"/>
  <c r="AA15" i="11" s="1"/>
  <c r="AF15" i="11" s="1"/>
  <c r="AG15" i="11" s="1"/>
  <c r="O16" i="11"/>
  <c r="N17" i="11"/>
  <c r="N17" i="10"/>
  <c r="O16" i="10"/>
  <c r="V15" i="10"/>
  <c r="AA15" i="10" s="1"/>
  <c r="AF15" i="10" s="1"/>
  <c r="X19" i="10"/>
  <c r="AC19" i="10" s="1"/>
  <c r="S20" i="10"/>
  <c r="V16" i="9"/>
  <c r="AA16" i="9" s="1"/>
  <c r="AF16" i="9" s="1"/>
  <c r="AG16" i="9" s="1"/>
  <c r="S20" i="9"/>
  <c r="X19" i="9"/>
  <c r="AC19" i="9" s="1"/>
  <c r="O17" i="9"/>
  <c r="N18" i="9"/>
  <c r="S21" i="8"/>
  <c r="X20" i="8"/>
  <c r="AC20" i="8" s="1"/>
  <c r="V15" i="8"/>
  <c r="AA15" i="8" s="1"/>
  <c r="AF15" i="8" s="1"/>
  <c r="AG15" i="8" s="1"/>
  <c r="O16" i="8"/>
  <c r="N17" i="8"/>
  <c r="P16" i="7"/>
  <c r="O17" i="7"/>
  <c r="T22" i="7"/>
  <c r="X18" i="6"/>
  <c r="AC18" i="6" s="1"/>
  <c r="S19" i="6"/>
  <c r="V15" i="6"/>
  <c r="AA15" i="6" s="1"/>
  <c r="AF15" i="6" s="1"/>
  <c r="AG15" i="6" s="1"/>
  <c r="N17" i="6"/>
  <c r="O16" i="6"/>
  <c r="S21" i="5"/>
  <c r="X20" i="5"/>
  <c r="AC20" i="5" s="1"/>
  <c r="V15" i="5"/>
  <c r="AA15" i="5" s="1"/>
  <c r="AF15" i="5" s="1"/>
  <c r="AG15" i="5" s="1"/>
  <c r="O16" i="5"/>
  <c r="N17" i="5"/>
  <c r="O16" i="4"/>
  <c r="N17" i="4"/>
  <c r="V15" i="4"/>
  <c r="AA15" i="4" s="1"/>
  <c r="AF15" i="4" s="1"/>
  <c r="S19" i="4"/>
  <c r="X18" i="4"/>
  <c r="AC18" i="4" s="1"/>
  <c r="X19" i="3"/>
  <c r="AC19" i="3" s="1"/>
  <c r="S20" i="3"/>
  <c r="V15" i="3"/>
  <c r="AA15" i="3" s="1"/>
  <c r="AF15" i="3" s="1"/>
  <c r="AG15" i="3" s="1"/>
  <c r="O16" i="3"/>
  <c r="N17" i="3"/>
  <c r="V14" i="1"/>
  <c r="AA14" i="1" s="1"/>
  <c r="AF14" i="1" s="1"/>
  <c r="N16" i="1"/>
  <c r="O15" i="1"/>
  <c r="AG15" i="12" l="1"/>
  <c r="AG14" i="1"/>
  <c r="T16" i="5"/>
  <c r="Y16" i="5" s="1"/>
  <c r="AD16" i="5" s="1"/>
  <c r="U16" i="5"/>
  <c r="Z16" i="5" s="1"/>
  <c r="AE16" i="5" s="1"/>
  <c r="U16" i="7"/>
  <c r="Z16" i="7" s="1"/>
  <c r="AE16" i="7" s="1"/>
  <c r="V16" i="7"/>
  <c r="AA16" i="7" s="1"/>
  <c r="AF16" i="7" s="1"/>
  <c r="W16" i="7"/>
  <c r="AB16" i="7" s="1"/>
  <c r="AG16" i="7" s="1"/>
  <c r="AH16" i="7" s="1"/>
  <c r="T16" i="10"/>
  <c r="Y16" i="10" s="1"/>
  <c r="AD16" i="10" s="1"/>
  <c r="U16" i="10"/>
  <c r="Z16" i="10" s="1"/>
  <c r="AE16" i="10" s="1"/>
  <c r="U17" i="9"/>
  <c r="Z17" i="9" s="1"/>
  <c r="AE17" i="9" s="1"/>
  <c r="T17" i="9"/>
  <c r="Y17" i="9" s="1"/>
  <c r="AD17" i="9" s="1"/>
  <c r="AG15" i="4"/>
  <c r="U16" i="8"/>
  <c r="Z16" i="8" s="1"/>
  <c r="AE16" i="8" s="1"/>
  <c r="T16" i="8"/>
  <c r="Y16" i="8" s="1"/>
  <c r="AD16" i="8" s="1"/>
  <c r="Z15" i="7"/>
  <c r="AE15" i="7" s="1"/>
  <c r="AH15" i="7" s="1"/>
  <c r="AR14" i="1"/>
  <c r="U15" i="1"/>
  <c r="Z15" i="1" s="1"/>
  <c r="AE15" i="1" s="1"/>
  <c r="T15" i="1"/>
  <c r="Y15" i="1" s="1"/>
  <c r="AD15" i="1" s="1"/>
  <c r="T16" i="11"/>
  <c r="Y16" i="11" s="1"/>
  <c r="AD16" i="11" s="1"/>
  <c r="U16" i="11"/>
  <c r="Z16" i="11" s="1"/>
  <c r="AE16" i="11" s="1"/>
  <c r="U16" i="12"/>
  <c r="Z16" i="12" s="1"/>
  <c r="AE16" i="12" s="1"/>
  <c r="T16" i="12"/>
  <c r="Y16" i="12" s="1"/>
  <c r="AD16" i="12" s="1"/>
  <c r="U16" i="6"/>
  <c r="Z16" i="6" s="1"/>
  <c r="AE16" i="6" s="1"/>
  <c r="T16" i="6"/>
  <c r="Y16" i="6" s="1"/>
  <c r="AD16" i="6" s="1"/>
  <c r="T16" i="3"/>
  <c r="Y16" i="3" s="1"/>
  <c r="AD16" i="3" s="1"/>
  <c r="U16" i="3"/>
  <c r="Z16" i="3" s="1"/>
  <c r="AE16" i="3" s="1"/>
  <c r="T16" i="4"/>
  <c r="Y16" i="4" s="1"/>
  <c r="AD16" i="4" s="1"/>
  <c r="U16" i="4"/>
  <c r="Z16" i="4" s="1"/>
  <c r="AE16" i="4" s="1"/>
  <c r="Y20" i="7"/>
  <c r="AD20" i="7" s="1"/>
  <c r="N18" i="7"/>
  <c r="V16" i="12"/>
  <c r="AA16" i="12" s="1"/>
  <c r="AF16" i="12" s="1"/>
  <c r="N18" i="12"/>
  <c r="O17" i="12"/>
  <c r="X20" i="12"/>
  <c r="AC20" i="12" s="1"/>
  <c r="S21" i="12"/>
  <c r="O17" i="11"/>
  <c r="N18" i="11"/>
  <c r="X22" i="11"/>
  <c r="AC22" i="11" s="1"/>
  <c r="S23" i="11"/>
  <c r="V16" i="11"/>
  <c r="AA16" i="11" s="1"/>
  <c r="AF16" i="11" s="1"/>
  <c r="AG16" i="11" s="1"/>
  <c r="S21" i="10"/>
  <c r="X20" i="10"/>
  <c r="AC20" i="10" s="1"/>
  <c r="V16" i="10"/>
  <c r="AA16" i="10" s="1"/>
  <c r="AF16" i="10" s="1"/>
  <c r="O17" i="10"/>
  <c r="N18" i="10"/>
  <c r="X20" i="9"/>
  <c r="AC20" i="9" s="1"/>
  <c r="S21" i="9"/>
  <c r="N19" i="9"/>
  <c r="O18" i="9"/>
  <c r="V17" i="9"/>
  <c r="AA17" i="9" s="1"/>
  <c r="AF17" i="9" s="1"/>
  <c r="O17" i="8"/>
  <c r="N18" i="8"/>
  <c r="S22" i="8"/>
  <c r="X21" i="8"/>
  <c r="AC21" i="8" s="1"/>
  <c r="V16" i="8"/>
  <c r="AA16" i="8" s="1"/>
  <c r="AF16" i="8" s="1"/>
  <c r="O18" i="7"/>
  <c r="P17" i="7"/>
  <c r="T23" i="7"/>
  <c r="X19" i="6"/>
  <c r="AC19" i="6" s="1"/>
  <c r="S20" i="6"/>
  <c r="V16" i="6"/>
  <c r="AA16" i="6" s="1"/>
  <c r="AF16" i="6" s="1"/>
  <c r="O17" i="6"/>
  <c r="N18" i="6"/>
  <c r="N18" i="5"/>
  <c r="O17" i="5"/>
  <c r="S22" i="5"/>
  <c r="X21" i="5"/>
  <c r="AC21" i="5" s="1"/>
  <c r="V16" i="5"/>
  <c r="AA16" i="5" s="1"/>
  <c r="AF16" i="5" s="1"/>
  <c r="N18" i="4"/>
  <c r="O17" i="4"/>
  <c r="V16" i="4"/>
  <c r="AA16" i="4" s="1"/>
  <c r="AF16" i="4" s="1"/>
  <c r="S20" i="4"/>
  <c r="X19" i="4"/>
  <c r="AC19" i="4" s="1"/>
  <c r="O17" i="3"/>
  <c r="N18" i="3"/>
  <c r="S21" i="3"/>
  <c r="X20" i="3"/>
  <c r="AC20" i="3" s="1"/>
  <c r="V16" i="3"/>
  <c r="AA16" i="3" s="1"/>
  <c r="AF16" i="3" s="1"/>
  <c r="AG16" i="3" s="1"/>
  <c r="V15" i="1"/>
  <c r="AA15" i="1" s="1"/>
  <c r="AF15" i="1" s="1"/>
  <c r="N17" i="1"/>
  <c r="O16" i="1"/>
  <c r="AG16" i="12" l="1"/>
  <c r="AG16" i="5"/>
  <c r="U17" i="8"/>
  <c r="Z17" i="8" s="1"/>
  <c r="AE17" i="8" s="1"/>
  <c r="T17" i="8"/>
  <c r="Y17" i="8" s="1"/>
  <c r="AD17" i="8" s="1"/>
  <c r="AG17" i="9"/>
  <c r="AG15" i="1"/>
  <c r="AG16" i="10"/>
  <c r="U17" i="12"/>
  <c r="Z17" i="12" s="1"/>
  <c r="AE17" i="12" s="1"/>
  <c r="T17" i="12"/>
  <c r="Y17" i="12" s="1"/>
  <c r="AD17" i="12" s="1"/>
  <c r="AG16" i="4"/>
  <c r="T17" i="5"/>
  <c r="Y17" i="5" s="1"/>
  <c r="AD17" i="5" s="1"/>
  <c r="U17" i="5"/>
  <c r="Z17" i="5" s="1"/>
  <c r="AE17" i="5" s="1"/>
  <c r="U17" i="11"/>
  <c r="Z17" i="11" s="1"/>
  <c r="AE17" i="11" s="1"/>
  <c r="AG17" i="11" s="1"/>
  <c r="T17" i="11"/>
  <c r="Y17" i="11" s="1"/>
  <c r="AD17" i="11" s="1"/>
  <c r="T17" i="6"/>
  <c r="Y17" i="6" s="1"/>
  <c r="AD17" i="6" s="1"/>
  <c r="U17" i="6"/>
  <c r="Z17" i="6" s="1"/>
  <c r="AE17" i="6" s="1"/>
  <c r="AR15" i="1"/>
  <c r="U16" i="1"/>
  <c r="Z16" i="1" s="1"/>
  <c r="AE16" i="1" s="1"/>
  <c r="T16" i="1"/>
  <c r="Y16" i="1" s="1"/>
  <c r="AD16" i="1" s="1"/>
  <c r="U17" i="7"/>
  <c r="V17" i="7"/>
  <c r="AA17" i="7" s="1"/>
  <c r="AF17" i="7" s="1"/>
  <c r="W17" i="7"/>
  <c r="AB17" i="7" s="1"/>
  <c r="AG17" i="7" s="1"/>
  <c r="T17" i="10"/>
  <c r="Y17" i="10" s="1"/>
  <c r="AD17" i="10" s="1"/>
  <c r="U17" i="10"/>
  <c r="Z17" i="10" s="1"/>
  <c r="AE17" i="10" s="1"/>
  <c r="AG16" i="6"/>
  <c r="AG16" i="8"/>
  <c r="T18" i="9"/>
  <c r="Y18" i="9" s="1"/>
  <c r="AD18" i="9" s="1"/>
  <c r="U18" i="9"/>
  <c r="Z18" i="9" s="1"/>
  <c r="AE18" i="9" s="1"/>
  <c r="U17" i="3"/>
  <c r="Z17" i="3" s="1"/>
  <c r="AE17" i="3" s="1"/>
  <c r="T17" i="3"/>
  <c r="Y17" i="3" s="1"/>
  <c r="AD17" i="3" s="1"/>
  <c r="T17" i="4"/>
  <c r="Y17" i="4" s="1"/>
  <c r="AD17" i="4" s="1"/>
  <c r="U17" i="4"/>
  <c r="Z17" i="4" s="1"/>
  <c r="AE17" i="4" s="1"/>
  <c r="Y21" i="7"/>
  <c r="AD21" i="7" s="1"/>
  <c r="N19" i="7"/>
  <c r="V17" i="12"/>
  <c r="AA17" i="12" s="1"/>
  <c r="AF17" i="12" s="1"/>
  <c r="N19" i="12"/>
  <c r="O18" i="12"/>
  <c r="S22" i="12"/>
  <c r="X21" i="12"/>
  <c r="AC21" i="12" s="1"/>
  <c r="N19" i="11"/>
  <c r="O18" i="11"/>
  <c r="V17" i="11"/>
  <c r="AA17" i="11" s="1"/>
  <c r="AF17" i="11" s="1"/>
  <c r="X23" i="11"/>
  <c r="AC23" i="11" s="1"/>
  <c r="S24" i="11"/>
  <c r="O18" i="10"/>
  <c r="N19" i="10"/>
  <c r="V17" i="10"/>
  <c r="AA17" i="10" s="1"/>
  <c r="AF17" i="10" s="1"/>
  <c r="S22" i="10"/>
  <c r="X21" i="10"/>
  <c r="AC21" i="10" s="1"/>
  <c r="V18" i="9"/>
  <c r="AA18" i="9" s="1"/>
  <c r="AF18" i="9" s="1"/>
  <c r="N20" i="9"/>
  <c r="O19" i="9"/>
  <c r="S22" i="9"/>
  <c r="X21" i="9"/>
  <c r="AC21" i="9" s="1"/>
  <c r="X22" i="8"/>
  <c r="AC22" i="8" s="1"/>
  <c r="S23" i="8"/>
  <c r="V17" i="8"/>
  <c r="AA17" i="8" s="1"/>
  <c r="AF17" i="8" s="1"/>
  <c r="N19" i="8"/>
  <c r="O18" i="8"/>
  <c r="T24" i="7"/>
  <c r="P18" i="7"/>
  <c r="O19" i="7"/>
  <c r="N19" i="6"/>
  <c r="O18" i="6"/>
  <c r="S21" i="6"/>
  <c r="X20" i="6"/>
  <c r="AC20" i="6" s="1"/>
  <c r="V17" i="6"/>
  <c r="AA17" i="6" s="1"/>
  <c r="AF17" i="6" s="1"/>
  <c r="N19" i="5"/>
  <c r="O18" i="5"/>
  <c r="X22" i="5"/>
  <c r="AC22" i="5" s="1"/>
  <c r="S23" i="5"/>
  <c r="V17" i="5"/>
  <c r="AA17" i="5" s="1"/>
  <c r="AF17" i="5" s="1"/>
  <c r="AG17" i="5" s="1"/>
  <c r="V17" i="4"/>
  <c r="AA17" i="4" s="1"/>
  <c r="AF17" i="4" s="1"/>
  <c r="N19" i="4"/>
  <c r="O18" i="4"/>
  <c r="X20" i="4"/>
  <c r="AC20" i="4" s="1"/>
  <c r="S21" i="4"/>
  <c r="S22" i="3"/>
  <c r="X21" i="3"/>
  <c r="AC21" i="3" s="1"/>
  <c r="V17" i="3"/>
  <c r="AA17" i="3" s="1"/>
  <c r="AF17" i="3" s="1"/>
  <c r="O18" i="3"/>
  <c r="N19" i="3"/>
  <c r="V16" i="1"/>
  <c r="AA16" i="1" s="1"/>
  <c r="AF16" i="1" s="1"/>
  <c r="AG16" i="1" s="1"/>
  <c r="N18" i="1"/>
  <c r="O17" i="1"/>
  <c r="AG17" i="10" l="1"/>
  <c r="AG17" i="12"/>
  <c r="AG18" i="9"/>
  <c r="AG17" i="4"/>
  <c r="AG17" i="8"/>
  <c r="U18" i="6"/>
  <c r="Z18" i="6" s="1"/>
  <c r="AE18" i="6" s="1"/>
  <c r="T18" i="6"/>
  <c r="Y18" i="6" s="1"/>
  <c r="AD18" i="6" s="1"/>
  <c r="U18" i="12"/>
  <c r="Z18" i="12" s="1"/>
  <c r="AE18" i="12" s="1"/>
  <c r="AG18" i="12" s="1"/>
  <c r="T18" i="12"/>
  <c r="Y18" i="12" s="1"/>
  <c r="AD18" i="12" s="1"/>
  <c r="U18" i="8"/>
  <c r="Z18" i="8" s="1"/>
  <c r="AE18" i="8" s="1"/>
  <c r="T18" i="8"/>
  <c r="Y18" i="8" s="1"/>
  <c r="AD18" i="8" s="1"/>
  <c r="T19" i="9"/>
  <c r="Y19" i="9" s="1"/>
  <c r="AD19" i="9" s="1"/>
  <c r="U19" i="9"/>
  <c r="Z19" i="9" s="1"/>
  <c r="AE19" i="9" s="1"/>
  <c r="U18" i="5"/>
  <c r="Z18" i="5" s="1"/>
  <c r="AE18" i="5" s="1"/>
  <c r="T18" i="5"/>
  <c r="Y18" i="5" s="1"/>
  <c r="AD18" i="5" s="1"/>
  <c r="U18" i="11"/>
  <c r="Z18" i="11" s="1"/>
  <c r="AE18" i="11" s="1"/>
  <c r="T18" i="11"/>
  <c r="Y18" i="11" s="1"/>
  <c r="AD18" i="11" s="1"/>
  <c r="U18" i="7"/>
  <c r="V18" i="7"/>
  <c r="AA18" i="7" s="1"/>
  <c r="AF18" i="7" s="1"/>
  <c r="W18" i="7"/>
  <c r="AB18" i="7" s="1"/>
  <c r="AG17" i="6"/>
  <c r="Z17" i="7"/>
  <c r="AE17" i="7" s="1"/>
  <c r="AH17" i="7" s="1"/>
  <c r="U18" i="10"/>
  <c r="Z18" i="10" s="1"/>
  <c r="AE18" i="10" s="1"/>
  <c r="T18" i="10"/>
  <c r="Y18" i="10" s="1"/>
  <c r="AD18" i="10" s="1"/>
  <c r="AG17" i="3"/>
  <c r="AR16" i="1"/>
  <c r="U17" i="1"/>
  <c r="Z17" i="1" s="1"/>
  <c r="AE17" i="1" s="1"/>
  <c r="T17" i="1"/>
  <c r="Y17" i="1" s="1"/>
  <c r="AD17" i="1" s="1"/>
  <c r="U18" i="3"/>
  <c r="Z18" i="3" s="1"/>
  <c r="AE18" i="3" s="1"/>
  <c r="T18" i="3"/>
  <c r="Y18" i="3" s="1"/>
  <c r="AD18" i="3" s="1"/>
  <c r="T18" i="4"/>
  <c r="Y18" i="4" s="1"/>
  <c r="AD18" i="4" s="1"/>
  <c r="U18" i="4"/>
  <c r="Z18" i="4" s="1"/>
  <c r="AE18" i="4" s="1"/>
  <c r="Y22" i="7"/>
  <c r="AD22" i="7" s="1"/>
  <c r="N20" i="7"/>
  <c r="X22" i="12"/>
  <c r="AC22" i="12" s="1"/>
  <c r="S23" i="12"/>
  <c r="N20" i="12"/>
  <c r="O19" i="12"/>
  <c r="V18" i="12"/>
  <c r="AA18" i="12" s="1"/>
  <c r="AF18" i="12" s="1"/>
  <c r="V18" i="11"/>
  <c r="AA18" i="11" s="1"/>
  <c r="AF18" i="11" s="1"/>
  <c r="S25" i="11"/>
  <c r="X24" i="11"/>
  <c r="AC24" i="11" s="1"/>
  <c r="O19" i="11"/>
  <c r="N20" i="11"/>
  <c r="N20" i="10"/>
  <c r="O19" i="10"/>
  <c r="X22" i="10"/>
  <c r="AC22" i="10" s="1"/>
  <c r="S23" i="10"/>
  <c r="V18" i="10"/>
  <c r="AA18" i="10" s="1"/>
  <c r="AF18" i="10" s="1"/>
  <c r="N21" i="9"/>
  <c r="O20" i="9"/>
  <c r="S23" i="9"/>
  <c r="X22" i="9"/>
  <c r="AC22" i="9" s="1"/>
  <c r="V19" i="9"/>
  <c r="AA19" i="9" s="1"/>
  <c r="AF19" i="9" s="1"/>
  <c r="AG19" i="9" s="1"/>
  <c r="O19" i="8"/>
  <c r="N20" i="8"/>
  <c r="S24" i="8"/>
  <c r="X23" i="8"/>
  <c r="AC23" i="8" s="1"/>
  <c r="V18" i="8"/>
  <c r="AA18" i="8" s="1"/>
  <c r="AF18" i="8" s="1"/>
  <c r="T25" i="7"/>
  <c r="P19" i="7"/>
  <c r="O20" i="7"/>
  <c r="AG18" i="7"/>
  <c r="S22" i="6"/>
  <c r="X21" i="6"/>
  <c r="AC21" i="6" s="1"/>
  <c r="V18" i="6"/>
  <c r="AA18" i="6" s="1"/>
  <c r="AF18" i="6" s="1"/>
  <c r="N20" i="6"/>
  <c r="O19" i="6"/>
  <c r="X23" i="5"/>
  <c r="AC23" i="5" s="1"/>
  <c r="S24" i="5"/>
  <c r="O19" i="5"/>
  <c r="N20" i="5"/>
  <c r="V18" i="5"/>
  <c r="AA18" i="5" s="1"/>
  <c r="AF18" i="5" s="1"/>
  <c r="V18" i="4"/>
  <c r="AA18" i="4" s="1"/>
  <c r="AF18" i="4" s="1"/>
  <c r="O19" i="4"/>
  <c r="N20" i="4"/>
  <c r="S22" i="4"/>
  <c r="X21" i="4"/>
  <c r="AC21" i="4" s="1"/>
  <c r="O19" i="3"/>
  <c r="N20" i="3"/>
  <c r="X22" i="3"/>
  <c r="AC22" i="3" s="1"/>
  <c r="S23" i="3"/>
  <c r="V18" i="3"/>
  <c r="AA18" i="3" s="1"/>
  <c r="AF18" i="3" s="1"/>
  <c r="V17" i="1"/>
  <c r="AA17" i="1" s="1"/>
  <c r="AF17" i="1" s="1"/>
  <c r="AG17" i="1" s="1"/>
  <c r="N19" i="1"/>
  <c r="O18" i="1"/>
  <c r="AG18" i="6" l="1"/>
  <c r="AG18" i="5"/>
  <c r="AG18" i="3"/>
  <c r="U19" i="7"/>
  <c r="Z19" i="7" s="1"/>
  <c r="AE19" i="7" s="1"/>
  <c r="V19" i="7"/>
  <c r="AA19" i="7" s="1"/>
  <c r="AF19" i="7" s="1"/>
  <c r="W19" i="7"/>
  <c r="AB19" i="7" s="1"/>
  <c r="U19" i="8"/>
  <c r="Z19" i="8" s="1"/>
  <c r="AE19" i="8" s="1"/>
  <c r="T19" i="8"/>
  <c r="Y19" i="8" s="1"/>
  <c r="AD19" i="8" s="1"/>
  <c r="AG18" i="10"/>
  <c r="U19" i="11"/>
  <c r="Z19" i="11" s="1"/>
  <c r="AE19" i="11" s="1"/>
  <c r="T19" i="11"/>
  <c r="Y19" i="11" s="1"/>
  <c r="AD19" i="11" s="1"/>
  <c r="T19" i="5"/>
  <c r="Y19" i="5" s="1"/>
  <c r="AD19" i="5" s="1"/>
  <c r="U19" i="5"/>
  <c r="Z19" i="5" s="1"/>
  <c r="AE19" i="5" s="1"/>
  <c r="U19" i="12"/>
  <c r="Z19" i="12" s="1"/>
  <c r="AE19" i="12" s="1"/>
  <c r="T19" i="12"/>
  <c r="Y19" i="12" s="1"/>
  <c r="AD19" i="12" s="1"/>
  <c r="AG18" i="8"/>
  <c r="U19" i="10"/>
  <c r="Z19" i="10" s="1"/>
  <c r="AE19" i="10" s="1"/>
  <c r="T19" i="10"/>
  <c r="Y19" i="10" s="1"/>
  <c r="AD19" i="10" s="1"/>
  <c r="AG18" i="11"/>
  <c r="Z18" i="7"/>
  <c r="AE18" i="7" s="1"/>
  <c r="AH18" i="7" s="1"/>
  <c r="AG18" i="4"/>
  <c r="U20" i="9"/>
  <c r="Z20" i="9" s="1"/>
  <c r="AE20" i="9" s="1"/>
  <c r="T20" i="9"/>
  <c r="Y20" i="9" s="1"/>
  <c r="AD20" i="9" s="1"/>
  <c r="T19" i="6"/>
  <c r="Y19" i="6" s="1"/>
  <c r="AD19" i="6" s="1"/>
  <c r="U19" i="6"/>
  <c r="Z19" i="6" s="1"/>
  <c r="AE19" i="6" s="1"/>
  <c r="AR17" i="1"/>
  <c r="U18" i="1"/>
  <c r="Z18" i="1" s="1"/>
  <c r="AE18" i="1" s="1"/>
  <c r="T18" i="1"/>
  <c r="Y18" i="1" s="1"/>
  <c r="AD18" i="1" s="1"/>
  <c r="U19" i="3"/>
  <c r="Z19" i="3" s="1"/>
  <c r="AE19" i="3" s="1"/>
  <c r="T19" i="3"/>
  <c r="Y19" i="3" s="1"/>
  <c r="AD19" i="3" s="1"/>
  <c r="U19" i="4"/>
  <c r="Z19" i="4" s="1"/>
  <c r="AE19" i="4" s="1"/>
  <c r="T19" i="4"/>
  <c r="Y19" i="4" s="1"/>
  <c r="AD19" i="4" s="1"/>
  <c r="Y23" i="7"/>
  <c r="AD23" i="7" s="1"/>
  <c r="N21" i="7"/>
  <c r="V19" i="12"/>
  <c r="AA19" i="12" s="1"/>
  <c r="AF19" i="12" s="1"/>
  <c r="X23" i="12"/>
  <c r="AC23" i="12" s="1"/>
  <c r="S24" i="12"/>
  <c r="O20" i="12"/>
  <c r="N21" i="12"/>
  <c r="V19" i="11"/>
  <c r="AA19" i="11" s="1"/>
  <c r="AF19" i="11" s="1"/>
  <c r="X25" i="11"/>
  <c r="AC25" i="11" s="1"/>
  <c r="S26" i="11"/>
  <c r="N21" i="11"/>
  <c r="O20" i="11"/>
  <c r="V19" i="10"/>
  <c r="AA19" i="10" s="1"/>
  <c r="AF19" i="10" s="1"/>
  <c r="N21" i="10"/>
  <c r="O20" i="10"/>
  <c r="S24" i="10"/>
  <c r="X23" i="10"/>
  <c r="AC23" i="10" s="1"/>
  <c r="S24" i="9"/>
  <c r="X23" i="9"/>
  <c r="AC23" i="9" s="1"/>
  <c r="V20" i="9"/>
  <c r="AA20" i="9" s="1"/>
  <c r="AF20" i="9" s="1"/>
  <c r="N22" i="9"/>
  <c r="O21" i="9"/>
  <c r="N21" i="8"/>
  <c r="O20" i="8"/>
  <c r="S25" i="8"/>
  <c r="X24" i="8"/>
  <c r="AC24" i="8" s="1"/>
  <c r="V19" i="8"/>
  <c r="AA19" i="8" s="1"/>
  <c r="AF19" i="8" s="1"/>
  <c r="O21" i="7"/>
  <c r="P20" i="7"/>
  <c r="AG19" i="7"/>
  <c r="AH19" i="7" s="1"/>
  <c r="T26" i="7"/>
  <c r="V19" i="6"/>
  <c r="AA19" i="6" s="1"/>
  <c r="AF19" i="6" s="1"/>
  <c r="N21" i="6"/>
  <c r="O20" i="6"/>
  <c r="S23" i="6"/>
  <c r="X22" i="6"/>
  <c r="AC22" i="6" s="1"/>
  <c r="X24" i="5"/>
  <c r="AC24" i="5" s="1"/>
  <c r="S25" i="5"/>
  <c r="N21" i="5"/>
  <c r="O20" i="5"/>
  <c r="V19" i="5"/>
  <c r="AA19" i="5" s="1"/>
  <c r="AF19" i="5" s="1"/>
  <c r="AG19" i="5" s="1"/>
  <c r="N21" i="4"/>
  <c r="O20" i="4"/>
  <c r="S23" i="4"/>
  <c r="X22" i="4"/>
  <c r="AC22" i="4" s="1"/>
  <c r="V19" i="4"/>
  <c r="AA19" i="4" s="1"/>
  <c r="AF19" i="4" s="1"/>
  <c r="AG19" i="4" s="1"/>
  <c r="X23" i="3"/>
  <c r="AC23" i="3" s="1"/>
  <c r="S24" i="3"/>
  <c r="V19" i="3"/>
  <c r="AA19" i="3" s="1"/>
  <c r="AF19" i="3" s="1"/>
  <c r="N21" i="3"/>
  <c r="O20" i="3"/>
  <c r="V18" i="1"/>
  <c r="AA18" i="1" s="1"/>
  <c r="AF18" i="1" s="1"/>
  <c r="AG18" i="1" s="1"/>
  <c r="N20" i="1"/>
  <c r="O19" i="1"/>
  <c r="AG20" i="9" l="1"/>
  <c r="AG19" i="12"/>
  <c r="AG19" i="8"/>
  <c r="AG19" i="3"/>
  <c r="U20" i="5"/>
  <c r="Z20" i="5" s="1"/>
  <c r="AE20" i="5" s="1"/>
  <c r="T20" i="5"/>
  <c r="Y20" i="5" s="1"/>
  <c r="AD20" i="5" s="1"/>
  <c r="T20" i="8"/>
  <c r="Y20" i="8" s="1"/>
  <c r="AD20" i="8" s="1"/>
  <c r="U20" i="8"/>
  <c r="Z20" i="8" s="1"/>
  <c r="AE20" i="8" s="1"/>
  <c r="AR18" i="1"/>
  <c r="U19" i="1"/>
  <c r="Z19" i="1" s="1"/>
  <c r="AE19" i="1" s="1"/>
  <c r="T19" i="1"/>
  <c r="Y19" i="1" s="1"/>
  <c r="AD19" i="1" s="1"/>
  <c r="T20" i="6"/>
  <c r="Y20" i="6" s="1"/>
  <c r="AD20" i="6" s="1"/>
  <c r="U20" i="6"/>
  <c r="Z20" i="6" s="1"/>
  <c r="AE20" i="6" s="1"/>
  <c r="U21" i="9"/>
  <c r="Z21" i="9" s="1"/>
  <c r="AE21" i="9" s="1"/>
  <c r="T21" i="9"/>
  <c r="Y21" i="9" s="1"/>
  <c r="AD21" i="9" s="1"/>
  <c r="U20" i="10"/>
  <c r="Z20" i="10" s="1"/>
  <c r="AE20" i="10" s="1"/>
  <c r="T20" i="10"/>
  <c r="Y20" i="10" s="1"/>
  <c r="AD20" i="10" s="1"/>
  <c r="AG19" i="6"/>
  <c r="AG19" i="11"/>
  <c r="AG19" i="10"/>
  <c r="U20" i="11"/>
  <c r="Z20" i="11" s="1"/>
  <c r="AE20" i="11" s="1"/>
  <c r="T20" i="11"/>
  <c r="Y20" i="11" s="1"/>
  <c r="AD20" i="11" s="1"/>
  <c r="U20" i="12"/>
  <c r="Z20" i="12" s="1"/>
  <c r="AE20" i="12" s="1"/>
  <c r="T20" i="12"/>
  <c r="Y20" i="12" s="1"/>
  <c r="AD20" i="12" s="1"/>
  <c r="AG20" i="12" s="1"/>
  <c r="U20" i="7"/>
  <c r="V20" i="7"/>
  <c r="AA20" i="7" s="1"/>
  <c r="AF20" i="7" s="1"/>
  <c r="W20" i="7"/>
  <c r="AB20" i="7" s="1"/>
  <c r="AG20" i="7" s="1"/>
  <c r="T20" i="3"/>
  <c r="Y20" i="3" s="1"/>
  <c r="AD20" i="3" s="1"/>
  <c r="U20" i="3"/>
  <c r="Z20" i="3" s="1"/>
  <c r="AE20" i="3" s="1"/>
  <c r="U20" i="4"/>
  <c r="Z20" i="4" s="1"/>
  <c r="AE20" i="4" s="1"/>
  <c r="T20" i="4"/>
  <c r="Y20" i="4" s="1"/>
  <c r="AD20" i="4" s="1"/>
  <c r="Y24" i="7"/>
  <c r="AD24" i="7" s="1"/>
  <c r="N22" i="7"/>
  <c r="V20" i="12"/>
  <c r="AA20" i="12" s="1"/>
  <c r="AF20" i="12" s="1"/>
  <c r="X24" i="12"/>
  <c r="AC24" i="12" s="1"/>
  <c r="S25" i="12"/>
  <c r="N22" i="12"/>
  <c r="O21" i="12"/>
  <c r="X26" i="11"/>
  <c r="AC26" i="11" s="1"/>
  <c r="S27" i="11"/>
  <c r="V20" i="11"/>
  <c r="AA20" i="11" s="1"/>
  <c r="AF20" i="11" s="1"/>
  <c r="N22" i="11"/>
  <c r="O21" i="11"/>
  <c r="O21" i="10"/>
  <c r="N22" i="10"/>
  <c r="V20" i="10"/>
  <c r="AA20" i="10" s="1"/>
  <c r="AF20" i="10" s="1"/>
  <c r="AG20" i="10" s="1"/>
  <c r="S25" i="10"/>
  <c r="X24" i="10"/>
  <c r="AC24" i="10" s="1"/>
  <c r="V21" i="9"/>
  <c r="AA21" i="9" s="1"/>
  <c r="AF21" i="9" s="1"/>
  <c r="O22" i="9"/>
  <c r="N23" i="9"/>
  <c r="S25" i="9"/>
  <c r="X24" i="9"/>
  <c r="AC24" i="9" s="1"/>
  <c r="V20" i="8"/>
  <c r="AA20" i="8" s="1"/>
  <c r="AF20" i="8" s="1"/>
  <c r="AG20" i="8" s="1"/>
  <c r="X25" i="8"/>
  <c r="AC25" i="8" s="1"/>
  <c r="S26" i="8"/>
  <c r="O21" i="8"/>
  <c r="N22" i="8"/>
  <c r="T27" i="7"/>
  <c r="O22" i="7"/>
  <c r="P21" i="7"/>
  <c r="V20" i="6"/>
  <c r="AA20" i="6" s="1"/>
  <c r="AF20" i="6" s="1"/>
  <c r="O21" i="6"/>
  <c r="N22" i="6"/>
  <c r="S24" i="6"/>
  <c r="X23" i="6"/>
  <c r="AC23" i="6" s="1"/>
  <c r="V20" i="5"/>
  <c r="AA20" i="5" s="1"/>
  <c r="AF20" i="5" s="1"/>
  <c r="N22" i="5"/>
  <c r="O21" i="5"/>
  <c r="X25" i="5"/>
  <c r="AC25" i="5" s="1"/>
  <c r="S26" i="5"/>
  <c r="X23" i="4"/>
  <c r="AC23" i="4" s="1"/>
  <c r="S24" i="4"/>
  <c r="V20" i="4"/>
  <c r="AA20" i="4" s="1"/>
  <c r="AF20" i="4" s="1"/>
  <c r="N22" i="4"/>
  <c r="O21" i="4"/>
  <c r="S25" i="3"/>
  <c r="X24" i="3"/>
  <c r="AC24" i="3" s="1"/>
  <c r="V20" i="3"/>
  <c r="AA20" i="3" s="1"/>
  <c r="AF20" i="3" s="1"/>
  <c r="N22" i="3"/>
  <c r="O21" i="3"/>
  <c r="N21" i="1"/>
  <c r="O20" i="1"/>
  <c r="V19" i="1"/>
  <c r="AA19" i="1" s="1"/>
  <c r="AF19" i="1" s="1"/>
  <c r="AG20" i="3" l="1"/>
  <c r="AG20" i="4"/>
  <c r="AG20" i="5"/>
  <c r="AG21" i="9"/>
  <c r="AG20" i="11"/>
  <c r="U21" i="10"/>
  <c r="Z21" i="10" s="1"/>
  <c r="AE21" i="10" s="1"/>
  <c r="T21" i="10"/>
  <c r="Y21" i="10" s="1"/>
  <c r="AD21" i="10" s="1"/>
  <c r="AG19" i="1"/>
  <c r="T21" i="5"/>
  <c r="Y21" i="5" s="1"/>
  <c r="AD21" i="5" s="1"/>
  <c r="U21" i="5"/>
  <c r="Z21" i="5" s="1"/>
  <c r="AE21" i="5" s="1"/>
  <c r="U21" i="6"/>
  <c r="Z21" i="6" s="1"/>
  <c r="AE21" i="6" s="1"/>
  <c r="T21" i="6"/>
  <c r="Y21" i="6" s="1"/>
  <c r="AD21" i="6" s="1"/>
  <c r="Z20" i="7"/>
  <c r="AE20" i="7" s="1"/>
  <c r="AH20" i="7" s="1"/>
  <c r="AR19" i="1"/>
  <c r="T20" i="1"/>
  <c r="Y20" i="1" s="1"/>
  <c r="AD20" i="1" s="1"/>
  <c r="U20" i="1"/>
  <c r="Z20" i="1" s="1"/>
  <c r="AE20" i="1" s="1"/>
  <c r="AG20" i="6"/>
  <c r="T21" i="8"/>
  <c r="Y21" i="8" s="1"/>
  <c r="AD21" i="8" s="1"/>
  <c r="U21" i="8"/>
  <c r="Z21" i="8" s="1"/>
  <c r="AE21" i="8" s="1"/>
  <c r="T21" i="12"/>
  <c r="Y21" i="12" s="1"/>
  <c r="AD21" i="12" s="1"/>
  <c r="U21" i="12"/>
  <c r="Z21" i="12" s="1"/>
  <c r="AE21" i="12" s="1"/>
  <c r="U21" i="7"/>
  <c r="Z21" i="7" s="1"/>
  <c r="AE21" i="7" s="1"/>
  <c r="V21" i="7"/>
  <c r="AA21" i="7" s="1"/>
  <c r="AF21" i="7" s="1"/>
  <c r="W21" i="7"/>
  <c r="AB21" i="7" s="1"/>
  <c r="AG21" i="7" s="1"/>
  <c r="U21" i="11"/>
  <c r="Z21" i="11" s="1"/>
  <c r="AE21" i="11" s="1"/>
  <c r="T21" i="11"/>
  <c r="Y21" i="11" s="1"/>
  <c r="AD21" i="11" s="1"/>
  <c r="U22" i="9"/>
  <c r="Z22" i="9" s="1"/>
  <c r="AE22" i="9" s="1"/>
  <c r="T22" i="9"/>
  <c r="Y22" i="9" s="1"/>
  <c r="AD22" i="9" s="1"/>
  <c r="T21" i="3"/>
  <c r="Y21" i="3" s="1"/>
  <c r="AD21" i="3" s="1"/>
  <c r="U21" i="3"/>
  <c r="Z21" i="3" s="1"/>
  <c r="AE21" i="3" s="1"/>
  <c r="U21" i="4"/>
  <c r="Z21" i="4" s="1"/>
  <c r="AE21" i="4" s="1"/>
  <c r="T21" i="4"/>
  <c r="Y21" i="4" s="1"/>
  <c r="AD21" i="4" s="1"/>
  <c r="Y25" i="7"/>
  <c r="AD25" i="7" s="1"/>
  <c r="N23" i="7"/>
  <c r="S26" i="12"/>
  <c r="X25" i="12"/>
  <c r="AC25" i="12" s="1"/>
  <c r="V21" i="12"/>
  <c r="AA21" i="12" s="1"/>
  <c r="AF21" i="12" s="1"/>
  <c r="AG21" i="12" s="1"/>
  <c r="O22" i="12"/>
  <c r="N23" i="12"/>
  <c r="V21" i="11"/>
  <c r="AA21" i="11" s="1"/>
  <c r="AF21" i="11" s="1"/>
  <c r="S28" i="11"/>
  <c r="X27" i="11"/>
  <c r="AC27" i="11" s="1"/>
  <c r="O22" i="11"/>
  <c r="N23" i="11"/>
  <c r="O22" i="10"/>
  <c r="N23" i="10"/>
  <c r="X25" i="10"/>
  <c r="AC25" i="10" s="1"/>
  <c r="S26" i="10"/>
  <c r="V21" i="10"/>
  <c r="AA21" i="10" s="1"/>
  <c r="AF21" i="10" s="1"/>
  <c r="N24" i="9"/>
  <c r="O23" i="9"/>
  <c r="V22" i="9"/>
  <c r="AA22" i="9" s="1"/>
  <c r="AF22" i="9" s="1"/>
  <c r="X25" i="9"/>
  <c r="AC25" i="9" s="1"/>
  <c r="S26" i="9"/>
  <c r="X26" i="8"/>
  <c r="AC26" i="8" s="1"/>
  <c r="S27" i="8"/>
  <c r="O22" i="8"/>
  <c r="N23" i="8"/>
  <c r="V21" i="8"/>
  <c r="AA21" i="8" s="1"/>
  <c r="AF21" i="8" s="1"/>
  <c r="P22" i="7"/>
  <c r="O23" i="7"/>
  <c r="T28" i="7"/>
  <c r="O22" i="6"/>
  <c r="N23" i="6"/>
  <c r="V21" i="6"/>
  <c r="AA21" i="6" s="1"/>
  <c r="AF21" i="6" s="1"/>
  <c r="S25" i="6"/>
  <c r="X24" i="6"/>
  <c r="AC24" i="6" s="1"/>
  <c r="X26" i="5"/>
  <c r="AC26" i="5" s="1"/>
  <c r="S27" i="5"/>
  <c r="V21" i="5"/>
  <c r="AA21" i="5" s="1"/>
  <c r="AF21" i="5" s="1"/>
  <c r="N23" i="5"/>
  <c r="O22" i="5"/>
  <c r="V21" i="4"/>
  <c r="AA21" i="4" s="1"/>
  <c r="AF21" i="4" s="1"/>
  <c r="S25" i="4"/>
  <c r="X24" i="4"/>
  <c r="AC24" i="4" s="1"/>
  <c r="O22" i="4"/>
  <c r="N23" i="4"/>
  <c r="V21" i="3"/>
  <c r="AA21" i="3" s="1"/>
  <c r="AF21" i="3" s="1"/>
  <c r="AG21" i="3" s="1"/>
  <c r="S26" i="3"/>
  <c r="X25" i="3"/>
  <c r="AC25" i="3" s="1"/>
  <c r="N23" i="3"/>
  <c r="O22" i="3"/>
  <c r="V20" i="1"/>
  <c r="AA20" i="1" s="1"/>
  <c r="AF20" i="1" s="1"/>
  <c r="N22" i="1"/>
  <c r="O21" i="1"/>
  <c r="AH21" i="7" l="1"/>
  <c r="AG20" i="1"/>
  <c r="AG21" i="6"/>
  <c r="AG21" i="10"/>
  <c r="T22" i="12"/>
  <c r="Y22" i="12" s="1"/>
  <c r="AD22" i="12" s="1"/>
  <c r="U22" i="12"/>
  <c r="Z22" i="12" s="1"/>
  <c r="AE22" i="12" s="1"/>
  <c r="AG21" i="5"/>
  <c r="U22" i="7"/>
  <c r="V22" i="7"/>
  <c r="AA22" i="7" s="1"/>
  <c r="AF22" i="7" s="1"/>
  <c r="W22" i="7"/>
  <c r="AB22" i="7" s="1"/>
  <c r="AG22" i="7" s="1"/>
  <c r="AG22" i="9"/>
  <c r="T22" i="5"/>
  <c r="Y22" i="5" s="1"/>
  <c r="AD22" i="5" s="1"/>
  <c r="U22" i="5"/>
  <c r="Z22" i="5" s="1"/>
  <c r="AE22" i="5" s="1"/>
  <c r="AR20" i="1"/>
  <c r="U21" i="1"/>
  <c r="Z21" i="1" s="1"/>
  <c r="AE21" i="1" s="1"/>
  <c r="T21" i="1"/>
  <c r="Y21" i="1" s="1"/>
  <c r="AD21" i="1" s="1"/>
  <c r="U22" i="11"/>
  <c r="Z22" i="11" s="1"/>
  <c r="AE22" i="11" s="1"/>
  <c r="T22" i="11"/>
  <c r="Y22" i="11" s="1"/>
  <c r="AD22" i="11" s="1"/>
  <c r="AG21" i="8"/>
  <c r="T22" i="6"/>
  <c r="Y22" i="6" s="1"/>
  <c r="AD22" i="6" s="1"/>
  <c r="U22" i="6"/>
  <c r="Z22" i="6" s="1"/>
  <c r="AE22" i="6" s="1"/>
  <c r="AG21" i="11"/>
  <c r="AG21" i="4"/>
  <c r="U22" i="8"/>
  <c r="Z22" i="8" s="1"/>
  <c r="AE22" i="8" s="1"/>
  <c r="T22" i="8"/>
  <c r="Y22" i="8" s="1"/>
  <c r="AD22" i="8" s="1"/>
  <c r="U23" i="9"/>
  <c r="Z23" i="9" s="1"/>
  <c r="AE23" i="9" s="1"/>
  <c r="T23" i="9"/>
  <c r="Y23" i="9" s="1"/>
  <c r="AD23" i="9" s="1"/>
  <c r="U22" i="10"/>
  <c r="Z22" i="10" s="1"/>
  <c r="AE22" i="10" s="1"/>
  <c r="T22" i="10"/>
  <c r="Y22" i="10" s="1"/>
  <c r="AD22" i="10" s="1"/>
  <c r="U22" i="3"/>
  <c r="Z22" i="3" s="1"/>
  <c r="AE22" i="3" s="1"/>
  <c r="T22" i="3"/>
  <c r="Y22" i="3" s="1"/>
  <c r="AD22" i="3" s="1"/>
  <c r="U22" i="4"/>
  <c r="Z22" i="4" s="1"/>
  <c r="AE22" i="4" s="1"/>
  <c r="T22" i="4"/>
  <c r="Y22" i="4" s="1"/>
  <c r="AD22" i="4" s="1"/>
  <c r="Y26" i="7"/>
  <c r="AD26" i="7" s="1"/>
  <c r="N24" i="7"/>
  <c r="V22" i="12"/>
  <c r="AA22" i="12" s="1"/>
  <c r="AF22" i="12" s="1"/>
  <c r="O23" i="12"/>
  <c r="N24" i="12"/>
  <c r="X26" i="12"/>
  <c r="AC26" i="12" s="1"/>
  <c r="S27" i="12"/>
  <c r="V22" i="11"/>
  <c r="AA22" i="11" s="1"/>
  <c r="AF22" i="11" s="1"/>
  <c r="X28" i="11"/>
  <c r="AC28" i="11" s="1"/>
  <c r="S29" i="11"/>
  <c r="O23" i="11"/>
  <c r="N24" i="11"/>
  <c r="X26" i="10"/>
  <c r="AC26" i="10" s="1"/>
  <c r="S27" i="10"/>
  <c r="N24" i="10"/>
  <c r="O23" i="10"/>
  <c r="V22" i="10"/>
  <c r="AA22" i="10" s="1"/>
  <c r="AF22" i="10" s="1"/>
  <c r="X26" i="9"/>
  <c r="AC26" i="9" s="1"/>
  <c r="S27" i="9"/>
  <c r="V23" i="9"/>
  <c r="AA23" i="9" s="1"/>
  <c r="AF23" i="9" s="1"/>
  <c r="O24" i="9"/>
  <c r="N25" i="9"/>
  <c r="N24" i="8"/>
  <c r="O23" i="8"/>
  <c r="V22" i="8"/>
  <c r="AA22" i="8" s="1"/>
  <c r="AF22" i="8" s="1"/>
  <c r="X27" i="8"/>
  <c r="AC27" i="8" s="1"/>
  <c r="S28" i="8"/>
  <c r="T29" i="7"/>
  <c r="P23" i="7"/>
  <c r="O24" i="7"/>
  <c r="N24" i="6"/>
  <c r="O23" i="6"/>
  <c r="S26" i="6"/>
  <c r="X25" i="6"/>
  <c r="AC25" i="6" s="1"/>
  <c r="V22" i="6"/>
  <c r="AA22" i="6" s="1"/>
  <c r="AF22" i="6" s="1"/>
  <c r="V22" i="5"/>
  <c r="AA22" i="5" s="1"/>
  <c r="AF22" i="5" s="1"/>
  <c r="AG22" i="5" s="1"/>
  <c r="X27" i="5"/>
  <c r="AC27" i="5" s="1"/>
  <c r="S28" i="5"/>
  <c r="O23" i="5"/>
  <c r="N24" i="5"/>
  <c r="V22" i="4"/>
  <c r="AA22" i="4" s="1"/>
  <c r="AF22" i="4" s="1"/>
  <c r="X25" i="4"/>
  <c r="AC25" i="4" s="1"/>
  <c r="S26" i="4"/>
  <c r="O23" i="4"/>
  <c r="N24" i="4"/>
  <c r="X26" i="3"/>
  <c r="AC26" i="3" s="1"/>
  <c r="S27" i="3"/>
  <c r="V22" i="3"/>
  <c r="AA22" i="3" s="1"/>
  <c r="AF22" i="3" s="1"/>
  <c r="O23" i="3"/>
  <c r="N24" i="3"/>
  <c r="N23" i="1"/>
  <c r="O22" i="1"/>
  <c r="V21" i="1"/>
  <c r="AA21" i="1" s="1"/>
  <c r="AF21" i="1" s="1"/>
  <c r="AG21" i="1" s="1"/>
  <c r="AG22" i="6" l="1"/>
  <c r="AG22" i="12"/>
  <c r="AG22" i="8"/>
  <c r="AG22" i="10"/>
  <c r="U23" i="5"/>
  <c r="Z23" i="5" s="1"/>
  <c r="AE23" i="5" s="1"/>
  <c r="T23" i="5"/>
  <c r="Y23" i="5" s="1"/>
  <c r="AD23" i="5" s="1"/>
  <c r="U23" i="8"/>
  <c r="Z23" i="8" s="1"/>
  <c r="AE23" i="8" s="1"/>
  <c r="T23" i="8"/>
  <c r="Y23" i="8" s="1"/>
  <c r="AD23" i="8" s="1"/>
  <c r="U23" i="7"/>
  <c r="Z23" i="7" s="1"/>
  <c r="AE23" i="7" s="1"/>
  <c r="V23" i="7"/>
  <c r="AA23" i="7" s="1"/>
  <c r="AF23" i="7" s="1"/>
  <c r="W23" i="7"/>
  <c r="AB23" i="7" s="1"/>
  <c r="T23" i="11"/>
  <c r="Y23" i="11" s="1"/>
  <c r="AD23" i="11" s="1"/>
  <c r="U23" i="11"/>
  <c r="Z23" i="11" s="1"/>
  <c r="AE23" i="11" s="1"/>
  <c r="U23" i="12"/>
  <c r="Z23" i="12" s="1"/>
  <c r="AE23" i="12" s="1"/>
  <c r="T23" i="12"/>
  <c r="Y23" i="12" s="1"/>
  <c r="AD23" i="12" s="1"/>
  <c r="U24" i="9"/>
  <c r="Z24" i="9" s="1"/>
  <c r="AE24" i="9" s="1"/>
  <c r="T24" i="9"/>
  <c r="Y24" i="9" s="1"/>
  <c r="AD24" i="9" s="1"/>
  <c r="U23" i="10"/>
  <c r="Z23" i="10" s="1"/>
  <c r="AE23" i="10" s="1"/>
  <c r="T23" i="10"/>
  <c r="Y23" i="10" s="1"/>
  <c r="AD23" i="10" s="1"/>
  <c r="AG22" i="11"/>
  <c r="Z22" i="7"/>
  <c r="AE22" i="7" s="1"/>
  <c r="AH22" i="7" s="1"/>
  <c r="AR21" i="1"/>
  <c r="U22" i="1"/>
  <c r="Z22" i="1" s="1"/>
  <c r="AE22" i="1" s="1"/>
  <c r="T22" i="1"/>
  <c r="Y22" i="1" s="1"/>
  <c r="AD22" i="1" s="1"/>
  <c r="U23" i="6"/>
  <c r="Z23" i="6" s="1"/>
  <c r="AE23" i="6" s="1"/>
  <c r="T23" i="6"/>
  <c r="Y23" i="6" s="1"/>
  <c r="AD23" i="6" s="1"/>
  <c r="AG22" i="4"/>
  <c r="AG23" i="9"/>
  <c r="AG22" i="3"/>
  <c r="U23" i="3"/>
  <c r="Z23" i="3" s="1"/>
  <c r="AE23" i="3" s="1"/>
  <c r="T23" i="3"/>
  <c r="Y23" i="3" s="1"/>
  <c r="AD23" i="3" s="1"/>
  <c r="U23" i="4"/>
  <c r="Z23" i="4" s="1"/>
  <c r="AE23" i="4" s="1"/>
  <c r="T23" i="4"/>
  <c r="Y23" i="4" s="1"/>
  <c r="AD23" i="4" s="1"/>
  <c r="Y27" i="7"/>
  <c r="AD27" i="7" s="1"/>
  <c r="N25" i="7"/>
  <c r="V23" i="12"/>
  <c r="AA23" i="12" s="1"/>
  <c r="AF23" i="12" s="1"/>
  <c r="N25" i="12"/>
  <c r="O24" i="12"/>
  <c r="S28" i="12"/>
  <c r="X27" i="12"/>
  <c r="AC27" i="12" s="1"/>
  <c r="S30" i="11"/>
  <c r="X29" i="11"/>
  <c r="AC29" i="11" s="1"/>
  <c r="O24" i="11"/>
  <c r="N25" i="11"/>
  <c r="V23" i="11"/>
  <c r="AA23" i="11" s="1"/>
  <c r="AF23" i="11" s="1"/>
  <c r="AG23" i="11" s="1"/>
  <c r="O24" i="10"/>
  <c r="N25" i="10"/>
  <c r="V23" i="10"/>
  <c r="AA23" i="10" s="1"/>
  <c r="AF23" i="10" s="1"/>
  <c r="S28" i="10"/>
  <c r="X27" i="10"/>
  <c r="AC27" i="10" s="1"/>
  <c r="N26" i="9"/>
  <c r="O25" i="9"/>
  <c r="S28" i="9"/>
  <c r="X27" i="9"/>
  <c r="AC27" i="9" s="1"/>
  <c r="V24" i="9"/>
  <c r="AA24" i="9" s="1"/>
  <c r="AF24" i="9" s="1"/>
  <c r="X28" i="8"/>
  <c r="AC28" i="8" s="1"/>
  <c r="S29" i="8"/>
  <c r="V23" i="8"/>
  <c r="AA23" i="8" s="1"/>
  <c r="AF23" i="8" s="1"/>
  <c r="O24" i="8"/>
  <c r="N25" i="8"/>
  <c r="T30" i="7"/>
  <c r="P24" i="7"/>
  <c r="O25" i="7"/>
  <c r="AG23" i="7"/>
  <c r="AH23" i="7" s="1"/>
  <c r="X26" i="6"/>
  <c r="AC26" i="6" s="1"/>
  <c r="S27" i="6"/>
  <c r="V23" i="6"/>
  <c r="AA23" i="6" s="1"/>
  <c r="AF23" i="6" s="1"/>
  <c r="O24" i="6"/>
  <c r="N25" i="6"/>
  <c r="V23" i="5"/>
  <c r="AA23" i="5" s="1"/>
  <c r="AF23" i="5" s="1"/>
  <c r="AG23" i="5" s="1"/>
  <c r="X28" i="5"/>
  <c r="AC28" i="5" s="1"/>
  <c r="S29" i="5"/>
  <c r="O24" i="5"/>
  <c r="N25" i="5"/>
  <c r="X26" i="4"/>
  <c r="AC26" i="4" s="1"/>
  <c r="S27" i="4"/>
  <c r="O24" i="4"/>
  <c r="N25" i="4"/>
  <c r="V23" i="4"/>
  <c r="AA23" i="4" s="1"/>
  <c r="AF23" i="4" s="1"/>
  <c r="AG23" i="4" s="1"/>
  <c r="S28" i="3"/>
  <c r="X27" i="3"/>
  <c r="AC27" i="3" s="1"/>
  <c r="O24" i="3"/>
  <c r="N25" i="3"/>
  <c r="V23" i="3"/>
  <c r="AA23" i="3" s="1"/>
  <c r="AF23" i="3" s="1"/>
  <c r="V22" i="1"/>
  <c r="AA22" i="1" s="1"/>
  <c r="AF22" i="1" s="1"/>
  <c r="N24" i="1"/>
  <c r="O23" i="1"/>
  <c r="AG23" i="10" l="1"/>
  <c r="AG23" i="8"/>
  <c r="AG22" i="1"/>
  <c r="AG23" i="6"/>
  <c r="AG24" i="9"/>
  <c r="U25" i="9"/>
  <c r="Z25" i="9" s="1"/>
  <c r="AE25" i="9" s="1"/>
  <c r="T25" i="9"/>
  <c r="Y25" i="9" s="1"/>
  <c r="AD25" i="9" s="1"/>
  <c r="T24" i="10"/>
  <c r="Y24" i="10" s="1"/>
  <c r="AD24" i="10" s="1"/>
  <c r="U24" i="10"/>
  <c r="Z24" i="10" s="1"/>
  <c r="AE24" i="10" s="1"/>
  <c r="U24" i="8"/>
  <c r="Z24" i="8" s="1"/>
  <c r="AE24" i="8" s="1"/>
  <c r="T24" i="8"/>
  <c r="Y24" i="8" s="1"/>
  <c r="AD24" i="8" s="1"/>
  <c r="T24" i="11"/>
  <c r="Y24" i="11" s="1"/>
  <c r="AD24" i="11" s="1"/>
  <c r="U24" i="11"/>
  <c r="Z24" i="11" s="1"/>
  <c r="AE24" i="11" s="1"/>
  <c r="AG23" i="12"/>
  <c r="U24" i="6"/>
  <c r="Z24" i="6" s="1"/>
  <c r="AE24" i="6" s="1"/>
  <c r="T24" i="6"/>
  <c r="Y24" i="6" s="1"/>
  <c r="AD24" i="6" s="1"/>
  <c r="AG24" i="6" s="1"/>
  <c r="AR22" i="1"/>
  <c r="U23" i="1"/>
  <c r="Z23" i="1" s="1"/>
  <c r="AE23" i="1" s="1"/>
  <c r="T23" i="1"/>
  <c r="Y23" i="1" s="1"/>
  <c r="AD23" i="1" s="1"/>
  <c r="T24" i="5"/>
  <c r="Y24" i="5" s="1"/>
  <c r="AD24" i="5" s="1"/>
  <c r="U24" i="5"/>
  <c r="Z24" i="5" s="1"/>
  <c r="AE24" i="5" s="1"/>
  <c r="U24" i="7"/>
  <c r="V24" i="7"/>
  <c r="AA24" i="7" s="1"/>
  <c r="AF24" i="7" s="1"/>
  <c r="W24" i="7"/>
  <c r="AB24" i="7" s="1"/>
  <c r="AG24" i="7" s="1"/>
  <c r="T24" i="12"/>
  <c r="Y24" i="12" s="1"/>
  <c r="AD24" i="12" s="1"/>
  <c r="U24" i="12"/>
  <c r="Z24" i="12" s="1"/>
  <c r="AE24" i="12" s="1"/>
  <c r="AG23" i="3"/>
  <c r="T24" i="3"/>
  <c r="Y24" i="3" s="1"/>
  <c r="AD24" i="3" s="1"/>
  <c r="U24" i="3"/>
  <c r="Z24" i="3" s="1"/>
  <c r="AE24" i="3" s="1"/>
  <c r="T24" i="4"/>
  <c r="Y24" i="4" s="1"/>
  <c r="AD24" i="4" s="1"/>
  <c r="U24" i="4"/>
  <c r="Z24" i="4" s="1"/>
  <c r="AE24" i="4" s="1"/>
  <c r="Y28" i="7"/>
  <c r="AD28" i="7" s="1"/>
  <c r="N26" i="7"/>
  <c r="V24" i="12"/>
  <c r="AA24" i="12" s="1"/>
  <c r="AF24" i="12" s="1"/>
  <c r="O25" i="12"/>
  <c r="N26" i="12"/>
  <c r="X28" i="12"/>
  <c r="AC28" i="12" s="1"/>
  <c r="S29" i="12"/>
  <c r="X30" i="11"/>
  <c r="AC30" i="11" s="1"/>
  <c r="S31" i="11"/>
  <c r="N26" i="11"/>
  <c r="O25" i="11"/>
  <c r="V24" i="11"/>
  <c r="AA24" i="11" s="1"/>
  <c r="AF24" i="11" s="1"/>
  <c r="X28" i="10"/>
  <c r="AC28" i="10" s="1"/>
  <c r="S29" i="10"/>
  <c r="N26" i="10"/>
  <c r="O25" i="10"/>
  <c r="V24" i="10"/>
  <c r="AA24" i="10" s="1"/>
  <c r="AF24" i="10" s="1"/>
  <c r="X28" i="9"/>
  <c r="AC28" i="9" s="1"/>
  <c r="S29" i="9"/>
  <c r="V25" i="9"/>
  <c r="AA25" i="9" s="1"/>
  <c r="AF25" i="9" s="1"/>
  <c r="N27" i="9"/>
  <c r="O26" i="9"/>
  <c r="O25" i="8"/>
  <c r="N26" i="8"/>
  <c r="S30" i="8"/>
  <c r="X29" i="8"/>
  <c r="AC29" i="8" s="1"/>
  <c r="V24" i="8"/>
  <c r="AA24" i="8" s="1"/>
  <c r="AF24" i="8" s="1"/>
  <c r="P25" i="7"/>
  <c r="O26" i="7"/>
  <c r="T31" i="7"/>
  <c r="N26" i="6"/>
  <c r="O25" i="6"/>
  <c r="X27" i="6"/>
  <c r="AC27" i="6" s="1"/>
  <c r="S28" i="6"/>
  <c r="V24" i="6"/>
  <c r="AA24" i="6" s="1"/>
  <c r="AF24" i="6" s="1"/>
  <c r="S30" i="5"/>
  <c r="X29" i="5"/>
  <c r="AC29" i="5" s="1"/>
  <c r="O25" i="5"/>
  <c r="N26" i="5"/>
  <c r="V24" i="5"/>
  <c r="AA24" i="5" s="1"/>
  <c r="AF24" i="5" s="1"/>
  <c r="AG24" i="5" s="1"/>
  <c r="O25" i="4"/>
  <c r="N26" i="4"/>
  <c r="V24" i="4"/>
  <c r="AA24" i="4" s="1"/>
  <c r="AF24" i="4" s="1"/>
  <c r="S28" i="4"/>
  <c r="X27" i="4"/>
  <c r="AC27" i="4" s="1"/>
  <c r="S29" i="3"/>
  <c r="X28" i="3"/>
  <c r="AC28" i="3" s="1"/>
  <c r="N26" i="3"/>
  <c r="O25" i="3"/>
  <c r="V24" i="3"/>
  <c r="AA24" i="3" s="1"/>
  <c r="AF24" i="3" s="1"/>
  <c r="V23" i="1"/>
  <c r="AA23" i="1" s="1"/>
  <c r="AF23" i="1" s="1"/>
  <c r="N25" i="1"/>
  <c r="O24" i="1"/>
  <c r="AG24" i="10" l="1"/>
  <c r="AG25" i="9"/>
  <c r="AG24" i="11"/>
  <c r="AG24" i="3"/>
  <c r="U25" i="5"/>
  <c r="Z25" i="5" s="1"/>
  <c r="AE25" i="5" s="1"/>
  <c r="T25" i="5"/>
  <c r="Y25" i="5" s="1"/>
  <c r="AD25" i="5" s="1"/>
  <c r="AR23" i="1"/>
  <c r="U24" i="1"/>
  <c r="Z24" i="1" s="1"/>
  <c r="AE24" i="1" s="1"/>
  <c r="T24" i="1"/>
  <c r="Y24" i="1" s="1"/>
  <c r="AD24" i="1" s="1"/>
  <c r="U25" i="8"/>
  <c r="Z25" i="8" s="1"/>
  <c r="AE25" i="8" s="1"/>
  <c r="T25" i="8"/>
  <c r="Y25" i="8" s="1"/>
  <c r="AD25" i="8" s="1"/>
  <c r="U25" i="7"/>
  <c r="V25" i="7"/>
  <c r="AA25" i="7" s="1"/>
  <c r="AF25" i="7" s="1"/>
  <c r="W25" i="7"/>
  <c r="AB25" i="7" s="1"/>
  <c r="T26" i="9"/>
  <c r="Y26" i="9" s="1"/>
  <c r="AD26" i="9" s="1"/>
  <c r="U26" i="9"/>
  <c r="Z26" i="9" s="1"/>
  <c r="AE26" i="9" s="1"/>
  <c r="U25" i="12"/>
  <c r="Z25" i="12" s="1"/>
  <c r="AE25" i="12" s="1"/>
  <c r="T25" i="12"/>
  <c r="Y25" i="12" s="1"/>
  <c r="AD25" i="12" s="1"/>
  <c r="U25" i="11"/>
  <c r="Z25" i="11" s="1"/>
  <c r="AE25" i="11" s="1"/>
  <c r="T25" i="11"/>
  <c r="Y25" i="11" s="1"/>
  <c r="AD25" i="11" s="1"/>
  <c r="AG23" i="1"/>
  <c r="AG24" i="4"/>
  <c r="T25" i="6"/>
  <c r="Y25" i="6" s="1"/>
  <c r="AD25" i="6" s="1"/>
  <c r="U25" i="6"/>
  <c r="Z25" i="6" s="1"/>
  <c r="AE25" i="6" s="1"/>
  <c r="AG24" i="8"/>
  <c r="T25" i="10"/>
  <c r="Y25" i="10" s="1"/>
  <c r="AD25" i="10" s="1"/>
  <c r="U25" i="10"/>
  <c r="Z25" i="10" s="1"/>
  <c r="AE25" i="10" s="1"/>
  <c r="AG24" i="12"/>
  <c r="Z24" i="7"/>
  <c r="AE24" i="7" s="1"/>
  <c r="AH24" i="7" s="1"/>
  <c r="U25" i="3"/>
  <c r="Z25" i="3" s="1"/>
  <c r="AE25" i="3" s="1"/>
  <c r="T25" i="3"/>
  <c r="Y25" i="3" s="1"/>
  <c r="AD25" i="3" s="1"/>
  <c r="T25" i="4"/>
  <c r="Y25" i="4" s="1"/>
  <c r="AD25" i="4" s="1"/>
  <c r="U25" i="4"/>
  <c r="Z25" i="4" s="1"/>
  <c r="AE25" i="4" s="1"/>
  <c r="Y29" i="7"/>
  <c r="AD29" i="7" s="1"/>
  <c r="N27" i="7"/>
  <c r="N27" i="12"/>
  <c r="O26" i="12"/>
  <c r="V25" i="12"/>
  <c r="AA25" i="12" s="1"/>
  <c r="AF25" i="12" s="1"/>
  <c r="S30" i="12"/>
  <c r="X29" i="12"/>
  <c r="AC29" i="12" s="1"/>
  <c r="N27" i="11"/>
  <c r="O26" i="11"/>
  <c r="V25" i="11"/>
  <c r="AA25" i="11" s="1"/>
  <c r="AF25" i="11" s="1"/>
  <c r="S32" i="11"/>
  <c r="X31" i="11"/>
  <c r="AC31" i="11" s="1"/>
  <c r="V25" i="10"/>
  <c r="AA25" i="10" s="1"/>
  <c r="AF25" i="10" s="1"/>
  <c r="AG25" i="10" s="1"/>
  <c r="N27" i="10"/>
  <c r="O26" i="10"/>
  <c r="S30" i="10"/>
  <c r="X29" i="10"/>
  <c r="AC29" i="10" s="1"/>
  <c r="O27" i="9"/>
  <c r="N28" i="9"/>
  <c r="S30" i="9"/>
  <c r="X29" i="9"/>
  <c r="AC29" i="9" s="1"/>
  <c r="V26" i="9"/>
  <c r="AA26" i="9" s="1"/>
  <c r="AF26" i="9" s="1"/>
  <c r="X30" i="8"/>
  <c r="AC30" i="8" s="1"/>
  <c r="S31" i="8"/>
  <c r="N27" i="8"/>
  <c r="O26" i="8"/>
  <c r="V25" i="8"/>
  <c r="AA25" i="8" s="1"/>
  <c r="AF25" i="8" s="1"/>
  <c r="AG25" i="8" s="1"/>
  <c r="T32" i="7"/>
  <c r="P26" i="7"/>
  <c r="O27" i="7"/>
  <c r="AG25" i="7"/>
  <c r="S29" i="6"/>
  <c r="X28" i="6"/>
  <c r="AC28" i="6" s="1"/>
  <c r="V25" i="6"/>
  <c r="AA25" i="6" s="1"/>
  <c r="AF25" i="6" s="1"/>
  <c r="N27" i="6"/>
  <c r="O26" i="6"/>
  <c r="V25" i="5"/>
  <c r="AA25" i="5" s="1"/>
  <c r="AF25" i="5" s="1"/>
  <c r="AG25" i="5" s="1"/>
  <c r="O26" i="5"/>
  <c r="N27" i="5"/>
  <c r="X30" i="5"/>
  <c r="AC30" i="5" s="1"/>
  <c r="S31" i="5"/>
  <c r="S29" i="4"/>
  <c r="X28" i="4"/>
  <c r="AC28" i="4" s="1"/>
  <c r="N27" i="4"/>
  <c r="O26" i="4"/>
  <c r="V25" i="4"/>
  <c r="AA25" i="4" s="1"/>
  <c r="AF25" i="4" s="1"/>
  <c r="AG25" i="4" s="1"/>
  <c r="V25" i="3"/>
  <c r="AA25" i="3" s="1"/>
  <c r="AF25" i="3" s="1"/>
  <c r="S30" i="3"/>
  <c r="X29" i="3"/>
  <c r="AC29" i="3" s="1"/>
  <c r="N27" i="3"/>
  <c r="O26" i="3"/>
  <c r="V24" i="1"/>
  <c r="AA24" i="1" s="1"/>
  <c r="AF24" i="1" s="1"/>
  <c r="AG24" i="1" s="1"/>
  <c r="N26" i="1"/>
  <c r="O25" i="1"/>
  <c r="AG25" i="11" l="1"/>
  <c r="U26" i="8"/>
  <c r="Z26" i="8" s="1"/>
  <c r="AE26" i="8" s="1"/>
  <c r="T26" i="8"/>
  <c r="Y26" i="8" s="1"/>
  <c r="AD26" i="8" s="1"/>
  <c r="AG25" i="3"/>
  <c r="U26" i="5"/>
  <c r="Z26" i="5" s="1"/>
  <c r="AE26" i="5" s="1"/>
  <c r="T26" i="5"/>
  <c r="Y26" i="5" s="1"/>
  <c r="AD26" i="5" s="1"/>
  <c r="AG25" i="6"/>
  <c r="U26" i="10"/>
  <c r="Z26" i="10" s="1"/>
  <c r="AE26" i="10" s="1"/>
  <c r="T26" i="10"/>
  <c r="Y26" i="10" s="1"/>
  <c r="AD26" i="10" s="1"/>
  <c r="AG26" i="9"/>
  <c r="U26" i="12"/>
  <c r="Z26" i="12" s="1"/>
  <c r="AE26" i="12" s="1"/>
  <c r="T26" i="12"/>
  <c r="Y26" i="12" s="1"/>
  <c r="AD26" i="12" s="1"/>
  <c r="U26" i="11"/>
  <c r="Z26" i="11" s="1"/>
  <c r="AE26" i="11" s="1"/>
  <c r="T26" i="11"/>
  <c r="Y26" i="11" s="1"/>
  <c r="AD26" i="11" s="1"/>
  <c r="U26" i="6"/>
  <c r="Z26" i="6" s="1"/>
  <c r="AE26" i="6" s="1"/>
  <c r="T26" i="6"/>
  <c r="Y26" i="6" s="1"/>
  <c r="AD26" i="6" s="1"/>
  <c r="T27" i="9"/>
  <c r="Y27" i="9" s="1"/>
  <c r="AD27" i="9" s="1"/>
  <c r="U27" i="9"/>
  <c r="Z27" i="9" s="1"/>
  <c r="AE27" i="9" s="1"/>
  <c r="AR24" i="1"/>
  <c r="U25" i="1"/>
  <c r="Z25" i="1" s="1"/>
  <c r="AE25" i="1" s="1"/>
  <c r="T25" i="1"/>
  <c r="Y25" i="1" s="1"/>
  <c r="AD25" i="1" s="1"/>
  <c r="U26" i="7"/>
  <c r="V26" i="7"/>
  <c r="AA26" i="7" s="1"/>
  <c r="AF26" i="7" s="1"/>
  <c r="W26" i="7"/>
  <c r="AB26" i="7" s="1"/>
  <c r="AG26" i="7" s="1"/>
  <c r="AG25" i="12"/>
  <c r="Z25" i="7"/>
  <c r="AE25" i="7" s="1"/>
  <c r="AH25" i="7" s="1"/>
  <c r="U26" i="3"/>
  <c r="Z26" i="3" s="1"/>
  <c r="AE26" i="3" s="1"/>
  <c r="T26" i="3"/>
  <c r="Y26" i="3" s="1"/>
  <c r="AD26" i="3" s="1"/>
  <c r="T26" i="4"/>
  <c r="Y26" i="4" s="1"/>
  <c r="AD26" i="4" s="1"/>
  <c r="U26" i="4"/>
  <c r="Z26" i="4" s="1"/>
  <c r="AE26" i="4" s="1"/>
  <c r="Y30" i="7"/>
  <c r="AD30" i="7" s="1"/>
  <c r="N28" i="7"/>
  <c r="V26" i="12"/>
  <c r="AA26" i="12" s="1"/>
  <c r="AF26" i="12" s="1"/>
  <c r="X30" i="12"/>
  <c r="AC30" i="12" s="1"/>
  <c r="S31" i="12"/>
  <c r="O27" i="12"/>
  <c r="N28" i="12"/>
  <c r="V26" i="11"/>
  <c r="AA26" i="11" s="1"/>
  <c r="AF26" i="11" s="1"/>
  <c r="S33" i="11"/>
  <c r="X32" i="11"/>
  <c r="AC32" i="11" s="1"/>
  <c r="O27" i="11"/>
  <c r="N28" i="11"/>
  <c r="S31" i="10"/>
  <c r="X30" i="10"/>
  <c r="AC30" i="10" s="1"/>
  <c r="N28" i="10"/>
  <c r="O27" i="10"/>
  <c r="V26" i="10"/>
  <c r="AA26" i="10" s="1"/>
  <c r="AF26" i="10" s="1"/>
  <c r="S31" i="9"/>
  <c r="X30" i="9"/>
  <c r="AC30" i="9" s="1"/>
  <c r="N29" i="9"/>
  <c r="O28" i="9"/>
  <c r="V27" i="9"/>
  <c r="AA27" i="9" s="1"/>
  <c r="AF27" i="9" s="1"/>
  <c r="AG27" i="9" s="1"/>
  <c r="S32" i="8"/>
  <c r="X31" i="8"/>
  <c r="AC31" i="8" s="1"/>
  <c r="V26" i="8"/>
  <c r="AA26" i="8" s="1"/>
  <c r="AF26" i="8" s="1"/>
  <c r="AG26" i="8" s="1"/>
  <c r="N28" i="8"/>
  <c r="O27" i="8"/>
  <c r="P27" i="7"/>
  <c r="O28" i="7"/>
  <c r="T33" i="7"/>
  <c r="V26" i="6"/>
  <c r="AA26" i="6" s="1"/>
  <c r="AF26" i="6" s="1"/>
  <c r="S30" i="6"/>
  <c r="X29" i="6"/>
  <c r="AC29" i="6" s="1"/>
  <c r="O27" i="6"/>
  <c r="N28" i="6"/>
  <c r="O27" i="5"/>
  <c r="N28" i="5"/>
  <c r="V26" i="5"/>
  <c r="AA26" i="5" s="1"/>
  <c r="AF26" i="5" s="1"/>
  <c r="X31" i="5"/>
  <c r="AC31" i="5" s="1"/>
  <c r="S32" i="5"/>
  <c r="N28" i="4"/>
  <c r="O27" i="4"/>
  <c r="V26" i="4"/>
  <c r="AA26" i="4" s="1"/>
  <c r="AF26" i="4" s="1"/>
  <c r="S30" i="4"/>
  <c r="X29" i="4"/>
  <c r="AC29" i="4" s="1"/>
  <c r="V26" i="3"/>
  <c r="AA26" i="3" s="1"/>
  <c r="AF26" i="3" s="1"/>
  <c r="AG26" i="3" s="1"/>
  <c r="X30" i="3"/>
  <c r="AC30" i="3" s="1"/>
  <c r="S31" i="3"/>
  <c r="N28" i="3"/>
  <c r="O27" i="3"/>
  <c r="N27" i="1"/>
  <c r="O26" i="1"/>
  <c r="V25" i="1"/>
  <c r="AA25" i="1" s="1"/>
  <c r="AF25" i="1" s="1"/>
  <c r="AG26" i="5" l="1"/>
  <c r="AG26" i="12"/>
  <c r="U27" i="7"/>
  <c r="V27" i="7"/>
  <c r="AA27" i="7" s="1"/>
  <c r="AF27" i="7" s="1"/>
  <c r="W27" i="7"/>
  <c r="AB27" i="7" s="1"/>
  <c r="AG27" i="7" s="1"/>
  <c r="AG25" i="1"/>
  <c r="AG26" i="6"/>
  <c r="U27" i="8"/>
  <c r="Z27" i="8" s="1"/>
  <c r="AE27" i="8" s="1"/>
  <c r="T27" i="8"/>
  <c r="Y27" i="8" s="1"/>
  <c r="AD27" i="8" s="1"/>
  <c r="AG26" i="10"/>
  <c r="Z26" i="7"/>
  <c r="AE26" i="7" s="1"/>
  <c r="AH26" i="7" s="1"/>
  <c r="U28" i="9"/>
  <c r="Z28" i="9" s="1"/>
  <c r="AE28" i="9" s="1"/>
  <c r="T28" i="9"/>
  <c r="Y28" i="9" s="1"/>
  <c r="AD28" i="9" s="1"/>
  <c r="T27" i="5"/>
  <c r="Y27" i="5" s="1"/>
  <c r="AD27" i="5" s="1"/>
  <c r="U27" i="5"/>
  <c r="Z27" i="5" s="1"/>
  <c r="AE27" i="5" s="1"/>
  <c r="AG26" i="11"/>
  <c r="AR25" i="1"/>
  <c r="U26" i="1"/>
  <c r="Z26" i="1" s="1"/>
  <c r="AE26" i="1" s="1"/>
  <c r="T26" i="1"/>
  <c r="Y26" i="1" s="1"/>
  <c r="AD26" i="1" s="1"/>
  <c r="U27" i="10"/>
  <c r="Z27" i="10" s="1"/>
  <c r="AE27" i="10" s="1"/>
  <c r="T27" i="10"/>
  <c r="Y27" i="10" s="1"/>
  <c r="AD27" i="10" s="1"/>
  <c r="AG26" i="4"/>
  <c r="T27" i="6"/>
  <c r="Y27" i="6" s="1"/>
  <c r="AD27" i="6" s="1"/>
  <c r="U27" i="6"/>
  <c r="Z27" i="6" s="1"/>
  <c r="AE27" i="6" s="1"/>
  <c r="U27" i="12"/>
  <c r="Z27" i="12" s="1"/>
  <c r="AE27" i="12" s="1"/>
  <c r="T27" i="12"/>
  <c r="Y27" i="12" s="1"/>
  <c r="AD27" i="12" s="1"/>
  <c r="U27" i="11"/>
  <c r="Z27" i="11" s="1"/>
  <c r="AE27" i="11" s="1"/>
  <c r="T27" i="11"/>
  <c r="Y27" i="11" s="1"/>
  <c r="AD27" i="11" s="1"/>
  <c r="U27" i="3"/>
  <c r="Z27" i="3" s="1"/>
  <c r="AE27" i="3" s="1"/>
  <c r="T27" i="3"/>
  <c r="Y27" i="3" s="1"/>
  <c r="AD27" i="3" s="1"/>
  <c r="T27" i="4"/>
  <c r="Y27" i="4" s="1"/>
  <c r="AD27" i="4" s="1"/>
  <c r="U27" i="4"/>
  <c r="Z27" i="4" s="1"/>
  <c r="AE27" i="4" s="1"/>
  <c r="Y31" i="7"/>
  <c r="AD31" i="7" s="1"/>
  <c r="N29" i="7"/>
  <c r="X31" i="12"/>
  <c r="AC31" i="12" s="1"/>
  <c r="S32" i="12"/>
  <c r="N29" i="12"/>
  <c r="O28" i="12"/>
  <c r="V27" i="12"/>
  <c r="AA27" i="12" s="1"/>
  <c r="AF27" i="12" s="1"/>
  <c r="AG27" i="12" s="1"/>
  <c r="X33" i="11"/>
  <c r="AC33" i="11" s="1"/>
  <c r="S34" i="11"/>
  <c r="N29" i="11"/>
  <c r="O28" i="11"/>
  <c r="V27" i="11"/>
  <c r="AA27" i="11" s="1"/>
  <c r="AF27" i="11" s="1"/>
  <c r="N29" i="10"/>
  <c r="O28" i="10"/>
  <c r="V27" i="10"/>
  <c r="AA27" i="10" s="1"/>
  <c r="AF27" i="10" s="1"/>
  <c r="X31" i="10"/>
  <c r="AC31" i="10" s="1"/>
  <c r="S32" i="10"/>
  <c r="O29" i="9"/>
  <c r="N30" i="9"/>
  <c r="X31" i="9"/>
  <c r="AC31" i="9" s="1"/>
  <c r="S32" i="9"/>
  <c r="V28" i="9"/>
  <c r="AA28" i="9" s="1"/>
  <c r="AF28" i="9" s="1"/>
  <c r="V27" i="8"/>
  <c r="AA27" i="8" s="1"/>
  <c r="AF27" i="8" s="1"/>
  <c r="AG27" i="8" s="1"/>
  <c r="N29" i="8"/>
  <c r="O28" i="8"/>
  <c r="S33" i="8"/>
  <c r="X32" i="8"/>
  <c r="AC32" i="8" s="1"/>
  <c r="O29" i="7"/>
  <c r="P28" i="7"/>
  <c r="T34" i="7"/>
  <c r="V27" i="6"/>
  <c r="AA27" i="6" s="1"/>
  <c r="AF27" i="6" s="1"/>
  <c r="AG27" i="6" s="1"/>
  <c r="S31" i="6"/>
  <c r="X30" i="6"/>
  <c r="AC30" i="6" s="1"/>
  <c r="N29" i="6"/>
  <c r="O28" i="6"/>
  <c r="N29" i="5"/>
  <c r="O28" i="5"/>
  <c r="S33" i="5"/>
  <c r="X32" i="5"/>
  <c r="AC32" i="5" s="1"/>
  <c r="V27" i="5"/>
  <c r="AA27" i="5" s="1"/>
  <c r="AF27" i="5" s="1"/>
  <c r="V27" i="4"/>
  <c r="AA27" i="4" s="1"/>
  <c r="AF27" i="4" s="1"/>
  <c r="AG27" i="4" s="1"/>
  <c r="S31" i="4"/>
  <c r="X30" i="4"/>
  <c r="AC30" i="4" s="1"/>
  <c r="N29" i="4"/>
  <c r="O28" i="4"/>
  <c r="S32" i="3"/>
  <c r="X31" i="3"/>
  <c r="AC31" i="3" s="1"/>
  <c r="V27" i="3"/>
  <c r="AA27" i="3" s="1"/>
  <c r="AF27" i="3" s="1"/>
  <c r="N29" i="3"/>
  <c r="O28" i="3"/>
  <c r="V26" i="1"/>
  <c r="AA26" i="1" s="1"/>
  <c r="AF26" i="1" s="1"/>
  <c r="AG26" i="1" s="1"/>
  <c r="N28" i="1"/>
  <c r="O27" i="1"/>
  <c r="AG27" i="5" l="1"/>
  <c r="U28" i="6"/>
  <c r="Z28" i="6" s="1"/>
  <c r="AE28" i="6" s="1"/>
  <c r="T28" i="6"/>
  <c r="Y28" i="6" s="1"/>
  <c r="AD28" i="6" s="1"/>
  <c r="AG27" i="10"/>
  <c r="AG28" i="9"/>
  <c r="U28" i="11"/>
  <c r="Z28" i="11" s="1"/>
  <c r="AE28" i="11" s="1"/>
  <c r="T28" i="11"/>
  <c r="Y28" i="11" s="1"/>
  <c r="AD28" i="11" s="1"/>
  <c r="U28" i="5"/>
  <c r="Z28" i="5" s="1"/>
  <c r="AE28" i="5" s="1"/>
  <c r="T28" i="5"/>
  <c r="Y28" i="5" s="1"/>
  <c r="AD28" i="5" s="1"/>
  <c r="T28" i="8"/>
  <c r="Y28" i="8" s="1"/>
  <c r="AD28" i="8" s="1"/>
  <c r="U28" i="8"/>
  <c r="Z28" i="8" s="1"/>
  <c r="AE28" i="8" s="1"/>
  <c r="U28" i="10"/>
  <c r="Z28" i="10" s="1"/>
  <c r="AE28" i="10" s="1"/>
  <c r="T28" i="10"/>
  <c r="Y28" i="10" s="1"/>
  <c r="AD28" i="10" s="1"/>
  <c r="Z27" i="7"/>
  <c r="AE27" i="7" s="1"/>
  <c r="AH27" i="7" s="1"/>
  <c r="U29" i="9"/>
  <c r="Z29" i="9" s="1"/>
  <c r="AE29" i="9" s="1"/>
  <c r="T29" i="9"/>
  <c r="Y29" i="9" s="1"/>
  <c r="AD29" i="9" s="1"/>
  <c r="AG27" i="11"/>
  <c r="AR26" i="1"/>
  <c r="U27" i="1"/>
  <c r="Z27" i="1" s="1"/>
  <c r="AE27" i="1" s="1"/>
  <c r="T27" i="1"/>
  <c r="Y27" i="1" s="1"/>
  <c r="AD27" i="1" s="1"/>
  <c r="U28" i="7"/>
  <c r="V28" i="7"/>
  <c r="AA28" i="7" s="1"/>
  <c r="AF28" i="7" s="1"/>
  <c r="W28" i="7"/>
  <c r="AB28" i="7" s="1"/>
  <c r="AG28" i="7" s="1"/>
  <c r="U28" i="12"/>
  <c r="Z28" i="12" s="1"/>
  <c r="AE28" i="12" s="1"/>
  <c r="T28" i="12"/>
  <c r="Y28" i="12" s="1"/>
  <c r="AD28" i="12" s="1"/>
  <c r="T28" i="3"/>
  <c r="Y28" i="3" s="1"/>
  <c r="AD28" i="3" s="1"/>
  <c r="U28" i="3"/>
  <c r="Z28" i="3" s="1"/>
  <c r="AE28" i="3" s="1"/>
  <c r="AG27" i="3"/>
  <c r="U28" i="4"/>
  <c r="Z28" i="4" s="1"/>
  <c r="AE28" i="4" s="1"/>
  <c r="T28" i="4"/>
  <c r="Y28" i="4" s="1"/>
  <c r="AD28" i="4" s="1"/>
  <c r="Y32" i="7"/>
  <c r="AD32" i="7" s="1"/>
  <c r="N30" i="7"/>
  <c r="V28" i="12"/>
  <c r="AA28" i="12" s="1"/>
  <c r="AF28" i="12" s="1"/>
  <c r="S33" i="12"/>
  <c r="X32" i="12"/>
  <c r="AC32" i="12" s="1"/>
  <c r="N30" i="12"/>
  <c r="O29" i="12"/>
  <c r="N30" i="11"/>
  <c r="O29" i="11"/>
  <c r="X34" i="11"/>
  <c r="AC34" i="11" s="1"/>
  <c r="S35" i="11"/>
  <c r="V28" i="11"/>
  <c r="AA28" i="11" s="1"/>
  <c r="AF28" i="11" s="1"/>
  <c r="V28" i="10"/>
  <c r="AA28" i="10" s="1"/>
  <c r="AF28" i="10" s="1"/>
  <c r="S33" i="10"/>
  <c r="X32" i="10"/>
  <c r="AC32" i="10" s="1"/>
  <c r="O29" i="10"/>
  <c r="N30" i="10"/>
  <c r="O30" i="9"/>
  <c r="N31" i="9"/>
  <c r="V29" i="9"/>
  <c r="AA29" i="9" s="1"/>
  <c r="AF29" i="9" s="1"/>
  <c r="S33" i="9"/>
  <c r="X32" i="9"/>
  <c r="AC32" i="9" s="1"/>
  <c r="V28" i="8"/>
  <c r="AA28" i="8" s="1"/>
  <c r="AF28" i="8" s="1"/>
  <c r="AG28" i="8" s="1"/>
  <c r="O29" i="8"/>
  <c r="N30" i="8"/>
  <c r="S34" i="8"/>
  <c r="X33" i="8"/>
  <c r="AC33" i="8" s="1"/>
  <c r="T35" i="7"/>
  <c r="O30" i="7"/>
  <c r="P29" i="7"/>
  <c r="S32" i="6"/>
  <c r="X31" i="6"/>
  <c r="AC31" i="6" s="1"/>
  <c r="V28" i="6"/>
  <c r="AA28" i="6" s="1"/>
  <c r="AF28" i="6" s="1"/>
  <c r="N30" i="6"/>
  <c r="O29" i="6"/>
  <c r="S34" i="5"/>
  <c r="X33" i="5"/>
  <c r="AC33" i="5" s="1"/>
  <c r="O29" i="5"/>
  <c r="N30" i="5"/>
  <c r="V28" i="5"/>
  <c r="AA28" i="5" s="1"/>
  <c r="AF28" i="5" s="1"/>
  <c r="AG28" i="5" s="1"/>
  <c r="S32" i="4"/>
  <c r="X31" i="4"/>
  <c r="AC31" i="4" s="1"/>
  <c r="V28" i="4"/>
  <c r="AA28" i="4" s="1"/>
  <c r="AF28" i="4" s="1"/>
  <c r="N30" i="4"/>
  <c r="O29" i="4"/>
  <c r="V28" i="3"/>
  <c r="AA28" i="3" s="1"/>
  <c r="AF28" i="3" s="1"/>
  <c r="S33" i="3"/>
  <c r="X32" i="3"/>
  <c r="AC32" i="3" s="1"/>
  <c r="O29" i="3"/>
  <c r="N30" i="3"/>
  <c r="V27" i="1"/>
  <c r="AA27" i="1" s="1"/>
  <c r="AF27" i="1" s="1"/>
  <c r="N29" i="1"/>
  <c r="O28" i="1"/>
  <c r="AG28" i="10" l="1"/>
  <c r="AG28" i="4"/>
  <c r="AG28" i="12"/>
  <c r="AG29" i="9"/>
  <c r="T29" i="8"/>
  <c r="Y29" i="8" s="1"/>
  <c r="AD29" i="8" s="1"/>
  <c r="U29" i="8"/>
  <c r="Z29" i="8" s="1"/>
  <c r="AE29" i="8" s="1"/>
  <c r="Z28" i="7"/>
  <c r="AE28" i="7" s="1"/>
  <c r="AH28" i="7" s="1"/>
  <c r="AG27" i="1"/>
  <c r="T29" i="5"/>
  <c r="Y29" i="5" s="1"/>
  <c r="AD29" i="5" s="1"/>
  <c r="U29" i="5"/>
  <c r="Z29" i="5" s="1"/>
  <c r="AE29" i="5" s="1"/>
  <c r="U29" i="11"/>
  <c r="Z29" i="11" s="1"/>
  <c r="AE29" i="11" s="1"/>
  <c r="T29" i="11"/>
  <c r="Y29" i="11" s="1"/>
  <c r="AD29" i="11" s="1"/>
  <c r="U30" i="9"/>
  <c r="Z30" i="9" s="1"/>
  <c r="AE30" i="9" s="1"/>
  <c r="T30" i="9"/>
  <c r="Y30" i="9" s="1"/>
  <c r="AD30" i="9" s="1"/>
  <c r="U29" i="10"/>
  <c r="Z29" i="10" s="1"/>
  <c r="AE29" i="10" s="1"/>
  <c r="T29" i="10"/>
  <c r="Y29" i="10" s="1"/>
  <c r="AD29" i="10" s="1"/>
  <c r="U29" i="7"/>
  <c r="V29" i="7"/>
  <c r="AA29" i="7" s="1"/>
  <c r="AF29" i="7" s="1"/>
  <c r="W29" i="7"/>
  <c r="AB29" i="7" s="1"/>
  <c r="AG29" i="7" s="1"/>
  <c r="T29" i="12"/>
  <c r="Y29" i="12" s="1"/>
  <c r="AD29" i="12" s="1"/>
  <c r="U29" i="12"/>
  <c r="Z29" i="12" s="1"/>
  <c r="AE29" i="12" s="1"/>
  <c r="U29" i="6"/>
  <c r="Z29" i="6" s="1"/>
  <c r="AE29" i="6" s="1"/>
  <c r="T29" i="6"/>
  <c r="Y29" i="6" s="1"/>
  <c r="AD29" i="6" s="1"/>
  <c r="AG28" i="11"/>
  <c r="AR27" i="1"/>
  <c r="T28" i="1"/>
  <c r="Y28" i="1" s="1"/>
  <c r="AD28" i="1" s="1"/>
  <c r="U28" i="1"/>
  <c r="Z28" i="1" s="1"/>
  <c r="AE28" i="1" s="1"/>
  <c r="AG28" i="3"/>
  <c r="AG28" i="6"/>
  <c r="T29" i="3"/>
  <c r="Y29" i="3" s="1"/>
  <c r="AD29" i="3" s="1"/>
  <c r="U29" i="3"/>
  <c r="Z29" i="3" s="1"/>
  <c r="AE29" i="3" s="1"/>
  <c r="U29" i="4"/>
  <c r="Z29" i="4" s="1"/>
  <c r="AE29" i="4" s="1"/>
  <c r="T29" i="4"/>
  <c r="Y29" i="4" s="1"/>
  <c r="AD29" i="4" s="1"/>
  <c r="Y33" i="7"/>
  <c r="AD33" i="7" s="1"/>
  <c r="N31" i="7"/>
  <c r="O30" i="12"/>
  <c r="N31" i="12"/>
  <c r="S34" i="12"/>
  <c r="X33" i="12"/>
  <c r="AC33" i="12" s="1"/>
  <c r="V29" i="12"/>
  <c r="AA29" i="12" s="1"/>
  <c r="AF29" i="12" s="1"/>
  <c r="V29" i="11"/>
  <c r="AA29" i="11" s="1"/>
  <c r="AF29" i="11" s="1"/>
  <c r="S36" i="11"/>
  <c r="X35" i="11"/>
  <c r="AC35" i="11" s="1"/>
  <c r="N31" i="11"/>
  <c r="O30" i="11"/>
  <c r="V29" i="10"/>
  <c r="AA29" i="10" s="1"/>
  <c r="AF29" i="10" s="1"/>
  <c r="S34" i="10"/>
  <c r="X33" i="10"/>
  <c r="AC33" i="10" s="1"/>
  <c r="O30" i="10"/>
  <c r="N31" i="10"/>
  <c r="N32" i="9"/>
  <c r="O31" i="9"/>
  <c r="S34" i="9"/>
  <c r="X33" i="9"/>
  <c r="AC33" i="9" s="1"/>
  <c r="V30" i="9"/>
  <c r="AA30" i="9" s="1"/>
  <c r="AF30" i="9" s="1"/>
  <c r="AG30" i="9" s="1"/>
  <c r="V29" i="8"/>
  <c r="AA29" i="8" s="1"/>
  <c r="AF29" i="8" s="1"/>
  <c r="N31" i="8"/>
  <c r="O30" i="8"/>
  <c r="X34" i="8"/>
  <c r="AC34" i="8" s="1"/>
  <c r="S35" i="8"/>
  <c r="T36" i="7"/>
  <c r="O31" i="7"/>
  <c r="P30" i="7"/>
  <c r="V29" i="6"/>
  <c r="AA29" i="6" s="1"/>
  <c r="AF29" i="6" s="1"/>
  <c r="S33" i="6"/>
  <c r="X32" i="6"/>
  <c r="AC32" i="6" s="1"/>
  <c r="O30" i="6"/>
  <c r="N31" i="6"/>
  <c r="N31" i="5"/>
  <c r="O30" i="5"/>
  <c r="X34" i="5"/>
  <c r="AC34" i="5" s="1"/>
  <c r="S35" i="5"/>
  <c r="V29" i="5"/>
  <c r="AA29" i="5" s="1"/>
  <c r="AF29" i="5" s="1"/>
  <c r="AG29" i="5" s="1"/>
  <c r="V29" i="4"/>
  <c r="AA29" i="4" s="1"/>
  <c r="AF29" i="4" s="1"/>
  <c r="S33" i="4"/>
  <c r="X32" i="4"/>
  <c r="AC32" i="4" s="1"/>
  <c r="N31" i="4"/>
  <c r="O30" i="4"/>
  <c r="X33" i="3"/>
  <c r="AC33" i="3" s="1"/>
  <c r="S34" i="3"/>
  <c r="O30" i="3"/>
  <c r="N31" i="3"/>
  <c r="V29" i="3"/>
  <c r="AA29" i="3" s="1"/>
  <c r="AF29" i="3" s="1"/>
  <c r="V28" i="1"/>
  <c r="AA28" i="1" s="1"/>
  <c r="AF28" i="1" s="1"/>
  <c r="AG28" i="1" s="1"/>
  <c r="N30" i="1"/>
  <c r="O29" i="1"/>
  <c r="AG29" i="6" l="1"/>
  <c r="AG29" i="8"/>
  <c r="AG29" i="12"/>
  <c r="AG29" i="11"/>
  <c r="T30" i="10"/>
  <c r="Y30" i="10" s="1"/>
  <c r="AD30" i="10" s="1"/>
  <c r="U30" i="10"/>
  <c r="Z30" i="10" s="1"/>
  <c r="AE30" i="10" s="1"/>
  <c r="AE29" i="7"/>
  <c r="AH29" i="7" s="1"/>
  <c r="Z29" i="7"/>
  <c r="AR28" i="1"/>
  <c r="U29" i="1"/>
  <c r="Z29" i="1" s="1"/>
  <c r="AE29" i="1" s="1"/>
  <c r="T29" i="1"/>
  <c r="Y29" i="1" s="1"/>
  <c r="AD29" i="1" s="1"/>
  <c r="AG29" i="3"/>
  <c r="U31" i="9"/>
  <c r="Z31" i="9" s="1"/>
  <c r="AE31" i="9" s="1"/>
  <c r="T31" i="9"/>
  <c r="Y31" i="9" s="1"/>
  <c r="AD31" i="9" s="1"/>
  <c r="AG29" i="10"/>
  <c r="T30" i="5"/>
  <c r="Y30" i="5" s="1"/>
  <c r="AD30" i="5" s="1"/>
  <c r="U30" i="5"/>
  <c r="Z30" i="5" s="1"/>
  <c r="AE30" i="5" s="1"/>
  <c r="U30" i="8"/>
  <c r="Z30" i="8" s="1"/>
  <c r="AE30" i="8" s="1"/>
  <c r="T30" i="8"/>
  <c r="Y30" i="8" s="1"/>
  <c r="AD30" i="8" s="1"/>
  <c r="T30" i="12"/>
  <c r="Y30" i="12" s="1"/>
  <c r="AD30" i="12" s="1"/>
  <c r="U30" i="12"/>
  <c r="Z30" i="12" s="1"/>
  <c r="AE30" i="12" s="1"/>
  <c r="U30" i="7"/>
  <c r="V30" i="7"/>
  <c r="AA30" i="7" s="1"/>
  <c r="AF30" i="7" s="1"/>
  <c r="W30" i="7"/>
  <c r="AB30" i="7" s="1"/>
  <c r="AG29" i="4"/>
  <c r="T30" i="6"/>
  <c r="Y30" i="6" s="1"/>
  <c r="AD30" i="6" s="1"/>
  <c r="U30" i="6"/>
  <c r="Z30" i="6" s="1"/>
  <c r="AE30" i="6" s="1"/>
  <c r="U30" i="11"/>
  <c r="Z30" i="11" s="1"/>
  <c r="AE30" i="11" s="1"/>
  <c r="T30" i="11"/>
  <c r="Y30" i="11" s="1"/>
  <c r="AD30" i="11" s="1"/>
  <c r="U30" i="3"/>
  <c r="Z30" i="3" s="1"/>
  <c r="AE30" i="3" s="1"/>
  <c r="T30" i="3"/>
  <c r="Y30" i="3" s="1"/>
  <c r="AD30" i="3" s="1"/>
  <c r="U30" i="4"/>
  <c r="Z30" i="4" s="1"/>
  <c r="AE30" i="4" s="1"/>
  <c r="T30" i="4"/>
  <c r="Y30" i="4" s="1"/>
  <c r="AD30" i="4" s="1"/>
  <c r="Y34" i="7"/>
  <c r="AD34" i="7" s="1"/>
  <c r="N32" i="7"/>
  <c r="N32" i="12"/>
  <c r="O31" i="12"/>
  <c r="X34" i="12"/>
  <c r="AC34" i="12" s="1"/>
  <c r="S35" i="12"/>
  <c r="V30" i="12"/>
  <c r="AA30" i="12" s="1"/>
  <c r="AF30" i="12" s="1"/>
  <c r="AG30" i="12" s="1"/>
  <c r="X36" i="11"/>
  <c r="AC36" i="11" s="1"/>
  <c r="S37" i="11"/>
  <c r="V30" i="11"/>
  <c r="AA30" i="11" s="1"/>
  <c r="AF30" i="11" s="1"/>
  <c r="N32" i="11"/>
  <c r="O31" i="11"/>
  <c r="X34" i="10"/>
  <c r="AC34" i="10" s="1"/>
  <c r="S35" i="10"/>
  <c r="N32" i="10"/>
  <c r="O31" i="10"/>
  <c r="V30" i="10"/>
  <c r="AA30" i="10" s="1"/>
  <c r="AF30" i="10" s="1"/>
  <c r="X34" i="9"/>
  <c r="AC34" i="9" s="1"/>
  <c r="S35" i="9"/>
  <c r="V31" i="9"/>
  <c r="AA31" i="9" s="1"/>
  <c r="AF31" i="9" s="1"/>
  <c r="O32" i="9"/>
  <c r="N33" i="9"/>
  <c r="V30" i="8"/>
  <c r="AA30" i="8" s="1"/>
  <c r="AF30" i="8" s="1"/>
  <c r="AG30" i="8" s="1"/>
  <c r="O31" i="8"/>
  <c r="N32" i="8"/>
  <c r="X35" i="8"/>
  <c r="AC35" i="8" s="1"/>
  <c r="S36" i="8"/>
  <c r="T37" i="7"/>
  <c r="AG30" i="7"/>
  <c r="O32" i="7"/>
  <c r="P31" i="7"/>
  <c r="X33" i="6"/>
  <c r="AC33" i="6" s="1"/>
  <c r="S34" i="6"/>
  <c r="N32" i="6"/>
  <c r="O31" i="6"/>
  <c r="V30" i="6"/>
  <c r="AA30" i="6" s="1"/>
  <c r="AF30" i="6" s="1"/>
  <c r="V30" i="5"/>
  <c r="AA30" i="5" s="1"/>
  <c r="AF30" i="5" s="1"/>
  <c r="AG30" i="5" s="1"/>
  <c r="S36" i="5"/>
  <c r="X35" i="5"/>
  <c r="AC35" i="5" s="1"/>
  <c r="N32" i="5"/>
  <c r="O31" i="5"/>
  <c r="S34" i="4"/>
  <c r="X33" i="4"/>
  <c r="AC33" i="4" s="1"/>
  <c r="V30" i="4"/>
  <c r="AA30" i="4" s="1"/>
  <c r="AF30" i="4" s="1"/>
  <c r="AG30" i="4" s="1"/>
  <c r="N32" i="4"/>
  <c r="O31" i="4"/>
  <c r="N32" i="3"/>
  <c r="O31" i="3"/>
  <c r="V30" i="3"/>
  <c r="AA30" i="3" s="1"/>
  <c r="AF30" i="3" s="1"/>
  <c r="X34" i="3"/>
  <c r="AC34" i="3" s="1"/>
  <c r="S35" i="3"/>
  <c r="V29" i="1"/>
  <c r="AA29" i="1" s="1"/>
  <c r="AF29" i="1" s="1"/>
  <c r="AG29" i="1" s="1"/>
  <c r="N31" i="1"/>
  <c r="O30" i="1"/>
  <c r="AG31" i="9" l="1"/>
  <c r="AG30" i="6"/>
  <c r="AR29" i="1"/>
  <c r="U30" i="1"/>
  <c r="Z30" i="1" s="1"/>
  <c r="AE30" i="1" s="1"/>
  <c r="T30" i="1"/>
  <c r="Y30" i="1" s="1"/>
  <c r="AD30" i="1" s="1"/>
  <c r="T31" i="6"/>
  <c r="Y31" i="6" s="1"/>
  <c r="AD31" i="6" s="1"/>
  <c r="U31" i="6"/>
  <c r="Z31" i="6" s="1"/>
  <c r="AE31" i="6" s="1"/>
  <c r="AG30" i="10"/>
  <c r="Z30" i="7"/>
  <c r="AE30" i="7" s="1"/>
  <c r="AH30" i="7" s="1"/>
  <c r="AG30" i="11"/>
  <c r="U32" i="9"/>
  <c r="Z32" i="9" s="1"/>
  <c r="AE32" i="9" s="1"/>
  <c r="T32" i="9"/>
  <c r="Y32" i="9" s="1"/>
  <c r="AD32" i="9" s="1"/>
  <c r="U31" i="5"/>
  <c r="Z31" i="5" s="1"/>
  <c r="AE31" i="5" s="1"/>
  <c r="T31" i="5"/>
  <c r="Y31" i="5" s="1"/>
  <c r="AD31" i="5" s="1"/>
  <c r="U31" i="10"/>
  <c r="Z31" i="10" s="1"/>
  <c r="AE31" i="10" s="1"/>
  <c r="T31" i="10"/>
  <c r="Y31" i="10" s="1"/>
  <c r="AD31" i="10" s="1"/>
  <c r="U31" i="12"/>
  <c r="Z31" i="12" s="1"/>
  <c r="AE31" i="12" s="1"/>
  <c r="T31" i="12"/>
  <c r="Y31" i="12" s="1"/>
  <c r="AD31" i="12" s="1"/>
  <c r="AG30" i="3"/>
  <c r="U31" i="7"/>
  <c r="V31" i="7"/>
  <c r="AA31" i="7" s="1"/>
  <c r="AF31" i="7" s="1"/>
  <c r="W31" i="7"/>
  <c r="AB31" i="7" s="1"/>
  <c r="AG31" i="7" s="1"/>
  <c r="T31" i="8"/>
  <c r="Y31" i="8" s="1"/>
  <c r="AD31" i="8" s="1"/>
  <c r="U31" i="8"/>
  <c r="Z31" i="8" s="1"/>
  <c r="AE31" i="8" s="1"/>
  <c r="T31" i="11"/>
  <c r="Y31" i="11" s="1"/>
  <c r="AD31" i="11" s="1"/>
  <c r="U31" i="11"/>
  <c r="Z31" i="11" s="1"/>
  <c r="AE31" i="11" s="1"/>
  <c r="U31" i="3"/>
  <c r="Z31" i="3" s="1"/>
  <c r="AE31" i="3" s="1"/>
  <c r="T31" i="3"/>
  <c r="Y31" i="3" s="1"/>
  <c r="AD31" i="3" s="1"/>
  <c r="U31" i="4"/>
  <c r="Z31" i="4" s="1"/>
  <c r="AE31" i="4" s="1"/>
  <c r="T31" i="4"/>
  <c r="Y31" i="4" s="1"/>
  <c r="AD31" i="4" s="1"/>
  <c r="Y35" i="7"/>
  <c r="AD35" i="7" s="1"/>
  <c r="N33" i="7"/>
  <c r="S36" i="12"/>
  <c r="X35" i="12"/>
  <c r="AC35" i="12" s="1"/>
  <c r="V31" i="12"/>
  <c r="AA31" i="12" s="1"/>
  <c r="AF31" i="12" s="1"/>
  <c r="AG31" i="12" s="1"/>
  <c r="O32" i="12"/>
  <c r="N33" i="12"/>
  <c r="V31" i="11"/>
  <c r="AA31" i="11" s="1"/>
  <c r="AF31" i="11" s="1"/>
  <c r="AG31" i="11" s="1"/>
  <c r="S38" i="11"/>
  <c r="X37" i="11"/>
  <c r="AC37" i="11" s="1"/>
  <c r="O32" i="11"/>
  <c r="N33" i="11"/>
  <c r="V31" i="10"/>
  <c r="AA31" i="10" s="1"/>
  <c r="AF31" i="10" s="1"/>
  <c r="S36" i="10"/>
  <c r="X35" i="10"/>
  <c r="AC35" i="10" s="1"/>
  <c r="O32" i="10"/>
  <c r="N33" i="10"/>
  <c r="V32" i="9"/>
  <c r="AA32" i="9" s="1"/>
  <c r="AF32" i="9" s="1"/>
  <c r="S36" i="9"/>
  <c r="X35" i="9"/>
  <c r="AC35" i="9" s="1"/>
  <c r="O33" i="9"/>
  <c r="N34" i="9"/>
  <c r="O32" i="8"/>
  <c r="N33" i="8"/>
  <c r="V31" i="8"/>
  <c r="AA31" i="8" s="1"/>
  <c r="AF31" i="8" s="1"/>
  <c r="AG31" i="8" s="1"/>
  <c r="S37" i="8"/>
  <c r="X36" i="8"/>
  <c r="AC36" i="8" s="1"/>
  <c r="T38" i="7"/>
  <c r="P32" i="7"/>
  <c r="O33" i="7"/>
  <c r="V31" i="6"/>
  <c r="AA31" i="6" s="1"/>
  <c r="AF31" i="6" s="1"/>
  <c r="AG31" i="6" s="1"/>
  <c r="O32" i="6"/>
  <c r="N33" i="6"/>
  <c r="X34" i="6"/>
  <c r="AC34" i="6" s="1"/>
  <c r="S35" i="6"/>
  <c r="S37" i="5"/>
  <c r="X36" i="5"/>
  <c r="AC36" i="5" s="1"/>
  <c r="V31" i="5"/>
  <c r="AA31" i="5" s="1"/>
  <c r="AF31" i="5" s="1"/>
  <c r="O32" i="5"/>
  <c r="N33" i="5"/>
  <c r="V31" i="4"/>
  <c r="AA31" i="4" s="1"/>
  <c r="AF31" i="4" s="1"/>
  <c r="X34" i="4"/>
  <c r="AC34" i="4" s="1"/>
  <c r="S35" i="4"/>
  <c r="O32" i="4"/>
  <c r="N33" i="4"/>
  <c r="V31" i="3"/>
  <c r="AA31" i="3" s="1"/>
  <c r="AF31" i="3" s="1"/>
  <c r="S36" i="3"/>
  <c r="X35" i="3"/>
  <c r="AC35" i="3" s="1"/>
  <c r="O32" i="3"/>
  <c r="N33" i="3"/>
  <c r="V30" i="1"/>
  <c r="AA30" i="1" s="1"/>
  <c r="AF30" i="1" s="1"/>
  <c r="N32" i="1"/>
  <c r="O31" i="1"/>
  <c r="AG31" i="5" l="1"/>
  <c r="AG31" i="10"/>
  <c r="AG31" i="4"/>
  <c r="AR30" i="1"/>
  <c r="U31" i="1"/>
  <c r="Z31" i="1" s="1"/>
  <c r="AE31" i="1" s="1"/>
  <c r="T31" i="1"/>
  <c r="Y31" i="1" s="1"/>
  <c r="AD31" i="1" s="1"/>
  <c r="AG31" i="3"/>
  <c r="T32" i="5"/>
  <c r="Y32" i="5" s="1"/>
  <c r="AD32" i="5" s="1"/>
  <c r="U32" i="5"/>
  <c r="Z32" i="5" s="1"/>
  <c r="AE32" i="5" s="1"/>
  <c r="T32" i="10"/>
  <c r="Y32" i="10" s="1"/>
  <c r="AD32" i="10" s="1"/>
  <c r="U32" i="10"/>
  <c r="Z32" i="10" s="1"/>
  <c r="AE32" i="10" s="1"/>
  <c r="U32" i="6"/>
  <c r="Z32" i="6" s="1"/>
  <c r="AE32" i="6" s="1"/>
  <c r="T32" i="6"/>
  <c r="Y32" i="6" s="1"/>
  <c r="AD32" i="6" s="1"/>
  <c r="U33" i="9"/>
  <c r="Z33" i="9" s="1"/>
  <c r="AE33" i="9" s="1"/>
  <c r="T33" i="9"/>
  <c r="Y33" i="9" s="1"/>
  <c r="AD33" i="9" s="1"/>
  <c r="AG30" i="1"/>
  <c r="AG32" i="9"/>
  <c r="Z31" i="7"/>
  <c r="AE31" i="7" s="1"/>
  <c r="AH31" i="7" s="1"/>
  <c r="U32" i="12"/>
  <c r="Z32" i="12" s="1"/>
  <c r="AE32" i="12" s="1"/>
  <c r="T32" i="12"/>
  <c r="Y32" i="12" s="1"/>
  <c r="AD32" i="12" s="1"/>
  <c r="U32" i="7"/>
  <c r="V32" i="7"/>
  <c r="AA32" i="7" s="1"/>
  <c r="AF32" i="7" s="1"/>
  <c r="W32" i="7"/>
  <c r="AB32" i="7" s="1"/>
  <c r="AG32" i="7" s="1"/>
  <c r="U32" i="8"/>
  <c r="Z32" i="8" s="1"/>
  <c r="AE32" i="8" s="1"/>
  <c r="T32" i="8"/>
  <c r="Y32" i="8" s="1"/>
  <c r="AD32" i="8" s="1"/>
  <c r="T32" i="11"/>
  <c r="Y32" i="11" s="1"/>
  <c r="AD32" i="11" s="1"/>
  <c r="U32" i="11"/>
  <c r="Z32" i="11" s="1"/>
  <c r="AE32" i="11" s="1"/>
  <c r="U32" i="3"/>
  <c r="Z32" i="3" s="1"/>
  <c r="AE32" i="3" s="1"/>
  <c r="T32" i="3"/>
  <c r="Y32" i="3" s="1"/>
  <c r="AD32" i="3" s="1"/>
  <c r="T32" i="4"/>
  <c r="Y32" i="4" s="1"/>
  <c r="AD32" i="4" s="1"/>
  <c r="U32" i="4"/>
  <c r="Z32" i="4" s="1"/>
  <c r="AE32" i="4" s="1"/>
  <c r="Y36" i="7"/>
  <c r="AD36" i="7" s="1"/>
  <c r="N34" i="7"/>
  <c r="O33" i="12"/>
  <c r="N34" i="12"/>
  <c r="S37" i="12"/>
  <c r="X36" i="12"/>
  <c r="AC36" i="12" s="1"/>
  <c r="V32" i="12"/>
  <c r="AA32" i="12" s="1"/>
  <c r="AF32" i="12" s="1"/>
  <c r="AG32" i="12" s="1"/>
  <c r="S39" i="11"/>
  <c r="X38" i="11"/>
  <c r="AC38" i="11" s="1"/>
  <c r="N34" i="11"/>
  <c r="O33" i="11"/>
  <c r="V32" i="11"/>
  <c r="AA32" i="11" s="1"/>
  <c r="AF32" i="11" s="1"/>
  <c r="AG32" i="11" s="1"/>
  <c r="V32" i="10"/>
  <c r="AA32" i="10" s="1"/>
  <c r="AF32" i="10" s="1"/>
  <c r="S37" i="10"/>
  <c r="X36" i="10"/>
  <c r="AC36" i="10" s="1"/>
  <c r="O33" i="10"/>
  <c r="N34" i="10"/>
  <c r="V33" i="9"/>
  <c r="AA33" i="9" s="1"/>
  <c r="AF33" i="9" s="1"/>
  <c r="N35" i="9"/>
  <c r="O34" i="9"/>
  <c r="X36" i="9"/>
  <c r="AC36" i="9" s="1"/>
  <c r="S37" i="9"/>
  <c r="N34" i="8"/>
  <c r="O33" i="8"/>
  <c r="V32" i="8"/>
  <c r="AA32" i="8" s="1"/>
  <c r="AF32" i="8" s="1"/>
  <c r="S38" i="8"/>
  <c r="X37" i="8"/>
  <c r="AC37" i="8" s="1"/>
  <c r="T39" i="7"/>
  <c r="P33" i="7"/>
  <c r="O34" i="7"/>
  <c r="N34" i="6"/>
  <c r="O33" i="6"/>
  <c r="V32" i="6"/>
  <c r="AA32" i="6" s="1"/>
  <c r="AF32" i="6" s="1"/>
  <c r="S36" i="6"/>
  <c r="X35" i="6"/>
  <c r="AC35" i="6" s="1"/>
  <c r="N34" i="5"/>
  <c r="O33" i="5"/>
  <c r="V32" i="5"/>
  <c r="AA32" i="5" s="1"/>
  <c r="AF32" i="5" s="1"/>
  <c r="S38" i="5"/>
  <c r="X37" i="5"/>
  <c r="AC37" i="5" s="1"/>
  <c r="N34" i="4"/>
  <c r="O33" i="4"/>
  <c r="X35" i="4"/>
  <c r="AC35" i="4" s="1"/>
  <c r="S36" i="4"/>
  <c r="V32" i="4"/>
  <c r="AA32" i="4" s="1"/>
  <c r="AF32" i="4" s="1"/>
  <c r="X36" i="3"/>
  <c r="AC36" i="3" s="1"/>
  <c r="S37" i="3"/>
  <c r="O33" i="3"/>
  <c r="N34" i="3"/>
  <c r="V32" i="3"/>
  <c r="AA32" i="3" s="1"/>
  <c r="AF32" i="3" s="1"/>
  <c r="V31" i="1"/>
  <c r="AA31" i="1" s="1"/>
  <c r="AF31" i="1" s="1"/>
  <c r="N33" i="1"/>
  <c r="O32" i="1"/>
  <c r="AG32" i="5" l="1"/>
  <c r="AG31" i="1"/>
  <c r="AG32" i="4"/>
  <c r="AG32" i="6"/>
  <c r="AR31" i="1"/>
  <c r="U32" i="1"/>
  <c r="Z32" i="1" s="1"/>
  <c r="AE32" i="1" s="1"/>
  <c r="T32" i="1"/>
  <c r="Y32" i="1" s="1"/>
  <c r="AD32" i="1" s="1"/>
  <c r="U33" i="7"/>
  <c r="V33" i="7"/>
  <c r="AA33" i="7" s="1"/>
  <c r="AF33" i="7" s="1"/>
  <c r="W33" i="7"/>
  <c r="AB33" i="7" s="1"/>
  <c r="U33" i="11"/>
  <c r="Z33" i="11" s="1"/>
  <c r="AE33" i="11" s="1"/>
  <c r="T33" i="11"/>
  <c r="Y33" i="11" s="1"/>
  <c r="AD33" i="11" s="1"/>
  <c r="T33" i="5"/>
  <c r="Y33" i="5" s="1"/>
  <c r="AD33" i="5" s="1"/>
  <c r="U33" i="5"/>
  <c r="Z33" i="5" s="1"/>
  <c r="AE33" i="5" s="1"/>
  <c r="AG32" i="8"/>
  <c r="AE32" i="7"/>
  <c r="AH32" i="7" s="1"/>
  <c r="Z32" i="7"/>
  <c r="T33" i="10"/>
  <c r="Y33" i="10" s="1"/>
  <c r="AD33" i="10" s="1"/>
  <c r="U33" i="10"/>
  <c r="Z33" i="10" s="1"/>
  <c r="AE33" i="10" s="1"/>
  <c r="T33" i="6"/>
  <c r="Y33" i="6" s="1"/>
  <c r="AD33" i="6" s="1"/>
  <c r="U33" i="6"/>
  <c r="Z33" i="6" s="1"/>
  <c r="AE33" i="6" s="1"/>
  <c r="T34" i="9"/>
  <c r="Y34" i="9" s="1"/>
  <c r="AD34" i="9" s="1"/>
  <c r="U34" i="9"/>
  <c r="Z34" i="9" s="1"/>
  <c r="AE34" i="9" s="1"/>
  <c r="U33" i="12"/>
  <c r="Z33" i="12" s="1"/>
  <c r="AE33" i="12" s="1"/>
  <c r="T33" i="12"/>
  <c r="Y33" i="12" s="1"/>
  <c r="AD33" i="12" s="1"/>
  <c r="AG33" i="9"/>
  <c r="AG32" i="3"/>
  <c r="AG32" i="10"/>
  <c r="U33" i="8"/>
  <c r="Z33" i="8" s="1"/>
  <c r="AE33" i="8" s="1"/>
  <c r="T33" i="8"/>
  <c r="Y33" i="8" s="1"/>
  <c r="AD33" i="8" s="1"/>
  <c r="U33" i="3"/>
  <c r="Z33" i="3" s="1"/>
  <c r="AE33" i="3" s="1"/>
  <c r="T33" i="3"/>
  <c r="Y33" i="3" s="1"/>
  <c r="AD33" i="3" s="1"/>
  <c r="T33" i="4"/>
  <c r="Y33" i="4" s="1"/>
  <c r="AD33" i="4" s="1"/>
  <c r="U33" i="4"/>
  <c r="Z33" i="4" s="1"/>
  <c r="AE33" i="4" s="1"/>
  <c r="Y37" i="7"/>
  <c r="AD37" i="7" s="1"/>
  <c r="N35" i="7"/>
  <c r="N35" i="12"/>
  <c r="O34" i="12"/>
  <c r="V33" i="12"/>
  <c r="AA33" i="12" s="1"/>
  <c r="AF33" i="12" s="1"/>
  <c r="S38" i="12"/>
  <c r="X37" i="12"/>
  <c r="AC37" i="12" s="1"/>
  <c r="X39" i="11"/>
  <c r="AC39" i="11" s="1"/>
  <c r="S40" i="11"/>
  <c r="V33" i="11"/>
  <c r="AA33" i="11" s="1"/>
  <c r="AF33" i="11" s="1"/>
  <c r="N35" i="11"/>
  <c r="O34" i="11"/>
  <c r="S38" i="10"/>
  <c r="X37" i="10"/>
  <c r="AC37" i="10" s="1"/>
  <c r="N35" i="10"/>
  <c r="O34" i="10"/>
  <c r="V33" i="10"/>
  <c r="AA33" i="10" s="1"/>
  <c r="AF33" i="10" s="1"/>
  <c r="V34" i="9"/>
  <c r="AA34" i="9" s="1"/>
  <c r="AF34" i="9" s="1"/>
  <c r="O35" i="9"/>
  <c r="N36" i="9"/>
  <c r="S38" i="9"/>
  <c r="X37" i="9"/>
  <c r="AC37" i="9" s="1"/>
  <c r="V33" i="8"/>
  <c r="AA33" i="8" s="1"/>
  <c r="AF33" i="8" s="1"/>
  <c r="O34" i="8"/>
  <c r="N35" i="8"/>
  <c r="X38" i="8"/>
  <c r="AC38" i="8" s="1"/>
  <c r="S39" i="8"/>
  <c r="O35" i="7"/>
  <c r="P34" i="7"/>
  <c r="T40" i="7"/>
  <c r="AG33" i="7"/>
  <c r="V33" i="6"/>
  <c r="AA33" i="6" s="1"/>
  <c r="AF33" i="6" s="1"/>
  <c r="N35" i="6"/>
  <c r="O34" i="6"/>
  <c r="X36" i="6"/>
  <c r="AC36" i="6" s="1"/>
  <c r="S37" i="6"/>
  <c r="V33" i="5"/>
  <c r="AA33" i="5" s="1"/>
  <c r="AF33" i="5" s="1"/>
  <c r="AG33" i="5" s="1"/>
  <c r="N35" i="5"/>
  <c r="O34" i="5"/>
  <c r="X38" i="5"/>
  <c r="AC38" i="5" s="1"/>
  <c r="S39" i="5"/>
  <c r="X36" i="4"/>
  <c r="AC36" i="4" s="1"/>
  <c r="S37" i="4"/>
  <c r="V33" i="4"/>
  <c r="AA33" i="4" s="1"/>
  <c r="AF33" i="4" s="1"/>
  <c r="O34" i="4"/>
  <c r="N35" i="4"/>
  <c r="S38" i="3"/>
  <c r="X37" i="3"/>
  <c r="AC37" i="3" s="1"/>
  <c r="N35" i="3"/>
  <c r="O34" i="3"/>
  <c r="V33" i="3"/>
  <c r="AA33" i="3" s="1"/>
  <c r="AF33" i="3" s="1"/>
  <c r="V32" i="1"/>
  <c r="AA32" i="1" s="1"/>
  <c r="AF32" i="1" s="1"/>
  <c r="AG32" i="1" s="1"/>
  <c r="N34" i="1"/>
  <c r="O33" i="1"/>
  <c r="AG33" i="4" l="1"/>
  <c r="AG33" i="3"/>
  <c r="AG33" i="6"/>
  <c r="AG33" i="10"/>
  <c r="T35" i="9"/>
  <c r="Y35" i="9" s="1"/>
  <c r="AD35" i="9" s="1"/>
  <c r="U35" i="9"/>
  <c r="Z35" i="9" s="1"/>
  <c r="AE35" i="9" s="1"/>
  <c r="U34" i="10"/>
  <c r="Z34" i="10" s="1"/>
  <c r="AE34" i="10" s="1"/>
  <c r="T34" i="10"/>
  <c r="Y34" i="10" s="1"/>
  <c r="AD34" i="10" s="1"/>
  <c r="U34" i="12"/>
  <c r="Z34" i="12" s="1"/>
  <c r="AE34" i="12" s="1"/>
  <c r="T34" i="12"/>
  <c r="Y34" i="12" s="1"/>
  <c r="AD34" i="12" s="1"/>
  <c r="AG33" i="11"/>
  <c r="AG34" i="9"/>
  <c r="U34" i="6"/>
  <c r="Z34" i="6" s="1"/>
  <c r="AE34" i="6" s="1"/>
  <c r="T34" i="6"/>
  <c r="Y34" i="6" s="1"/>
  <c r="AD34" i="6" s="1"/>
  <c r="U34" i="7"/>
  <c r="V34" i="7"/>
  <c r="AA34" i="7" s="1"/>
  <c r="AF34" i="7" s="1"/>
  <c r="W34" i="7"/>
  <c r="AB34" i="7" s="1"/>
  <c r="AG34" i="7" s="1"/>
  <c r="AG33" i="8"/>
  <c r="U34" i="11"/>
  <c r="Z34" i="11" s="1"/>
  <c r="AE34" i="11" s="1"/>
  <c r="T34" i="11"/>
  <c r="Y34" i="11" s="1"/>
  <c r="AD34" i="11" s="1"/>
  <c r="U34" i="8"/>
  <c r="Z34" i="8" s="1"/>
  <c r="AE34" i="8" s="1"/>
  <c r="T34" i="8"/>
  <c r="Y34" i="8" s="1"/>
  <c r="AD34" i="8" s="1"/>
  <c r="Z33" i="7"/>
  <c r="AE33" i="7" s="1"/>
  <c r="AH33" i="7" s="1"/>
  <c r="AR32" i="1"/>
  <c r="U33" i="1"/>
  <c r="Z33" i="1" s="1"/>
  <c r="AE33" i="1" s="1"/>
  <c r="T33" i="1"/>
  <c r="Y33" i="1" s="1"/>
  <c r="AD33" i="1" s="1"/>
  <c r="U34" i="5"/>
  <c r="Z34" i="5" s="1"/>
  <c r="AE34" i="5" s="1"/>
  <c r="T34" i="5"/>
  <c r="Y34" i="5" s="1"/>
  <c r="AD34" i="5" s="1"/>
  <c r="AG33" i="12"/>
  <c r="U34" i="3"/>
  <c r="Z34" i="3" s="1"/>
  <c r="AE34" i="3" s="1"/>
  <c r="T34" i="3"/>
  <c r="Y34" i="3" s="1"/>
  <c r="AD34" i="3" s="1"/>
  <c r="T34" i="4"/>
  <c r="Y34" i="4" s="1"/>
  <c r="AD34" i="4" s="1"/>
  <c r="U34" i="4"/>
  <c r="Z34" i="4" s="1"/>
  <c r="AE34" i="4" s="1"/>
  <c r="Y38" i="7"/>
  <c r="AD38" i="7" s="1"/>
  <c r="N36" i="7"/>
  <c r="V34" i="12"/>
  <c r="AA34" i="12" s="1"/>
  <c r="AF34" i="12" s="1"/>
  <c r="O35" i="12"/>
  <c r="N36" i="12"/>
  <c r="X38" i="12"/>
  <c r="AC38" i="12" s="1"/>
  <c r="S39" i="12"/>
  <c r="V34" i="11"/>
  <c r="AA34" i="11" s="1"/>
  <c r="AF34" i="11" s="1"/>
  <c r="S41" i="11"/>
  <c r="X40" i="11"/>
  <c r="AC40" i="11" s="1"/>
  <c r="O35" i="11"/>
  <c r="N36" i="11"/>
  <c r="O35" i="10"/>
  <c r="N36" i="10"/>
  <c r="V34" i="10"/>
  <c r="AA34" i="10" s="1"/>
  <c r="AF34" i="10" s="1"/>
  <c r="X38" i="10"/>
  <c r="AC38" i="10" s="1"/>
  <c r="S39" i="10"/>
  <c r="V35" i="9"/>
  <c r="AA35" i="9" s="1"/>
  <c r="AF35" i="9" s="1"/>
  <c r="N37" i="9"/>
  <c r="O36" i="9"/>
  <c r="X38" i="9"/>
  <c r="AC38" i="9" s="1"/>
  <c r="S39" i="9"/>
  <c r="N36" i="8"/>
  <c r="O35" i="8"/>
  <c r="V34" i="8"/>
  <c r="AA34" i="8" s="1"/>
  <c r="AF34" i="8" s="1"/>
  <c r="S40" i="8"/>
  <c r="X39" i="8"/>
  <c r="AC39" i="8" s="1"/>
  <c r="T41" i="7"/>
  <c r="P35" i="7"/>
  <c r="O36" i="7"/>
  <c r="V34" i="6"/>
  <c r="AA34" i="6" s="1"/>
  <c r="AF34" i="6" s="1"/>
  <c r="O35" i="6"/>
  <c r="N36" i="6"/>
  <c r="S38" i="6"/>
  <c r="X37" i="6"/>
  <c r="AC37" i="6" s="1"/>
  <c r="V34" i="5"/>
  <c r="AA34" i="5" s="1"/>
  <c r="AF34" i="5" s="1"/>
  <c r="AG34" i="5" s="1"/>
  <c r="O35" i="5"/>
  <c r="N36" i="5"/>
  <c r="X39" i="5"/>
  <c r="AC39" i="5" s="1"/>
  <c r="S40" i="5"/>
  <c r="V34" i="4"/>
  <c r="AA34" i="4" s="1"/>
  <c r="AF34" i="4" s="1"/>
  <c r="S38" i="4"/>
  <c r="X37" i="4"/>
  <c r="AC37" i="4" s="1"/>
  <c r="O35" i="4"/>
  <c r="N36" i="4"/>
  <c r="O35" i="3"/>
  <c r="N36" i="3"/>
  <c r="S39" i="3"/>
  <c r="X38" i="3"/>
  <c r="AC38" i="3" s="1"/>
  <c r="V34" i="3"/>
  <c r="AA34" i="3" s="1"/>
  <c r="AF34" i="3" s="1"/>
  <c r="V33" i="1"/>
  <c r="AA33" i="1" s="1"/>
  <c r="AF33" i="1" s="1"/>
  <c r="AG33" i="1" s="1"/>
  <c r="N35" i="1"/>
  <c r="O34" i="1"/>
  <c r="AG34" i="6" l="1"/>
  <c r="AG35" i="9"/>
  <c r="AG34" i="4"/>
  <c r="AG34" i="8"/>
  <c r="AG34" i="11"/>
  <c r="T35" i="6"/>
  <c r="Y35" i="6" s="1"/>
  <c r="AD35" i="6" s="1"/>
  <c r="U35" i="6"/>
  <c r="Z35" i="6" s="1"/>
  <c r="AE35" i="6" s="1"/>
  <c r="U35" i="7"/>
  <c r="V35" i="7"/>
  <c r="AA35" i="7" s="1"/>
  <c r="AF35" i="7" s="1"/>
  <c r="W35" i="7"/>
  <c r="AB35" i="7" s="1"/>
  <c r="AG35" i="7" s="1"/>
  <c r="Z34" i="7"/>
  <c r="AE34" i="7" s="1"/>
  <c r="AH34" i="7" s="1"/>
  <c r="AR33" i="1"/>
  <c r="U34" i="1"/>
  <c r="Z34" i="1" s="1"/>
  <c r="AE34" i="1" s="1"/>
  <c r="T34" i="1"/>
  <c r="Y34" i="1" s="1"/>
  <c r="AD34" i="1" s="1"/>
  <c r="T35" i="5"/>
  <c r="Y35" i="5" s="1"/>
  <c r="AD35" i="5" s="1"/>
  <c r="U35" i="5"/>
  <c r="Z35" i="5" s="1"/>
  <c r="AE35" i="5" s="1"/>
  <c r="U36" i="9"/>
  <c r="Z36" i="9" s="1"/>
  <c r="AE36" i="9" s="1"/>
  <c r="T36" i="9"/>
  <c r="Y36" i="9" s="1"/>
  <c r="AD36" i="9" s="1"/>
  <c r="AG34" i="10"/>
  <c r="AG34" i="12"/>
  <c r="U35" i="10"/>
  <c r="Z35" i="10" s="1"/>
  <c r="AE35" i="10" s="1"/>
  <c r="T35" i="10"/>
  <c r="Y35" i="10" s="1"/>
  <c r="AD35" i="10" s="1"/>
  <c r="U35" i="11"/>
  <c r="Z35" i="11" s="1"/>
  <c r="AE35" i="11" s="1"/>
  <c r="T35" i="11"/>
  <c r="Y35" i="11" s="1"/>
  <c r="AD35" i="11" s="1"/>
  <c r="U35" i="8"/>
  <c r="Z35" i="8" s="1"/>
  <c r="AE35" i="8" s="1"/>
  <c r="T35" i="8"/>
  <c r="Y35" i="8" s="1"/>
  <c r="AD35" i="8" s="1"/>
  <c r="U35" i="12"/>
  <c r="Z35" i="12" s="1"/>
  <c r="AE35" i="12" s="1"/>
  <c r="T35" i="12"/>
  <c r="Y35" i="12" s="1"/>
  <c r="AD35" i="12" s="1"/>
  <c r="AG34" i="3"/>
  <c r="U35" i="3"/>
  <c r="Z35" i="3" s="1"/>
  <c r="AE35" i="3" s="1"/>
  <c r="T35" i="3"/>
  <c r="Y35" i="3" s="1"/>
  <c r="AD35" i="3" s="1"/>
  <c r="T35" i="4"/>
  <c r="Y35" i="4" s="1"/>
  <c r="AD35" i="4" s="1"/>
  <c r="U35" i="4"/>
  <c r="Z35" i="4" s="1"/>
  <c r="AE35" i="4" s="1"/>
  <c r="Y39" i="7"/>
  <c r="AD39" i="7" s="1"/>
  <c r="N37" i="7"/>
  <c r="N37" i="12"/>
  <c r="O36" i="12"/>
  <c r="V35" i="12"/>
  <c r="AA35" i="12" s="1"/>
  <c r="AF35" i="12" s="1"/>
  <c r="AG35" i="12" s="1"/>
  <c r="S40" i="12"/>
  <c r="X39" i="12"/>
  <c r="AC39" i="12" s="1"/>
  <c r="S42" i="11"/>
  <c r="X41" i="11"/>
  <c r="AC41" i="11" s="1"/>
  <c r="N37" i="11"/>
  <c r="O36" i="11"/>
  <c r="V35" i="11"/>
  <c r="AA35" i="11" s="1"/>
  <c r="AF35" i="11" s="1"/>
  <c r="S40" i="10"/>
  <c r="X39" i="10"/>
  <c r="AC39" i="10" s="1"/>
  <c r="N37" i="10"/>
  <c r="O36" i="10"/>
  <c r="V35" i="10"/>
  <c r="AA35" i="10" s="1"/>
  <c r="AF35" i="10" s="1"/>
  <c r="AG35" i="10" s="1"/>
  <c r="V36" i="9"/>
  <c r="AA36" i="9" s="1"/>
  <c r="AF36" i="9" s="1"/>
  <c r="S40" i="9"/>
  <c r="X39" i="9"/>
  <c r="AC39" i="9" s="1"/>
  <c r="N38" i="9"/>
  <c r="O37" i="9"/>
  <c r="S41" i="8"/>
  <c r="X40" i="8"/>
  <c r="AC40" i="8" s="1"/>
  <c r="V35" i="8"/>
  <c r="AA35" i="8" s="1"/>
  <c r="AF35" i="8" s="1"/>
  <c r="N37" i="8"/>
  <c r="O36" i="8"/>
  <c r="O37" i="7"/>
  <c r="P36" i="7"/>
  <c r="T42" i="7"/>
  <c r="X38" i="6"/>
  <c r="AC38" i="6" s="1"/>
  <c r="S39" i="6"/>
  <c r="V35" i="6"/>
  <c r="AA35" i="6" s="1"/>
  <c r="AF35" i="6" s="1"/>
  <c r="AG35" i="6" s="1"/>
  <c r="N37" i="6"/>
  <c r="O36" i="6"/>
  <c r="N37" i="5"/>
  <c r="O36" i="5"/>
  <c r="V35" i="5"/>
  <c r="AA35" i="5" s="1"/>
  <c r="AF35" i="5" s="1"/>
  <c r="S41" i="5"/>
  <c r="X40" i="5"/>
  <c r="AC40" i="5" s="1"/>
  <c r="X38" i="4"/>
  <c r="AC38" i="4" s="1"/>
  <c r="S39" i="4"/>
  <c r="N37" i="4"/>
  <c r="O36" i="4"/>
  <c r="V35" i="4"/>
  <c r="AA35" i="4" s="1"/>
  <c r="AF35" i="4" s="1"/>
  <c r="S40" i="3"/>
  <c r="X39" i="3"/>
  <c r="AC39" i="3" s="1"/>
  <c r="N37" i="3"/>
  <c r="O36" i="3"/>
  <c r="V35" i="3"/>
  <c r="AA35" i="3" s="1"/>
  <c r="AF35" i="3" s="1"/>
  <c r="V34" i="1"/>
  <c r="AA34" i="1" s="1"/>
  <c r="AF34" i="1" s="1"/>
  <c r="AG34" i="1" s="1"/>
  <c r="N36" i="1"/>
  <c r="O35" i="1"/>
  <c r="AG35" i="4" l="1"/>
  <c r="U36" i="10"/>
  <c r="Z36" i="10" s="1"/>
  <c r="AE36" i="10" s="1"/>
  <c r="T36" i="10"/>
  <c r="Y36" i="10" s="1"/>
  <c r="AD36" i="10" s="1"/>
  <c r="U36" i="5"/>
  <c r="Z36" i="5" s="1"/>
  <c r="AE36" i="5" s="1"/>
  <c r="T36" i="5"/>
  <c r="Y36" i="5" s="1"/>
  <c r="AD36" i="5" s="1"/>
  <c r="AG35" i="8"/>
  <c r="AR34" i="1"/>
  <c r="U35" i="1"/>
  <c r="Z35" i="1" s="1"/>
  <c r="AE35" i="1" s="1"/>
  <c r="T35" i="1"/>
  <c r="Y35" i="1" s="1"/>
  <c r="AD35" i="1" s="1"/>
  <c r="U36" i="7"/>
  <c r="V36" i="7"/>
  <c r="AA36" i="7" s="1"/>
  <c r="AF36" i="7" s="1"/>
  <c r="W36" i="7"/>
  <c r="AB36" i="7" s="1"/>
  <c r="T36" i="8"/>
  <c r="Y36" i="8" s="1"/>
  <c r="AD36" i="8" s="1"/>
  <c r="U36" i="8"/>
  <c r="Z36" i="8" s="1"/>
  <c r="AE36" i="8" s="1"/>
  <c r="U36" i="11"/>
  <c r="Z36" i="11" s="1"/>
  <c r="AE36" i="11" s="1"/>
  <c r="T36" i="11"/>
  <c r="Y36" i="11" s="1"/>
  <c r="AD36" i="11" s="1"/>
  <c r="U36" i="6"/>
  <c r="Z36" i="6" s="1"/>
  <c r="AE36" i="6" s="1"/>
  <c r="T36" i="6"/>
  <c r="Y36" i="6" s="1"/>
  <c r="AD36" i="6" s="1"/>
  <c r="AG35" i="5"/>
  <c r="U37" i="9"/>
  <c r="Z37" i="9" s="1"/>
  <c r="AE37" i="9" s="1"/>
  <c r="T37" i="9"/>
  <c r="Y37" i="9" s="1"/>
  <c r="AD37" i="9" s="1"/>
  <c r="U36" i="12"/>
  <c r="Z36" i="12" s="1"/>
  <c r="AE36" i="12" s="1"/>
  <c r="T36" i="12"/>
  <c r="Y36" i="12" s="1"/>
  <c r="AD36" i="12" s="1"/>
  <c r="AG36" i="12" s="1"/>
  <c r="AE35" i="7"/>
  <c r="AH35" i="7" s="1"/>
  <c r="Z35" i="7"/>
  <c r="AG36" i="9"/>
  <c r="AG35" i="11"/>
  <c r="AG35" i="3"/>
  <c r="T36" i="3"/>
  <c r="Y36" i="3" s="1"/>
  <c r="AD36" i="3" s="1"/>
  <c r="U36" i="3"/>
  <c r="Z36" i="3" s="1"/>
  <c r="AE36" i="3" s="1"/>
  <c r="U36" i="4"/>
  <c r="Z36" i="4" s="1"/>
  <c r="AE36" i="4" s="1"/>
  <c r="T36" i="4"/>
  <c r="Y36" i="4" s="1"/>
  <c r="AD36" i="4" s="1"/>
  <c r="Y40" i="7"/>
  <c r="AD40" i="7" s="1"/>
  <c r="N38" i="7"/>
  <c r="S41" i="12"/>
  <c r="X40" i="12"/>
  <c r="AC40" i="12" s="1"/>
  <c r="V36" i="12"/>
  <c r="AA36" i="12" s="1"/>
  <c r="AF36" i="12" s="1"/>
  <c r="N38" i="12"/>
  <c r="O37" i="12"/>
  <c r="V36" i="11"/>
  <c r="AA36" i="11" s="1"/>
  <c r="AF36" i="11" s="1"/>
  <c r="X42" i="11"/>
  <c r="AC42" i="11" s="1"/>
  <c r="S43" i="11"/>
  <c r="O37" i="11"/>
  <c r="N38" i="11"/>
  <c r="N38" i="10"/>
  <c r="O37" i="10"/>
  <c r="S41" i="10"/>
  <c r="X40" i="10"/>
  <c r="AC40" i="10" s="1"/>
  <c r="V36" i="10"/>
  <c r="AA36" i="10" s="1"/>
  <c r="AF36" i="10" s="1"/>
  <c r="AG36" i="10" s="1"/>
  <c r="O38" i="9"/>
  <c r="N39" i="9"/>
  <c r="S41" i="9"/>
  <c r="X40" i="9"/>
  <c r="AC40" i="9" s="1"/>
  <c r="V37" i="9"/>
  <c r="AA37" i="9" s="1"/>
  <c r="AF37" i="9" s="1"/>
  <c r="V36" i="8"/>
  <c r="AA36" i="8" s="1"/>
  <c r="AF36" i="8" s="1"/>
  <c r="O37" i="8"/>
  <c r="N38" i="8"/>
  <c r="X41" i="8"/>
  <c r="AC41" i="8" s="1"/>
  <c r="S42" i="8"/>
  <c r="T43" i="7"/>
  <c r="AG36" i="7"/>
  <c r="O38" i="7"/>
  <c r="P37" i="7"/>
  <c r="V36" i="6"/>
  <c r="AA36" i="6" s="1"/>
  <c r="AF36" i="6" s="1"/>
  <c r="AG36" i="6" s="1"/>
  <c r="O37" i="6"/>
  <c r="N38" i="6"/>
  <c r="X39" i="6"/>
  <c r="AC39" i="6" s="1"/>
  <c r="S40" i="6"/>
  <c r="V36" i="5"/>
  <c r="AA36" i="5" s="1"/>
  <c r="AF36" i="5" s="1"/>
  <c r="S42" i="5"/>
  <c r="X41" i="5"/>
  <c r="AC41" i="5" s="1"/>
  <c r="N38" i="5"/>
  <c r="O37" i="5"/>
  <c r="S40" i="4"/>
  <c r="X39" i="4"/>
  <c r="AC39" i="4" s="1"/>
  <c r="V36" i="4"/>
  <c r="AA36" i="4" s="1"/>
  <c r="AF36" i="4" s="1"/>
  <c r="O37" i="4"/>
  <c r="N38" i="4"/>
  <c r="N38" i="3"/>
  <c r="O37" i="3"/>
  <c r="V36" i="3"/>
  <c r="AA36" i="3" s="1"/>
  <c r="AF36" i="3" s="1"/>
  <c r="S41" i="3"/>
  <c r="X40" i="3"/>
  <c r="AC40" i="3" s="1"/>
  <c r="V35" i="1"/>
  <c r="AA35" i="1" s="1"/>
  <c r="AF35" i="1" s="1"/>
  <c r="AG35" i="1" s="1"/>
  <c r="N37" i="1"/>
  <c r="O36" i="1"/>
  <c r="T37" i="5" l="1"/>
  <c r="Y37" i="5" s="1"/>
  <c r="AD37" i="5" s="1"/>
  <c r="U37" i="5"/>
  <c r="Z37" i="5" s="1"/>
  <c r="AE37" i="5" s="1"/>
  <c r="U37" i="11"/>
  <c r="Z37" i="11" s="1"/>
  <c r="AE37" i="11" s="1"/>
  <c r="T37" i="11"/>
  <c r="Y37" i="11" s="1"/>
  <c r="AD37" i="11" s="1"/>
  <c r="AR35" i="1"/>
  <c r="T36" i="1"/>
  <c r="Y36" i="1" s="1"/>
  <c r="AD36" i="1" s="1"/>
  <c r="U36" i="1"/>
  <c r="Z36" i="1" s="1"/>
  <c r="AE36" i="1" s="1"/>
  <c r="AG36" i="4"/>
  <c r="AG36" i="5"/>
  <c r="T37" i="8"/>
  <c r="Y37" i="8" s="1"/>
  <c r="AD37" i="8" s="1"/>
  <c r="U37" i="8"/>
  <c r="Z37" i="8" s="1"/>
  <c r="AE37" i="8" s="1"/>
  <c r="U37" i="10"/>
  <c r="Z37" i="10" s="1"/>
  <c r="AE37" i="10" s="1"/>
  <c r="T37" i="10"/>
  <c r="Y37" i="10" s="1"/>
  <c r="AD37" i="10" s="1"/>
  <c r="AG36" i="11"/>
  <c r="U37" i="7"/>
  <c r="V37" i="7"/>
  <c r="AA37" i="7" s="1"/>
  <c r="AF37" i="7" s="1"/>
  <c r="W37" i="7"/>
  <c r="AB37" i="7" s="1"/>
  <c r="U37" i="12"/>
  <c r="Z37" i="12" s="1"/>
  <c r="AE37" i="12" s="1"/>
  <c r="T37" i="12"/>
  <c r="Y37" i="12" s="1"/>
  <c r="AD37" i="12" s="1"/>
  <c r="U38" i="9"/>
  <c r="Z38" i="9" s="1"/>
  <c r="AE38" i="9" s="1"/>
  <c r="T38" i="9"/>
  <c r="Y38" i="9" s="1"/>
  <c r="AD38" i="9" s="1"/>
  <c r="U37" i="6"/>
  <c r="Z37" i="6" s="1"/>
  <c r="AE37" i="6" s="1"/>
  <c r="T37" i="6"/>
  <c r="Y37" i="6" s="1"/>
  <c r="AD37" i="6" s="1"/>
  <c r="Z36" i="7"/>
  <c r="AE36" i="7" s="1"/>
  <c r="AH36" i="7" s="1"/>
  <c r="AG36" i="8"/>
  <c r="AG37" i="9"/>
  <c r="AG36" i="3"/>
  <c r="T37" i="3"/>
  <c r="Y37" i="3" s="1"/>
  <c r="AD37" i="3" s="1"/>
  <c r="U37" i="3"/>
  <c r="Z37" i="3" s="1"/>
  <c r="AE37" i="3" s="1"/>
  <c r="U37" i="4"/>
  <c r="Z37" i="4" s="1"/>
  <c r="AE37" i="4" s="1"/>
  <c r="T37" i="4"/>
  <c r="Y37" i="4" s="1"/>
  <c r="AD37" i="4" s="1"/>
  <c r="Y41" i="7"/>
  <c r="AD41" i="7" s="1"/>
  <c r="N39" i="7"/>
  <c r="V37" i="12"/>
  <c r="AA37" i="12" s="1"/>
  <c r="AF37" i="12" s="1"/>
  <c r="AG37" i="12" s="1"/>
  <c r="O38" i="12"/>
  <c r="N39" i="12"/>
  <c r="X41" i="12"/>
  <c r="AC41" i="12" s="1"/>
  <c r="S42" i="12"/>
  <c r="S44" i="11"/>
  <c r="X43" i="11"/>
  <c r="AC43" i="11" s="1"/>
  <c r="O38" i="11"/>
  <c r="N39" i="11"/>
  <c r="V37" i="11"/>
  <c r="AA37" i="11" s="1"/>
  <c r="AF37" i="11" s="1"/>
  <c r="V37" i="10"/>
  <c r="AA37" i="10" s="1"/>
  <c r="AF37" i="10" s="1"/>
  <c r="X41" i="10"/>
  <c r="AC41" i="10" s="1"/>
  <c r="S42" i="10"/>
  <c r="O38" i="10"/>
  <c r="N39" i="10"/>
  <c r="N40" i="9"/>
  <c r="O39" i="9"/>
  <c r="V38" i="9"/>
  <c r="AA38" i="9" s="1"/>
  <c r="AF38" i="9" s="1"/>
  <c r="X41" i="9"/>
  <c r="AC41" i="9" s="1"/>
  <c r="S42" i="9"/>
  <c r="O38" i="8"/>
  <c r="N39" i="8"/>
  <c r="V37" i="8"/>
  <c r="AA37" i="8" s="1"/>
  <c r="AF37" i="8" s="1"/>
  <c r="AG37" i="8" s="1"/>
  <c r="X42" i="8"/>
  <c r="AC42" i="8" s="1"/>
  <c r="S43" i="8"/>
  <c r="P38" i="7"/>
  <c r="O39" i="7"/>
  <c r="T44" i="7"/>
  <c r="AG37" i="7"/>
  <c r="O38" i="6"/>
  <c r="N39" i="6"/>
  <c r="V37" i="6"/>
  <c r="AA37" i="6" s="1"/>
  <c r="AF37" i="6" s="1"/>
  <c r="S41" i="6"/>
  <c r="X40" i="6"/>
  <c r="AC40" i="6" s="1"/>
  <c r="X42" i="5"/>
  <c r="AC42" i="5" s="1"/>
  <c r="S43" i="5"/>
  <c r="V37" i="5"/>
  <c r="AA37" i="5" s="1"/>
  <c r="AF37" i="5" s="1"/>
  <c r="AG37" i="5" s="1"/>
  <c r="O38" i="5"/>
  <c r="N39" i="5"/>
  <c r="N39" i="4"/>
  <c r="O38" i="4"/>
  <c r="S41" i="4"/>
  <c r="X40" i="4"/>
  <c r="AC40" i="4" s="1"/>
  <c r="V37" i="4"/>
  <c r="AA37" i="4" s="1"/>
  <c r="AF37" i="4" s="1"/>
  <c r="V37" i="3"/>
  <c r="AA37" i="3" s="1"/>
  <c r="AF37" i="3" s="1"/>
  <c r="O38" i="3"/>
  <c r="N39" i="3"/>
  <c r="X41" i="3"/>
  <c r="AC41" i="3" s="1"/>
  <c r="S42" i="3"/>
  <c r="V36" i="1"/>
  <c r="AA36" i="1" s="1"/>
  <c r="AF36" i="1" s="1"/>
  <c r="N38" i="1"/>
  <c r="O37" i="1"/>
  <c r="AG37" i="10" l="1"/>
  <c r="AG38" i="9"/>
  <c r="U38" i="11"/>
  <c r="Z38" i="11" s="1"/>
  <c r="AE38" i="11" s="1"/>
  <c r="T38" i="11"/>
  <c r="Y38" i="11" s="1"/>
  <c r="AD38" i="11" s="1"/>
  <c r="Z37" i="7"/>
  <c r="AE37" i="7" s="1"/>
  <c r="AH37" i="7" s="1"/>
  <c r="T38" i="6"/>
  <c r="Y38" i="6" s="1"/>
  <c r="AD38" i="6" s="1"/>
  <c r="U38" i="6"/>
  <c r="Z38" i="6" s="1"/>
  <c r="AE38" i="6" s="1"/>
  <c r="U39" i="9"/>
  <c r="Z39" i="9" s="1"/>
  <c r="AE39" i="9" s="1"/>
  <c r="T39" i="9"/>
  <c r="Y39" i="9" s="1"/>
  <c r="AD39" i="9" s="1"/>
  <c r="T38" i="5"/>
  <c r="Y38" i="5" s="1"/>
  <c r="AD38" i="5" s="1"/>
  <c r="U38" i="5"/>
  <c r="Z38" i="5" s="1"/>
  <c r="AE38" i="5" s="1"/>
  <c r="U38" i="8"/>
  <c r="Z38" i="8" s="1"/>
  <c r="AE38" i="8" s="1"/>
  <c r="T38" i="8"/>
  <c r="Y38" i="8" s="1"/>
  <c r="AD38" i="8" s="1"/>
  <c r="AG37" i="3"/>
  <c r="U38" i="7"/>
  <c r="V38" i="7"/>
  <c r="AA38" i="7" s="1"/>
  <c r="AF38" i="7" s="1"/>
  <c r="W38" i="7"/>
  <c r="AB38" i="7" s="1"/>
  <c r="U38" i="10"/>
  <c r="Z38" i="10" s="1"/>
  <c r="AE38" i="10" s="1"/>
  <c r="T38" i="10"/>
  <c r="Y38" i="10" s="1"/>
  <c r="AD38" i="10" s="1"/>
  <c r="AG37" i="11"/>
  <c r="T38" i="12"/>
  <c r="Y38" i="12" s="1"/>
  <c r="AD38" i="12" s="1"/>
  <c r="U38" i="12"/>
  <c r="Z38" i="12" s="1"/>
  <c r="AE38" i="12" s="1"/>
  <c r="AR36" i="1"/>
  <c r="U37" i="1"/>
  <c r="Z37" i="1" s="1"/>
  <c r="AE37" i="1" s="1"/>
  <c r="T37" i="1"/>
  <c r="Y37" i="1" s="1"/>
  <c r="AD37" i="1" s="1"/>
  <c r="AG36" i="1"/>
  <c r="AG37" i="4"/>
  <c r="AG37" i="6"/>
  <c r="U38" i="3"/>
  <c r="Z38" i="3" s="1"/>
  <c r="AE38" i="3" s="1"/>
  <c r="T38" i="3"/>
  <c r="Y38" i="3" s="1"/>
  <c r="AD38" i="3" s="1"/>
  <c r="U38" i="4"/>
  <c r="Z38" i="4" s="1"/>
  <c r="AE38" i="4" s="1"/>
  <c r="T38" i="4"/>
  <c r="Y38" i="4" s="1"/>
  <c r="AD38" i="4" s="1"/>
  <c r="Y42" i="7"/>
  <c r="AD42" i="7" s="1"/>
  <c r="N40" i="7"/>
  <c r="N40" i="12"/>
  <c r="O39" i="12"/>
  <c r="X42" i="12"/>
  <c r="AC42" i="12" s="1"/>
  <c r="S43" i="12"/>
  <c r="V38" i="12"/>
  <c r="AA38" i="12" s="1"/>
  <c r="AF38" i="12" s="1"/>
  <c r="S45" i="11"/>
  <c r="X44" i="11"/>
  <c r="AC44" i="11" s="1"/>
  <c r="N40" i="11"/>
  <c r="O39" i="11"/>
  <c r="V38" i="11"/>
  <c r="AA38" i="11" s="1"/>
  <c r="AF38" i="11" s="1"/>
  <c r="AG38" i="11" s="1"/>
  <c r="X42" i="10"/>
  <c r="AC42" i="10" s="1"/>
  <c r="S43" i="10"/>
  <c r="N40" i="10"/>
  <c r="O39" i="10"/>
  <c r="V38" i="10"/>
  <c r="AA38" i="10" s="1"/>
  <c r="AF38" i="10" s="1"/>
  <c r="AG38" i="10" s="1"/>
  <c r="X42" i="9"/>
  <c r="AC42" i="9" s="1"/>
  <c r="S43" i="9"/>
  <c r="V39" i="9"/>
  <c r="AA39" i="9" s="1"/>
  <c r="AF39" i="9" s="1"/>
  <c r="AG39" i="9" s="1"/>
  <c r="O40" i="9"/>
  <c r="N41" i="9"/>
  <c r="N40" i="8"/>
  <c r="O39" i="8"/>
  <c r="S44" i="8"/>
  <c r="X43" i="8"/>
  <c r="AC43" i="8" s="1"/>
  <c r="V38" i="8"/>
  <c r="AA38" i="8" s="1"/>
  <c r="AF38" i="8" s="1"/>
  <c r="O40" i="7"/>
  <c r="P39" i="7"/>
  <c r="T45" i="7"/>
  <c r="AG38" i="7"/>
  <c r="N40" i="6"/>
  <c r="O39" i="6"/>
  <c r="X41" i="6"/>
  <c r="AC41" i="6" s="1"/>
  <c r="S42" i="6"/>
  <c r="V38" i="6"/>
  <c r="AA38" i="6" s="1"/>
  <c r="AF38" i="6" s="1"/>
  <c r="S44" i="5"/>
  <c r="X43" i="5"/>
  <c r="AC43" i="5" s="1"/>
  <c r="N40" i="5"/>
  <c r="O39" i="5"/>
  <c r="V38" i="5"/>
  <c r="AA38" i="5" s="1"/>
  <c r="AF38" i="5" s="1"/>
  <c r="AG38" i="5" s="1"/>
  <c r="N40" i="4"/>
  <c r="O39" i="4"/>
  <c r="X41" i="4"/>
  <c r="AC41" i="4" s="1"/>
  <c r="S42" i="4"/>
  <c r="V38" i="4"/>
  <c r="AA38" i="4" s="1"/>
  <c r="AF38" i="4" s="1"/>
  <c r="AG38" i="4" s="1"/>
  <c r="N40" i="3"/>
  <c r="O39" i="3"/>
  <c r="V38" i="3"/>
  <c r="AA38" i="3" s="1"/>
  <c r="AF38" i="3" s="1"/>
  <c r="X42" i="3"/>
  <c r="AC42" i="3" s="1"/>
  <c r="S43" i="3"/>
  <c r="V37" i="1"/>
  <c r="AA37" i="1" s="1"/>
  <c r="AF37" i="1" s="1"/>
  <c r="AG37" i="1" s="1"/>
  <c r="N39" i="1"/>
  <c r="O38" i="1"/>
  <c r="AG38" i="8" l="1"/>
  <c r="T39" i="11"/>
  <c r="Y39" i="11" s="1"/>
  <c r="AD39" i="11" s="1"/>
  <c r="U39" i="11"/>
  <c r="Z39" i="11" s="1"/>
  <c r="AE39" i="11" s="1"/>
  <c r="U39" i="5"/>
  <c r="Z39" i="5" s="1"/>
  <c r="AE39" i="5" s="1"/>
  <c r="T39" i="5"/>
  <c r="Y39" i="5" s="1"/>
  <c r="AD39" i="5" s="1"/>
  <c r="U40" i="9"/>
  <c r="Z40" i="9" s="1"/>
  <c r="AE40" i="9" s="1"/>
  <c r="T40" i="9"/>
  <c r="Y40" i="9" s="1"/>
  <c r="AD40" i="9" s="1"/>
  <c r="T39" i="6"/>
  <c r="Y39" i="6" s="1"/>
  <c r="AD39" i="6" s="1"/>
  <c r="U39" i="6"/>
  <c r="Z39" i="6" s="1"/>
  <c r="AE39" i="6" s="1"/>
  <c r="U39" i="10"/>
  <c r="Z39" i="10" s="1"/>
  <c r="AE39" i="10" s="1"/>
  <c r="T39" i="10"/>
  <c r="Y39" i="10" s="1"/>
  <c r="AD39" i="10" s="1"/>
  <c r="U39" i="12"/>
  <c r="Z39" i="12" s="1"/>
  <c r="AE39" i="12" s="1"/>
  <c r="T39" i="12"/>
  <c r="Y39" i="12" s="1"/>
  <c r="AD39" i="12" s="1"/>
  <c r="AG39" i="12" s="1"/>
  <c r="AE38" i="7"/>
  <c r="AH38" i="7" s="1"/>
  <c r="Z38" i="7"/>
  <c r="AG38" i="12"/>
  <c r="AG38" i="3"/>
  <c r="AG38" i="6"/>
  <c r="U39" i="8"/>
  <c r="Z39" i="8" s="1"/>
  <c r="AE39" i="8" s="1"/>
  <c r="T39" i="8"/>
  <c r="Y39" i="8" s="1"/>
  <c r="AD39" i="8" s="1"/>
  <c r="AR37" i="1"/>
  <c r="T38" i="1"/>
  <c r="Y38" i="1" s="1"/>
  <c r="AD38" i="1" s="1"/>
  <c r="U38" i="1"/>
  <c r="Z38" i="1" s="1"/>
  <c r="AE38" i="1" s="1"/>
  <c r="U39" i="7"/>
  <c r="V39" i="7"/>
  <c r="AA39" i="7" s="1"/>
  <c r="AF39" i="7" s="1"/>
  <c r="W39" i="7"/>
  <c r="AB39" i="7" s="1"/>
  <c r="U39" i="3"/>
  <c r="Z39" i="3" s="1"/>
  <c r="AE39" i="3" s="1"/>
  <c r="T39" i="3"/>
  <c r="Y39" i="3" s="1"/>
  <c r="AD39" i="3" s="1"/>
  <c r="U39" i="4"/>
  <c r="Z39" i="4" s="1"/>
  <c r="AE39" i="4" s="1"/>
  <c r="T39" i="4"/>
  <c r="Y39" i="4" s="1"/>
  <c r="AD39" i="4" s="1"/>
  <c r="Y43" i="7"/>
  <c r="AD43" i="7" s="1"/>
  <c r="N41" i="7"/>
  <c r="V39" i="12"/>
  <c r="AA39" i="12" s="1"/>
  <c r="AF39" i="12" s="1"/>
  <c r="S44" i="12"/>
  <c r="X43" i="12"/>
  <c r="AC43" i="12" s="1"/>
  <c r="O40" i="12"/>
  <c r="N41" i="12"/>
  <c r="O40" i="11"/>
  <c r="N41" i="11"/>
  <c r="V39" i="11"/>
  <c r="AA39" i="11" s="1"/>
  <c r="AF39" i="11" s="1"/>
  <c r="AG39" i="11" s="1"/>
  <c r="S46" i="11"/>
  <c r="X45" i="11"/>
  <c r="AC45" i="11" s="1"/>
  <c r="V39" i="10"/>
  <c r="AA39" i="10" s="1"/>
  <c r="AF39" i="10" s="1"/>
  <c r="AG39" i="10" s="1"/>
  <c r="O40" i="10"/>
  <c r="N41" i="10"/>
  <c r="S44" i="10"/>
  <c r="X43" i="10"/>
  <c r="AC43" i="10" s="1"/>
  <c r="S44" i="9"/>
  <c r="X43" i="9"/>
  <c r="AC43" i="9" s="1"/>
  <c r="N42" i="9"/>
  <c r="O41" i="9"/>
  <c r="V40" i="9"/>
  <c r="AA40" i="9" s="1"/>
  <c r="AF40" i="9" s="1"/>
  <c r="X44" i="8"/>
  <c r="AC44" i="8" s="1"/>
  <c r="S45" i="8"/>
  <c r="V39" i="8"/>
  <c r="AA39" i="8" s="1"/>
  <c r="AF39" i="8" s="1"/>
  <c r="AG39" i="8" s="1"/>
  <c r="O40" i="8"/>
  <c r="N41" i="8"/>
  <c r="P40" i="7"/>
  <c r="O41" i="7"/>
  <c r="T46" i="7"/>
  <c r="AG39" i="7"/>
  <c r="X42" i="6"/>
  <c r="AC42" i="6" s="1"/>
  <c r="S43" i="6"/>
  <c r="V39" i="6"/>
  <c r="AA39" i="6" s="1"/>
  <c r="AF39" i="6" s="1"/>
  <c r="O40" i="6"/>
  <c r="N41" i="6"/>
  <c r="V39" i="5"/>
  <c r="AA39" i="5" s="1"/>
  <c r="AF39" i="5" s="1"/>
  <c r="O40" i="5"/>
  <c r="N41" i="5"/>
  <c r="S45" i="5"/>
  <c r="X44" i="5"/>
  <c r="AC44" i="5" s="1"/>
  <c r="V39" i="4"/>
  <c r="AA39" i="4" s="1"/>
  <c r="AF39" i="4" s="1"/>
  <c r="X42" i="4"/>
  <c r="AC42" i="4" s="1"/>
  <c r="S43" i="4"/>
  <c r="O40" i="4"/>
  <c r="N41" i="4"/>
  <c r="V39" i="3"/>
  <c r="AA39" i="3" s="1"/>
  <c r="AF39" i="3" s="1"/>
  <c r="AG39" i="3" s="1"/>
  <c r="S44" i="3"/>
  <c r="X43" i="3"/>
  <c r="AC43" i="3" s="1"/>
  <c r="O40" i="3"/>
  <c r="N41" i="3"/>
  <c r="V38" i="1"/>
  <c r="AA38" i="1" s="1"/>
  <c r="AF38" i="1" s="1"/>
  <c r="AG38" i="1" s="1"/>
  <c r="N40" i="1"/>
  <c r="O39" i="1"/>
  <c r="AG40" i="9" l="1"/>
  <c r="AG39" i="5"/>
  <c r="AG39" i="6"/>
  <c r="U40" i="7"/>
  <c r="V40" i="7"/>
  <c r="AA40" i="7" s="1"/>
  <c r="AF40" i="7" s="1"/>
  <c r="W40" i="7"/>
  <c r="AB40" i="7" s="1"/>
  <c r="T40" i="5"/>
  <c r="Y40" i="5" s="1"/>
  <c r="AD40" i="5" s="1"/>
  <c r="U40" i="5"/>
  <c r="Z40" i="5" s="1"/>
  <c r="AE40" i="5" s="1"/>
  <c r="Z39" i="7"/>
  <c r="AE39" i="7" s="1"/>
  <c r="AH39" i="7" s="1"/>
  <c r="U40" i="8"/>
  <c r="Z40" i="8" s="1"/>
  <c r="AE40" i="8" s="1"/>
  <c r="T40" i="8"/>
  <c r="Y40" i="8" s="1"/>
  <c r="AD40" i="8" s="1"/>
  <c r="T40" i="10"/>
  <c r="Y40" i="10" s="1"/>
  <c r="AD40" i="10" s="1"/>
  <c r="U40" i="10"/>
  <c r="Z40" i="10" s="1"/>
  <c r="AE40" i="10" s="1"/>
  <c r="T40" i="11"/>
  <c r="Y40" i="11" s="1"/>
  <c r="AD40" i="11" s="1"/>
  <c r="U40" i="11"/>
  <c r="Z40" i="11" s="1"/>
  <c r="AE40" i="11" s="1"/>
  <c r="U40" i="6"/>
  <c r="Z40" i="6" s="1"/>
  <c r="AE40" i="6" s="1"/>
  <c r="T40" i="6"/>
  <c r="Y40" i="6" s="1"/>
  <c r="AD40" i="6" s="1"/>
  <c r="U40" i="12"/>
  <c r="Z40" i="12" s="1"/>
  <c r="AE40" i="12" s="1"/>
  <c r="T40" i="12"/>
  <c r="Y40" i="12" s="1"/>
  <c r="AD40" i="12" s="1"/>
  <c r="U41" i="9"/>
  <c r="Z41" i="9" s="1"/>
  <c r="AE41" i="9" s="1"/>
  <c r="T41" i="9"/>
  <c r="Y41" i="9" s="1"/>
  <c r="AD41" i="9" s="1"/>
  <c r="AG39" i="4"/>
  <c r="AR38" i="1"/>
  <c r="U39" i="1"/>
  <c r="Z39" i="1" s="1"/>
  <c r="AE39" i="1" s="1"/>
  <c r="T39" i="1"/>
  <c r="Y39" i="1" s="1"/>
  <c r="AD39" i="1" s="1"/>
  <c r="T40" i="3"/>
  <c r="Y40" i="3" s="1"/>
  <c r="AD40" i="3" s="1"/>
  <c r="U40" i="3"/>
  <c r="Z40" i="3" s="1"/>
  <c r="AE40" i="3" s="1"/>
  <c r="T40" i="4"/>
  <c r="Y40" i="4" s="1"/>
  <c r="AD40" i="4" s="1"/>
  <c r="U40" i="4"/>
  <c r="Z40" i="4" s="1"/>
  <c r="AE40" i="4" s="1"/>
  <c r="Y44" i="7"/>
  <c r="AD44" i="7" s="1"/>
  <c r="N42" i="7"/>
  <c r="X44" i="12"/>
  <c r="AC44" i="12" s="1"/>
  <c r="S45" i="12"/>
  <c r="N42" i="12"/>
  <c r="O41" i="12"/>
  <c r="V40" i="12"/>
  <c r="AA40" i="12" s="1"/>
  <c r="AF40" i="12" s="1"/>
  <c r="AG40" i="12" s="1"/>
  <c r="V40" i="11"/>
  <c r="AA40" i="11" s="1"/>
  <c r="AF40" i="11" s="1"/>
  <c r="O41" i="11"/>
  <c r="N42" i="11"/>
  <c r="X46" i="11"/>
  <c r="AC46" i="11" s="1"/>
  <c r="S47" i="11"/>
  <c r="V40" i="10"/>
  <c r="AA40" i="10" s="1"/>
  <c r="AF40" i="10" s="1"/>
  <c r="X44" i="10"/>
  <c r="AC44" i="10" s="1"/>
  <c r="S45" i="10"/>
  <c r="N42" i="10"/>
  <c r="O41" i="10"/>
  <c r="N43" i="9"/>
  <c r="O42" i="9"/>
  <c r="X44" i="9"/>
  <c r="AC44" i="9" s="1"/>
  <c r="S45" i="9"/>
  <c r="V41" i="9"/>
  <c r="AA41" i="9" s="1"/>
  <c r="AF41" i="9" s="1"/>
  <c r="N42" i="8"/>
  <c r="O41" i="8"/>
  <c r="S46" i="8"/>
  <c r="X45" i="8"/>
  <c r="AC45" i="8" s="1"/>
  <c r="V40" i="8"/>
  <c r="AA40" i="8" s="1"/>
  <c r="AF40" i="8" s="1"/>
  <c r="T47" i="7"/>
  <c r="P41" i="7"/>
  <c r="O42" i="7"/>
  <c r="AG40" i="7"/>
  <c r="S44" i="6"/>
  <c r="X43" i="6"/>
  <c r="AC43" i="6" s="1"/>
  <c r="N42" i="6"/>
  <c r="O41" i="6"/>
  <c r="V40" i="6"/>
  <c r="AA40" i="6" s="1"/>
  <c r="AF40" i="6" s="1"/>
  <c r="N42" i="5"/>
  <c r="O41" i="5"/>
  <c r="V40" i="5"/>
  <c r="AA40" i="5" s="1"/>
  <c r="AF40" i="5" s="1"/>
  <c r="S46" i="5"/>
  <c r="X45" i="5"/>
  <c r="AC45" i="5" s="1"/>
  <c r="S44" i="4"/>
  <c r="X43" i="4"/>
  <c r="AC43" i="4" s="1"/>
  <c r="N42" i="4"/>
  <c r="O41" i="4"/>
  <c r="V40" i="4"/>
  <c r="AA40" i="4" s="1"/>
  <c r="AF40" i="4" s="1"/>
  <c r="N42" i="3"/>
  <c r="O41" i="3"/>
  <c r="X44" i="3"/>
  <c r="AC44" i="3" s="1"/>
  <c r="S45" i="3"/>
  <c r="V40" i="3"/>
  <c r="AA40" i="3" s="1"/>
  <c r="AF40" i="3" s="1"/>
  <c r="AG40" i="3" s="1"/>
  <c r="V39" i="1"/>
  <c r="AA39" i="1" s="1"/>
  <c r="AF39" i="1" s="1"/>
  <c r="N41" i="1"/>
  <c r="O40" i="1"/>
  <c r="AG40" i="5" l="1"/>
  <c r="AG40" i="4"/>
  <c r="AG40" i="6"/>
  <c r="T42" i="9"/>
  <c r="Y42" i="9" s="1"/>
  <c r="AD42" i="9" s="1"/>
  <c r="U42" i="9"/>
  <c r="Z42" i="9" s="1"/>
  <c r="AE42" i="9" s="1"/>
  <c r="AR39" i="1"/>
  <c r="U40" i="1"/>
  <c r="Z40" i="1" s="1"/>
  <c r="AE40" i="1" s="1"/>
  <c r="T40" i="1"/>
  <c r="Y40" i="1" s="1"/>
  <c r="AD40" i="1" s="1"/>
  <c r="AG41" i="9"/>
  <c r="U41" i="12"/>
  <c r="Z41" i="12" s="1"/>
  <c r="AE41" i="12" s="1"/>
  <c r="T41" i="12"/>
  <c r="Y41" i="12" s="1"/>
  <c r="AD41" i="12" s="1"/>
  <c r="U41" i="7"/>
  <c r="V41" i="7"/>
  <c r="AA41" i="7" s="1"/>
  <c r="AF41" i="7" s="1"/>
  <c r="W41" i="7"/>
  <c r="AB41" i="7" s="1"/>
  <c r="U41" i="8"/>
  <c r="Z41" i="8" s="1"/>
  <c r="AE41" i="8" s="1"/>
  <c r="T41" i="8"/>
  <c r="Y41" i="8" s="1"/>
  <c r="AD41" i="8" s="1"/>
  <c r="T41" i="10"/>
  <c r="Y41" i="10" s="1"/>
  <c r="AD41" i="10" s="1"/>
  <c r="U41" i="10"/>
  <c r="Z41" i="10" s="1"/>
  <c r="AE41" i="10" s="1"/>
  <c r="AG40" i="8"/>
  <c r="AG39" i="1"/>
  <c r="AG40" i="10"/>
  <c r="AG40" i="11"/>
  <c r="U41" i="6"/>
  <c r="Z41" i="6" s="1"/>
  <c r="AE41" i="6" s="1"/>
  <c r="T41" i="6"/>
  <c r="Y41" i="6" s="1"/>
  <c r="AD41" i="6" s="1"/>
  <c r="U41" i="11"/>
  <c r="Z41" i="11" s="1"/>
  <c r="AE41" i="11" s="1"/>
  <c r="T41" i="11"/>
  <c r="Y41" i="11" s="1"/>
  <c r="AD41" i="11" s="1"/>
  <c r="U41" i="5"/>
  <c r="Z41" i="5" s="1"/>
  <c r="AE41" i="5" s="1"/>
  <c r="T41" i="5"/>
  <c r="Y41" i="5" s="1"/>
  <c r="AD41" i="5" s="1"/>
  <c r="Z40" i="7"/>
  <c r="AE40" i="7" s="1"/>
  <c r="AH40" i="7" s="1"/>
  <c r="U41" i="3"/>
  <c r="Z41" i="3" s="1"/>
  <c r="AE41" i="3" s="1"/>
  <c r="T41" i="3"/>
  <c r="Y41" i="3" s="1"/>
  <c r="AD41" i="3" s="1"/>
  <c r="T41" i="4"/>
  <c r="Y41" i="4" s="1"/>
  <c r="AD41" i="4" s="1"/>
  <c r="U41" i="4"/>
  <c r="Z41" i="4" s="1"/>
  <c r="AE41" i="4" s="1"/>
  <c r="Y45" i="7"/>
  <c r="AD45" i="7" s="1"/>
  <c r="N43" i="7"/>
  <c r="S46" i="12"/>
  <c r="X45" i="12"/>
  <c r="AC45" i="12" s="1"/>
  <c r="V41" i="12"/>
  <c r="AA41" i="12" s="1"/>
  <c r="AF41" i="12" s="1"/>
  <c r="N43" i="12"/>
  <c r="O42" i="12"/>
  <c r="N43" i="11"/>
  <c r="O42" i="11"/>
  <c r="V41" i="11"/>
  <c r="AA41" i="11" s="1"/>
  <c r="AF41" i="11" s="1"/>
  <c r="S48" i="11"/>
  <c r="X47" i="11"/>
  <c r="AC47" i="11" s="1"/>
  <c r="V41" i="10"/>
  <c r="AA41" i="10" s="1"/>
  <c r="AF41" i="10" s="1"/>
  <c r="N43" i="10"/>
  <c r="O42" i="10"/>
  <c r="S46" i="10"/>
  <c r="X45" i="10"/>
  <c r="AC45" i="10" s="1"/>
  <c r="V42" i="9"/>
  <c r="AA42" i="9" s="1"/>
  <c r="AF42" i="9" s="1"/>
  <c r="O43" i="9"/>
  <c r="N44" i="9"/>
  <c r="S46" i="9"/>
  <c r="X45" i="9"/>
  <c r="AC45" i="9" s="1"/>
  <c r="X46" i="8"/>
  <c r="AC46" i="8" s="1"/>
  <c r="S47" i="8"/>
  <c r="V41" i="8"/>
  <c r="AA41" i="8" s="1"/>
  <c r="AF41" i="8" s="1"/>
  <c r="N43" i="8"/>
  <c r="O42" i="8"/>
  <c r="AG41" i="7"/>
  <c r="O43" i="7"/>
  <c r="P42" i="7"/>
  <c r="T48" i="7"/>
  <c r="V41" i="6"/>
  <c r="AA41" i="6" s="1"/>
  <c r="AF41" i="6" s="1"/>
  <c r="N43" i="6"/>
  <c r="O42" i="6"/>
  <c r="X44" i="6"/>
  <c r="AC44" i="6" s="1"/>
  <c r="S45" i="6"/>
  <c r="V41" i="5"/>
  <c r="AA41" i="5" s="1"/>
  <c r="AF41" i="5" s="1"/>
  <c r="AG41" i="5" s="1"/>
  <c r="X46" i="5"/>
  <c r="AC46" i="5" s="1"/>
  <c r="S47" i="5"/>
  <c r="N43" i="5"/>
  <c r="O42" i="5"/>
  <c r="V41" i="4"/>
  <c r="AA41" i="4" s="1"/>
  <c r="AF41" i="4" s="1"/>
  <c r="O42" i="4"/>
  <c r="N43" i="4"/>
  <c r="X44" i="4"/>
  <c r="AC44" i="4" s="1"/>
  <c r="S45" i="4"/>
  <c r="V41" i="3"/>
  <c r="AA41" i="3" s="1"/>
  <c r="AF41" i="3" s="1"/>
  <c r="N43" i="3"/>
  <c r="O42" i="3"/>
  <c r="S46" i="3"/>
  <c r="X45" i="3"/>
  <c r="AC45" i="3" s="1"/>
  <c r="V40" i="1"/>
  <c r="AA40" i="1" s="1"/>
  <c r="AF40" i="1" s="1"/>
  <c r="N42" i="1"/>
  <c r="O41" i="1"/>
  <c r="AG40" i="1" l="1"/>
  <c r="AG42" i="9"/>
  <c r="AG41" i="8"/>
  <c r="U42" i="8"/>
  <c r="Z42" i="8" s="1"/>
  <c r="AE42" i="8" s="1"/>
  <c r="T42" i="8"/>
  <c r="Y42" i="8" s="1"/>
  <c r="AD42" i="8" s="1"/>
  <c r="U42" i="10"/>
  <c r="Z42" i="10" s="1"/>
  <c r="AE42" i="10" s="1"/>
  <c r="T42" i="10"/>
  <c r="Y42" i="10" s="1"/>
  <c r="AD42" i="10" s="1"/>
  <c r="T43" i="9"/>
  <c r="Y43" i="9" s="1"/>
  <c r="AD43" i="9" s="1"/>
  <c r="U43" i="9"/>
  <c r="Z43" i="9" s="1"/>
  <c r="AE43" i="9" s="1"/>
  <c r="U42" i="11"/>
  <c r="Z42" i="11" s="1"/>
  <c r="AE42" i="11" s="1"/>
  <c r="T42" i="11"/>
  <c r="Y42" i="11" s="1"/>
  <c r="AD42" i="11" s="1"/>
  <c r="AG41" i="4"/>
  <c r="U42" i="7"/>
  <c r="Z42" i="7" s="1"/>
  <c r="AE42" i="7" s="1"/>
  <c r="V42" i="7"/>
  <c r="AA42" i="7" s="1"/>
  <c r="AF42" i="7" s="1"/>
  <c r="W42" i="7"/>
  <c r="AB42" i="7" s="1"/>
  <c r="AG42" i="7" s="1"/>
  <c r="AH42" i="7" s="1"/>
  <c r="AG41" i="10"/>
  <c r="AR40" i="1"/>
  <c r="U41" i="1"/>
  <c r="Z41" i="1" s="1"/>
  <c r="AE41" i="1" s="1"/>
  <c r="T41" i="1"/>
  <c r="Y41" i="1" s="1"/>
  <c r="AD41" i="1" s="1"/>
  <c r="U42" i="6"/>
  <c r="Z42" i="6" s="1"/>
  <c r="AE42" i="6" s="1"/>
  <c r="T42" i="6"/>
  <c r="Y42" i="6" s="1"/>
  <c r="AD42" i="6" s="1"/>
  <c r="U42" i="5"/>
  <c r="Z42" i="5" s="1"/>
  <c r="AE42" i="5" s="1"/>
  <c r="T42" i="5"/>
  <c r="Y42" i="5" s="1"/>
  <c r="AD42" i="5" s="1"/>
  <c r="U42" i="12"/>
  <c r="Z42" i="12" s="1"/>
  <c r="AE42" i="12" s="1"/>
  <c r="T42" i="12"/>
  <c r="Y42" i="12" s="1"/>
  <c r="AD42" i="12" s="1"/>
  <c r="Z41" i="7"/>
  <c r="AE41" i="7" s="1"/>
  <c r="AH41" i="7" s="1"/>
  <c r="AG41" i="3"/>
  <c r="AG41" i="6"/>
  <c r="AG41" i="11"/>
  <c r="AG41" i="12"/>
  <c r="U42" i="3"/>
  <c r="Z42" i="3" s="1"/>
  <c r="AE42" i="3" s="1"/>
  <c r="T42" i="3"/>
  <c r="Y42" i="3" s="1"/>
  <c r="AD42" i="3" s="1"/>
  <c r="T42" i="4"/>
  <c r="Y42" i="4" s="1"/>
  <c r="AD42" i="4" s="1"/>
  <c r="U42" i="4"/>
  <c r="Z42" i="4" s="1"/>
  <c r="AE42" i="4" s="1"/>
  <c r="Y46" i="7"/>
  <c r="AD46" i="7" s="1"/>
  <c r="N44" i="7"/>
  <c r="O43" i="12"/>
  <c r="N44" i="12"/>
  <c r="V42" i="12"/>
  <c r="AA42" i="12" s="1"/>
  <c r="AF42" i="12" s="1"/>
  <c r="S47" i="12"/>
  <c r="X46" i="12"/>
  <c r="AC46" i="12" s="1"/>
  <c r="S49" i="11"/>
  <c r="X48" i="11"/>
  <c r="AC48" i="11" s="1"/>
  <c r="V42" i="11"/>
  <c r="AA42" i="11" s="1"/>
  <c r="AF42" i="11" s="1"/>
  <c r="AG42" i="11" s="1"/>
  <c r="O43" i="11"/>
  <c r="N44" i="11"/>
  <c r="X46" i="10"/>
  <c r="AC46" i="10" s="1"/>
  <c r="S47" i="10"/>
  <c r="V42" i="10"/>
  <c r="AA42" i="10" s="1"/>
  <c r="AF42" i="10" s="1"/>
  <c r="O43" i="10"/>
  <c r="N44" i="10"/>
  <c r="N45" i="9"/>
  <c r="O44" i="9"/>
  <c r="S47" i="9"/>
  <c r="X46" i="9"/>
  <c r="AC46" i="9" s="1"/>
  <c r="V43" i="9"/>
  <c r="AA43" i="9" s="1"/>
  <c r="AF43" i="9" s="1"/>
  <c r="V42" i="8"/>
  <c r="AA42" i="8" s="1"/>
  <c r="AF42" i="8" s="1"/>
  <c r="S48" i="8"/>
  <c r="X47" i="8"/>
  <c r="AC47" i="8" s="1"/>
  <c r="O43" i="8"/>
  <c r="N44" i="8"/>
  <c r="P43" i="7"/>
  <c r="O44" i="7"/>
  <c r="T49" i="7"/>
  <c r="O43" i="6"/>
  <c r="N44" i="6"/>
  <c r="V42" i="6"/>
  <c r="AA42" i="6" s="1"/>
  <c r="AF42" i="6" s="1"/>
  <c r="S46" i="6"/>
  <c r="X45" i="6"/>
  <c r="AC45" i="6" s="1"/>
  <c r="X47" i="5"/>
  <c r="AC47" i="5" s="1"/>
  <c r="S48" i="5"/>
  <c r="V42" i="5"/>
  <c r="AA42" i="5" s="1"/>
  <c r="AF42" i="5" s="1"/>
  <c r="O43" i="5"/>
  <c r="N44" i="5"/>
  <c r="O43" i="4"/>
  <c r="N44" i="4"/>
  <c r="V42" i="4"/>
  <c r="AA42" i="4" s="1"/>
  <c r="AF42" i="4" s="1"/>
  <c r="AG42" i="4" s="1"/>
  <c r="S46" i="4"/>
  <c r="X45" i="4"/>
  <c r="AC45" i="4" s="1"/>
  <c r="O43" i="3"/>
  <c r="N44" i="3"/>
  <c r="V42" i="3"/>
  <c r="AA42" i="3" s="1"/>
  <c r="AF42" i="3" s="1"/>
  <c r="S47" i="3"/>
  <c r="X46" i="3"/>
  <c r="AC46" i="3" s="1"/>
  <c r="V41" i="1"/>
  <c r="AA41" i="1" s="1"/>
  <c r="AF41" i="1" s="1"/>
  <c r="AG41" i="1" s="1"/>
  <c r="N43" i="1"/>
  <c r="O42" i="1"/>
  <c r="AG42" i="6" l="1"/>
  <c r="AG42" i="3"/>
  <c r="AG42" i="8"/>
  <c r="AR41" i="1"/>
  <c r="U42" i="1"/>
  <c r="Z42" i="1" s="1"/>
  <c r="AE42" i="1" s="1"/>
  <c r="T42" i="1"/>
  <c r="Y42" i="1" s="1"/>
  <c r="AD42" i="1" s="1"/>
  <c r="U43" i="6"/>
  <c r="Z43" i="6" s="1"/>
  <c r="AE43" i="6" s="1"/>
  <c r="T43" i="6"/>
  <c r="Y43" i="6" s="1"/>
  <c r="AD43" i="6" s="1"/>
  <c r="U43" i="8"/>
  <c r="Z43" i="8" s="1"/>
  <c r="AE43" i="8" s="1"/>
  <c r="T43" i="8"/>
  <c r="Y43" i="8" s="1"/>
  <c r="AD43" i="8" s="1"/>
  <c r="AG42" i="10"/>
  <c r="U43" i="12"/>
  <c r="Z43" i="12" s="1"/>
  <c r="AE43" i="12" s="1"/>
  <c r="T43" i="12"/>
  <c r="Y43" i="12" s="1"/>
  <c r="AD43" i="12" s="1"/>
  <c r="U43" i="7"/>
  <c r="Z43" i="7" s="1"/>
  <c r="AE43" i="7" s="1"/>
  <c r="V43" i="7"/>
  <c r="AA43" i="7" s="1"/>
  <c r="AF43" i="7" s="1"/>
  <c r="W43" i="7"/>
  <c r="AB43" i="7" s="1"/>
  <c r="AG43" i="7" s="1"/>
  <c r="U44" i="9"/>
  <c r="Z44" i="9" s="1"/>
  <c r="AE44" i="9" s="1"/>
  <c r="T44" i="9"/>
  <c r="Y44" i="9" s="1"/>
  <c r="AD44" i="9" s="1"/>
  <c r="T43" i="5"/>
  <c r="Y43" i="5" s="1"/>
  <c r="AD43" i="5" s="1"/>
  <c r="U43" i="5"/>
  <c r="Z43" i="5" s="1"/>
  <c r="AE43" i="5" s="1"/>
  <c r="U43" i="11"/>
  <c r="Z43" i="11" s="1"/>
  <c r="AE43" i="11" s="1"/>
  <c r="T43" i="11"/>
  <c r="Y43" i="11" s="1"/>
  <c r="AD43" i="11" s="1"/>
  <c r="AG43" i="9"/>
  <c r="U43" i="10"/>
  <c r="Z43" i="10" s="1"/>
  <c r="AE43" i="10" s="1"/>
  <c r="T43" i="10"/>
  <c r="Y43" i="10" s="1"/>
  <c r="AD43" i="10" s="1"/>
  <c r="AG42" i="5"/>
  <c r="AG42" i="12"/>
  <c r="U43" i="3"/>
  <c r="Z43" i="3" s="1"/>
  <c r="AE43" i="3" s="1"/>
  <c r="T43" i="3"/>
  <c r="Y43" i="3" s="1"/>
  <c r="AD43" i="3" s="1"/>
  <c r="U43" i="4"/>
  <c r="Z43" i="4" s="1"/>
  <c r="AE43" i="4" s="1"/>
  <c r="T43" i="4"/>
  <c r="Y43" i="4" s="1"/>
  <c r="AD43" i="4" s="1"/>
  <c r="Y47" i="7"/>
  <c r="AD47" i="7" s="1"/>
  <c r="N45" i="7"/>
  <c r="N45" i="12"/>
  <c r="O44" i="12"/>
  <c r="S48" i="12"/>
  <c r="X47" i="12"/>
  <c r="AC47" i="12" s="1"/>
  <c r="V43" i="12"/>
  <c r="AA43" i="12" s="1"/>
  <c r="AF43" i="12" s="1"/>
  <c r="AG43" i="12" s="1"/>
  <c r="N45" i="11"/>
  <c r="O44" i="11"/>
  <c r="X49" i="11"/>
  <c r="AC49" i="11" s="1"/>
  <c r="S50" i="11"/>
  <c r="V43" i="11"/>
  <c r="AA43" i="11" s="1"/>
  <c r="AF43" i="11" s="1"/>
  <c r="V43" i="10"/>
  <c r="AA43" i="10" s="1"/>
  <c r="AF43" i="10" s="1"/>
  <c r="S48" i="10"/>
  <c r="X47" i="10"/>
  <c r="AC47" i="10" s="1"/>
  <c r="N45" i="10"/>
  <c r="O44" i="10"/>
  <c r="V44" i="9"/>
  <c r="AA44" i="9" s="1"/>
  <c r="AF44" i="9" s="1"/>
  <c r="AG44" i="9" s="1"/>
  <c r="X47" i="9"/>
  <c r="AC47" i="9" s="1"/>
  <c r="S48" i="9"/>
  <c r="O45" i="9"/>
  <c r="N46" i="9"/>
  <c r="X48" i="8"/>
  <c r="AC48" i="8" s="1"/>
  <c r="S49" i="8"/>
  <c r="N45" i="8"/>
  <c r="O44" i="8"/>
  <c r="V43" i="8"/>
  <c r="AA43" i="8" s="1"/>
  <c r="AF43" i="8" s="1"/>
  <c r="AG43" i="8" s="1"/>
  <c r="T50" i="7"/>
  <c r="O45" i="7"/>
  <c r="P44" i="7"/>
  <c r="X46" i="6"/>
  <c r="AC46" i="6" s="1"/>
  <c r="S47" i="6"/>
  <c r="N45" i="6"/>
  <c r="O44" i="6"/>
  <c r="V43" i="6"/>
  <c r="AA43" i="6" s="1"/>
  <c r="AF43" i="6" s="1"/>
  <c r="N45" i="5"/>
  <c r="O44" i="5"/>
  <c r="S49" i="5"/>
  <c r="X48" i="5"/>
  <c r="AC48" i="5" s="1"/>
  <c r="V43" i="5"/>
  <c r="AA43" i="5" s="1"/>
  <c r="AF43" i="5" s="1"/>
  <c r="AG43" i="5" s="1"/>
  <c r="S47" i="4"/>
  <c r="X46" i="4"/>
  <c r="AC46" i="4" s="1"/>
  <c r="N45" i="4"/>
  <c r="O44" i="4"/>
  <c r="V43" i="4"/>
  <c r="AA43" i="4" s="1"/>
  <c r="AF43" i="4" s="1"/>
  <c r="X47" i="3"/>
  <c r="AC47" i="3" s="1"/>
  <c r="S48" i="3"/>
  <c r="N45" i="3"/>
  <c r="O44" i="3"/>
  <c r="V43" i="3"/>
  <c r="AA43" i="3" s="1"/>
  <c r="AF43" i="3" s="1"/>
  <c r="V42" i="1"/>
  <c r="AA42" i="1" s="1"/>
  <c r="AF42" i="1" s="1"/>
  <c r="N44" i="1"/>
  <c r="O43" i="1"/>
  <c r="AH43" i="7" l="1"/>
  <c r="AG43" i="11"/>
  <c r="AG43" i="4"/>
  <c r="AG42" i="1"/>
  <c r="AG43" i="3"/>
  <c r="T45" i="9"/>
  <c r="Y45" i="9" s="1"/>
  <c r="AD45" i="9" s="1"/>
  <c r="U45" i="9"/>
  <c r="Z45" i="9" s="1"/>
  <c r="AE45" i="9" s="1"/>
  <c r="AR42" i="1"/>
  <c r="U43" i="1"/>
  <c r="Z43" i="1" s="1"/>
  <c r="AE43" i="1" s="1"/>
  <c r="T43" i="1"/>
  <c r="Y43" i="1" s="1"/>
  <c r="AD43" i="1" s="1"/>
  <c r="U44" i="7"/>
  <c r="Z44" i="7" s="1"/>
  <c r="AE44" i="7" s="1"/>
  <c r="V44" i="7"/>
  <c r="AA44" i="7" s="1"/>
  <c r="AF44" i="7" s="1"/>
  <c r="W44" i="7"/>
  <c r="AB44" i="7" s="1"/>
  <c r="AG44" i="7" s="1"/>
  <c r="AH44" i="7" s="1"/>
  <c r="U44" i="6"/>
  <c r="Z44" i="6" s="1"/>
  <c r="AE44" i="6" s="1"/>
  <c r="T44" i="6"/>
  <c r="Y44" i="6" s="1"/>
  <c r="AD44" i="6" s="1"/>
  <c r="U44" i="10"/>
  <c r="Z44" i="10" s="1"/>
  <c r="AE44" i="10" s="1"/>
  <c r="T44" i="10"/>
  <c r="Y44" i="10" s="1"/>
  <c r="AD44" i="10" s="1"/>
  <c r="U44" i="5"/>
  <c r="Z44" i="5" s="1"/>
  <c r="AE44" i="5" s="1"/>
  <c r="T44" i="5"/>
  <c r="Y44" i="5" s="1"/>
  <c r="AD44" i="5" s="1"/>
  <c r="AG43" i="10"/>
  <c r="U44" i="11"/>
  <c r="Z44" i="11" s="1"/>
  <c r="AE44" i="11" s="1"/>
  <c r="T44" i="11"/>
  <c r="Y44" i="11" s="1"/>
  <c r="AD44" i="11" s="1"/>
  <c r="U44" i="12"/>
  <c r="Z44" i="12" s="1"/>
  <c r="AE44" i="12" s="1"/>
  <c r="T44" i="12"/>
  <c r="Y44" i="12" s="1"/>
  <c r="AD44" i="12" s="1"/>
  <c r="AG43" i="6"/>
  <c r="T44" i="8"/>
  <c r="Y44" i="8" s="1"/>
  <c r="AD44" i="8" s="1"/>
  <c r="U44" i="8"/>
  <c r="Z44" i="8" s="1"/>
  <c r="AE44" i="8" s="1"/>
  <c r="T44" i="3"/>
  <c r="Y44" i="3" s="1"/>
  <c r="AD44" i="3" s="1"/>
  <c r="U44" i="3"/>
  <c r="Z44" i="3" s="1"/>
  <c r="AE44" i="3" s="1"/>
  <c r="U44" i="4"/>
  <c r="Z44" i="4" s="1"/>
  <c r="AE44" i="4" s="1"/>
  <c r="T44" i="4"/>
  <c r="Y44" i="4" s="1"/>
  <c r="AD44" i="4" s="1"/>
  <c r="Y48" i="7"/>
  <c r="AD48" i="7" s="1"/>
  <c r="N46" i="7"/>
  <c r="S49" i="12"/>
  <c r="X48" i="12"/>
  <c r="AC48" i="12" s="1"/>
  <c r="V44" i="12"/>
  <c r="AA44" i="12" s="1"/>
  <c r="AF44" i="12" s="1"/>
  <c r="N46" i="12"/>
  <c r="O45" i="12"/>
  <c r="N46" i="11"/>
  <c r="O45" i="11"/>
  <c r="X50" i="11"/>
  <c r="AC50" i="11" s="1"/>
  <c r="S51" i="11"/>
  <c r="V44" i="11"/>
  <c r="AA44" i="11" s="1"/>
  <c r="AF44" i="11" s="1"/>
  <c r="O45" i="10"/>
  <c r="N46" i="10"/>
  <c r="S49" i="10"/>
  <c r="X48" i="10"/>
  <c r="AC48" i="10" s="1"/>
  <c r="V44" i="10"/>
  <c r="AA44" i="10" s="1"/>
  <c r="AF44" i="10" s="1"/>
  <c r="S49" i="9"/>
  <c r="X48" i="9"/>
  <c r="AC48" i="9" s="1"/>
  <c r="O46" i="9"/>
  <c r="N47" i="9"/>
  <c r="V45" i="9"/>
  <c r="AA45" i="9" s="1"/>
  <c r="AF45" i="9" s="1"/>
  <c r="V44" i="8"/>
  <c r="AA44" i="8" s="1"/>
  <c r="AF44" i="8" s="1"/>
  <c r="O45" i="8"/>
  <c r="N46" i="8"/>
  <c r="X49" i="8"/>
  <c r="AC49" i="8" s="1"/>
  <c r="S50" i="8"/>
  <c r="O46" i="7"/>
  <c r="P45" i="7"/>
  <c r="T51" i="7"/>
  <c r="V44" i="6"/>
  <c r="AA44" i="6" s="1"/>
  <c r="AF44" i="6" s="1"/>
  <c r="O45" i="6"/>
  <c r="N46" i="6"/>
  <c r="X47" i="6"/>
  <c r="AC47" i="6" s="1"/>
  <c r="S48" i="6"/>
  <c r="V44" i="5"/>
  <c r="AA44" i="5" s="1"/>
  <c r="AF44" i="5" s="1"/>
  <c r="S50" i="5"/>
  <c r="X49" i="5"/>
  <c r="AC49" i="5" s="1"/>
  <c r="N46" i="5"/>
  <c r="O45" i="5"/>
  <c r="V44" i="4"/>
  <c r="AA44" i="4" s="1"/>
  <c r="AF44" i="4" s="1"/>
  <c r="N46" i="4"/>
  <c r="O45" i="4"/>
  <c r="S48" i="4"/>
  <c r="X47" i="4"/>
  <c r="AC47" i="4" s="1"/>
  <c r="S49" i="3"/>
  <c r="X48" i="3"/>
  <c r="AC48" i="3" s="1"/>
  <c r="V44" i="3"/>
  <c r="AA44" i="3" s="1"/>
  <c r="AF44" i="3" s="1"/>
  <c r="AG44" i="3" s="1"/>
  <c r="O45" i="3"/>
  <c r="N46" i="3"/>
  <c r="V43" i="1"/>
  <c r="AA43" i="1" s="1"/>
  <c r="AF43" i="1" s="1"/>
  <c r="N45" i="1"/>
  <c r="O44" i="1"/>
  <c r="AG44" i="4" l="1"/>
  <c r="AG44" i="6"/>
  <c r="AG44" i="8"/>
  <c r="AG44" i="12"/>
  <c r="AG45" i="9"/>
  <c r="U45" i="10"/>
  <c r="Z45" i="10" s="1"/>
  <c r="AE45" i="10" s="1"/>
  <c r="T45" i="10"/>
  <c r="Y45" i="10" s="1"/>
  <c r="AD45" i="10" s="1"/>
  <c r="U45" i="12"/>
  <c r="Z45" i="12" s="1"/>
  <c r="AE45" i="12" s="1"/>
  <c r="T45" i="12"/>
  <c r="Y45" i="12" s="1"/>
  <c r="AD45" i="12" s="1"/>
  <c r="AG44" i="11"/>
  <c r="T45" i="8"/>
  <c r="Y45" i="8" s="1"/>
  <c r="AD45" i="8" s="1"/>
  <c r="U45" i="8"/>
  <c r="Z45" i="8" s="1"/>
  <c r="AE45" i="8" s="1"/>
  <c r="T45" i="5"/>
  <c r="Y45" i="5" s="1"/>
  <c r="AD45" i="5" s="1"/>
  <c r="U45" i="5"/>
  <c r="Z45" i="5" s="1"/>
  <c r="AE45" i="5" s="1"/>
  <c r="AR43" i="1"/>
  <c r="T44" i="1"/>
  <c r="Y44" i="1" s="1"/>
  <c r="AD44" i="1" s="1"/>
  <c r="U44" i="1"/>
  <c r="Z44" i="1" s="1"/>
  <c r="AE44" i="1" s="1"/>
  <c r="U45" i="6"/>
  <c r="Z45" i="6" s="1"/>
  <c r="AE45" i="6" s="1"/>
  <c r="T45" i="6"/>
  <c r="Y45" i="6" s="1"/>
  <c r="AD45" i="6" s="1"/>
  <c r="AG43" i="1"/>
  <c r="AG44" i="10"/>
  <c r="T45" i="11"/>
  <c r="Y45" i="11" s="1"/>
  <c r="AD45" i="11" s="1"/>
  <c r="U45" i="11"/>
  <c r="Z45" i="11" s="1"/>
  <c r="AE45" i="11" s="1"/>
  <c r="U45" i="7"/>
  <c r="Z45" i="7" s="1"/>
  <c r="AE45" i="7" s="1"/>
  <c r="V45" i="7"/>
  <c r="AA45" i="7" s="1"/>
  <c r="AF45" i="7" s="1"/>
  <c r="W45" i="7"/>
  <c r="AB45" i="7" s="1"/>
  <c r="AG45" i="7" s="1"/>
  <c r="U46" i="9"/>
  <c r="Z46" i="9" s="1"/>
  <c r="AE46" i="9" s="1"/>
  <c r="T46" i="9"/>
  <c r="Y46" i="9" s="1"/>
  <c r="AD46" i="9" s="1"/>
  <c r="AG44" i="5"/>
  <c r="T45" i="3"/>
  <c r="Y45" i="3" s="1"/>
  <c r="AD45" i="3" s="1"/>
  <c r="U45" i="3"/>
  <c r="Z45" i="3" s="1"/>
  <c r="AE45" i="3" s="1"/>
  <c r="U45" i="4"/>
  <c r="Z45" i="4" s="1"/>
  <c r="AE45" i="4" s="1"/>
  <c r="T45" i="4"/>
  <c r="Y45" i="4" s="1"/>
  <c r="AD45" i="4" s="1"/>
  <c r="Y49" i="7"/>
  <c r="AD49" i="7" s="1"/>
  <c r="N47" i="7"/>
  <c r="V45" i="12"/>
  <c r="AA45" i="12" s="1"/>
  <c r="AF45" i="12" s="1"/>
  <c r="S50" i="12"/>
  <c r="X49" i="12"/>
  <c r="AC49" i="12" s="1"/>
  <c r="O46" i="12"/>
  <c r="N47" i="12"/>
  <c r="S52" i="11"/>
  <c r="X51" i="11"/>
  <c r="AC51" i="11" s="1"/>
  <c r="V45" i="11"/>
  <c r="AA45" i="11" s="1"/>
  <c r="AF45" i="11" s="1"/>
  <c r="O46" i="11"/>
  <c r="N47" i="11"/>
  <c r="O46" i="10"/>
  <c r="N47" i="10"/>
  <c r="X49" i="10"/>
  <c r="AC49" i="10" s="1"/>
  <c r="S50" i="10"/>
  <c r="V45" i="10"/>
  <c r="AA45" i="10" s="1"/>
  <c r="AF45" i="10" s="1"/>
  <c r="V46" i="9"/>
  <c r="AA46" i="9" s="1"/>
  <c r="AF46" i="9" s="1"/>
  <c r="S50" i="9"/>
  <c r="X49" i="9"/>
  <c r="AC49" i="9" s="1"/>
  <c r="N48" i="9"/>
  <c r="O47" i="9"/>
  <c r="O46" i="8"/>
  <c r="N47" i="8"/>
  <c r="X50" i="8"/>
  <c r="AC50" i="8" s="1"/>
  <c r="S51" i="8"/>
  <c r="V45" i="8"/>
  <c r="AA45" i="8" s="1"/>
  <c r="AF45" i="8" s="1"/>
  <c r="O47" i="7"/>
  <c r="P46" i="7"/>
  <c r="T52" i="7"/>
  <c r="O46" i="6"/>
  <c r="N47" i="6"/>
  <c r="V45" i="6"/>
  <c r="AA45" i="6" s="1"/>
  <c r="AF45" i="6" s="1"/>
  <c r="S49" i="6"/>
  <c r="X48" i="6"/>
  <c r="AC48" i="6" s="1"/>
  <c r="X50" i="5"/>
  <c r="AC50" i="5" s="1"/>
  <c r="S51" i="5"/>
  <c r="V45" i="5"/>
  <c r="AA45" i="5" s="1"/>
  <c r="AF45" i="5" s="1"/>
  <c r="O46" i="5"/>
  <c r="N47" i="5"/>
  <c r="V45" i="4"/>
  <c r="AA45" i="4" s="1"/>
  <c r="AF45" i="4" s="1"/>
  <c r="N47" i="4"/>
  <c r="O46" i="4"/>
  <c r="S49" i="4"/>
  <c r="X48" i="4"/>
  <c r="AC48" i="4" s="1"/>
  <c r="O46" i="3"/>
  <c r="N47" i="3"/>
  <c r="X49" i="3"/>
  <c r="AC49" i="3" s="1"/>
  <c r="S50" i="3"/>
  <c r="V45" i="3"/>
  <c r="AA45" i="3" s="1"/>
  <c r="AF45" i="3" s="1"/>
  <c r="V44" i="1"/>
  <c r="AA44" i="1" s="1"/>
  <c r="AF44" i="1" s="1"/>
  <c r="AG44" i="1" s="1"/>
  <c r="N46" i="1"/>
  <c r="O45" i="1"/>
  <c r="AG45" i="3" l="1"/>
  <c r="AG45" i="10"/>
  <c r="AH45" i="7"/>
  <c r="AG45" i="11"/>
  <c r="AG45" i="4"/>
  <c r="AR44" i="1"/>
  <c r="U45" i="1"/>
  <c r="Z45" i="1" s="1"/>
  <c r="AE45" i="1" s="1"/>
  <c r="T45" i="1"/>
  <c r="Y45" i="1" s="1"/>
  <c r="AD45" i="1" s="1"/>
  <c r="U47" i="9"/>
  <c r="Z47" i="9" s="1"/>
  <c r="AE47" i="9" s="1"/>
  <c r="T47" i="9"/>
  <c r="Y47" i="9" s="1"/>
  <c r="AD47" i="9" s="1"/>
  <c r="AG45" i="6"/>
  <c r="T46" i="5"/>
  <c r="Y46" i="5" s="1"/>
  <c r="AD46" i="5" s="1"/>
  <c r="U46" i="5"/>
  <c r="Z46" i="5" s="1"/>
  <c r="AE46" i="5" s="1"/>
  <c r="U46" i="8"/>
  <c r="Z46" i="8" s="1"/>
  <c r="AE46" i="8" s="1"/>
  <c r="T46" i="8"/>
  <c r="Y46" i="8" s="1"/>
  <c r="AD46" i="8" s="1"/>
  <c r="T46" i="6"/>
  <c r="Y46" i="6" s="1"/>
  <c r="AD46" i="6" s="1"/>
  <c r="U46" i="6"/>
  <c r="Z46" i="6" s="1"/>
  <c r="AE46" i="6" s="1"/>
  <c r="AG45" i="12"/>
  <c r="U46" i="10"/>
  <c r="Z46" i="10" s="1"/>
  <c r="AE46" i="10" s="1"/>
  <c r="T46" i="10"/>
  <c r="Y46" i="10" s="1"/>
  <c r="AD46" i="10" s="1"/>
  <c r="T46" i="12"/>
  <c r="Y46" i="12" s="1"/>
  <c r="AD46" i="12" s="1"/>
  <c r="U46" i="12"/>
  <c r="Z46" i="12" s="1"/>
  <c r="AE46" i="12" s="1"/>
  <c r="U46" i="7"/>
  <c r="V46" i="7"/>
  <c r="AA46" i="7" s="1"/>
  <c r="AF46" i="7" s="1"/>
  <c r="W46" i="7"/>
  <c r="AB46" i="7" s="1"/>
  <c r="U46" i="11"/>
  <c r="Z46" i="11" s="1"/>
  <c r="AE46" i="11" s="1"/>
  <c r="T46" i="11"/>
  <c r="Y46" i="11" s="1"/>
  <c r="AD46" i="11" s="1"/>
  <c r="AG45" i="8"/>
  <c r="AG45" i="5"/>
  <c r="AG46" i="9"/>
  <c r="U46" i="3"/>
  <c r="Z46" i="3" s="1"/>
  <c r="AE46" i="3" s="1"/>
  <c r="T46" i="3"/>
  <c r="Y46" i="3" s="1"/>
  <c r="AD46" i="3" s="1"/>
  <c r="U46" i="4"/>
  <c r="Z46" i="4" s="1"/>
  <c r="AE46" i="4" s="1"/>
  <c r="T46" i="4"/>
  <c r="Y46" i="4" s="1"/>
  <c r="AD46" i="4" s="1"/>
  <c r="Y50" i="7"/>
  <c r="AD50" i="7" s="1"/>
  <c r="N48" i="7"/>
  <c r="X50" i="12"/>
  <c r="AC50" i="12" s="1"/>
  <c r="S51" i="12"/>
  <c r="N48" i="12"/>
  <c r="O47" i="12"/>
  <c r="V46" i="12"/>
  <c r="AA46" i="12" s="1"/>
  <c r="AF46" i="12" s="1"/>
  <c r="N48" i="11"/>
  <c r="O47" i="11"/>
  <c r="S53" i="11"/>
  <c r="X53" i="11" s="1"/>
  <c r="AC53" i="11" s="1"/>
  <c r="X52" i="11"/>
  <c r="AC52" i="11" s="1"/>
  <c r="V46" i="11"/>
  <c r="AA46" i="11" s="1"/>
  <c r="AF46" i="11" s="1"/>
  <c r="AG46" i="11" s="1"/>
  <c r="X50" i="10"/>
  <c r="AC50" i="10" s="1"/>
  <c r="S51" i="10"/>
  <c r="N48" i="10"/>
  <c r="O47" i="10"/>
  <c r="V46" i="10"/>
  <c r="AA46" i="10" s="1"/>
  <c r="AF46" i="10" s="1"/>
  <c r="V47" i="9"/>
  <c r="AA47" i="9" s="1"/>
  <c r="AF47" i="9" s="1"/>
  <c r="AG47" i="9" s="1"/>
  <c r="X50" i="9"/>
  <c r="AC50" i="9" s="1"/>
  <c r="S51" i="9"/>
  <c r="O48" i="9"/>
  <c r="N49" i="9"/>
  <c r="N48" i="8"/>
  <c r="O47" i="8"/>
  <c r="S52" i="8"/>
  <c r="X51" i="8"/>
  <c r="AC51" i="8" s="1"/>
  <c r="V46" i="8"/>
  <c r="AA46" i="8" s="1"/>
  <c r="AF46" i="8" s="1"/>
  <c r="AG46" i="7"/>
  <c r="T53" i="7"/>
  <c r="O48" i="7"/>
  <c r="P47" i="7"/>
  <c r="V46" i="6"/>
  <c r="AA46" i="6" s="1"/>
  <c r="AF46" i="6" s="1"/>
  <c r="N48" i="6"/>
  <c r="O47" i="6"/>
  <c r="S50" i="6"/>
  <c r="X49" i="6"/>
  <c r="AC49" i="6" s="1"/>
  <c r="S52" i="5"/>
  <c r="X51" i="5"/>
  <c r="AC51" i="5" s="1"/>
  <c r="N48" i="5"/>
  <c r="O47" i="5"/>
  <c r="V46" i="5"/>
  <c r="AA46" i="5" s="1"/>
  <c r="AF46" i="5" s="1"/>
  <c r="V46" i="4"/>
  <c r="AA46" i="4" s="1"/>
  <c r="AF46" i="4" s="1"/>
  <c r="N48" i="4"/>
  <c r="O47" i="4"/>
  <c r="S50" i="4"/>
  <c r="X49" i="4"/>
  <c r="AC49" i="4" s="1"/>
  <c r="V46" i="3"/>
  <c r="AA46" i="3" s="1"/>
  <c r="AF46" i="3" s="1"/>
  <c r="N48" i="3"/>
  <c r="O47" i="3"/>
  <c r="X50" i="3"/>
  <c r="AC50" i="3" s="1"/>
  <c r="S51" i="3"/>
  <c r="V45" i="1"/>
  <c r="AA45" i="1" s="1"/>
  <c r="AF45" i="1" s="1"/>
  <c r="N47" i="1"/>
  <c r="O46" i="1"/>
  <c r="AG45" i="1" l="1"/>
  <c r="AG46" i="10"/>
  <c r="AG46" i="6"/>
  <c r="AG46" i="8"/>
  <c r="AG46" i="3"/>
  <c r="AR45" i="1"/>
  <c r="U46" i="1"/>
  <c r="Z46" i="1" s="1"/>
  <c r="AE46" i="1" s="1"/>
  <c r="T46" i="1"/>
  <c r="Y46" i="1" s="1"/>
  <c r="AD46" i="1" s="1"/>
  <c r="T47" i="6"/>
  <c r="Y47" i="6" s="1"/>
  <c r="AD47" i="6" s="1"/>
  <c r="U47" i="6"/>
  <c r="Z47" i="6" s="1"/>
  <c r="AE47" i="6" s="1"/>
  <c r="U47" i="8"/>
  <c r="Z47" i="8" s="1"/>
  <c r="AE47" i="8" s="1"/>
  <c r="T47" i="8"/>
  <c r="Y47" i="8" s="1"/>
  <c r="AD47" i="8" s="1"/>
  <c r="U47" i="5"/>
  <c r="Z47" i="5" s="1"/>
  <c r="AE47" i="5" s="1"/>
  <c r="T47" i="5"/>
  <c r="Y47" i="5" s="1"/>
  <c r="AD47" i="5" s="1"/>
  <c r="U47" i="12"/>
  <c r="Z47" i="12" s="1"/>
  <c r="AE47" i="12" s="1"/>
  <c r="T47" i="12"/>
  <c r="Y47" i="12" s="1"/>
  <c r="AD47" i="12" s="1"/>
  <c r="U48" i="9"/>
  <c r="Z48" i="9" s="1"/>
  <c r="AE48" i="9" s="1"/>
  <c r="T48" i="9"/>
  <c r="Y48" i="9" s="1"/>
  <c r="AD48" i="9" s="1"/>
  <c r="Z46" i="7"/>
  <c r="AE46" i="7" s="1"/>
  <c r="AH46" i="7" s="1"/>
  <c r="U47" i="10"/>
  <c r="Z47" i="10" s="1"/>
  <c r="AE47" i="10" s="1"/>
  <c r="T47" i="10"/>
  <c r="Y47" i="10" s="1"/>
  <c r="AD47" i="10" s="1"/>
  <c r="U47" i="7"/>
  <c r="Z47" i="7" s="1"/>
  <c r="AE47" i="7" s="1"/>
  <c r="V47" i="7"/>
  <c r="AA47" i="7" s="1"/>
  <c r="AF47" i="7" s="1"/>
  <c r="W47" i="7"/>
  <c r="AB47" i="7" s="1"/>
  <c r="AG47" i="7" s="1"/>
  <c r="AH47" i="7" s="1"/>
  <c r="T47" i="11"/>
  <c r="Y47" i="11" s="1"/>
  <c r="AD47" i="11" s="1"/>
  <c r="U47" i="11"/>
  <c r="Z47" i="11" s="1"/>
  <c r="AE47" i="11" s="1"/>
  <c r="AG46" i="4"/>
  <c r="AG46" i="5"/>
  <c r="AG46" i="12"/>
  <c r="U47" i="3"/>
  <c r="Z47" i="3" s="1"/>
  <c r="AE47" i="3" s="1"/>
  <c r="T47" i="3"/>
  <c r="Y47" i="3" s="1"/>
  <c r="AD47" i="3" s="1"/>
  <c r="U47" i="4"/>
  <c r="Z47" i="4" s="1"/>
  <c r="AE47" i="4" s="1"/>
  <c r="T47" i="4"/>
  <c r="Y47" i="4" s="1"/>
  <c r="AD47" i="4" s="1"/>
  <c r="Y51" i="7"/>
  <c r="AD51" i="7" s="1"/>
  <c r="N49" i="7"/>
  <c r="S52" i="12"/>
  <c r="X51" i="12"/>
  <c r="AC51" i="12" s="1"/>
  <c r="V47" i="12"/>
  <c r="AA47" i="12" s="1"/>
  <c r="AF47" i="12" s="1"/>
  <c r="O48" i="12"/>
  <c r="N49" i="12"/>
  <c r="V47" i="11"/>
  <c r="AA47" i="11" s="1"/>
  <c r="AF47" i="11" s="1"/>
  <c r="O48" i="11"/>
  <c r="N49" i="11"/>
  <c r="AJ2" i="11"/>
  <c r="V47" i="10"/>
  <c r="AA47" i="10" s="1"/>
  <c r="AF47" i="10" s="1"/>
  <c r="S52" i="10"/>
  <c r="X51" i="10"/>
  <c r="AC51" i="10" s="1"/>
  <c r="O48" i="10"/>
  <c r="N49" i="10"/>
  <c r="S52" i="9"/>
  <c r="X51" i="9"/>
  <c r="AC51" i="9" s="1"/>
  <c r="O49" i="9"/>
  <c r="N50" i="9"/>
  <c r="V48" i="9"/>
  <c r="AA48" i="9" s="1"/>
  <c r="AF48" i="9" s="1"/>
  <c r="O48" i="8"/>
  <c r="N49" i="8"/>
  <c r="X52" i="8"/>
  <c r="AC52" i="8" s="1"/>
  <c r="S53" i="8"/>
  <c r="X53" i="8" s="1"/>
  <c r="AC53" i="8" s="1"/>
  <c r="V47" i="8"/>
  <c r="AA47" i="8" s="1"/>
  <c r="AF47" i="8" s="1"/>
  <c r="AG47" i="8" s="1"/>
  <c r="P48" i="7"/>
  <c r="O49" i="7"/>
  <c r="V47" i="6"/>
  <c r="AA47" i="6" s="1"/>
  <c r="AF47" i="6" s="1"/>
  <c r="O48" i="6"/>
  <c r="N49" i="6"/>
  <c r="X50" i="6"/>
  <c r="AC50" i="6" s="1"/>
  <c r="S51" i="6"/>
  <c r="V47" i="5"/>
  <c r="AA47" i="5" s="1"/>
  <c r="AF47" i="5" s="1"/>
  <c r="O48" i="5"/>
  <c r="N49" i="5"/>
  <c r="X52" i="5"/>
  <c r="AC52" i="5" s="1"/>
  <c r="S53" i="5"/>
  <c r="X53" i="5" s="1"/>
  <c r="AC53" i="5" s="1"/>
  <c r="V47" i="4"/>
  <c r="AA47" i="4" s="1"/>
  <c r="AF47" i="4" s="1"/>
  <c r="O48" i="4"/>
  <c r="N49" i="4"/>
  <c r="X50" i="4"/>
  <c r="AC50" i="4" s="1"/>
  <c r="S51" i="4"/>
  <c r="O48" i="3"/>
  <c r="N49" i="3"/>
  <c r="V47" i="3"/>
  <c r="AA47" i="3" s="1"/>
  <c r="AF47" i="3" s="1"/>
  <c r="S52" i="3"/>
  <c r="X51" i="3"/>
  <c r="AC51" i="3" s="1"/>
  <c r="V46" i="1"/>
  <c r="AA46" i="1" s="1"/>
  <c r="AF46" i="1" s="1"/>
  <c r="N48" i="1"/>
  <c r="O47" i="1"/>
  <c r="AG47" i="5" l="1"/>
  <c r="AG47" i="6"/>
  <c r="AG46" i="1"/>
  <c r="AG47" i="11"/>
  <c r="AR46" i="1"/>
  <c r="U47" i="1"/>
  <c r="Z47" i="1" s="1"/>
  <c r="AE47" i="1" s="1"/>
  <c r="T47" i="1"/>
  <c r="Y47" i="1" s="1"/>
  <c r="AD47" i="1" s="1"/>
  <c r="U48" i="8"/>
  <c r="Z48" i="8" s="1"/>
  <c r="AE48" i="8" s="1"/>
  <c r="T48" i="8"/>
  <c r="Y48" i="8" s="1"/>
  <c r="AD48" i="8" s="1"/>
  <c r="T48" i="5"/>
  <c r="Y48" i="5" s="1"/>
  <c r="AD48" i="5" s="1"/>
  <c r="U48" i="5"/>
  <c r="Z48" i="5" s="1"/>
  <c r="AE48" i="5" s="1"/>
  <c r="U48" i="6"/>
  <c r="Z48" i="6" s="1"/>
  <c r="AE48" i="6" s="1"/>
  <c r="T48" i="6"/>
  <c r="Y48" i="6" s="1"/>
  <c r="AD48" i="6" s="1"/>
  <c r="AG48" i="9"/>
  <c r="T48" i="10"/>
  <c r="Y48" i="10" s="1"/>
  <c r="AD48" i="10" s="1"/>
  <c r="U48" i="10"/>
  <c r="Z48" i="10" s="1"/>
  <c r="AE48" i="10" s="1"/>
  <c r="T48" i="11"/>
  <c r="Y48" i="11" s="1"/>
  <c r="AD48" i="11" s="1"/>
  <c r="U48" i="11"/>
  <c r="Z48" i="11" s="1"/>
  <c r="AE48" i="11" s="1"/>
  <c r="AG47" i="12"/>
  <c r="AG47" i="4"/>
  <c r="U49" i="9"/>
  <c r="Z49" i="9" s="1"/>
  <c r="AE49" i="9" s="1"/>
  <c r="T49" i="9"/>
  <c r="Y49" i="9" s="1"/>
  <c r="AD49" i="9" s="1"/>
  <c r="AG47" i="3"/>
  <c r="U48" i="7"/>
  <c r="Z48" i="7" s="1"/>
  <c r="AE48" i="7" s="1"/>
  <c r="V48" i="7"/>
  <c r="AA48" i="7" s="1"/>
  <c r="AF48" i="7" s="1"/>
  <c r="W48" i="7"/>
  <c r="AB48" i="7" s="1"/>
  <c r="AG47" i="10"/>
  <c r="U48" i="12"/>
  <c r="Z48" i="12" s="1"/>
  <c r="AE48" i="12" s="1"/>
  <c r="AG48" i="12" s="1"/>
  <c r="T48" i="12"/>
  <c r="Y48" i="12" s="1"/>
  <c r="AD48" i="12" s="1"/>
  <c r="U48" i="3"/>
  <c r="Z48" i="3" s="1"/>
  <c r="AE48" i="3" s="1"/>
  <c r="T48" i="3"/>
  <c r="Y48" i="3" s="1"/>
  <c r="AD48" i="3" s="1"/>
  <c r="T48" i="4"/>
  <c r="Y48" i="4" s="1"/>
  <c r="AD48" i="4" s="1"/>
  <c r="U48" i="4"/>
  <c r="Z48" i="4" s="1"/>
  <c r="AE48" i="4" s="1"/>
  <c r="Y52" i="7"/>
  <c r="AD52" i="7" s="1"/>
  <c r="N50" i="7"/>
  <c r="V48" i="12"/>
  <c r="AA48" i="12" s="1"/>
  <c r="AF48" i="12" s="1"/>
  <c r="O49" i="12"/>
  <c r="N50" i="12"/>
  <c r="X52" i="12"/>
  <c r="AC52" i="12" s="1"/>
  <c r="S53" i="12"/>
  <c r="X53" i="12" s="1"/>
  <c r="AC53" i="12" s="1"/>
  <c r="N50" i="11"/>
  <c r="O49" i="11"/>
  <c r="V48" i="11"/>
  <c r="AA48" i="11" s="1"/>
  <c r="AF48" i="11" s="1"/>
  <c r="AG48" i="11" s="1"/>
  <c r="V48" i="10"/>
  <c r="AA48" i="10" s="1"/>
  <c r="AF48" i="10" s="1"/>
  <c r="X52" i="10"/>
  <c r="AC52" i="10" s="1"/>
  <c r="S53" i="10"/>
  <c r="X53" i="10" s="1"/>
  <c r="AC53" i="10" s="1"/>
  <c r="O49" i="10"/>
  <c r="N50" i="10"/>
  <c r="V49" i="9"/>
  <c r="AA49" i="9" s="1"/>
  <c r="AF49" i="9" s="1"/>
  <c r="N51" i="9"/>
  <c r="O50" i="9"/>
  <c r="X52" i="9"/>
  <c r="AC52" i="9" s="1"/>
  <c r="S53" i="9"/>
  <c r="X53" i="9" s="1"/>
  <c r="AC53" i="9" s="1"/>
  <c r="O49" i="8"/>
  <c r="N50" i="8"/>
  <c r="AJ2" i="8"/>
  <c r="V48" i="8"/>
  <c r="AA48" i="8" s="1"/>
  <c r="AF48" i="8" s="1"/>
  <c r="P49" i="7"/>
  <c r="O50" i="7"/>
  <c r="AG48" i="7"/>
  <c r="N50" i="6"/>
  <c r="O49" i="6"/>
  <c r="V48" i="6"/>
  <c r="AA48" i="6" s="1"/>
  <c r="AF48" i="6" s="1"/>
  <c r="S52" i="6"/>
  <c r="X51" i="6"/>
  <c r="AC51" i="6" s="1"/>
  <c r="V48" i="5"/>
  <c r="AA48" i="5" s="1"/>
  <c r="AF48" i="5" s="1"/>
  <c r="AG48" i="5" s="1"/>
  <c r="AJ2" i="5"/>
  <c r="N50" i="5"/>
  <c r="O49" i="5"/>
  <c r="N50" i="4"/>
  <c r="O49" i="4"/>
  <c r="V48" i="4"/>
  <c r="AA48" i="4" s="1"/>
  <c r="AF48" i="4" s="1"/>
  <c r="AG48" i="4" s="1"/>
  <c r="X51" i="4"/>
  <c r="AC51" i="4" s="1"/>
  <c r="S52" i="4"/>
  <c r="N50" i="3"/>
  <c r="O49" i="3"/>
  <c r="V48" i="3"/>
  <c r="AA48" i="3" s="1"/>
  <c r="AF48" i="3" s="1"/>
  <c r="S53" i="3"/>
  <c r="X53" i="3" s="1"/>
  <c r="AC53" i="3" s="1"/>
  <c r="X52" i="3"/>
  <c r="AC52" i="3" s="1"/>
  <c r="V47" i="1"/>
  <c r="AA47" i="1" s="1"/>
  <c r="AF47" i="1" s="1"/>
  <c r="AG47" i="1" s="1"/>
  <c r="N49" i="1"/>
  <c r="O48" i="1"/>
  <c r="AG48" i="3" l="1"/>
  <c r="AH48" i="7"/>
  <c r="AG49" i="9"/>
  <c r="T49" i="10"/>
  <c r="Y49" i="10" s="1"/>
  <c r="AD49" i="10" s="1"/>
  <c r="U49" i="10"/>
  <c r="Z49" i="10" s="1"/>
  <c r="AE49" i="10" s="1"/>
  <c r="U49" i="8"/>
  <c r="Z49" i="8" s="1"/>
  <c r="AE49" i="8" s="1"/>
  <c r="T49" i="8"/>
  <c r="Y49" i="8" s="1"/>
  <c r="AD49" i="8" s="1"/>
  <c r="AG48" i="6"/>
  <c r="AR47" i="1"/>
  <c r="U48" i="1"/>
  <c r="Z48" i="1" s="1"/>
  <c r="AE48" i="1" s="1"/>
  <c r="T48" i="1"/>
  <c r="Y48" i="1" s="1"/>
  <c r="AD48" i="1" s="1"/>
  <c r="U49" i="7"/>
  <c r="Z49" i="7" s="1"/>
  <c r="AE49" i="7" s="1"/>
  <c r="V49" i="7"/>
  <c r="AA49" i="7" s="1"/>
  <c r="AF49" i="7" s="1"/>
  <c r="W49" i="7"/>
  <c r="AB49" i="7" s="1"/>
  <c r="AG49" i="7" s="1"/>
  <c r="AH49" i="7" s="1"/>
  <c r="U49" i="11"/>
  <c r="Z49" i="11" s="1"/>
  <c r="AE49" i="11" s="1"/>
  <c r="T49" i="11"/>
  <c r="Y49" i="11" s="1"/>
  <c r="AD49" i="11" s="1"/>
  <c r="AG48" i="8"/>
  <c r="T49" i="6"/>
  <c r="Y49" i="6" s="1"/>
  <c r="AD49" i="6" s="1"/>
  <c r="U49" i="6"/>
  <c r="Z49" i="6" s="1"/>
  <c r="AE49" i="6" s="1"/>
  <c r="U49" i="12"/>
  <c r="Z49" i="12" s="1"/>
  <c r="AE49" i="12" s="1"/>
  <c r="T49" i="12"/>
  <c r="Y49" i="12" s="1"/>
  <c r="AD49" i="12" s="1"/>
  <c r="T49" i="5"/>
  <c r="Y49" i="5" s="1"/>
  <c r="AD49" i="5" s="1"/>
  <c r="U49" i="5"/>
  <c r="Z49" i="5" s="1"/>
  <c r="AE49" i="5" s="1"/>
  <c r="T50" i="9"/>
  <c r="Y50" i="9" s="1"/>
  <c r="AD50" i="9" s="1"/>
  <c r="U50" i="9"/>
  <c r="Z50" i="9" s="1"/>
  <c r="AE50" i="9" s="1"/>
  <c r="AG48" i="10"/>
  <c r="U49" i="3"/>
  <c r="Z49" i="3" s="1"/>
  <c r="AE49" i="3" s="1"/>
  <c r="T49" i="3"/>
  <c r="Y49" i="3" s="1"/>
  <c r="AD49" i="3" s="1"/>
  <c r="T49" i="4"/>
  <c r="Y49" i="4" s="1"/>
  <c r="AD49" i="4" s="1"/>
  <c r="U49" i="4"/>
  <c r="Z49" i="4" s="1"/>
  <c r="AE49" i="4" s="1"/>
  <c r="Y53" i="7"/>
  <c r="AD53" i="7" s="1"/>
  <c r="AK2" i="7" s="1"/>
  <c r="N51" i="7"/>
  <c r="N51" i="12"/>
  <c r="O50" i="12"/>
  <c r="V49" i="12"/>
  <c r="AA49" i="12" s="1"/>
  <c r="AF49" i="12" s="1"/>
  <c r="AJ2" i="12"/>
  <c r="V49" i="11"/>
  <c r="AA49" i="11" s="1"/>
  <c r="AF49" i="11" s="1"/>
  <c r="N51" i="11"/>
  <c r="O50" i="11"/>
  <c r="N51" i="10"/>
  <c r="O50" i="10"/>
  <c r="AJ2" i="10"/>
  <c r="V49" i="10"/>
  <c r="AA49" i="10" s="1"/>
  <c r="AF49" i="10" s="1"/>
  <c r="O51" i="9"/>
  <c r="N52" i="9"/>
  <c r="V50" i="9"/>
  <c r="AA50" i="9" s="1"/>
  <c r="AF50" i="9" s="1"/>
  <c r="AG50" i="9"/>
  <c r="AJ2" i="9"/>
  <c r="N51" i="8"/>
  <c r="O50" i="8"/>
  <c r="V49" i="8"/>
  <c r="AA49" i="8" s="1"/>
  <c r="AF49" i="8" s="1"/>
  <c r="O51" i="7"/>
  <c r="P50" i="7"/>
  <c r="S53" i="6"/>
  <c r="X53" i="6" s="1"/>
  <c r="AC53" i="6" s="1"/>
  <c r="X52" i="6"/>
  <c r="AC52" i="6" s="1"/>
  <c r="V49" i="6"/>
  <c r="AA49" i="6" s="1"/>
  <c r="AF49" i="6" s="1"/>
  <c r="N51" i="6"/>
  <c r="O50" i="6"/>
  <c r="N51" i="5"/>
  <c r="O50" i="5"/>
  <c r="V49" i="5"/>
  <c r="AA49" i="5" s="1"/>
  <c r="AF49" i="5" s="1"/>
  <c r="X52" i="4"/>
  <c r="AC52" i="4" s="1"/>
  <c r="S53" i="4"/>
  <c r="X53" i="4" s="1"/>
  <c r="AC53" i="4" s="1"/>
  <c r="V49" i="4"/>
  <c r="AA49" i="4" s="1"/>
  <c r="AF49" i="4" s="1"/>
  <c r="O50" i="4"/>
  <c r="N51" i="4"/>
  <c r="V49" i="3"/>
  <c r="AA49" i="3" s="1"/>
  <c r="AF49" i="3" s="1"/>
  <c r="AJ2" i="3"/>
  <c r="N51" i="3"/>
  <c r="O50" i="3"/>
  <c r="V48" i="1"/>
  <c r="AA48" i="1" s="1"/>
  <c r="AF48" i="1" s="1"/>
  <c r="AG48" i="1" s="1"/>
  <c r="N50" i="1"/>
  <c r="O49" i="1"/>
  <c r="AG49" i="4" l="1"/>
  <c r="AG49" i="5"/>
  <c r="AG49" i="12"/>
  <c r="AG49" i="10"/>
  <c r="AG49" i="8"/>
  <c r="U50" i="7"/>
  <c r="Z50" i="7" s="1"/>
  <c r="AE50" i="7" s="1"/>
  <c r="V50" i="7"/>
  <c r="AA50" i="7" s="1"/>
  <c r="AF50" i="7" s="1"/>
  <c r="W50" i="7"/>
  <c r="AB50" i="7" s="1"/>
  <c r="U50" i="10"/>
  <c r="Z50" i="10" s="1"/>
  <c r="AE50" i="10" s="1"/>
  <c r="T50" i="10"/>
  <c r="Y50" i="10" s="1"/>
  <c r="AD50" i="10" s="1"/>
  <c r="AG49" i="6"/>
  <c r="AR48" i="1"/>
  <c r="U49" i="1"/>
  <c r="Z49" i="1" s="1"/>
  <c r="AE49" i="1" s="1"/>
  <c r="T49" i="1"/>
  <c r="Y49" i="1" s="1"/>
  <c r="AD49" i="1" s="1"/>
  <c r="U50" i="5"/>
  <c r="Z50" i="5" s="1"/>
  <c r="AE50" i="5" s="1"/>
  <c r="T50" i="5"/>
  <c r="Y50" i="5" s="1"/>
  <c r="AD50" i="5" s="1"/>
  <c r="AG49" i="3"/>
  <c r="U50" i="11"/>
  <c r="Z50" i="11" s="1"/>
  <c r="AE50" i="11" s="1"/>
  <c r="T50" i="11"/>
  <c r="Y50" i="11" s="1"/>
  <c r="AD50" i="11" s="1"/>
  <c r="U50" i="8"/>
  <c r="Z50" i="8" s="1"/>
  <c r="AE50" i="8" s="1"/>
  <c r="T50" i="8"/>
  <c r="Y50" i="8" s="1"/>
  <c r="AD50" i="8" s="1"/>
  <c r="T51" i="9"/>
  <c r="Y51" i="9" s="1"/>
  <c r="AD51" i="9" s="1"/>
  <c r="U51" i="9"/>
  <c r="Z51" i="9" s="1"/>
  <c r="AE51" i="9" s="1"/>
  <c r="U50" i="12"/>
  <c r="Z50" i="12" s="1"/>
  <c r="AE50" i="12" s="1"/>
  <c r="T50" i="12"/>
  <c r="Y50" i="12" s="1"/>
  <c r="AD50" i="12" s="1"/>
  <c r="U50" i="6"/>
  <c r="Z50" i="6" s="1"/>
  <c r="AE50" i="6" s="1"/>
  <c r="T50" i="6"/>
  <c r="Y50" i="6" s="1"/>
  <c r="AD50" i="6" s="1"/>
  <c r="AG49" i="11"/>
  <c r="U50" i="3"/>
  <c r="Z50" i="3" s="1"/>
  <c r="AE50" i="3" s="1"/>
  <c r="T50" i="3"/>
  <c r="Y50" i="3" s="1"/>
  <c r="AD50" i="3" s="1"/>
  <c r="T50" i="4"/>
  <c r="Y50" i="4" s="1"/>
  <c r="AD50" i="4" s="1"/>
  <c r="U50" i="4"/>
  <c r="Z50" i="4" s="1"/>
  <c r="AE50" i="4" s="1"/>
  <c r="N52" i="7"/>
  <c r="V50" i="12"/>
  <c r="AA50" i="12" s="1"/>
  <c r="AF50" i="12" s="1"/>
  <c r="O51" i="12"/>
  <c r="N52" i="12"/>
  <c r="O51" i="11"/>
  <c r="N52" i="11"/>
  <c r="V50" i="11"/>
  <c r="AA50" i="11" s="1"/>
  <c r="AF50" i="11" s="1"/>
  <c r="V50" i="10"/>
  <c r="AA50" i="10" s="1"/>
  <c r="AF50" i="10" s="1"/>
  <c r="AG50" i="10" s="1"/>
  <c r="O51" i="10"/>
  <c r="N52" i="10"/>
  <c r="N53" i="9"/>
  <c r="O53" i="9" s="1"/>
  <c r="O52" i="9"/>
  <c r="V51" i="9"/>
  <c r="AA51" i="9" s="1"/>
  <c r="AF51" i="9" s="1"/>
  <c r="V50" i="8"/>
  <c r="AA50" i="8" s="1"/>
  <c r="AF50" i="8" s="1"/>
  <c r="O51" i="8"/>
  <c r="N52" i="8"/>
  <c r="AG50" i="7"/>
  <c r="P51" i="7"/>
  <c r="O52" i="7"/>
  <c r="V50" i="6"/>
  <c r="AA50" i="6" s="1"/>
  <c r="AF50" i="6" s="1"/>
  <c r="O51" i="6"/>
  <c r="N52" i="6"/>
  <c r="AJ2" i="6"/>
  <c r="V50" i="5"/>
  <c r="AA50" i="5" s="1"/>
  <c r="AF50" i="5" s="1"/>
  <c r="O51" i="5"/>
  <c r="N52" i="5"/>
  <c r="AJ2" i="4"/>
  <c r="O51" i="4"/>
  <c r="N52" i="4"/>
  <c r="V50" i="4"/>
  <c r="AA50" i="4" s="1"/>
  <c r="AF50" i="4" s="1"/>
  <c r="V50" i="3"/>
  <c r="AA50" i="3" s="1"/>
  <c r="AF50" i="3" s="1"/>
  <c r="O51" i="3"/>
  <c r="N52" i="3"/>
  <c r="V49" i="1"/>
  <c r="AA49" i="1" s="1"/>
  <c r="AF49" i="1" s="1"/>
  <c r="N51" i="1"/>
  <c r="O50" i="1"/>
  <c r="AG50" i="5" l="1"/>
  <c r="AG50" i="4"/>
  <c r="AG51" i="9"/>
  <c r="AG50" i="12"/>
  <c r="AH50" i="7"/>
  <c r="U52" i="9"/>
  <c r="Z52" i="9" s="1"/>
  <c r="AE52" i="9" s="1"/>
  <c r="T52" i="9"/>
  <c r="Y52" i="9" s="1"/>
  <c r="AD52" i="9" s="1"/>
  <c r="AG52" i="9" s="1"/>
  <c r="AR49" i="1"/>
  <c r="U50" i="1"/>
  <c r="Z50" i="1" s="1"/>
  <c r="AE50" i="1" s="1"/>
  <c r="T50" i="1"/>
  <c r="Y50" i="1" s="1"/>
  <c r="AD50" i="1" s="1"/>
  <c r="U51" i="7"/>
  <c r="V51" i="7"/>
  <c r="AA51" i="7" s="1"/>
  <c r="AF51" i="7" s="1"/>
  <c r="W51" i="7"/>
  <c r="AB51" i="7" s="1"/>
  <c r="AG51" i="7" s="1"/>
  <c r="U51" i="12"/>
  <c r="Z51" i="12" s="1"/>
  <c r="AE51" i="12" s="1"/>
  <c r="T51" i="12"/>
  <c r="Y51" i="12" s="1"/>
  <c r="AD51" i="12" s="1"/>
  <c r="AG51" i="12" s="1"/>
  <c r="U51" i="8"/>
  <c r="Z51" i="8" s="1"/>
  <c r="AE51" i="8" s="1"/>
  <c r="T51" i="8"/>
  <c r="Y51" i="8" s="1"/>
  <c r="AD51" i="8" s="1"/>
  <c r="U53" i="9"/>
  <c r="Z53" i="9" s="1"/>
  <c r="AE53" i="9" s="1"/>
  <c r="T53" i="9"/>
  <c r="Y53" i="9" s="1"/>
  <c r="AD53" i="9" s="1"/>
  <c r="AG50" i="11"/>
  <c r="T51" i="5"/>
  <c r="Y51" i="5" s="1"/>
  <c r="AD51" i="5" s="1"/>
  <c r="U51" i="5"/>
  <c r="Z51" i="5" s="1"/>
  <c r="AE51" i="5" s="1"/>
  <c r="AG50" i="6"/>
  <c r="AG50" i="8"/>
  <c r="U51" i="10"/>
  <c r="Z51" i="10" s="1"/>
  <c r="AE51" i="10" s="1"/>
  <c r="T51" i="10"/>
  <c r="Y51" i="10" s="1"/>
  <c r="AD51" i="10" s="1"/>
  <c r="U51" i="11"/>
  <c r="Z51" i="11" s="1"/>
  <c r="AE51" i="11" s="1"/>
  <c r="T51" i="11"/>
  <c r="Y51" i="11" s="1"/>
  <c r="AD51" i="11" s="1"/>
  <c r="U51" i="6"/>
  <c r="Z51" i="6" s="1"/>
  <c r="AE51" i="6" s="1"/>
  <c r="T51" i="6"/>
  <c r="Y51" i="6" s="1"/>
  <c r="AD51" i="6" s="1"/>
  <c r="AG49" i="1"/>
  <c r="AG50" i="3"/>
  <c r="U51" i="3"/>
  <c r="Z51" i="3" s="1"/>
  <c r="AE51" i="3" s="1"/>
  <c r="T51" i="3"/>
  <c r="Y51" i="3" s="1"/>
  <c r="AD51" i="3" s="1"/>
  <c r="T51" i="4"/>
  <c r="Y51" i="4" s="1"/>
  <c r="AD51" i="4" s="1"/>
  <c r="U51" i="4"/>
  <c r="Z51" i="4" s="1"/>
  <c r="AE51" i="4" s="1"/>
  <c r="N53" i="7"/>
  <c r="V51" i="12"/>
  <c r="AA51" i="12" s="1"/>
  <c r="AF51" i="12" s="1"/>
  <c r="N53" i="12"/>
  <c r="O53" i="12" s="1"/>
  <c r="O52" i="12"/>
  <c r="N53" i="11"/>
  <c r="O53" i="11" s="1"/>
  <c r="O52" i="11"/>
  <c r="V51" i="11"/>
  <c r="AA51" i="11" s="1"/>
  <c r="AF51" i="11" s="1"/>
  <c r="N53" i="10"/>
  <c r="O53" i="10" s="1"/>
  <c r="O52" i="10"/>
  <c r="V51" i="10"/>
  <c r="AA51" i="10" s="1"/>
  <c r="AF51" i="10" s="1"/>
  <c r="AG51" i="10" s="1"/>
  <c r="V52" i="9"/>
  <c r="AA52" i="9" s="1"/>
  <c r="AF52" i="9" s="1"/>
  <c r="V53" i="9"/>
  <c r="AA53" i="9" s="1"/>
  <c r="AF53" i="9" s="1"/>
  <c r="N53" i="8"/>
  <c r="O53" i="8" s="1"/>
  <c r="O52" i="8"/>
  <c r="V51" i="8"/>
  <c r="AA51" i="8" s="1"/>
  <c r="AF51" i="8" s="1"/>
  <c r="O53" i="7"/>
  <c r="P52" i="7"/>
  <c r="N53" i="6"/>
  <c r="O53" i="6" s="1"/>
  <c r="O52" i="6"/>
  <c r="V51" i="6"/>
  <c r="AA51" i="6" s="1"/>
  <c r="AF51" i="6" s="1"/>
  <c r="V51" i="5"/>
  <c r="AA51" i="5" s="1"/>
  <c r="AF51" i="5" s="1"/>
  <c r="N53" i="5"/>
  <c r="O53" i="5" s="1"/>
  <c r="O52" i="5"/>
  <c r="N53" i="4"/>
  <c r="O53" i="4" s="1"/>
  <c r="O52" i="4"/>
  <c r="V51" i="4"/>
  <c r="AA51" i="4" s="1"/>
  <c r="AF51" i="4" s="1"/>
  <c r="N53" i="3"/>
  <c r="O53" i="3" s="1"/>
  <c r="O52" i="3"/>
  <c r="V51" i="3"/>
  <c r="AA51" i="3" s="1"/>
  <c r="AF51" i="3" s="1"/>
  <c r="V50" i="1"/>
  <c r="AA50" i="1" s="1"/>
  <c r="AF50" i="1" s="1"/>
  <c r="N52" i="1"/>
  <c r="O51" i="1"/>
  <c r="AG51" i="3" l="1"/>
  <c r="AJ4" i="9"/>
  <c r="AJ5" i="9"/>
  <c r="T53" i="5"/>
  <c r="U53" i="5"/>
  <c r="T52" i="8"/>
  <c r="Y52" i="8" s="1"/>
  <c r="AD52" i="8" s="1"/>
  <c r="U52" i="8"/>
  <c r="Z52" i="8" s="1"/>
  <c r="AE52" i="8" s="1"/>
  <c r="U53" i="11"/>
  <c r="T53" i="11"/>
  <c r="T53" i="8"/>
  <c r="Y53" i="8" s="1"/>
  <c r="AD53" i="8" s="1"/>
  <c r="U53" i="8"/>
  <c r="Z51" i="7"/>
  <c r="AE51" i="7" s="1"/>
  <c r="AH51" i="7" s="1"/>
  <c r="AG51" i="5"/>
  <c r="U52" i="10"/>
  <c r="Z52" i="10" s="1"/>
  <c r="AE52" i="10" s="1"/>
  <c r="T52" i="10"/>
  <c r="Y52" i="10" s="1"/>
  <c r="AD52" i="10" s="1"/>
  <c r="U52" i="12"/>
  <c r="Z52" i="12" s="1"/>
  <c r="AE52" i="12" s="1"/>
  <c r="T52" i="12"/>
  <c r="Y52" i="12" s="1"/>
  <c r="AD52" i="12" s="1"/>
  <c r="U53" i="6"/>
  <c r="T53" i="6"/>
  <c r="Y53" i="6" s="1"/>
  <c r="AD53" i="6" s="1"/>
  <c r="U52" i="11"/>
  <c r="Z52" i="11" s="1"/>
  <c r="AE52" i="11" s="1"/>
  <c r="T52" i="11"/>
  <c r="Y52" i="11" s="1"/>
  <c r="AD52" i="11" s="1"/>
  <c r="AR50" i="1"/>
  <c r="U51" i="1"/>
  <c r="Z51" i="1" s="1"/>
  <c r="AE51" i="1" s="1"/>
  <c r="T51" i="1"/>
  <c r="Y51" i="1" s="1"/>
  <c r="AD51" i="1" s="1"/>
  <c r="AG51" i="6"/>
  <c r="U52" i="7"/>
  <c r="Z52" i="7" s="1"/>
  <c r="AE52" i="7" s="1"/>
  <c r="V52" i="7"/>
  <c r="AA52" i="7" s="1"/>
  <c r="AF52" i="7" s="1"/>
  <c r="W52" i="7"/>
  <c r="AB52" i="7" s="1"/>
  <c r="U53" i="10"/>
  <c r="Z53" i="10" s="1"/>
  <c r="AE53" i="10" s="1"/>
  <c r="T53" i="10"/>
  <c r="Y53" i="10" s="1"/>
  <c r="AD53" i="10" s="1"/>
  <c r="U53" i="12"/>
  <c r="Z53" i="12" s="1"/>
  <c r="AE53" i="12" s="1"/>
  <c r="AJ4" i="12" s="1"/>
  <c r="T53" i="12"/>
  <c r="Y53" i="12" s="1"/>
  <c r="AD53" i="12" s="1"/>
  <c r="P53" i="7"/>
  <c r="AG51" i="11"/>
  <c r="AG51" i="8"/>
  <c r="AG50" i="1"/>
  <c r="U52" i="5"/>
  <c r="Z52" i="5" s="1"/>
  <c r="AE52" i="5" s="1"/>
  <c r="T52" i="5"/>
  <c r="Y52" i="5" s="1"/>
  <c r="AD52" i="5" s="1"/>
  <c r="U52" i="6"/>
  <c r="Z52" i="6" s="1"/>
  <c r="AE52" i="6" s="1"/>
  <c r="T52" i="6"/>
  <c r="Y52" i="6" s="1"/>
  <c r="AD52" i="6" s="1"/>
  <c r="T52" i="3"/>
  <c r="Y52" i="3" s="1"/>
  <c r="AD52" i="3" s="1"/>
  <c r="U52" i="3"/>
  <c r="Z52" i="3" s="1"/>
  <c r="AE52" i="3" s="1"/>
  <c r="T53" i="3"/>
  <c r="U53" i="3"/>
  <c r="U52" i="4"/>
  <c r="Z52" i="4" s="1"/>
  <c r="AE52" i="4" s="1"/>
  <c r="T52" i="4"/>
  <c r="Y52" i="4" s="1"/>
  <c r="AD52" i="4" s="1"/>
  <c r="U53" i="4"/>
  <c r="Z53" i="4" s="1"/>
  <c r="AE53" i="4" s="1"/>
  <c r="AJ4" i="4" s="1"/>
  <c r="T53" i="4"/>
  <c r="AG51" i="4"/>
  <c r="V53" i="12"/>
  <c r="AA53" i="12" s="1"/>
  <c r="AF53" i="12" s="1"/>
  <c r="V52" i="12"/>
  <c r="AA52" i="12" s="1"/>
  <c r="AF52" i="12" s="1"/>
  <c r="V52" i="11"/>
  <c r="AA52" i="11" s="1"/>
  <c r="AF52" i="11" s="1"/>
  <c r="Z53" i="11"/>
  <c r="AE53" i="11" s="1"/>
  <c r="AJ4" i="11" s="1"/>
  <c r="Y53" i="11"/>
  <c r="AD53" i="11" s="1"/>
  <c r="V53" i="11"/>
  <c r="AA53" i="11" s="1"/>
  <c r="AF53" i="11" s="1"/>
  <c r="V52" i="10"/>
  <c r="AA52" i="10" s="1"/>
  <c r="AF52" i="10" s="1"/>
  <c r="V53" i="10"/>
  <c r="AA53" i="10" s="1"/>
  <c r="AF53" i="10" s="1"/>
  <c r="AJ5" i="10" s="1"/>
  <c r="AJ3" i="9"/>
  <c r="AG53" i="9"/>
  <c r="Z53" i="8"/>
  <c r="AE53" i="8" s="1"/>
  <c r="AJ4" i="8" s="1"/>
  <c r="V52" i="8"/>
  <c r="AA52" i="8" s="1"/>
  <c r="AF52" i="8" s="1"/>
  <c r="V53" i="8"/>
  <c r="AA53" i="8" s="1"/>
  <c r="AF53" i="8" s="1"/>
  <c r="AG52" i="7"/>
  <c r="AH52" i="7" s="1"/>
  <c r="V52" i="6"/>
  <c r="AA52" i="6" s="1"/>
  <c r="AF52" i="6" s="1"/>
  <c r="Z53" i="6"/>
  <c r="AE53" i="6" s="1"/>
  <c r="V53" i="6"/>
  <c r="AA53" i="6" s="1"/>
  <c r="AF53" i="6" s="1"/>
  <c r="Y53" i="5"/>
  <c r="AD53" i="5" s="1"/>
  <c r="V52" i="5"/>
  <c r="AA52" i="5" s="1"/>
  <c r="AF52" i="5" s="1"/>
  <c r="Z53" i="5"/>
  <c r="AE53" i="5" s="1"/>
  <c r="AJ4" i="5" s="1"/>
  <c r="V53" i="5"/>
  <c r="AA53" i="5" s="1"/>
  <c r="AF53" i="5" s="1"/>
  <c r="Y53" i="4"/>
  <c r="AD53" i="4" s="1"/>
  <c r="V52" i="4"/>
  <c r="AA52" i="4" s="1"/>
  <c r="AF52" i="4" s="1"/>
  <c r="AG52" i="4" s="1"/>
  <c r="V53" i="4"/>
  <c r="AA53" i="4" s="1"/>
  <c r="AF53" i="4" s="1"/>
  <c r="Z53" i="3"/>
  <c r="AE53" i="3" s="1"/>
  <c r="AJ4" i="3" s="1"/>
  <c r="Y53" i="3"/>
  <c r="AD53" i="3" s="1"/>
  <c r="V52" i="3"/>
  <c r="AA52" i="3" s="1"/>
  <c r="AF52" i="3" s="1"/>
  <c r="V53" i="3"/>
  <c r="AA53" i="3" s="1"/>
  <c r="AF53" i="3" s="1"/>
  <c r="V51" i="1"/>
  <c r="AA51" i="1" s="1"/>
  <c r="AF51" i="1" s="1"/>
  <c r="N53" i="1"/>
  <c r="O53" i="1" s="1"/>
  <c r="O52" i="1"/>
  <c r="AJ4" i="6" l="1"/>
  <c r="AG52" i="6"/>
  <c r="AG52" i="8"/>
  <c r="AJ4" i="10"/>
  <c r="AG52" i="11"/>
  <c r="AP1" i="9" a="1"/>
  <c r="AP1" i="9" s="1"/>
  <c r="M10" i="2" s="1"/>
  <c r="AJ6" i="9"/>
  <c r="I10" i="2" s="1"/>
  <c r="AG52" i="3"/>
  <c r="U53" i="7"/>
  <c r="Z53" i="7" s="1"/>
  <c r="AE53" i="7" s="1"/>
  <c r="V53" i="7"/>
  <c r="AA53" i="7" s="1"/>
  <c r="AF53" i="7" s="1"/>
  <c r="AK4" i="7" s="1"/>
  <c r="W53" i="7"/>
  <c r="AB53" i="7" s="1"/>
  <c r="AG53" i="7" s="1"/>
  <c r="AG52" i="10"/>
  <c r="AG52" i="5"/>
  <c r="AR52" i="1"/>
  <c r="U53" i="1"/>
  <c r="T53" i="1"/>
  <c r="AR51" i="1"/>
  <c r="AU1" i="1" s="1"/>
  <c r="T52" i="1"/>
  <c r="Y52" i="1" s="1"/>
  <c r="AD52" i="1" s="1"/>
  <c r="U52" i="1"/>
  <c r="Z52" i="1" s="1"/>
  <c r="AE52" i="1" s="1"/>
  <c r="AG52" i="12"/>
  <c r="AG51" i="1"/>
  <c r="AJ5" i="8"/>
  <c r="AJ5" i="3"/>
  <c r="AJ5" i="5"/>
  <c r="AJ5" i="11"/>
  <c r="AK5" i="7"/>
  <c r="V53" i="1"/>
  <c r="AA53" i="1" s="1"/>
  <c r="AF53" i="1" s="1"/>
  <c r="AJ5" i="6"/>
  <c r="AJ3" i="12"/>
  <c r="AG53" i="12"/>
  <c r="AJ5" i="12"/>
  <c r="AJ3" i="11"/>
  <c r="AG53" i="11"/>
  <c r="AJ3" i="10"/>
  <c r="AJ6" i="10" s="1"/>
  <c r="AG53" i="10"/>
  <c r="AP1" i="10" s="1" a="1"/>
  <c r="AP1" i="10" s="1"/>
  <c r="AM1" i="9"/>
  <c r="AJ3" i="8"/>
  <c r="AG53" i="8"/>
  <c r="AK3" i="7"/>
  <c r="AH53" i="7"/>
  <c r="AJ3" i="6"/>
  <c r="AG53" i="6"/>
  <c r="AJ3" i="5"/>
  <c r="AJ6" i="5" s="1"/>
  <c r="AG53" i="5"/>
  <c r="AJ5" i="4"/>
  <c r="AJ3" i="4"/>
  <c r="AG53" i="4"/>
  <c r="AJ3" i="3"/>
  <c r="AJ6" i="3" s="1"/>
  <c r="AG53" i="3"/>
  <c r="Z53" i="1"/>
  <c r="AE53" i="1" s="1"/>
  <c r="Y53" i="1"/>
  <c r="AD53" i="1" s="1"/>
  <c r="V52" i="1"/>
  <c r="AA52" i="1" s="1"/>
  <c r="AF52" i="1" s="1"/>
  <c r="M18" i="2" l="1"/>
  <c r="AJ4" i="1"/>
  <c r="I18" i="2"/>
  <c r="AJ6" i="8"/>
  <c r="AM1" i="8" s="1"/>
  <c r="M9" i="2"/>
  <c r="U8" i="2"/>
  <c r="M20" i="2"/>
  <c r="I9" i="2"/>
  <c r="Q8" i="2"/>
  <c r="I20" i="2"/>
  <c r="I19" i="2"/>
  <c r="I6" i="2"/>
  <c r="Q5" i="2"/>
  <c r="AM1" i="5"/>
  <c r="R5" i="2" s="1"/>
  <c r="J18" i="2"/>
  <c r="J10" i="2"/>
  <c r="I4" i="2"/>
  <c r="I23" i="2"/>
  <c r="AK6" i="7"/>
  <c r="AP1" i="6" a="1"/>
  <c r="AP1" i="6" s="1"/>
  <c r="AP1" i="8" a="1"/>
  <c r="AP1" i="8" s="1"/>
  <c r="AJ5" i="1"/>
  <c r="AP1" i="5" a="1"/>
  <c r="AP1" i="5" s="1"/>
  <c r="AJ6" i="4"/>
  <c r="AJ6" i="6"/>
  <c r="AJ6" i="11"/>
  <c r="AJ3" i="1"/>
  <c r="AG53" i="1"/>
  <c r="AP1" i="3" a="1"/>
  <c r="AP1" i="3" s="1"/>
  <c r="AG52" i="1"/>
  <c r="AJ6" i="12"/>
  <c r="AM1" i="10"/>
  <c r="AM1" i="3"/>
  <c r="I11" i="2" l="1"/>
  <c r="I13" i="2"/>
  <c r="Q10" i="2"/>
  <c r="AP1" i="11" a="1"/>
  <c r="AP1" i="11" s="1"/>
  <c r="J11" i="2"/>
  <c r="J19" i="2"/>
  <c r="I7" i="2"/>
  <c r="Q6" i="2"/>
  <c r="AM1" i="6"/>
  <c r="J9" i="2"/>
  <c r="R8" i="2"/>
  <c r="J20" i="2"/>
  <c r="I5" i="2"/>
  <c r="I24" i="2"/>
  <c r="Q4" i="2"/>
  <c r="I12" i="2"/>
  <c r="Q9" i="2"/>
  <c r="M6" i="2"/>
  <c r="U5" i="2"/>
  <c r="M11" i="2"/>
  <c r="M19" i="2"/>
  <c r="M7" i="2"/>
  <c r="U6" i="2"/>
  <c r="J6" i="2"/>
  <c r="AJ6" i="1"/>
  <c r="Q3" i="2" s="1"/>
  <c r="I8" i="2"/>
  <c r="Q7" i="2"/>
  <c r="M4" i="2"/>
  <c r="M23" i="2"/>
  <c r="J4" i="2"/>
  <c r="J23" i="2"/>
  <c r="AQ1" i="7" a="1"/>
  <c r="AQ1" i="7" s="1"/>
  <c r="AM1" i="4"/>
  <c r="AN1" i="7"/>
  <c r="AP1" i="12" a="1"/>
  <c r="AP1" i="12" s="1"/>
  <c r="AP1" i="4" a="1"/>
  <c r="AP1" i="4" s="1"/>
  <c r="AM1" i="11"/>
  <c r="I3" i="2"/>
  <c r="AM1" i="12"/>
  <c r="R6" i="2" l="1"/>
  <c r="J7" i="2"/>
  <c r="AU2" i="1"/>
  <c r="AP1" i="1" a="1"/>
  <c r="AP1" i="1" s="1"/>
  <c r="J13" i="2"/>
  <c r="R10" i="2"/>
  <c r="M13" i="2"/>
  <c r="U10" i="2"/>
  <c r="J5" i="2"/>
  <c r="R4" i="2"/>
  <c r="J24" i="2"/>
  <c r="M8" i="2"/>
  <c r="U7" i="2"/>
  <c r="AM1" i="1"/>
  <c r="R3" i="2" s="1"/>
  <c r="M5" i="2"/>
  <c r="U4" i="2"/>
  <c r="M24" i="2"/>
  <c r="M12" i="2"/>
  <c r="U9" i="2"/>
  <c r="J12" i="2"/>
  <c r="R9" i="2"/>
  <c r="J8" i="2"/>
  <c r="R7" i="2"/>
  <c r="AM2" i="10"/>
  <c r="AN2" i="7" l="1"/>
  <c r="AM2" i="6"/>
  <c r="S6" i="2" s="1"/>
  <c r="T6" i="2" s="1"/>
  <c r="J3" i="2"/>
  <c r="AM2" i="5"/>
  <c r="AM2" i="12"/>
  <c r="K8" i="2"/>
  <c r="L8" i="2" s="1"/>
  <c r="S7" i="2"/>
  <c r="T7" i="2" s="1"/>
  <c r="K7" i="2"/>
  <c r="L7" i="2" s="1"/>
  <c r="K9" i="2"/>
  <c r="L9" i="2" s="1"/>
  <c r="S8" i="2"/>
  <c r="T8" i="2" s="1"/>
  <c r="K20" i="2"/>
  <c r="L20" i="2" s="1"/>
  <c r="K6" i="2"/>
  <c r="L6" i="2" s="1"/>
  <c r="S5" i="2"/>
  <c r="T5" i="2" s="1"/>
  <c r="K12" i="2"/>
  <c r="L12" i="2" s="1"/>
  <c r="S9" i="2"/>
  <c r="T9" i="2" s="1"/>
  <c r="M3" i="2"/>
  <c r="AX1" i="1"/>
  <c r="U3" i="2"/>
  <c r="AM2" i="4"/>
  <c r="AM2" i="9"/>
  <c r="AM2" i="11"/>
  <c r="AM2" i="8"/>
  <c r="AM2" i="3"/>
  <c r="K4" i="2" s="1"/>
  <c r="L4" i="2" s="1"/>
  <c r="K19" i="2" l="1"/>
  <c r="L19" i="2" s="1"/>
  <c r="K11" i="2"/>
  <c r="L11" i="2" s="1"/>
  <c r="K13" i="2"/>
  <c r="L13" i="2" s="1"/>
  <c r="S10" i="2"/>
  <c r="T10" i="2" s="1"/>
  <c r="B18" i="2" s="1" a="1"/>
  <c r="B18" i="2" s="1"/>
  <c r="K10" i="2"/>
  <c r="L10" i="2" s="1"/>
  <c r="K18" i="2"/>
  <c r="L18" i="2" s="1"/>
  <c r="L21" i="2" s="1"/>
  <c r="K5" i="2"/>
  <c r="L5" i="2" s="1"/>
  <c r="S4" i="2"/>
  <c r="T4" i="2" s="1"/>
  <c r="B17" i="2" s="1" a="1"/>
  <c r="B17" i="2" s="1"/>
  <c r="K24" i="2"/>
  <c r="L24" i="2" s="1"/>
  <c r="K23" i="2"/>
  <c r="L23" i="2" s="1"/>
  <c r="L25" i="2" s="1"/>
  <c r="B19" i="2" l="1" a="1"/>
  <c r="B19" i="2" s="1"/>
  <c r="H14" i="2" l="1"/>
  <c r="P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<sst xmlns="http://schemas.openxmlformats.org/spreadsheetml/2006/main" count="658" uniqueCount="90">
  <si>
    <t>Years</t>
  </si>
  <si>
    <t>Age x</t>
  </si>
  <si>
    <t>Probability of death (qx)</t>
  </si>
  <si>
    <t>ISTAT</t>
  </si>
  <si>
    <t>RFR No VA</t>
  </si>
  <si>
    <t>Discount Factors</t>
  </si>
  <si>
    <t>Spot rate</t>
  </si>
  <si>
    <t>FWD rate</t>
  </si>
  <si>
    <t>EIOPA RFR TERM STRUCTURE 31/03/2024</t>
  </si>
  <si>
    <t>Not defined</t>
  </si>
  <si>
    <t>PARAMETERS</t>
  </si>
  <si>
    <t>Expenses</t>
  </si>
  <si>
    <t>COMM</t>
  </si>
  <si>
    <t>Lapse</t>
  </si>
  <si>
    <t>F0</t>
  </si>
  <si>
    <t>EQ0</t>
  </si>
  <si>
    <t>PR0</t>
  </si>
  <si>
    <t>Inflation rate</t>
  </si>
  <si>
    <t>RD rate</t>
  </si>
  <si>
    <t>COMM rate</t>
  </si>
  <si>
    <t>Lapse rate</t>
  </si>
  <si>
    <t>FUND PROJECTION</t>
  </si>
  <si>
    <t>Equity</t>
  </si>
  <si>
    <t>Property</t>
  </si>
  <si>
    <t>Fund</t>
  </si>
  <si>
    <t>Comm Benefit</t>
  </si>
  <si>
    <t>Death</t>
  </si>
  <si>
    <t>CONTRACT LAPSE PROBA (STILL ACTIVE)</t>
  </si>
  <si>
    <t>CASH FLOWS FOR THE COMPUTATION OF THE LIABILITIES</t>
  </si>
  <si>
    <t>BEL</t>
  </si>
  <si>
    <t>Total Liabilities</t>
  </si>
  <si>
    <t>BOF</t>
  </si>
  <si>
    <t>DELTA BOF</t>
  </si>
  <si>
    <t>DURATION</t>
  </si>
  <si>
    <t>Total</t>
  </si>
  <si>
    <t>PVFP</t>
  </si>
  <si>
    <t>PVFP TOTAL</t>
  </si>
  <si>
    <t>LEAK</t>
  </si>
  <si>
    <t>Market Correlation Matrix</t>
  </si>
  <si>
    <t>IR</t>
  </si>
  <si>
    <t>Mkt</t>
  </si>
  <si>
    <t>Pr</t>
  </si>
  <si>
    <t>Life Correlation Matrix</t>
  </si>
  <si>
    <t>Mortality</t>
  </si>
  <si>
    <t>CAT</t>
  </si>
  <si>
    <t>Life vs Mkr Correlation Matrix</t>
  </si>
  <si>
    <t>Life</t>
  </si>
  <si>
    <t>RESULTS</t>
  </si>
  <si>
    <t>Base Case</t>
  </si>
  <si>
    <t>IR UP</t>
  </si>
  <si>
    <t>IR DW</t>
  </si>
  <si>
    <t>EQ</t>
  </si>
  <si>
    <t>PR</t>
  </si>
  <si>
    <t>Lapse DW</t>
  </si>
  <si>
    <t>MVA</t>
  </si>
  <si>
    <t>SCR</t>
  </si>
  <si>
    <t>Duration</t>
  </si>
  <si>
    <t>FINAL RESULTS</t>
  </si>
  <si>
    <t>SCR MKT</t>
  </si>
  <si>
    <t>SCR LIFE</t>
  </si>
  <si>
    <t>BSCR</t>
  </si>
  <si>
    <t>Expenses shock rate</t>
  </si>
  <si>
    <t>Expenses shocked</t>
  </si>
  <si>
    <t>Inflation rate shocked</t>
  </si>
  <si>
    <t>Lapse Mass rate</t>
  </si>
  <si>
    <t>Lapse rate Up</t>
  </si>
  <si>
    <t>Lapse rate Down</t>
  </si>
  <si>
    <t>Mortality stress rate</t>
  </si>
  <si>
    <t>PR0 shocked</t>
  </si>
  <si>
    <t>Shocked rate property</t>
  </si>
  <si>
    <t>EQ0 shocked</t>
  </si>
  <si>
    <t>Shock Rate Equity</t>
  </si>
  <si>
    <t>Times</t>
  </si>
  <si>
    <t xml:space="preserve">Equals </t>
  </si>
  <si>
    <t>CASH FLOWS x PROBA</t>
  </si>
  <si>
    <t>CAT schock</t>
  </si>
  <si>
    <t>LAPSE</t>
  </si>
  <si>
    <t>Lapse UP</t>
  </si>
  <si>
    <t>Lapse MASS</t>
  </si>
  <si>
    <t>MAX</t>
  </si>
  <si>
    <t>Check the maximum SCR !</t>
  </si>
  <si>
    <t>Probability of death (qx) shocked</t>
  </si>
  <si>
    <t>FOR IR RISK AND LAPSE RISK :</t>
  </si>
  <si>
    <t>WITH THE RIGHT SCR FOR IR &amp; SCR FOR LAPSE</t>
  </si>
  <si>
    <t>WITH ALL THE SCR (i.e IR UP, DW &amp; LAPSE UP, DW, MASS)</t>
  </si>
  <si>
    <t>CORRELATION MATRICES :</t>
  </si>
  <si>
    <t>Equals</t>
  </si>
  <si>
    <t>DISCOUNTED VALUE</t>
  </si>
  <si>
    <t xml:space="preserve">Times </t>
  </si>
  <si>
    <t>PROXY  PVFP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</si>
</sst>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€&quot;#,##0.00"/>
    <numFmt numFmtId="165" formatCode="0.000000"/>
    <numFmt numFmtId="166" formatCode="0.000"/>
    <numFmt numFmtId="167" formatCode="#,##0.000\ &quot;€&quot;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ashed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6" borderId="1" xfId="0" applyFont="1" applyFill="1" applyBorder="1" applyAlignment="1">
      <alignment horizontal="center"/>
    </xf>
    <xf numFmtId="164" fontId="0" fillId="0" borderId="0" xfId="0" applyNumberFormat="1"/>
    <xf numFmtId="0" fontId="2" fillId="8" borderId="1" xfId="0" applyFont="1" applyFill="1" applyBorder="1" applyAlignment="1">
      <alignment horizontal="center"/>
    </xf>
    <xf numFmtId="164" fontId="0" fillId="8" borderId="1" xfId="0" applyNumberFormat="1" applyFill="1" applyBorder="1"/>
    <xf numFmtId="0" fontId="2" fillId="5" borderId="1" xfId="0" applyFont="1" applyFill="1" applyBorder="1"/>
    <xf numFmtId="0" fontId="7" fillId="9" borderId="1" xfId="0" applyFont="1" applyFill="1" applyBorder="1"/>
    <xf numFmtId="0" fontId="5" fillId="9" borderId="0" xfId="0" applyFont="1" applyFill="1" applyAlignment="1">
      <alignment horizontal="center"/>
    </xf>
    <xf numFmtId="9" fontId="0" fillId="9" borderId="0" xfId="0" applyNumberFormat="1" applyFill="1"/>
    <xf numFmtId="0" fontId="2" fillId="9" borderId="1" xfId="0" applyFont="1" applyFill="1" applyBorder="1" applyAlignment="1">
      <alignment horizontal="center"/>
    </xf>
    <xf numFmtId="164" fontId="0" fillId="0" borderId="1" xfId="0" applyNumberFormat="1" applyBorder="1"/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1" xfId="0" applyFont="1" applyFill="1" applyBorder="1"/>
    <xf numFmtId="0" fontId="0" fillId="9" borderId="0" xfId="0" applyFill="1" applyAlignment="1">
      <alignment horizontal="right" vertical="center"/>
    </xf>
    <xf numFmtId="164" fontId="0" fillId="9" borderId="0" xfId="0" applyNumberFormat="1" applyFill="1"/>
    <xf numFmtId="0" fontId="2" fillId="5" borderId="1" xfId="0" applyFont="1" applyFill="1" applyBorder="1" applyAlignment="1">
      <alignment horizontal="center"/>
    </xf>
    <xf numFmtId="0" fontId="0" fillId="6" borderId="1" xfId="0" applyFill="1" applyBorder="1"/>
    <xf numFmtId="164" fontId="0" fillId="6" borderId="1" xfId="0" applyNumberFormat="1" applyFill="1" applyBorder="1"/>
    <xf numFmtId="0" fontId="2" fillId="7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6" borderId="1" xfId="0" applyFont="1" applyFill="1" applyBorder="1"/>
    <xf numFmtId="0" fontId="2" fillId="11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12" borderId="1" xfId="0" applyFont="1" applyFill="1" applyBorder="1"/>
    <xf numFmtId="0" fontId="0" fillId="13" borderId="1" xfId="0" applyFill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4" borderId="1" xfId="0" applyFont="1" applyFill="1" applyBorder="1" applyAlignment="1">
      <alignment horizontal="right"/>
    </xf>
    <xf numFmtId="0" fontId="8" fillId="9" borderId="1" xfId="0" applyFont="1" applyFill="1" applyBorder="1" applyAlignment="1">
      <alignment horizontal="right"/>
    </xf>
    <xf numFmtId="0" fontId="2" fillId="6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2" fillId="0" borderId="0" xfId="0" applyFont="1"/>
    <xf numFmtId="0" fontId="2" fillId="0" borderId="0" xfId="0" applyFont="1"/>
    <xf numFmtId="0" fontId="2" fillId="4" borderId="11" xfId="0" applyFont="1" applyFill="1" applyBorder="1" applyAlignment="1">
      <alignment horizontal="right"/>
    </xf>
    <xf numFmtId="166" fontId="0" fillId="0" borderId="1" xfId="0" applyNumberFormat="1" applyBorder="1"/>
    <xf numFmtId="164" fontId="9" fillId="11" borderId="1" xfId="0" applyNumberFormat="1" applyFont="1" applyFill="1" applyBorder="1"/>
    <xf numFmtId="164" fontId="9" fillId="12" borderId="1" xfId="0" applyNumberFormat="1" applyFont="1" applyFill="1" applyBorder="1"/>
    <xf numFmtId="164" fontId="0" fillId="5" borderId="1" xfId="0" applyNumberFormat="1" applyFill="1" applyBorder="1"/>
    <xf numFmtId="10" fontId="0" fillId="5" borderId="1" xfId="0" applyNumberFormat="1" applyFill="1" applyBorder="1"/>
    <xf numFmtId="165" fontId="0" fillId="0" borderId="0" xfId="0" applyNumberFormat="1"/>
    <xf numFmtId="165" fontId="3" fillId="0" borderId="0" xfId="0" applyNumberFormat="1" applyFont="1" applyAlignment="1">
      <alignment horizontal="center"/>
    </xf>
    <xf numFmtId="166" fontId="0" fillId="8" borderId="1" xfId="0" applyNumberFormat="1" applyFill="1" applyBorder="1" applyAlignment="1">
      <alignment horizontal="center"/>
    </xf>
    <xf numFmtId="9" fontId="6" fillId="9" borderId="1" xfId="1" applyFont="1" applyFill="1" applyBorder="1"/>
    <xf numFmtId="9" fontId="0" fillId="5" borderId="1" xfId="1" applyFont="1" applyFill="1" applyBorder="1"/>
    <xf numFmtId="0" fontId="2" fillId="0" borderId="0" xfId="0" applyFont="1" applyAlignment="1">
      <alignment horizontal="center"/>
    </xf>
    <xf numFmtId="10" fontId="0" fillId="5" borderId="1" xfId="1" applyNumberFormat="1" applyFont="1" applyFill="1" applyBorder="1"/>
    <xf numFmtId="10" fontId="0" fillId="9" borderId="0" xfId="1" applyNumberFormat="1" applyFont="1" applyFill="1"/>
    <xf numFmtId="165" fontId="6" fillId="9" borderId="0" xfId="0" applyNumberFormat="1" applyFont="1" applyFill="1"/>
    <xf numFmtId="164" fontId="0" fillId="6" borderId="12" xfId="0" applyNumberFormat="1" applyFill="1" applyBorder="1"/>
    <xf numFmtId="10" fontId="0" fillId="9" borderId="0" xfId="1" applyNumberFormat="1" applyFont="1" applyFill="1" applyAlignment="1">
      <alignment horizontal="right" vertical="center"/>
    </xf>
    <xf numFmtId="165" fontId="0" fillId="9" borderId="0" xfId="0" applyNumberFormat="1" applyFill="1"/>
    <xf numFmtId="164" fontId="0" fillId="0" borderId="0" xfId="0" applyNumberFormat="1" applyAlignment="1">
      <alignment horizontal="center"/>
    </xf>
    <xf numFmtId="10" fontId="0" fillId="9" borderId="1" xfId="1" applyNumberFormat="1" applyFont="1" applyFill="1" applyBorder="1"/>
    <xf numFmtId="164" fontId="0" fillId="9" borderId="1" xfId="0" applyNumberFormat="1" applyFill="1" applyBorder="1"/>
    <xf numFmtId="10" fontId="0" fillId="9" borderId="0" xfId="0" applyNumberFormat="1" applyFill="1" applyAlignment="1">
      <alignment horizontal="right" vertical="center"/>
    </xf>
    <xf numFmtId="165" fontId="1" fillId="9" borderId="0" xfId="1" applyNumberFormat="1" applyFont="1" applyFill="1"/>
    <xf numFmtId="165" fontId="1" fillId="9" borderId="8" xfId="1" applyNumberFormat="1" applyFont="1" applyFill="1" applyBorder="1"/>
    <xf numFmtId="0" fontId="2" fillId="8" borderId="0" xfId="0" applyFont="1" applyFill="1"/>
    <xf numFmtId="167" fontId="0" fillId="8" borderId="0" xfId="0" applyNumberFormat="1" applyFill="1"/>
    <xf numFmtId="0" fontId="2" fillId="4" borderId="13" xfId="0" applyFont="1" applyFill="1" applyBorder="1" applyAlignment="1">
      <alignment horizontal="right"/>
    </xf>
    <xf numFmtId="164" fontId="14" fillId="0" borderId="1" xfId="0" applyNumberFormat="1" applyFont="1" applyBorder="1"/>
    <xf numFmtId="166" fontId="14" fillId="0" borderId="1" xfId="0" applyNumberFormat="1" applyFont="1" applyBorder="1"/>
    <xf numFmtId="0" fontId="11" fillId="12" borderId="2" xfId="0" applyFont="1" applyFill="1" applyBorder="1" applyAlignment="1">
      <alignment horizontal="center"/>
    </xf>
    <xf numFmtId="0" fontId="11" fillId="12" borderId="6" xfId="0" applyFont="1" applyFill="1" applyBorder="1" applyAlignment="1">
      <alignment horizontal="center"/>
    </xf>
    <xf numFmtId="0" fontId="11" fillId="12" borderId="3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1" borderId="6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3057-F211-7044-A276-553DD9C88349}">
  <dimension ref="A1:V26"/>
  <sheetViews>
    <sheetView zoomScale="75" workbookViewId="0">
      <selection activeCell="H35" sqref="H35"/>
    </sheetView>
  </sheetViews>
  <sheetFormatPr baseColWidth="10" defaultRowHeight="16" x14ac:dyDescent="0.2"/>
  <cols>
    <col min="1" max="1" width="29.83203125" customWidth="1"/>
    <col min="7" max="7" width="11.1640625" bestFit="1" customWidth="1"/>
    <col min="8" max="8" width="11.83203125" bestFit="1" customWidth="1"/>
    <col min="9" max="9" width="10.83203125" bestFit="1" customWidth="1"/>
    <col min="10" max="10" width="9.83203125" bestFit="1" customWidth="1"/>
    <col min="11" max="11" width="10.5" bestFit="1" customWidth="1"/>
    <col min="12" max="12" width="9.83203125" bestFit="1" customWidth="1"/>
    <col min="13" max="13" width="8.33203125" bestFit="1" customWidth="1"/>
    <col min="15" max="16" width="13.83203125" bestFit="1" customWidth="1"/>
  </cols>
  <sheetData>
    <row r="1" spans="1:22" x14ac:dyDescent="0.2">
      <c r="A1" s="79" t="s">
        <v>85</v>
      </c>
      <c r="B1" s="79"/>
      <c r="C1" s="79"/>
      <c r="D1" s="79"/>
      <c r="E1" s="79"/>
      <c r="G1" s="79" t="s">
        <v>84</v>
      </c>
      <c r="H1" s="79"/>
      <c r="I1" s="79"/>
      <c r="J1" s="79"/>
      <c r="K1" s="79"/>
      <c r="L1" s="79"/>
      <c r="M1" s="79"/>
      <c r="O1" s="79" t="s">
        <v>83</v>
      </c>
      <c r="P1" s="79"/>
      <c r="Q1" s="79"/>
      <c r="R1" s="79"/>
      <c r="S1" s="79"/>
      <c r="T1" s="79"/>
      <c r="U1" s="79"/>
    </row>
    <row r="2" spans="1:22" x14ac:dyDescent="0.2">
      <c r="A2" s="7" t="s">
        <v>38</v>
      </c>
      <c r="B2" s="4" t="s">
        <v>39</v>
      </c>
      <c r="C2" s="4" t="s">
        <v>40</v>
      </c>
      <c r="D2" s="4" t="s">
        <v>41</v>
      </c>
      <c r="E2" s="45"/>
      <c r="G2" s="28" t="s">
        <v>47</v>
      </c>
      <c r="H2" s="4" t="s">
        <v>54</v>
      </c>
      <c r="I2" s="4" t="s">
        <v>29</v>
      </c>
      <c r="J2" s="4" t="s">
        <v>31</v>
      </c>
      <c r="K2" s="4" t="s">
        <v>32</v>
      </c>
      <c r="L2" s="4" t="s">
        <v>55</v>
      </c>
      <c r="M2" s="4" t="s">
        <v>56</v>
      </c>
      <c r="N2" s="46"/>
      <c r="O2" s="28" t="s">
        <v>57</v>
      </c>
      <c r="P2" s="4" t="s">
        <v>54</v>
      </c>
      <c r="Q2" s="4" t="s">
        <v>29</v>
      </c>
      <c r="R2" s="4" t="s">
        <v>31</v>
      </c>
      <c r="S2" s="4" t="s">
        <v>32</v>
      </c>
      <c r="T2" s="4" t="s">
        <v>55</v>
      </c>
      <c r="U2" s="4" t="s">
        <v>56</v>
      </c>
    </row>
    <row r="3" spans="1:22" x14ac:dyDescent="0.2">
      <c r="A3" s="37" t="s">
        <v>39</v>
      </c>
      <c r="B3" s="35">
        <v>1</v>
      </c>
      <c r="C3" s="35">
        <v>0.5</v>
      </c>
      <c r="D3" s="35">
        <v>0.5</v>
      </c>
      <c r="E3" s="45"/>
      <c r="G3" s="37" t="s">
        <v>48</v>
      </c>
      <c r="H3" s="16">
        <f>'Base Case'!$O$3</f>
        <v>100000</v>
      </c>
      <c r="I3" s="16">
        <f>'Base Case'!$AJ$6</f>
        <v>95796.037751364653</v>
      </c>
      <c r="J3" s="16">
        <f>'Base Case'!$AM$1</f>
        <v>4203.9622486353474</v>
      </c>
      <c r="K3" s="16">
        <f>'Base Case'!$AM$2</f>
        <v>0</v>
      </c>
      <c r="L3" s="16">
        <f>MAX(K3,0)</f>
        <v>0</v>
      </c>
      <c r="M3" s="48">
        <f>'Base Case'!$AP$1</f>
        <v>5.6135512786632589</v>
      </c>
      <c r="O3" s="37" t="s">
        <v>48</v>
      </c>
      <c r="P3" s="16">
        <f>'Base Case'!$O$3</f>
        <v>100000</v>
      </c>
      <c r="Q3" s="16">
        <f>'Base Case'!$AJ$6</f>
        <v>95796.037751364653</v>
      </c>
      <c r="R3" s="16">
        <f>'Base Case'!$AM$1</f>
        <v>4203.9622486353474</v>
      </c>
      <c r="S3" s="16">
        <f>'Base Case'!$AM$2</f>
        <v>0</v>
      </c>
      <c r="T3" s="16">
        <f>MAX(S3,0)</f>
        <v>0</v>
      </c>
      <c r="U3" s="48">
        <f>'Base Case'!$AP$1</f>
        <v>5.6135512786632589</v>
      </c>
    </row>
    <row r="4" spans="1:22" x14ac:dyDescent="0.2">
      <c r="A4" s="37" t="s">
        <v>40</v>
      </c>
      <c r="B4" s="35">
        <v>0.5</v>
      </c>
      <c r="C4" s="35">
        <v>1</v>
      </c>
      <c r="D4" s="35">
        <v>0.75</v>
      </c>
      <c r="E4" s="45"/>
      <c r="G4" s="37" t="s">
        <v>49</v>
      </c>
      <c r="H4" s="74">
        <f>'IR UP'!$O$3</f>
        <v>100000</v>
      </c>
      <c r="I4" s="74">
        <f>'IR UP'!$AJ$6</f>
        <v>95777.036367211316</v>
      </c>
      <c r="J4" s="74">
        <f>'IR UP'!$AM$1</f>
        <v>4222.9636327886838</v>
      </c>
      <c r="K4" s="74">
        <f>'IR UP'!$AM$2</f>
        <v>-19.001384153336403</v>
      </c>
      <c r="L4" s="74">
        <f t="shared" ref="L4:L9" si="0">MAX(K4,0)</f>
        <v>0</v>
      </c>
      <c r="M4" s="75">
        <f>'IR UP'!$AP$1</f>
        <v>5.6129510398035212</v>
      </c>
      <c r="O4" s="37" t="s">
        <v>39</v>
      </c>
      <c r="P4" s="16">
        <f>'IR DW'!$O$3</f>
        <v>100000</v>
      </c>
      <c r="Q4" s="16">
        <f>'IR DW'!$AJ$6</f>
        <v>96158.401936479393</v>
      </c>
      <c r="R4" s="16">
        <f>'IR DW'!$AM$1</f>
        <v>3841.598063520607</v>
      </c>
      <c r="S4" s="16">
        <f>'IR DW'!$AM$2</f>
        <v>362.36418511474039</v>
      </c>
      <c r="T4" s="16">
        <f t="shared" ref="T4" si="1">MAX(S4,0)</f>
        <v>362.36418511474039</v>
      </c>
      <c r="U4" s="48">
        <f>'IR DW'!$AP$1</f>
        <v>5.6402357611982259</v>
      </c>
    </row>
    <row r="5" spans="1:22" x14ac:dyDescent="0.2">
      <c r="A5" s="47" t="s">
        <v>41</v>
      </c>
      <c r="B5" s="36">
        <v>0.5</v>
      </c>
      <c r="C5" s="36">
        <v>0.75</v>
      </c>
      <c r="D5" s="36">
        <v>1</v>
      </c>
      <c r="E5" s="45"/>
      <c r="G5" s="37" t="s">
        <v>50</v>
      </c>
      <c r="H5" s="16">
        <f>'IR DW'!$O$3</f>
        <v>100000</v>
      </c>
      <c r="I5" s="16">
        <f>'IR DW'!$AJ$6</f>
        <v>96158.401936479393</v>
      </c>
      <c r="J5" s="16">
        <f>'IR DW'!$AM$1</f>
        <v>3841.598063520607</v>
      </c>
      <c r="K5" s="16">
        <f>'IR DW'!$AM$2</f>
        <v>362.36418511474039</v>
      </c>
      <c r="L5" s="16">
        <f t="shared" si="0"/>
        <v>362.36418511474039</v>
      </c>
      <c r="M5" s="48">
        <f>'IR DW'!$AP$1</f>
        <v>5.6402357611982259</v>
      </c>
      <c r="O5" s="37" t="s">
        <v>51</v>
      </c>
      <c r="P5" s="16">
        <f>EQ!$O$3</f>
        <v>68800</v>
      </c>
      <c r="Q5" s="16">
        <f>EQ!$AJ$6</f>
        <v>67857.678577966304</v>
      </c>
      <c r="R5" s="16">
        <f>EQ!$AM$1</f>
        <v>942.32142203369585</v>
      </c>
      <c r="S5" s="16">
        <f>EQ!$AM$2</f>
        <v>3261.6408266016515</v>
      </c>
      <c r="T5" s="16">
        <f t="shared" ref="T5:T8" si="2">MAX(S5,0)</f>
        <v>3261.6408266016515</v>
      </c>
      <c r="U5" s="48">
        <f>EQ!$AP$1</f>
        <v>5.6976098805579092</v>
      </c>
    </row>
    <row r="6" spans="1:22" x14ac:dyDescent="0.2">
      <c r="A6" s="7" t="s">
        <v>42</v>
      </c>
      <c r="B6" s="4" t="s">
        <v>43</v>
      </c>
      <c r="C6" s="4" t="s">
        <v>13</v>
      </c>
      <c r="D6" s="4" t="s">
        <v>44</v>
      </c>
      <c r="E6" s="4" t="s">
        <v>11</v>
      </c>
      <c r="G6" s="37" t="s">
        <v>51</v>
      </c>
      <c r="H6" s="16">
        <f>EQ!$O$3</f>
        <v>68800</v>
      </c>
      <c r="I6" s="16">
        <f>EQ!$AJ$6</f>
        <v>67857.678577966304</v>
      </c>
      <c r="J6" s="16">
        <f>EQ!$AM$1</f>
        <v>942.32142203369585</v>
      </c>
      <c r="K6" s="16">
        <f>EQ!$AM$2</f>
        <v>3261.6408266016515</v>
      </c>
      <c r="L6" s="16">
        <f t="shared" si="0"/>
        <v>3261.6408266016515</v>
      </c>
      <c r="M6" s="48">
        <f>EQ!$AP$1</f>
        <v>5.6976098805579092</v>
      </c>
      <c r="O6" s="37" t="s">
        <v>52</v>
      </c>
      <c r="P6" s="16">
        <f>PR!$O$3</f>
        <v>95000</v>
      </c>
      <c r="Q6" s="16">
        <f>PR!$AJ$6</f>
        <v>91202.566490872559</v>
      </c>
      <c r="R6" s="16">
        <f>PR!$AM$1</f>
        <v>3797.4335091274406</v>
      </c>
      <c r="S6" s="16">
        <f>PR!$AM$2</f>
        <v>406.52873950790672</v>
      </c>
      <c r="T6" s="16">
        <f t="shared" si="2"/>
        <v>406.52873950790672</v>
      </c>
      <c r="U6" s="48">
        <f>PR!$AP$1</f>
        <v>5.6155706126701981</v>
      </c>
    </row>
    <row r="7" spans="1:22" x14ac:dyDescent="0.2">
      <c r="A7" s="37" t="s">
        <v>43</v>
      </c>
      <c r="B7" s="35">
        <v>1</v>
      </c>
      <c r="C7" s="35">
        <v>0</v>
      </c>
      <c r="D7" s="35">
        <v>0.25</v>
      </c>
      <c r="E7" s="35">
        <v>0.25</v>
      </c>
      <c r="G7" s="37" t="s">
        <v>52</v>
      </c>
      <c r="H7" s="16">
        <f>PR!$O$3</f>
        <v>95000</v>
      </c>
      <c r="I7" s="16">
        <f>PR!$AJ$6</f>
        <v>91202.566490872559</v>
      </c>
      <c r="J7" s="16">
        <f>PR!$AM$1</f>
        <v>3797.4335091274406</v>
      </c>
      <c r="K7" s="16">
        <f>PR!$AM$2</f>
        <v>406.52873950790672</v>
      </c>
      <c r="L7" s="16">
        <f t="shared" si="0"/>
        <v>406.52873950790672</v>
      </c>
      <c r="M7" s="48">
        <f>PR!$AP$1</f>
        <v>5.6155706126701981</v>
      </c>
      <c r="O7" s="37" t="s">
        <v>43</v>
      </c>
      <c r="P7" s="16">
        <f>MORTALITY!$P$3</f>
        <v>100000</v>
      </c>
      <c r="Q7" s="16">
        <f>MORTALITY!$AK$6</f>
        <v>95826.652931111108</v>
      </c>
      <c r="R7" s="16">
        <f>MORTALITY!$AN$1</f>
        <v>4173.347068888892</v>
      </c>
      <c r="S7" s="16">
        <f>MORTALITY!$AN$2</f>
        <v>30.615179746455397</v>
      </c>
      <c r="T7" s="16">
        <f t="shared" si="2"/>
        <v>30.615179746455397</v>
      </c>
      <c r="U7" s="48">
        <f>MORTALITY!$AQ$1</f>
        <v>5.5728380330201635</v>
      </c>
    </row>
    <row r="8" spans="1:22" x14ac:dyDescent="0.2">
      <c r="A8" s="37" t="s">
        <v>13</v>
      </c>
      <c r="B8" s="35">
        <v>0</v>
      </c>
      <c r="C8" s="35">
        <v>1</v>
      </c>
      <c r="D8" s="35">
        <v>0.25</v>
      </c>
      <c r="E8" s="35">
        <v>0.5</v>
      </c>
      <c r="G8" s="37" t="s">
        <v>43</v>
      </c>
      <c r="H8" s="16">
        <f>MORTALITY!$P$3</f>
        <v>100000</v>
      </c>
      <c r="I8" s="16">
        <f>MORTALITY!$AK$6</f>
        <v>95826.652931111108</v>
      </c>
      <c r="J8" s="16">
        <f>MORTALITY!$AN$1</f>
        <v>4173.347068888892</v>
      </c>
      <c r="K8" s="16">
        <f>MORTALITY!$AN$2</f>
        <v>30.615179746455397</v>
      </c>
      <c r="L8" s="16">
        <f t="shared" si="0"/>
        <v>30.615179746455397</v>
      </c>
      <c r="M8" s="48">
        <f>MORTALITY!$AQ$1</f>
        <v>5.5728380330201635</v>
      </c>
      <c r="O8" s="37" t="s">
        <v>13</v>
      </c>
      <c r="P8" s="16">
        <f>'LAPSE DW'!$O$3</f>
        <v>100000</v>
      </c>
      <c r="Q8" s="16">
        <f>'LAPSE MASS'!$AJ$6</f>
        <v>97411.599540427604</v>
      </c>
      <c r="R8" s="16">
        <f>'LAPSE MASS'!$AM$1</f>
        <v>2588.4004595723964</v>
      </c>
      <c r="S8" s="16">
        <f>'LAPSE MASS'!$AM$2</f>
        <v>1615.561789062951</v>
      </c>
      <c r="T8" s="16">
        <f t="shared" si="2"/>
        <v>1615.561789062951</v>
      </c>
      <c r="U8" s="48">
        <f>'LAPSE MASS'!$AP$1</f>
        <v>3.4019602272842064</v>
      </c>
    </row>
    <row r="9" spans="1:22" x14ac:dyDescent="0.2">
      <c r="A9" s="37" t="s">
        <v>44</v>
      </c>
      <c r="B9" s="35">
        <v>0.25</v>
      </c>
      <c r="C9" s="35">
        <v>0.25</v>
      </c>
      <c r="D9" s="35">
        <v>1</v>
      </c>
      <c r="E9" s="35">
        <v>0.25</v>
      </c>
      <c r="G9" s="37" t="s">
        <v>78</v>
      </c>
      <c r="H9" s="16">
        <f>'LAPSE MASS'!$O$3</f>
        <v>100000</v>
      </c>
      <c r="I9" s="16">
        <f>'LAPSE MASS'!$AJ$6</f>
        <v>97411.599540427604</v>
      </c>
      <c r="J9" s="16">
        <f>'LAPSE MASS'!$AM$1</f>
        <v>2588.4004595723964</v>
      </c>
      <c r="K9" s="16">
        <f>'LAPSE MASS'!$AM$2</f>
        <v>1615.561789062951</v>
      </c>
      <c r="L9" s="16">
        <f t="shared" si="0"/>
        <v>1615.561789062951</v>
      </c>
      <c r="M9" s="48">
        <f>'LAPSE MASS'!$AP$1</f>
        <v>3.4019602272842064</v>
      </c>
      <c r="O9" s="37" t="s">
        <v>11</v>
      </c>
      <c r="P9" s="16">
        <f>EXPENSES!$O$3</f>
        <v>100000</v>
      </c>
      <c r="Q9" s="16">
        <f>EXPENSES!$AJ$6</f>
        <v>95841.623957056785</v>
      </c>
      <c r="R9" s="16">
        <f>EXPENSES!$AM$1</f>
        <v>4158.376042943215</v>
      </c>
      <c r="S9" s="16">
        <f>EXPENSES!$AM$2</f>
        <v>45.586205692132353</v>
      </c>
      <c r="T9" s="16">
        <f>MAX(S9,0)</f>
        <v>45.586205692132353</v>
      </c>
      <c r="U9" s="48">
        <f>EXPENSES!$AP$1</f>
        <v>5.6145416057850532</v>
      </c>
    </row>
    <row r="10" spans="1:22" x14ac:dyDescent="0.2">
      <c r="A10" s="37" t="s">
        <v>11</v>
      </c>
      <c r="B10" s="35">
        <v>0.25</v>
      </c>
      <c r="C10" s="35">
        <v>0.5</v>
      </c>
      <c r="D10" s="35">
        <v>0.25</v>
      </c>
      <c r="E10" s="35">
        <v>1</v>
      </c>
      <c r="G10" s="37" t="s">
        <v>77</v>
      </c>
      <c r="H10" s="74">
        <f>'LAPSE UP'!$O$3</f>
        <v>100000</v>
      </c>
      <c r="I10" s="74">
        <f>'LAPSE UP'!$AJ$6</f>
        <v>96976.910912787076</v>
      </c>
      <c r="J10" s="74">
        <f>'LAPSE UP'!$AM$1</f>
        <v>3023.0890872129239</v>
      </c>
      <c r="K10" s="74">
        <f>'LAPSE UP'!$AM$2</f>
        <v>1180.8731614224234</v>
      </c>
      <c r="L10" s="74">
        <f t="shared" ref="L10:L11" si="3">MAX(K10,0)</f>
        <v>1180.8731614224234</v>
      </c>
      <c r="M10" s="75">
        <f>'LAPSE UP'!$AP$1</f>
        <v>4.0159881540719162</v>
      </c>
      <c r="O10" s="37" t="s">
        <v>44</v>
      </c>
      <c r="P10" s="16">
        <f>CAT!$O$3</f>
        <v>100000</v>
      </c>
      <c r="Q10" s="16">
        <f>CAT!$AJ$6</f>
        <v>95801.24985994598</v>
      </c>
      <c r="R10" s="16">
        <f>CAT!$AM$1</f>
        <v>4198.7501400540204</v>
      </c>
      <c r="S10" s="16">
        <f>CAT!$AM$2</f>
        <v>5.2121085813269019</v>
      </c>
      <c r="T10" s="16">
        <f>MAX(S10,0)</f>
        <v>5.2121085813269019</v>
      </c>
      <c r="U10" s="48">
        <f>CAT!$AP$1</f>
        <v>5.6063352772799382</v>
      </c>
    </row>
    <row r="11" spans="1:22" x14ac:dyDescent="0.2">
      <c r="A11" s="7" t="s">
        <v>45</v>
      </c>
      <c r="B11" s="4" t="s">
        <v>46</v>
      </c>
      <c r="C11" s="4" t="s">
        <v>40</v>
      </c>
      <c r="D11" s="43"/>
      <c r="E11" s="44"/>
      <c r="G11" s="37" t="s">
        <v>53</v>
      </c>
      <c r="H11" s="74">
        <f>'LAPSE DW'!$O$3</f>
        <v>100000</v>
      </c>
      <c r="I11" s="74">
        <f>'LAPSE DW'!$AJ$6</f>
        <v>93315.722219609263</v>
      </c>
      <c r="J11" s="74">
        <f>'LAPSE DW'!$AM$1</f>
        <v>6684.2777803907375</v>
      </c>
      <c r="K11" s="74">
        <f>'LAPSE DW'!$AM$2</f>
        <v>-2480.3155317553901</v>
      </c>
      <c r="L11" s="74">
        <f t="shared" si="3"/>
        <v>0</v>
      </c>
      <c r="M11" s="75">
        <f>'LAPSE DW'!$AP$1</f>
        <v>9.0348497063953399</v>
      </c>
      <c r="O11" s="37" t="s">
        <v>60</v>
      </c>
      <c r="P11" s="16">
        <f>B19</f>
        <v>4471.0697071199656</v>
      </c>
      <c r="V11" s="41"/>
    </row>
    <row r="12" spans="1:22" x14ac:dyDescent="0.2">
      <c r="A12" s="37" t="s">
        <v>46</v>
      </c>
      <c r="B12" s="35">
        <v>1</v>
      </c>
      <c r="C12" s="35">
        <v>0.25</v>
      </c>
      <c r="D12" s="42"/>
      <c r="G12" s="37" t="s">
        <v>11</v>
      </c>
      <c r="H12" s="16">
        <f>EXPENSES!$O$3</f>
        <v>100000</v>
      </c>
      <c r="I12" s="16">
        <f>EXPENSES!$AJ$6</f>
        <v>95841.623957056785</v>
      </c>
      <c r="J12" s="16">
        <f>EXPENSES!$AM$1</f>
        <v>4158.376042943215</v>
      </c>
      <c r="K12" s="16">
        <f>EXPENSES!$AM$2</f>
        <v>45.586205692132353</v>
      </c>
      <c r="L12" s="16">
        <f>MAX(K12,0)</f>
        <v>45.586205692132353</v>
      </c>
      <c r="M12" s="48">
        <f>EXPENSES!$AP$1</f>
        <v>5.6145416057850532</v>
      </c>
      <c r="V12" s="41"/>
    </row>
    <row r="13" spans="1:22" x14ac:dyDescent="0.2">
      <c r="A13" s="37" t="s">
        <v>40</v>
      </c>
      <c r="B13" s="35">
        <v>0.25</v>
      </c>
      <c r="C13" s="35">
        <v>1</v>
      </c>
      <c r="D13" s="42"/>
      <c r="G13" s="37" t="s">
        <v>44</v>
      </c>
      <c r="H13" s="16">
        <f>CAT!$O$3</f>
        <v>100000</v>
      </c>
      <c r="I13" s="16">
        <f>CAT!$AJ$6</f>
        <v>95801.24985994598</v>
      </c>
      <c r="J13" s="16">
        <f>CAT!$AM$1</f>
        <v>4198.7501400540204</v>
      </c>
      <c r="K13" s="16">
        <f>CAT!$AM$2</f>
        <v>5.2121085813269019</v>
      </c>
      <c r="L13" s="16">
        <f>MAX(K13,0)</f>
        <v>5.2121085813269019</v>
      </c>
      <c r="M13" s="48">
        <f>CAT!$AP$1</f>
        <v>5.6063352772799382</v>
      </c>
      <c r="V13" s="41"/>
    </row>
    <row r="14" spans="1:22" x14ac:dyDescent="0.2">
      <c r="A14" s="42"/>
      <c r="G14" s="73" t="s">
        <v>60</v>
      </c>
      <c r="H14" s="8">
        <f>B19</f>
        <v>4471.0697071199656</v>
      </c>
      <c r="V14" s="41"/>
    </row>
    <row r="15" spans="1:22" x14ac:dyDescent="0.2">
      <c r="A15" s="80" t="s">
        <v>57</v>
      </c>
      <c r="B15" s="80"/>
      <c r="C15" s="40"/>
      <c r="D15" s="40"/>
      <c r="E15" s="40"/>
      <c r="G15" s="32"/>
      <c r="H15" s="32"/>
      <c r="I15" s="32"/>
      <c r="J15" s="32"/>
      <c r="K15" s="32"/>
      <c r="L15" s="32"/>
      <c r="M15" s="32"/>
      <c r="N15" s="33"/>
      <c r="V15" s="41"/>
    </row>
    <row r="16" spans="1:22" x14ac:dyDescent="0.2">
      <c r="A16" s="80"/>
      <c r="B16" s="80"/>
      <c r="C16" s="40"/>
      <c r="D16" s="40"/>
      <c r="E16" s="40"/>
      <c r="G16" s="81" t="s">
        <v>82</v>
      </c>
      <c r="H16" s="81"/>
      <c r="I16" s="81"/>
      <c r="J16" s="81"/>
      <c r="K16" s="81"/>
      <c r="L16" s="81"/>
      <c r="M16" s="81"/>
      <c r="N16" s="34"/>
      <c r="V16" s="41"/>
    </row>
    <row r="17" spans="1:22" x14ac:dyDescent="0.2">
      <c r="A17" s="38" t="s">
        <v>58</v>
      </c>
      <c r="B17" s="16" cm="1">
        <f t="array" ref="B17">SQRT(MMULT(MMULT(TRANSPOSE(T4:T6),B3:D5),T4:T6))</f>
        <v>3775.3163678146611</v>
      </c>
      <c r="C17" s="40"/>
      <c r="D17" s="40"/>
      <c r="E17" s="40"/>
      <c r="G17" s="30" t="s">
        <v>76</v>
      </c>
      <c r="H17" s="82" t="s">
        <v>80</v>
      </c>
      <c r="I17" s="83"/>
      <c r="J17" s="83"/>
      <c r="K17" s="83"/>
      <c r="L17" s="83"/>
      <c r="M17" s="84"/>
      <c r="V17" s="41"/>
    </row>
    <row r="18" spans="1:22" x14ac:dyDescent="0.2">
      <c r="A18" s="38" t="s">
        <v>59</v>
      </c>
      <c r="B18" s="16" cm="1">
        <f t="array" ref="B18">SQRT(MMULT(MMULT(TRANSPOSE(T7:T10),B7:E10),T7:T10))</f>
        <v>1630.7124213365378</v>
      </c>
      <c r="C18" s="40"/>
      <c r="D18" s="40"/>
      <c r="E18" s="40"/>
      <c r="G18" s="29" t="s">
        <v>77</v>
      </c>
      <c r="H18" s="16">
        <f>'LAPSE UP'!$O$3</f>
        <v>100000</v>
      </c>
      <c r="I18" s="16">
        <f>'LAPSE UP'!$AJ$6</f>
        <v>96976.910912787076</v>
      </c>
      <c r="J18" s="16">
        <f>'LAPSE UP'!$AM$1</f>
        <v>3023.0890872129239</v>
      </c>
      <c r="K18" s="16">
        <f>'LAPSE UP'!$AM$2</f>
        <v>1180.8731614224234</v>
      </c>
      <c r="L18" s="16">
        <f t="shared" ref="L18:L20" si="4">MAX(K18,0)</f>
        <v>1180.8731614224234</v>
      </c>
      <c r="M18" s="48">
        <f>'LAPSE UP'!$AP$1</f>
        <v>4.0159881540719162</v>
      </c>
      <c r="V18" s="41"/>
    </row>
    <row r="19" spans="1:22" x14ac:dyDescent="0.2">
      <c r="A19" s="38" t="s">
        <v>60</v>
      </c>
      <c r="B19" s="16" cm="1">
        <f t="array" ref="B19">SQRT(MMULT(MMULT(TRANSPOSE(B17:B18),B12:C13),B17:B18))</f>
        <v>4471.0697071199656</v>
      </c>
      <c r="C19" s="40"/>
      <c r="D19" s="40"/>
      <c r="E19" s="40"/>
      <c r="G19" s="29" t="s">
        <v>53</v>
      </c>
      <c r="H19" s="16">
        <f>'LAPSE DW'!$O$3</f>
        <v>100000</v>
      </c>
      <c r="I19" s="16">
        <f>'LAPSE DW'!$AJ$6</f>
        <v>93315.722219609263</v>
      </c>
      <c r="J19" s="16">
        <f>'LAPSE DW'!$AM$1</f>
        <v>6684.2777803907375</v>
      </c>
      <c r="K19" s="16">
        <f>'LAPSE DW'!$AM$2</f>
        <v>-2480.3155317553901</v>
      </c>
      <c r="L19" s="16">
        <f t="shared" si="4"/>
        <v>0</v>
      </c>
      <c r="M19" s="48">
        <f>'LAPSE DW'!$AP$1</f>
        <v>9.0348497063953399</v>
      </c>
      <c r="V19" s="41"/>
    </row>
    <row r="20" spans="1:22" x14ac:dyDescent="0.2">
      <c r="A20" s="40"/>
      <c r="B20" s="40"/>
      <c r="C20" s="40"/>
      <c r="D20" s="40"/>
      <c r="E20" s="40"/>
      <c r="G20" s="29" t="s">
        <v>78</v>
      </c>
      <c r="H20" s="16">
        <f>'LAPSE DW'!$O$3</f>
        <v>100000</v>
      </c>
      <c r="I20" s="16">
        <f>'LAPSE MASS'!$AJ$6</f>
        <v>97411.599540427604</v>
      </c>
      <c r="J20" s="16">
        <f>'LAPSE MASS'!$AM$1</f>
        <v>2588.4004595723964</v>
      </c>
      <c r="K20" s="16">
        <f>'LAPSE MASS'!$AM$2</f>
        <v>1615.561789062951</v>
      </c>
      <c r="L20" s="16">
        <f t="shared" si="4"/>
        <v>1615.561789062951</v>
      </c>
      <c r="M20" s="48">
        <f>'LAPSE MASS'!$AP$1</f>
        <v>3.4019602272842064</v>
      </c>
      <c r="V20" s="41"/>
    </row>
    <row r="21" spans="1:22" x14ac:dyDescent="0.2">
      <c r="A21" s="40"/>
      <c r="B21" s="40"/>
      <c r="C21" s="40"/>
      <c r="D21" s="40"/>
      <c r="E21" s="40"/>
      <c r="G21" s="29" t="s">
        <v>79</v>
      </c>
      <c r="H21" s="32"/>
      <c r="I21" s="32"/>
      <c r="J21" s="32"/>
      <c r="K21" s="32"/>
      <c r="L21" s="49">
        <f>MAX(L18:L20)</f>
        <v>1615.561789062951</v>
      </c>
      <c r="M21" s="32"/>
      <c r="N21" s="34"/>
      <c r="V21" s="41"/>
    </row>
    <row r="22" spans="1:22" x14ac:dyDescent="0.2">
      <c r="A22" s="40"/>
      <c r="B22" s="40"/>
      <c r="C22" s="40"/>
      <c r="D22" s="40"/>
      <c r="E22" s="40"/>
      <c r="G22" s="30" t="s">
        <v>39</v>
      </c>
      <c r="H22" s="76" t="s">
        <v>80</v>
      </c>
      <c r="I22" s="77"/>
      <c r="J22" s="77"/>
      <c r="K22" s="77"/>
      <c r="L22" s="77"/>
      <c r="M22" s="78"/>
      <c r="V22" s="41"/>
    </row>
    <row r="23" spans="1:22" x14ac:dyDescent="0.2">
      <c r="A23" s="40"/>
      <c r="B23" s="40"/>
      <c r="C23" s="40"/>
      <c r="D23" s="40"/>
      <c r="E23" s="40"/>
      <c r="G23" s="31" t="s">
        <v>49</v>
      </c>
      <c r="H23" s="16">
        <f>'IR UP'!$O$3</f>
        <v>100000</v>
      </c>
      <c r="I23" s="16">
        <f>'IR UP'!$AJ$6</f>
        <v>95777.036367211316</v>
      </c>
      <c r="J23" s="16">
        <f>'IR UP'!$AM$1</f>
        <v>4222.9636327886838</v>
      </c>
      <c r="K23" s="16">
        <f>'IR UP'!$AM$2</f>
        <v>-19.001384153336403</v>
      </c>
      <c r="L23" s="16">
        <f t="shared" ref="L23:L24" si="5">MAX(K23,0)</f>
        <v>0</v>
      </c>
      <c r="M23" s="48">
        <f>'IR UP'!$AP$1</f>
        <v>5.6129510398035212</v>
      </c>
      <c r="V23" s="41"/>
    </row>
    <row r="24" spans="1:22" x14ac:dyDescent="0.2">
      <c r="A24" s="40"/>
      <c r="B24" s="40"/>
      <c r="C24" s="40"/>
      <c r="D24" s="40"/>
      <c r="E24" s="40"/>
      <c r="G24" s="31" t="s">
        <v>50</v>
      </c>
      <c r="H24" s="16">
        <f>'IR DW'!$O$3</f>
        <v>100000</v>
      </c>
      <c r="I24" s="16">
        <f>'IR DW'!$AJ$6</f>
        <v>96158.401936479393</v>
      </c>
      <c r="J24" s="16">
        <f>'IR DW'!$AM$1</f>
        <v>3841.598063520607</v>
      </c>
      <c r="K24" s="16">
        <f>'IR DW'!$AM$2</f>
        <v>362.36418511474039</v>
      </c>
      <c r="L24" s="16">
        <f t="shared" si="5"/>
        <v>362.36418511474039</v>
      </c>
      <c r="M24" s="48">
        <f>'IR DW'!$AP$1</f>
        <v>5.6402357611982259</v>
      </c>
      <c r="V24" s="41"/>
    </row>
    <row r="25" spans="1:22" x14ac:dyDescent="0.2">
      <c r="A25" s="40"/>
      <c r="B25" s="40"/>
      <c r="C25" s="40"/>
      <c r="D25" s="40"/>
      <c r="E25" s="40"/>
      <c r="G25" s="31" t="s">
        <v>79</v>
      </c>
      <c r="H25" s="32"/>
      <c r="I25" s="32"/>
      <c r="J25" s="32"/>
      <c r="K25" s="32"/>
      <c r="L25" s="50">
        <f xml:space="preserve"> MAX(L23:L24)</f>
        <v>362.36418511474039</v>
      </c>
      <c r="M25" s="32"/>
      <c r="V25" s="41"/>
    </row>
    <row r="26" spans="1:22" x14ac:dyDescent="0.2">
      <c r="V26" s="41"/>
    </row>
  </sheetData>
  <mergeCells count="7">
    <mergeCell ref="H22:M22"/>
    <mergeCell ref="O1:U1"/>
    <mergeCell ref="G1:M1"/>
    <mergeCell ref="A15:B16"/>
    <mergeCell ref="A1:E1"/>
    <mergeCell ref="G16:M16"/>
    <mergeCell ref="H17:M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4129-A956-9B48-ABFD-FD207BCEB982}">
  <dimension ref="A1:AX63"/>
  <sheetViews>
    <sheetView topLeftCell="Y1" zoomScale="110" workbookViewId="0">
      <selection activeCell="AJ5" sqref="AJ5"/>
    </sheetView>
  </sheetViews>
  <sheetFormatPr baseColWidth="10" defaultRowHeight="16" x14ac:dyDescent="0.2"/>
  <cols>
    <col min="1" max="1" width="13" bestFit="1" customWidth="1"/>
    <col min="2" max="2" width="11.5" bestFit="1" customWidth="1"/>
    <col min="4" max="4" width="6" bestFit="1" customWidth="1"/>
    <col min="5" max="5" width="22" bestFit="1" customWidth="1"/>
    <col min="7" max="7" width="6.1640625" bestFit="1" customWidth="1"/>
    <col min="8" max="8" width="10.1640625" bestFit="1" customWidth="1"/>
    <col min="9" max="9" width="9.6640625" bestFit="1" customWidth="1"/>
    <col min="10" max="10" width="15.5" bestFit="1" customWidth="1"/>
    <col min="11" max="11" width="11.6640625" bestFit="1" customWidth="1"/>
    <col min="13" max="13" width="11.5" bestFit="1" customWidth="1"/>
    <col min="14" max="14" width="10.6640625" bestFit="1" customWidth="1"/>
    <col min="15" max="15" width="11.5" bestFit="1" customWidth="1"/>
    <col min="17" max="17" width="35" bestFit="1" customWidth="1"/>
    <col min="18" max="18" width="8" customWidth="1"/>
    <col min="19" max="20" width="9.5" bestFit="1" customWidth="1"/>
    <col min="21" max="21" width="10.6640625" bestFit="1" customWidth="1"/>
    <col min="22" max="22" width="20.5" customWidth="1"/>
    <col min="24" max="25" width="9.5" bestFit="1" customWidth="1"/>
    <col min="26" max="26" width="10.6640625" bestFit="1" customWidth="1"/>
    <col min="27" max="27" width="8.1640625" bestFit="1" customWidth="1"/>
    <col min="28" max="28" width="6.6640625" bestFit="1" customWidth="1"/>
    <col min="29" max="30" width="9.5" bestFit="1" customWidth="1"/>
    <col min="31" max="31" width="10.6640625" bestFit="1" customWidth="1"/>
    <col min="32" max="32" width="8.1640625" bestFit="1" customWidth="1"/>
    <col min="33" max="33" width="10.6640625" bestFit="1" customWidth="1"/>
    <col min="34" max="34" width="8" bestFit="1" customWidth="1"/>
    <col min="35" max="35" width="13.6640625" bestFit="1" customWidth="1"/>
    <col min="36" max="36" width="10.6640625" bestFit="1" customWidth="1"/>
    <col min="38" max="38" width="10.5" bestFit="1" customWidth="1"/>
    <col min="39" max="39" width="9.5" bestFit="1" customWidth="1"/>
    <col min="41" max="41" width="10.33203125" bestFit="1" customWidth="1"/>
    <col min="42" max="42" width="6.33203125" bestFit="1" customWidth="1"/>
    <col min="44" max="44" width="8.1640625" bestFit="1" customWidth="1"/>
    <col min="46" max="46" width="11.33203125" bestFit="1" customWidth="1"/>
    <col min="47" max="47" width="9.5" bestFit="1" customWidth="1"/>
    <col min="49" max="49" width="13.33203125" customWidth="1"/>
  </cols>
  <sheetData>
    <row r="1" spans="1:50" x14ac:dyDescent="0.2">
      <c r="A1" s="4" t="s">
        <v>10</v>
      </c>
      <c r="B1" s="5"/>
      <c r="D1" s="90" t="s">
        <v>3</v>
      </c>
      <c r="E1" s="90"/>
      <c r="G1" s="91" t="s">
        <v>8</v>
      </c>
      <c r="H1" s="91"/>
      <c r="I1" s="91"/>
      <c r="J1" s="91"/>
      <c r="K1" s="91"/>
      <c r="M1" s="92" t="s">
        <v>21</v>
      </c>
      <c r="N1" s="92"/>
      <c r="O1" s="92"/>
      <c r="Q1" s="93" t="s">
        <v>27</v>
      </c>
      <c r="S1" s="94" t="s">
        <v>28</v>
      </c>
      <c r="T1" s="94"/>
      <c r="U1" s="94"/>
      <c r="V1" s="94"/>
      <c r="W1" s="2"/>
      <c r="X1" s="85" t="s">
        <v>74</v>
      </c>
      <c r="Y1" s="85"/>
      <c r="Z1" s="85"/>
      <c r="AA1" s="85"/>
      <c r="AB1" s="26" t="s">
        <v>72</v>
      </c>
      <c r="AC1" s="88" t="s">
        <v>87</v>
      </c>
      <c r="AD1" s="89"/>
      <c r="AE1" s="89"/>
      <c r="AF1" s="89"/>
      <c r="AG1" s="89"/>
      <c r="AH1" s="26" t="s">
        <v>73</v>
      </c>
      <c r="AI1" s="86" t="s">
        <v>29</v>
      </c>
      <c r="AJ1" s="87"/>
      <c r="AL1" s="9" t="s">
        <v>31</v>
      </c>
      <c r="AM1" s="10">
        <f>B9-AJ6</f>
        <v>4203.9622486353474</v>
      </c>
      <c r="AO1" s="9" t="s">
        <v>33</v>
      </c>
      <c r="AP1" s="55" cm="1">
        <f t="array" ref="AP1">MMULT(TRANSPOSE(AG4:AG53),G4:G53)/AJ6</f>
        <v>5.6135512786632589</v>
      </c>
      <c r="AT1" s="9" t="s">
        <v>36</v>
      </c>
      <c r="AU1" s="10">
        <f>SUM(AR3:AR53)</f>
        <v>4483.0192262802066</v>
      </c>
      <c r="AW1" s="71" t="s">
        <v>89</v>
      </c>
      <c r="AX1" s="72">
        <f>(B6-B7)*B9*AP1</f>
        <v>4490.8410229306064</v>
      </c>
    </row>
    <row r="2" spans="1:50" x14ac:dyDescent="0.2">
      <c r="A2" s="6" t="s">
        <v>11</v>
      </c>
      <c r="B2" s="51">
        <v>50</v>
      </c>
      <c r="D2" s="1" t="s">
        <v>1</v>
      </c>
      <c r="E2" s="1" t="s">
        <v>2</v>
      </c>
      <c r="G2" s="3" t="s">
        <v>0</v>
      </c>
      <c r="H2" s="3" t="s">
        <v>4</v>
      </c>
      <c r="I2" s="3" t="s">
        <v>6</v>
      </c>
      <c r="J2" s="3" t="s">
        <v>5</v>
      </c>
      <c r="K2" s="3" t="s">
        <v>7</v>
      </c>
      <c r="M2" s="25" t="s">
        <v>22</v>
      </c>
      <c r="N2" s="25" t="s">
        <v>23</v>
      </c>
      <c r="O2" s="25" t="s">
        <v>24</v>
      </c>
      <c r="Q2" s="93"/>
      <c r="S2" s="22" t="s">
        <v>11</v>
      </c>
      <c r="T2" s="22" t="s">
        <v>12</v>
      </c>
      <c r="U2" s="22" t="s">
        <v>13</v>
      </c>
      <c r="V2" s="22" t="s">
        <v>26</v>
      </c>
      <c r="X2" s="7" t="s">
        <v>11</v>
      </c>
      <c r="Y2" s="7" t="s">
        <v>12</v>
      </c>
      <c r="Z2" s="7" t="s">
        <v>13</v>
      </c>
      <c r="AA2" s="7" t="s">
        <v>26</v>
      </c>
      <c r="AC2" s="7" t="s">
        <v>11</v>
      </c>
      <c r="AD2" s="7" t="s">
        <v>12</v>
      </c>
      <c r="AE2" s="7" t="s">
        <v>13</v>
      </c>
      <c r="AF2" s="7" t="s">
        <v>26</v>
      </c>
      <c r="AG2" s="7" t="s">
        <v>34</v>
      </c>
      <c r="AI2" s="7" t="s">
        <v>11</v>
      </c>
      <c r="AJ2" s="24">
        <f>SUM(AC4:AC53)</f>
        <v>295.02770890188475</v>
      </c>
      <c r="AL2" s="9" t="s">
        <v>32</v>
      </c>
      <c r="AM2" s="10">
        <v>0</v>
      </c>
      <c r="AR2" s="9" t="s">
        <v>35</v>
      </c>
      <c r="AT2" s="9" t="s">
        <v>37</v>
      </c>
      <c r="AU2" s="10">
        <f>B9-AJ6-AU1</f>
        <v>-279.05697764485922</v>
      </c>
    </row>
    <row r="3" spans="1:50" x14ac:dyDescent="0.2">
      <c r="A3" s="6" t="s">
        <v>15</v>
      </c>
      <c r="B3" s="51">
        <v>80000</v>
      </c>
      <c r="D3">
        <v>60</v>
      </c>
      <c r="E3" s="53">
        <v>6.4678699999999997E-3</v>
      </c>
      <c r="G3">
        <v>0</v>
      </c>
      <c r="H3" s="53">
        <v>0</v>
      </c>
      <c r="I3" s="53">
        <f>LN(1+H3)</f>
        <v>0</v>
      </c>
      <c r="J3" s="53">
        <f>EXP(-I3*G3)</f>
        <v>1</v>
      </c>
      <c r="K3" s="54" t="s">
        <v>9</v>
      </c>
      <c r="M3" s="8">
        <f>B3</f>
        <v>80000</v>
      </c>
      <c r="N3" s="8">
        <f>B4</f>
        <v>20000</v>
      </c>
      <c r="O3" s="8">
        <f>N3+M3</f>
        <v>100000</v>
      </c>
      <c r="Q3" s="53">
        <v>1</v>
      </c>
      <c r="AI3" s="7" t="s">
        <v>12</v>
      </c>
      <c r="AJ3" s="24">
        <f>SUM(AD4:AD53)</f>
        <v>7845.2836459903647</v>
      </c>
      <c r="AR3" s="8">
        <f>(($B$6-$B$7)*O4*Q3/(1-$B$6))*J4</f>
        <v>800</v>
      </c>
    </row>
    <row r="4" spans="1:50" x14ac:dyDescent="0.2">
      <c r="A4" s="6" t="s">
        <v>16</v>
      </c>
      <c r="B4" s="51">
        <v>20000</v>
      </c>
      <c r="D4">
        <v>61</v>
      </c>
      <c r="E4" s="53">
        <v>7.1002599999999997E-3</v>
      </c>
      <c r="G4">
        <v>1</v>
      </c>
      <c r="H4" s="53">
        <v>3.5139999999999998E-2</v>
      </c>
      <c r="I4" s="53">
        <f>LN(1+H4)</f>
        <v>3.4536683270235471E-2</v>
      </c>
      <c r="J4" s="53">
        <f t="shared" ref="J4:J53" si="0">EXP(-I4*G4)</f>
        <v>0.96605290105686192</v>
      </c>
      <c r="K4" s="53">
        <f>-LN(J4/J3)</f>
        <v>3.4536683270235465E-2</v>
      </c>
      <c r="M4" s="8">
        <f>M3*(1-$B$6)*EXP(K4*1)</f>
        <v>80989.353600000002</v>
      </c>
      <c r="N4" s="8">
        <f>N3*(1-$B$6)*EXP(K4*1)</f>
        <v>20247.338400000001</v>
      </c>
      <c r="O4" s="8">
        <f t="shared" ref="O4:O53" si="1">N4+M4</f>
        <v>101236.69200000001</v>
      </c>
      <c r="Q4" s="53">
        <f>Q3*(1-E3)*(1-$B$8)</f>
        <v>0.84450231049999991</v>
      </c>
      <c r="S4" s="8">
        <v>50</v>
      </c>
      <c r="T4" s="8">
        <f>O4*$B$7 / (1-$B$6)</f>
        <v>1449.1960000000001</v>
      </c>
      <c r="U4" s="8">
        <f>(O4-$B$10)*$B$8*(1-E3)</f>
        <v>15084.305339147093</v>
      </c>
      <c r="V4" s="8">
        <f>MAX(O4,$B$9)*E3</f>
        <v>654.78576308603999</v>
      </c>
      <c r="X4" s="8">
        <f t="shared" ref="X4:X35" si="2">S4*Q3</f>
        <v>50</v>
      </c>
      <c r="Y4" s="8">
        <f t="shared" ref="Y4:Y35" si="3">T4*Q3</f>
        <v>1449.1960000000001</v>
      </c>
      <c r="Z4" s="8">
        <f t="shared" ref="Z4:Z35" si="4">U4*Q3</f>
        <v>15084.305339147093</v>
      </c>
      <c r="AA4" s="8">
        <f t="shared" ref="AA4:AA35" si="5">V4*Q3</f>
        <v>654.78576308603999</v>
      </c>
      <c r="AC4" s="8">
        <f t="shared" ref="AC4:AC35" si="6">X4*J4</f>
        <v>48.302645052843097</v>
      </c>
      <c r="AD4" s="8">
        <f t="shared" ref="AD4:AD35" si="7">Y4*J4</f>
        <v>1400.0000000000002</v>
      </c>
      <c r="AE4" s="8">
        <f t="shared" ref="AE4:AE35" si="8">Z4*J4</f>
        <v>14572.23693331056</v>
      </c>
      <c r="AF4" s="8">
        <f t="shared" ref="AF4:AF35" si="9">AA4*J4</f>
        <v>632.55768599999999</v>
      </c>
      <c r="AG4" s="8">
        <f>SUM(AC4:AF4)</f>
        <v>16653.097264363401</v>
      </c>
      <c r="AI4" s="7" t="s">
        <v>13</v>
      </c>
      <c r="AJ4" s="24">
        <f>SUM(AE4:AE53)</f>
        <v>81227.100444462849</v>
      </c>
      <c r="AR4" s="8">
        <f t="shared" ref="AR4:AR53" si="10">(($B$6-$B$7)*O5*Q4/(1-$B$6))*J5</f>
        <v>660.73860773519993</v>
      </c>
    </row>
    <row r="5" spans="1:50" x14ac:dyDescent="0.2">
      <c r="A5" s="6" t="s">
        <v>17</v>
      </c>
      <c r="B5" s="52">
        <v>0.02</v>
      </c>
      <c r="D5">
        <v>62</v>
      </c>
      <c r="E5" s="53">
        <v>7.8151000000000002E-3</v>
      </c>
      <c r="G5">
        <v>2</v>
      </c>
      <c r="H5" s="53">
        <v>3.0349999999999999E-2</v>
      </c>
      <c r="I5" s="53">
        <f t="shared" ref="I5:I53" si="11">LN(1+H5)</f>
        <v>2.9898550345863351E-2</v>
      </c>
      <c r="J5" s="53">
        <f t="shared" si="0"/>
        <v>0.94195563634332247</v>
      </c>
      <c r="K5" s="53">
        <f t="shared" ref="K5:K53" si="12">-LN(J5/J4)</f>
        <v>2.5260417421491276E-2</v>
      </c>
      <c r="M5" s="8">
        <f t="shared" ref="M5:M53" si="13">M4*(1-$B$6)*EXP(K5*1)</f>
        <v>81233.889418663239</v>
      </c>
      <c r="N5" s="8">
        <f t="shared" ref="N5:N53" si="14">N4*(1-$B$6)*EXP(K5*1)</f>
        <v>20308.47235466581</v>
      </c>
      <c r="O5" s="8">
        <f t="shared" si="1"/>
        <v>101542.36177332904</v>
      </c>
      <c r="Q5" s="53">
        <f t="shared" ref="Q5:Q53" si="15">Q4*(1-E4)*(1-$B$8)</f>
        <v>0.71273020584612179</v>
      </c>
      <c r="S5" s="8">
        <f t="shared" ref="S5:S53" si="16">S4*(1+$B$5)</f>
        <v>51</v>
      </c>
      <c r="T5" s="8">
        <f t="shared" ref="T5:T53" si="17">O5*$B$7 / (1-$B$6)</f>
        <v>1453.5716409270008</v>
      </c>
      <c r="U5" s="8">
        <f t="shared" ref="U5:U53" si="18">(O5-$B$10)*$B$8*(1-E4)</f>
        <v>15120.228991338652</v>
      </c>
      <c r="V5" s="8">
        <f t="shared" ref="V5:V53" si="19">MAX(O5,$B$9)*E4</f>
        <v>720.97716960469722</v>
      </c>
      <c r="X5" s="8">
        <f t="shared" si="2"/>
        <v>43.069617835499997</v>
      </c>
      <c r="Y5" s="8">
        <f t="shared" si="3"/>
        <v>1227.5446092401285</v>
      </c>
      <c r="Z5" s="8">
        <f t="shared" si="4"/>
        <v>12769.068318474574</v>
      </c>
      <c r="AA5" s="8">
        <f t="shared" si="5"/>
        <v>608.86688554891714</v>
      </c>
      <c r="AC5" s="8">
        <f t="shared" si="6"/>
        <v>40.569669275302111</v>
      </c>
      <c r="AD5" s="8">
        <f t="shared" si="7"/>
        <v>1156.2925635366003</v>
      </c>
      <c r="AE5" s="8">
        <f t="shared" si="8"/>
        <v>12027.895873440077</v>
      </c>
      <c r="AF5" s="8">
        <f t="shared" si="9"/>
        <v>573.52559462560714</v>
      </c>
      <c r="AG5" s="8">
        <f t="shared" ref="AG5:AG53" si="20">SUM(AC5:AF5)</f>
        <v>13798.283700877586</v>
      </c>
      <c r="AI5" s="7" t="s">
        <v>26</v>
      </c>
      <c r="AJ5" s="24">
        <f>SUM(AF4:AF53)</f>
        <v>6428.6259520095437</v>
      </c>
      <c r="AR5" s="8">
        <f t="shared" si="10"/>
        <v>545.37203056681756</v>
      </c>
    </row>
    <row r="6" spans="1:50" x14ac:dyDescent="0.2">
      <c r="A6" s="6" t="s">
        <v>18</v>
      </c>
      <c r="B6" s="52">
        <v>2.1999999999999999E-2</v>
      </c>
      <c r="D6">
        <v>63</v>
      </c>
      <c r="E6" s="53">
        <v>8.6648699999999999E-3</v>
      </c>
      <c r="G6">
        <v>3</v>
      </c>
      <c r="H6" s="53">
        <v>2.7830000000000001E-2</v>
      </c>
      <c r="I6" s="53">
        <f t="shared" si="11"/>
        <v>2.7449783708099751E-2</v>
      </c>
      <c r="J6" s="53">
        <f t="shared" si="0"/>
        <v>0.92095016751412118</v>
      </c>
      <c r="K6" s="53">
        <f t="shared" si="12"/>
        <v>2.2552250432572456E-2</v>
      </c>
      <c r="M6" s="8">
        <f t="shared" si="13"/>
        <v>81258.802918728543</v>
      </c>
      <c r="N6" s="8">
        <f t="shared" si="14"/>
        <v>20314.700729682136</v>
      </c>
      <c r="O6" s="8">
        <f t="shared" si="1"/>
        <v>101573.50364841068</v>
      </c>
      <c r="Q6" s="53">
        <f t="shared" si="15"/>
        <v>0.60108612581225163</v>
      </c>
      <c r="S6" s="8">
        <f t="shared" si="16"/>
        <v>52.02</v>
      </c>
      <c r="T6" s="8">
        <f t="shared" si="17"/>
        <v>1454.0174346398258</v>
      </c>
      <c r="U6" s="8">
        <f t="shared" si="18"/>
        <v>15113.977929307197</v>
      </c>
      <c r="V6" s="8">
        <f t="shared" si="19"/>
        <v>793.80708836269434</v>
      </c>
      <c r="X6" s="8">
        <f t="shared" si="2"/>
        <v>37.076225308115255</v>
      </c>
      <c r="Y6" s="8">
        <f t="shared" si="3"/>
        <v>1036.3221454946929</v>
      </c>
      <c r="Z6" s="8">
        <f t="shared" si="4"/>
        <v>10772.18860070886</v>
      </c>
      <c r="AA6" s="8">
        <f t="shared" si="5"/>
        <v>565.77028949085377</v>
      </c>
      <c r="AC6" s="8">
        <f t="shared" si="6"/>
        <v>34.14535590830004</v>
      </c>
      <c r="AD6" s="8">
        <f t="shared" si="7"/>
        <v>954.40105349193084</v>
      </c>
      <c r="AE6" s="8">
        <f t="shared" si="8"/>
        <v>9920.6488963165302</v>
      </c>
      <c r="AF6" s="8">
        <f t="shared" si="9"/>
        <v>521.04624288111461</v>
      </c>
      <c r="AG6" s="8">
        <f t="shared" si="20"/>
        <v>11430.241548597876</v>
      </c>
      <c r="AI6" s="7" t="s">
        <v>30</v>
      </c>
      <c r="AJ6" s="24">
        <f>SUM(AJ2:AJ5)</f>
        <v>95796.037751364653</v>
      </c>
      <c r="AR6" s="8">
        <f t="shared" si="10"/>
        <v>449.82465455860375</v>
      </c>
    </row>
    <row r="7" spans="1:50" x14ac:dyDescent="0.2">
      <c r="A7" s="6" t="s">
        <v>19</v>
      </c>
      <c r="B7" s="52">
        <v>1.4E-2</v>
      </c>
      <c r="D7">
        <v>64</v>
      </c>
      <c r="E7" s="53">
        <v>9.6527000000000002E-3</v>
      </c>
      <c r="G7">
        <v>4</v>
      </c>
      <c r="H7" s="53">
        <v>2.6370000000000001E-2</v>
      </c>
      <c r="I7" s="53">
        <f t="shared" si="11"/>
        <v>2.6028305521127008E-2</v>
      </c>
      <c r="J7" s="53">
        <f t="shared" si="0"/>
        <v>0.90112326459071324</v>
      </c>
      <c r="K7" s="53">
        <f t="shared" si="12"/>
        <v>2.1763870960208789E-2</v>
      </c>
      <c r="M7" s="8">
        <f t="shared" si="13"/>
        <v>81219.666893987189</v>
      </c>
      <c r="N7" s="8">
        <f t="shared" si="14"/>
        <v>20304.916723496797</v>
      </c>
      <c r="O7" s="8">
        <f t="shared" si="1"/>
        <v>101524.58361748399</v>
      </c>
      <c r="Q7" s="53">
        <f t="shared" si="15"/>
        <v>0.50649612377229203</v>
      </c>
      <c r="S7" s="8">
        <f t="shared" si="16"/>
        <v>53.060400000000001</v>
      </c>
      <c r="T7" s="8">
        <f t="shared" si="17"/>
        <v>1453.3171478985439</v>
      </c>
      <c r="U7" s="8">
        <f t="shared" si="18"/>
        <v>15093.758939405154</v>
      </c>
      <c r="V7" s="8">
        <f t="shared" si="19"/>
        <v>879.69731884962846</v>
      </c>
      <c r="X7" s="8">
        <f t="shared" si="2"/>
        <v>31.893870270048396</v>
      </c>
      <c r="Y7" s="8">
        <f t="shared" si="3"/>
        <v>873.56877400684687</v>
      </c>
      <c r="Z7" s="8">
        <f t="shared" si="4"/>
        <v>9072.6490848310841</v>
      </c>
      <c r="AA7" s="8">
        <f t="shared" si="5"/>
        <v>528.77385327474826</v>
      </c>
      <c r="AC7" s="8">
        <f t="shared" si="6"/>
        <v>28.740308498178702</v>
      </c>
      <c r="AD7" s="8">
        <f t="shared" si="7"/>
        <v>787.19314547755687</v>
      </c>
      <c r="AE7" s="8">
        <f t="shared" si="8"/>
        <v>8175.5751618089334</v>
      </c>
      <c r="AF7" s="8">
        <f t="shared" si="9"/>
        <v>476.49042089315196</v>
      </c>
      <c r="AG7" s="8">
        <f t="shared" si="20"/>
        <v>9467.9990366778202</v>
      </c>
      <c r="AR7" s="8">
        <f t="shared" si="10"/>
        <v>370.69910047249385</v>
      </c>
    </row>
    <row r="8" spans="1:50" x14ac:dyDescent="0.2">
      <c r="A8" s="6" t="s">
        <v>20</v>
      </c>
      <c r="B8" s="52">
        <v>0.15</v>
      </c>
      <c r="D8">
        <v>65</v>
      </c>
      <c r="E8" s="53">
        <v>1.0795270000000001E-2</v>
      </c>
      <c r="G8">
        <v>5</v>
      </c>
      <c r="H8" s="53">
        <v>2.5489999999999999E-2</v>
      </c>
      <c r="I8" s="53">
        <f t="shared" si="11"/>
        <v>2.5170547141944267E-2</v>
      </c>
      <c r="J8" s="53">
        <f t="shared" si="0"/>
        <v>0.88174468672828576</v>
      </c>
      <c r="K8" s="53">
        <f t="shared" si="12"/>
        <v>2.1739513625213296E-2</v>
      </c>
      <c r="M8" s="8">
        <f t="shared" si="13"/>
        <v>81178.572400251753</v>
      </c>
      <c r="N8" s="8">
        <f t="shared" si="14"/>
        <v>20294.643100062938</v>
      </c>
      <c r="O8" s="8">
        <f t="shared" si="1"/>
        <v>101473.21550031469</v>
      </c>
      <c r="Q8" s="53">
        <f t="shared" si="15"/>
        <v>0.42636600834260197</v>
      </c>
      <c r="S8" s="8">
        <f t="shared" si="16"/>
        <v>54.121608000000002</v>
      </c>
      <c r="T8" s="8">
        <f t="shared" si="17"/>
        <v>1452.58181697792</v>
      </c>
      <c r="U8" s="8">
        <f t="shared" si="18"/>
        <v>15071.087707058221</v>
      </c>
      <c r="V8" s="8">
        <f t="shared" si="19"/>
        <v>979.49050725988764</v>
      </c>
      <c r="X8" s="8">
        <f t="shared" si="2"/>
        <v>27.412384664323472</v>
      </c>
      <c r="Y8" s="8">
        <f t="shared" si="3"/>
        <v>735.72705976142936</v>
      </c>
      <c r="Z8" s="8">
        <f t="shared" si="4"/>
        <v>7633.4475046572297</v>
      </c>
      <c r="AA8" s="8">
        <f t="shared" si="5"/>
        <v>496.10814519888913</v>
      </c>
      <c r="AC8" s="8">
        <f t="shared" si="6"/>
        <v>24.170724528319166</v>
      </c>
      <c r="AD8" s="8">
        <f t="shared" si="7"/>
        <v>648.72342582686429</v>
      </c>
      <c r="AE8" s="8">
        <f t="shared" si="8"/>
        <v>6730.7517786508033</v>
      </c>
      <c r="AF8" s="8">
        <f t="shared" si="9"/>
        <v>437.44072107174543</v>
      </c>
      <c r="AG8" s="8">
        <f t="shared" si="20"/>
        <v>7841.086650077732</v>
      </c>
      <c r="AR8" s="8">
        <f t="shared" si="10"/>
        <v>305.18756531949634</v>
      </c>
    </row>
    <row r="9" spans="1:50" x14ac:dyDescent="0.2">
      <c r="A9" s="6" t="s">
        <v>14</v>
      </c>
      <c r="B9" s="51">
        <v>100000</v>
      </c>
      <c r="D9">
        <v>66</v>
      </c>
      <c r="E9" s="53">
        <v>1.1728260000000001E-2</v>
      </c>
      <c r="G9">
        <v>6</v>
      </c>
      <c r="H9" s="53">
        <v>2.5020000000000001E-2</v>
      </c>
      <c r="I9" s="53">
        <f t="shared" si="11"/>
        <v>2.4712124595133091E-2</v>
      </c>
      <c r="J9" s="53">
        <f t="shared" si="0"/>
        <v>0.86219592102620657</v>
      </c>
      <c r="K9" s="53">
        <f t="shared" si="12"/>
        <v>2.2420011861077244E-2</v>
      </c>
      <c r="M9" s="8">
        <f t="shared" si="13"/>
        <v>81192.731414463808</v>
      </c>
      <c r="N9" s="8">
        <f t="shared" si="14"/>
        <v>20298.182853615952</v>
      </c>
      <c r="O9" s="8">
        <f t="shared" si="1"/>
        <v>101490.91426807977</v>
      </c>
      <c r="Q9" s="53">
        <f t="shared" si="15"/>
        <v>0.35849878133916313</v>
      </c>
      <c r="S9" s="8">
        <f t="shared" si="16"/>
        <v>55.204040160000005</v>
      </c>
      <c r="T9" s="8">
        <f t="shared" si="17"/>
        <v>1452.8351735716942</v>
      </c>
      <c r="U9" s="8">
        <f t="shared" si="18"/>
        <v>15056.326252711347</v>
      </c>
      <c r="V9" s="8">
        <f t="shared" si="19"/>
        <v>1095.6218220707735</v>
      </c>
      <c r="X9" s="8">
        <f t="shared" si="2"/>
        <v>23.537126247403897</v>
      </c>
      <c r="Y9" s="8">
        <f t="shared" si="3"/>
        <v>619.43953373549459</v>
      </c>
      <c r="Z9" s="8">
        <f t="shared" si="4"/>
        <v>6419.5057246724637</v>
      </c>
      <c r="AA9" s="8">
        <f t="shared" si="5"/>
        <v>467.13590292936419</v>
      </c>
      <c r="AC9" s="8">
        <f t="shared" si="6"/>
        <v>20.293614243190504</v>
      </c>
      <c r="AD9" s="8">
        <f t="shared" si="7"/>
        <v>534.07823930911877</v>
      </c>
      <c r="AE9" s="8">
        <f t="shared" si="8"/>
        <v>5534.87165081698</v>
      </c>
      <c r="AF9" s="8">
        <f t="shared" si="9"/>
        <v>402.76267007059181</v>
      </c>
      <c r="AG9" s="8">
        <f t="shared" si="20"/>
        <v>6492.0061744398809</v>
      </c>
      <c r="AR9" s="8">
        <f t="shared" si="10"/>
        <v>250.96363689361726</v>
      </c>
    </row>
    <row r="10" spans="1:50" x14ac:dyDescent="0.2">
      <c r="A10" s="6" t="s">
        <v>25</v>
      </c>
      <c r="B10" s="51">
        <v>20</v>
      </c>
      <c r="D10">
        <v>67</v>
      </c>
      <c r="E10" s="53">
        <v>1.2797940000000001E-2</v>
      </c>
      <c r="G10">
        <v>7</v>
      </c>
      <c r="H10" s="53">
        <v>2.477E-2</v>
      </c>
      <c r="I10" s="53">
        <f t="shared" si="11"/>
        <v>2.4468197167211519E-2</v>
      </c>
      <c r="J10" s="53">
        <f t="shared" si="0"/>
        <v>0.84258782390013232</v>
      </c>
      <c r="K10" s="53">
        <f t="shared" si="12"/>
        <v>2.3004632599682183E-2</v>
      </c>
      <c r="M10" s="8">
        <f t="shared" si="13"/>
        <v>81254.382012178394</v>
      </c>
      <c r="N10" s="8">
        <f t="shared" si="14"/>
        <v>20313.595503044598</v>
      </c>
      <c r="O10" s="8">
        <f t="shared" si="1"/>
        <v>101567.977515223</v>
      </c>
      <c r="Q10" s="53">
        <f t="shared" si="15"/>
        <v>0.30115008225864409</v>
      </c>
      <c r="S10" s="8">
        <f t="shared" si="16"/>
        <v>56.308120963200004</v>
      </c>
      <c r="T10" s="8">
        <f t="shared" si="17"/>
        <v>1453.9383284387752</v>
      </c>
      <c r="U10" s="8">
        <f t="shared" si="18"/>
        <v>15053.549464867545</v>
      </c>
      <c r="V10" s="8">
        <f t="shared" si="19"/>
        <v>1191.2156479726893</v>
      </c>
      <c r="X10" s="8">
        <f t="shared" si="2"/>
        <v>20.186392744805385</v>
      </c>
      <c r="Y10" s="8">
        <f t="shared" si="3"/>
        <v>521.23511888760083</v>
      </c>
      <c r="Z10" s="8">
        <f t="shared" si="4"/>
        <v>5396.679137983826</v>
      </c>
      <c r="AA10" s="8">
        <f t="shared" si="5"/>
        <v>427.04935811035068</v>
      </c>
      <c r="AC10" s="8">
        <f t="shared" si="6"/>
        <v>17.00880873523899</v>
      </c>
      <c r="AD10" s="8">
        <f t="shared" si="7"/>
        <v>439.18636456383035</v>
      </c>
      <c r="AE10" s="8">
        <f t="shared" si="8"/>
        <v>4547.1761311610335</v>
      </c>
      <c r="AF10" s="8">
        <f t="shared" si="9"/>
        <v>359.82658934814873</v>
      </c>
      <c r="AG10" s="8">
        <f t="shared" si="20"/>
        <v>5363.1978938082511</v>
      </c>
      <c r="AR10" s="8">
        <f t="shared" si="10"/>
        <v>206.17925054209658</v>
      </c>
    </row>
    <row r="11" spans="1:50" x14ac:dyDescent="0.2">
      <c r="D11">
        <v>68</v>
      </c>
      <c r="E11" s="53">
        <v>1.397499E-2</v>
      </c>
      <c r="G11">
        <v>8</v>
      </c>
      <c r="H11" s="53">
        <v>2.4660000000000001E-2</v>
      </c>
      <c r="I11" s="53">
        <f t="shared" si="11"/>
        <v>2.4360850246257219E-2</v>
      </c>
      <c r="J11" s="53">
        <f t="shared" si="0"/>
        <v>0.8229278065902943</v>
      </c>
      <c r="K11" s="53">
        <f t="shared" si="12"/>
        <v>2.3609421799577101E-2</v>
      </c>
      <c r="M11" s="8">
        <f t="shared" si="13"/>
        <v>81365.273383019186</v>
      </c>
      <c r="N11" s="8">
        <f t="shared" si="14"/>
        <v>20341.318345754797</v>
      </c>
      <c r="O11" s="8">
        <f t="shared" si="1"/>
        <v>101706.59172877399</v>
      </c>
      <c r="Q11" s="53">
        <f t="shared" si="15"/>
        <v>0.25270158433866746</v>
      </c>
      <c r="S11" s="8">
        <f t="shared" si="16"/>
        <v>57.434283382464002</v>
      </c>
      <c r="T11" s="8">
        <f t="shared" si="17"/>
        <v>1455.9225809844947</v>
      </c>
      <c r="U11" s="8">
        <f t="shared" si="18"/>
        <v>15057.781924353694</v>
      </c>
      <c r="V11" s="8">
        <f t="shared" si="19"/>
        <v>1301.6348585493458</v>
      </c>
      <c r="X11" s="8">
        <f t="shared" si="2"/>
        <v>17.296339165095311</v>
      </c>
      <c r="Y11" s="8">
        <f t="shared" si="3"/>
        <v>438.45120502569802</v>
      </c>
      <c r="Z11" s="8">
        <f t="shared" si="4"/>
        <v>4534.6522651518389</v>
      </c>
      <c r="AA11" s="8">
        <f t="shared" si="5"/>
        <v>391.98744472285409</v>
      </c>
      <c r="AC11" s="8">
        <f t="shared" si="6"/>
        <v>14.233638451173686</v>
      </c>
      <c r="AD11" s="8">
        <f t="shared" si="7"/>
        <v>360.8136884486691</v>
      </c>
      <c r="AE11" s="8">
        <f t="shared" si="8"/>
        <v>3731.6914422111126</v>
      </c>
      <c r="AF11" s="8">
        <f t="shared" si="9"/>
        <v>322.57736809671258</v>
      </c>
      <c r="AG11" s="8">
        <f t="shared" si="20"/>
        <v>4429.3161372076675</v>
      </c>
      <c r="AR11" s="8">
        <f t="shared" si="10"/>
        <v>169.2032848725872</v>
      </c>
    </row>
    <row r="12" spans="1:50" x14ac:dyDescent="0.2">
      <c r="D12">
        <v>69</v>
      </c>
      <c r="E12" s="53">
        <v>1.5660050000000002E-2</v>
      </c>
      <c r="G12">
        <v>9</v>
      </c>
      <c r="H12" s="53">
        <v>2.4639999999999999E-2</v>
      </c>
      <c r="I12" s="53">
        <f t="shared" si="11"/>
        <v>2.4341331386158117E-2</v>
      </c>
      <c r="J12" s="53">
        <f t="shared" si="0"/>
        <v>0.80326389514893914</v>
      </c>
      <c r="K12" s="53">
        <f t="shared" si="12"/>
        <v>2.4185180505365337E-2</v>
      </c>
      <c r="M12" s="8">
        <f t="shared" si="13"/>
        <v>81523.240297631026</v>
      </c>
      <c r="N12" s="8">
        <f t="shared" si="14"/>
        <v>20380.810074407756</v>
      </c>
      <c r="O12" s="8">
        <f t="shared" si="1"/>
        <v>101904.05037203878</v>
      </c>
      <c r="Q12" s="53">
        <f t="shared" si="15"/>
        <v>0.21179456989086784</v>
      </c>
      <c r="S12" s="8">
        <f t="shared" si="16"/>
        <v>58.582969050113284</v>
      </c>
      <c r="T12" s="8">
        <f t="shared" si="17"/>
        <v>1458.7491873297986</v>
      </c>
      <c r="U12" s="8">
        <f t="shared" si="18"/>
        <v>15069.033268039506</v>
      </c>
      <c r="V12" s="8">
        <f t="shared" si="19"/>
        <v>1424.1080849087382</v>
      </c>
      <c r="X12" s="8">
        <f t="shared" si="2"/>
        <v>14.804009094226748</v>
      </c>
      <c r="Y12" s="8">
        <f t="shared" si="3"/>
        <v>368.62823079098371</v>
      </c>
      <c r="Z12" s="8">
        <f t="shared" si="4"/>
        <v>3807.968581285671</v>
      </c>
      <c r="AA12" s="8">
        <f t="shared" si="5"/>
        <v>359.87436932594369</v>
      </c>
      <c r="AC12" s="8">
        <f t="shared" si="6"/>
        <v>11.891526008848896</v>
      </c>
      <c r="AD12" s="8">
        <f t="shared" si="7"/>
        <v>296.10574852702769</v>
      </c>
      <c r="AE12" s="8">
        <f t="shared" si="8"/>
        <v>3058.8036752083076</v>
      </c>
      <c r="AF12" s="8">
        <f t="shared" si="9"/>
        <v>289.07408766902546</v>
      </c>
      <c r="AG12" s="8">
        <f t="shared" si="20"/>
        <v>3655.8750374132096</v>
      </c>
      <c r="AR12" s="8">
        <f t="shared" si="10"/>
        <v>138.69298691843235</v>
      </c>
    </row>
    <row r="13" spans="1:50" x14ac:dyDescent="0.2">
      <c r="D13">
        <v>70</v>
      </c>
      <c r="E13" s="53">
        <v>1.7473579999999999E-2</v>
      </c>
      <c r="G13">
        <v>10</v>
      </c>
      <c r="H13" s="53">
        <v>2.47E-2</v>
      </c>
      <c r="I13" s="53">
        <f t="shared" si="11"/>
        <v>2.4399886823535121E-2</v>
      </c>
      <c r="J13" s="53">
        <f t="shared" si="0"/>
        <v>0.78348852098697153</v>
      </c>
      <c r="K13" s="53">
        <f t="shared" si="12"/>
        <v>2.4926885759928158E-2</v>
      </c>
      <c r="M13" s="8">
        <f t="shared" si="13"/>
        <v>81742.119978905219</v>
      </c>
      <c r="N13" s="8">
        <f t="shared" si="14"/>
        <v>20435.529994726305</v>
      </c>
      <c r="O13" s="8">
        <f t="shared" si="1"/>
        <v>102177.64997363152</v>
      </c>
      <c r="Q13" s="53">
        <f t="shared" si="15"/>
        <v>0.17720617788615109</v>
      </c>
      <c r="S13" s="8">
        <f t="shared" si="16"/>
        <v>59.754628431115549</v>
      </c>
      <c r="T13" s="8">
        <f t="shared" si="17"/>
        <v>1462.6657460438048</v>
      </c>
      <c r="U13" s="8">
        <f t="shared" si="18"/>
        <v>15083.678410074292</v>
      </c>
      <c r="V13" s="8">
        <f t="shared" si="19"/>
        <v>1600.1071074695685</v>
      </c>
      <c r="X13" s="8">
        <f t="shared" si="2"/>
        <v>12.655705827556741</v>
      </c>
      <c r="Y13" s="8">
        <f t="shared" si="3"/>
        <v>309.78466257745299</v>
      </c>
      <c r="Z13" s="8">
        <f t="shared" si="4"/>
        <v>3194.6411812338538</v>
      </c>
      <c r="AA13" s="8">
        <f t="shared" si="5"/>
        <v>338.89399660583791</v>
      </c>
      <c r="AC13" s="8">
        <f t="shared" si="6"/>
        <v>9.9156002408786268</v>
      </c>
      <c r="AD13" s="8">
        <f t="shared" si="7"/>
        <v>242.71272710725668</v>
      </c>
      <c r="AE13" s="8">
        <f t="shared" si="8"/>
        <v>2502.9646941689839</v>
      </c>
      <c r="AF13" s="8">
        <f t="shared" si="9"/>
        <v>265.5195561720717</v>
      </c>
      <c r="AG13" s="8">
        <f t="shared" si="20"/>
        <v>3021.1125776891909</v>
      </c>
      <c r="AR13" s="8">
        <f t="shared" si="10"/>
        <v>113.48994704332273</v>
      </c>
    </row>
    <row r="14" spans="1:50" x14ac:dyDescent="0.2">
      <c r="D14">
        <v>71</v>
      </c>
      <c r="E14" s="53">
        <v>1.9737480000000002E-2</v>
      </c>
      <c r="G14">
        <v>11</v>
      </c>
      <c r="H14" s="53">
        <v>2.487E-2</v>
      </c>
      <c r="I14" s="53">
        <f t="shared" si="11"/>
        <v>2.4565775278567011E-2</v>
      </c>
      <c r="J14" s="53">
        <f t="shared" si="0"/>
        <v>0.76320887666583503</v>
      </c>
      <c r="K14" s="53">
        <f t="shared" si="12"/>
        <v>2.622465982888585E-2</v>
      </c>
      <c r="M14" s="8">
        <f t="shared" si="13"/>
        <v>82068.023997806333</v>
      </c>
      <c r="N14" s="8">
        <f t="shared" si="14"/>
        <v>20517.005999451583</v>
      </c>
      <c r="O14" s="8">
        <f t="shared" si="1"/>
        <v>102585.02999725792</v>
      </c>
      <c r="Q14" s="53">
        <f t="shared" si="15"/>
        <v>0.14799328882630872</v>
      </c>
      <c r="S14" s="8">
        <f t="shared" si="16"/>
        <v>60.949720999737863</v>
      </c>
      <c r="T14" s="8">
        <f t="shared" si="17"/>
        <v>1468.4973619239377</v>
      </c>
      <c r="U14" s="8">
        <f t="shared" si="18"/>
        <v>15115.927761059766</v>
      </c>
      <c r="V14" s="8">
        <f t="shared" si="19"/>
        <v>1792.5277284594861</v>
      </c>
      <c r="X14" s="8">
        <f t="shared" si="2"/>
        <v>10.800667101590827</v>
      </c>
      <c r="Y14" s="8">
        <f t="shared" si="3"/>
        <v>260.22680474243691</v>
      </c>
      <c r="Z14" s="8">
        <f t="shared" si="4"/>
        <v>2678.6357837405662</v>
      </c>
      <c r="AA14" s="8">
        <f t="shared" si="5"/>
        <v>317.64698751525003</v>
      </c>
      <c r="AC14" s="8">
        <f t="shared" si="6"/>
        <v>8.2431650058467749</v>
      </c>
      <c r="AD14" s="8">
        <f t="shared" si="7"/>
        <v>198.60740732581488</v>
      </c>
      <c r="AE14" s="8">
        <f t="shared" si="8"/>
        <v>2044.3586075055462</v>
      </c>
      <c r="AF14" s="8">
        <f t="shared" si="9"/>
        <v>242.4310005178005</v>
      </c>
      <c r="AG14" s="8">
        <f t="shared" si="20"/>
        <v>2493.6401803550084</v>
      </c>
      <c r="AR14" s="8">
        <f t="shared" si="10"/>
        <v>92.695662173593163</v>
      </c>
    </row>
    <row r="15" spans="1:50" x14ac:dyDescent="0.2">
      <c r="D15">
        <v>72</v>
      </c>
      <c r="E15" s="53">
        <v>2.1721769999999998E-2</v>
      </c>
      <c r="G15">
        <v>12</v>
      </c>
      <c r="H15" s="53">
        <v>2.487E-2</v>
      </c>
      <c r="I15" s="53">
        <f t="shared" si="11"/>
        <v>2.4565775278567011E-2</v>
      </c>
      <c r="J15" s="53">
        <f t="shared" si="0"/>
        <v>0.7446884743097516</v>
      </c>
      <c r="K15" s="53">
        <f t="shared" si="12"/>
        <v>2.4565775278566938E-2</v>
      </c>
      <c r="M15" s="8">
        <f t="shared" si="13"/>
        <v>82258.656528029882</v>
      </c>
      <c r="N15" s="8">
        <f t="shared" si="14"/>
        <v>20564.66413200747</v>
      </c>
      <c r="O15" s="8">
        <f t="shared" si="1"/>
        <v>102823.32066003735</v>
      </c>
      <c r="Q15" s="53">
        <f t="shared" si="15"/>
        <v>0.12331143311077045</v>
      </c>
      <c r="S15" s="8">
        <f t="shared" si="16"/>
        <v>62.168715419732621</v>
      </c>
      <c r="T15" s="8">
        <f t="shared" si="17"/>
        <v>1471.9084757060564</v>
      </c>
      <c r="U15" s="8">
        <f t="shared" si="18"/>
        <v>15116.136326186443</v>
      </c>
      <c r="V15" s="8">
        <f t="shared" si="19"/>
        <v>2029.4732350610743</v>
      </c>
      <c r="X15" s="8">
        <f t="shared" si="2"/>
        <v>9.2005526570730822</v>
      </c>
      <c r="Y15" s="8">
        <f t="shared" si="3"/>
        <v>217.83257617105821</v>
      </c>
      <c r="Z15" s="8">
        <f t="shared" si="4"/>
        <v>2237.0867292591674</v>
      </c>
      <c r="AA15" s="8">
        <f t="shared" si="5"/>
        <v>300.34841864165668</v>
      </c>
      <c r="AC15" s="8">
        <f t="shared" si="6"/>
        <v>6.8515455210022846</v>
      </c>
      <c r="AD15" s="8">
        <f t="shared" si="7"/>
        <v>162.21740880378809</v>
      </c>
      <c r="AE15" s="8">
        <f t="shared" si="8"/>
        <v>1665.9327033106017</v>
      </c>
      <c r="AF15" s="8">
        <f t="shared" si="9"/>
        <v>223.66600563960188</v>
      </c>
      <c r="AG15" s="8">
        <f t="shared" si="20"/>
        <v>2058.6676632749941</v>
      </c>
      <c r="AR15" s="8">
        <f t="shared" si="10"/>
        <v>75.536975126558715</v>
      </c>
    </row>
    <row r="16" spans="1:50" x14ac:dyDescent="0.2">
      <c r="D16">
        <v>73</v>
      </c>
      <c r="E16" s="53">
        <v>2.3921029999999999E-2</v>
      </c>
      <c r="G16">
        <v>13</v>
      </c>
      <c r="H16" s="53">
        <v>2.4920000000000001E-2</v>
      </c>
      <c r="I16" s="53">
        <f t="shared" si="11"/>
        <v>2.4614560763919189E-2</v>
      </c>
      <c r="J16" s="53">
        <f t="shared" si="0"/>
        <v>0.72615681422166578</v>
      </c>
      <c r="K16" s="53">
        <f t="shared" si="12"/>
        <v>2.519998658814547E-2</v>
      </c>
      <c r="M16" s="8">
        <f t="shared" si="13"/>
        <v>82502.039008492677</v>
      </c>
      <c r="N16" s="8">
        <f t="shared" si="14"/>
        <v>20625.509752123169</v>
      </c>
      <c r="O16" s="8">
        <f t="shared" si="1"/>
        <v>103127.54876061584</v>
      </c>
      <c r="Q16" s="53">
        <f t="shared" si="15"/>
        <v>0.10253795694401271</v>
      </c>
      <c r="S16" s="8">
        <f t="shared" si="16"/>
        <v>63.412089728127278</v>
      </c>
      <c r="T16" s="8">
        <f t="shared" si="17"/>
        <v>1476.2634791908199</v>
      </c>
      <c r="U16" s="8">
        <f t="shared" si="18"/>
        <v>15130.180545176094</v>
      </c>
      <c r="V16" s="8">
        <f t="shared" si="19"/>
        <v>2240.1128948418823</v>
      </c>
      <c r="X16" s="8">
        <f t="shared" si="2"/>
        <v>7.8194356609241407</v>
      </c>
      <c r="Y16" s="8">
        <f t="shared" si="3"/>
        <v>182.04016526811205</v>
      </c>
      <c r="Z16" s="8">
        <f t="shared" si="4"/>
        <v>1865.7242462503623</v>
      </c>
      <c r="AA16" s="8">
        <f t="shared" si="5"/>
        <v>276.2315313928691</v>
      </c>
      <c r="AC16" s="8">
        <f t="shared" si="6"/>
        <v>5.6781364885479597</v>
      </c>
      <c r="AD16" s="8">
        <f t="shared" si="7"/>
        <v>132.18970647147776</v>
      </c>
      <c r="AE16" s="8">
        <f t="shared" si="8"/>
        <v>1354.8083748732818</v>
      </c>
      <c r="AF16" s="8">
        <f t="shared" si="9"/>
        <v>200.5874088238179</v>
      </c>
      <c r="AG16" s="8">
        <f t="shared" si="20"/>
        <v>1693.2636266571253</v>
      </c>
      <c r="AR16" s="8">
        <f t="shared" si="10"/>
        <v>61.42989304270629</v>
      </c>
    </row>
    <row r="17" spans="4:44" x14ac:dyDescent="0.2">
      <c r="D17">
        <v>74</v>
      </c>
      <c r="E17" s="53">
        <v>2.5978890000000001E-2</v>
      </c>
      <c r="G17">
        <v>14</v>
      </c>
      <c r="H17" s="53">
        <v>2.4989999999999998E-2</v>
      </c>
      <c r="I17" s="53">
        <f t="shared" si="11"/>
        <v>2.4682856445219562E-2</v>
      </c>
      <c r="J17" s="53">
        <f t="shared" si="0"/>
        <v>0.70782386801134656</v>
      </c>
      <c r="K17" s="53">
        <f t="shared" si="12"/>
        <v>2.5570700302124431E-2</v>
      </c>
      <c r="M17" s="8">
        <f t="shared" si="13"/>
        <v>82776.822411940811</v>
      </c>
      <c r="N17" s="8">
        <f t="shared" si="14"/>
        <v>20694.205602985203</v>
      </c>
      <c r="O17" s="8">
        <f t="shared" si="1"/>
        <v>103471.02801492601</v>
      </c>
      <c r="Q17" s="53">
        <f t="shared" si="15"/>
        <v>8.5072371889843831E-2</v>
      </c>
      <c r="S17" s="8">
        <f t="shared" si="16"/>
        <v>64.680331522689826</v>
      </c>
      <c r="T17" s="8">
        <f t="shared" si="17"/>
        <v>1481.1803601318652</v>
      </c>
      <c r="U17" s="8">
        <f t="shared" si="18"/>
        <v>15146.455930537517</v>
      </c>
      <c r="V17" s="8">
        <f t="shared" si="19"/>
        <v>2475.1335652758853</v>
      </c>
      <c r="X17" s="8">
        <f t="shared" si="2"/>
        <v>6.6321890487980379</v>
      </c>
      <c r="Y17" s="8">
        <f t="shared" si="3"/>
        <v>151.87720799351845</v>
      </c>
      <c r="Z17" s="8">
        <f t="shared" si="4"/>
        <v>1553.086646059842</v>
      </c>
      <c r="AA17" s="8">
        <f t="shared" si="5"/>
        <v>253.7951389469394</v>
      </c>
      <c r="AC17" s="8">
        <f t="shared" si="6"/>
        <v>4.6944217059027205</v>
      </c>
      <c r="AD17" s="8">
        <f t="shared" si="7"/>
        <v>107.50231282473604</v>
      </c>
      <c r="AE17" s="8">
        <f t="shared" si="8"/>
        <v>1099.3117971708466</v>
      </c>
      <c r="AF17" s="8">
        <f t="shared" si="9"/>
        <v>179.64225693189979</v>
      </c>
      <c r="AG17" s="8">
        <f t="shared" si="20"/>
        <v>1391.1507886333852</v>
      </c>
      <c r="AR17" s="8">
        <f t="shared" si="10"/>
        <v>49.845102739264824</v>
      </c>
    </row>
    <row r="18" spans="4:44" x14ac:dyDescent="0.2">
      <c r="D18">
        <v>75</v>
      </c>
      <c r="E18" s="53">
        <v>2.922232E-2</v>
      </c>
      <c r="G18">
        <v>15</v>
      </c>
      <c r="H18" s="53">
        <v>2.4979999999999999E-2</v>
      </c>
      <c r="I18" s="53">
        <f t="shared" si="11"/>
        <v>2.4673100204884196E-2</v>
      </c>
      <c r="J18" s="53">
        <f t="shared" si="0"/>
        <v>0.69066767586788669</v>
      </c>
      <c r="K18" s="53">
        <f t="shared" si="12"/>
        <v>2.4536512840189015E-2</v>
      </c>
      <c r="M18" s="8">
        <f t="shared" si="13"/>
        <v>82966.673538954637</v>
      </c>
      <c r="N18" s="8">
        <f t="shared" si="14"/>
        <v>20741.668384738659</v>
      </c>
      <c r="O18" s="8">
        <f t="shared" si="1"/>
        <v>103708.3419236933</v>
      </c>
      <c r="Q18" s="53">
        <f t="shared" si="15"/>
        <v>7.0432943183706714E-2</v>
      </c>
      <c r="S18" s="8">
        <f t="shared" si="16"/>
        <v>65.973938153143621</v>
      </c>
      <c r="T18" s="8">
        <f t="shared" si="17"/>
        <v>1484.5774917502108</v>
      </c>
      <c r="U18" s="8">
        <f t="shared" si="18"/>
        <v>15149.195084186293</v>
      </c>
      <c r="V18" s="8">
        <f t="shared" si="19"/>
        <v>2694.2276069180166</v>
      </c>
      <c r="X18" s="8">
        <f t="shared" si="2"/>
        <v>5.612559401601791</v>
      </c>
      <c r="Y18" s="8">
        <f t="shared" si="3"/>
        <v>126.2965284774655</v>
      </c>
      <c r="Z18" s="8">
        <f t="shared" si="4"/>
        <v>1288.7779580336903</v>
      </c>
      <c r="AA18" s="8">
        <f t="shared" si="5"/>
        <v>229.20433293161349</v>
      </c>
      <c r="AC18" s="8">
        <f t="shared" si="6"/>
        <v>3.8764133575747657</v>
      </c>
      <c r="AD18" s="8">
        <f t="shared" si="7"/>
        <v>87.228929793713462</v>
      </c>
      <c r="AE18" s="8">
        <f t="shared" si="8"/>
        <v>890.11727698488971</v>
      </c>
      <c r="AF18" s="8">
        <f t="shared" si="9"/>
        <v>158.30402392472681</v>
      </c>
      <c r="AG18" s="8">
        <f t="shared" si="20"/>
        <v>1139.5266440609048</v>
      </c>
      <c r="AR18" s="8">
        <f t="shared" si="10"/>
        <v>40.359766544462708</v>
      </c>
    </row>
    <row r="19" spans="4:44" x14ac:dyDescent="0.2">
      <c r="D19">
        <v>76</v>
      </c>
      <c r="E19" s="53">
        <v>3.2869429999999998E-2</v>
      </c>
      <c r="G19">
        <v>16</v>
      </c>
      <c r="H19" s="53">
        <v>2.486E-2</v>
      </c>
      <c r="I19" s="53">
        <f t="shared" si="11"/>
        <v>2.4556017895887416E-2</v>
      </c>
      <c r="J19" s="53">
        <f t="shared" si="0"/>
        <v>0.67509876092267385</v>
      </c>
      <c r="K19" s="53">
        <f t="shared" si="12"/>
        <v>2.2799783260935555E-2</v>
      </c>
      <c r="M19" s="8">
        <f t="shared" si="13"/>
        <v>83012.664280582903</v>
      </c>
      <c r="N19" s="8">
        <f t="shared" si="14"/>
        <v>20753.166070145726</v>
      </c>
      <c r="O19" s="8">
        <f t="shared" si="1"/>
        <v>103765.83035072863</v>
      </c>
      <c r="Q19" s="53">
        <f t="shared" si="15"/>
        <v>5.811851980253302E-2</v>
      </c>
      <c r="S19" s="8">
        <f t="shared" si="16"/>
        <v>67.293416916206496</v>
      </c>
      <c r="T19" s="8">
        <f t="shared" si="17"/>
        <v>1485.4004344685081</v>
      </c>
      <c r="U19" s="8">
        <f t="shared" si="18"/>
        <v>15107.120474633088</v>
      </c>
      <c r="V19" s="8">
        <f t="shared" si="19"/>
        <v>3032.2782995747043</v>
      </c>
      <c r="X19" s="8">
        <f t="shared" si="2"/>
        <v>4.7396734102966604</v>
      </c>
      <c r="Y19" s="8">
        <f t="shared" si="3"/>
        <v>104.6211244059737</v>
      </c>
      <c r="Z19" s="8">
        <f t="shared" si="4"/>
        <v>1064.0389580592446</v>
      </c>
      <c r="AA19" s="8">
        <f t="shared" si="5"/>
        <v>213.57228519113195</v>
      </c>
      <c r="AC19" s="8">
        <f t="shared" si="6"/>
        <v>3.1997476464694192</v>
      </c>
      <c r="AD19" s="8">
        <f t="shared" si="7"/>
        <v>70.629591452809763</v>
      </c>
      <c r="AE19" s="8">
        <f t="shared" si="8"/>
        <v>718.33138215924896</v>
      </c>
      <c r="AF19" s="8">
        <f t="shared" si="9"/>
        <v>144.18238509995712</v>
      </c>
      <c r="AG19" s="8">
        <f t="shared" si="20"/>
        <v>936.34310635848533</v>
      </c>
      <c r="AR19" s="8">
        <f t="shared" si="10"/>
        <v>32.570633709732135</v>
      </c>
    </row>
    <row r="20" spans="4:44" x14ac:dyDescent="0.2">
      <c r="D20">
        <v>77</v>
      </c>
      <c r="E20" s="53">
        <v>3.7547710000000005E-2</v>
      </c>
      <c r="G20">
        <v>17</v>
      </c>
      <c r="H20" s="53">
        <v>2.4660000000000001E-2</v>
      </c>
      <c r="I20" s="53">
        <f t="shared" si="11"/>
        <v>2.4360850246257219E-2</v>
      </c>
      <c r="J20" s="53">
        <f t="shared" si="0"/>
        <v>0.66091208289531456</v>
      </c>
      <c r="K20" s="53">
        <f t="shared" si="12"/>
        <v>2.1238167852174087E-2</v>
      </c>
      <c r="M20" s="8">
        <f t="shared" si="13"/>
        <v>82929.076023361544</v>
      </c>
      <c r="N20" s="8">
        <f t="shared" si="14"/>
        <v>20732.269005840386</v>
      </c>
      <c r="O20" s="8">
        <f t="shared" si="1"/>
        <v>103661.34502920193</v>
      </c>
      <c r="Q20" s="53">
        <f t="shared" si="15"/>
        <v>4.777696760655304E-2</v>
      </c>
      <c r="S20" s="8">
        <f t="shared" si="16"/>
        <v>68.639285254530634</v>
      </c>
      <c r="T20" s="8">
        <f t="shared" si="17"/>
        <v>1483.9047345693527</v>
      </c>
      <c r="U20" s="8">
        <f t="shared" si="18"/>
        <v>15035.206964048808</v>
      </c>
      <c r="V20" s="8">
        <f t="shared" si="19"/>
        <v>3407.2893241432002</v>
      </c>
      <c r="X20" s="8">
        <f t="shared" si="2"/>
        <v>3.9892136592971514</v>
      </c>
      <c r="Y20" s="8">
        <f t="shared" si="3"/>
        <v>86.242346701141429</v>
      </c>
      <c r="Z20" s="8">
        <f t="shared" si="4"/>
        <v>873.823973675253</v>
      </c>
      <c r="AA20" s="8">
        <f t="shared" si="5"/>
        <v>198.02661205817594</v>
      </c>
      <c r="AC20" s="8">
        <f t="shared" si="6"/>
        <v>2.6365195086805202</v>
      </c>
      <c r="AD20" s="8">
        <f t="shared" si="7"/>
        <v>56.998608992031244</v>
      </c>
      <c r="AE20" s="8">
        <f t="shared" si="8"/>
        <v>577.52082252557193</v>
      </c>
      <c r="AF20" s="8">
        <f t="shared" si="9"/>
        <v>130.87818064407148</v>
      </c>
      <c r="AG20" s="8">
        <f t="shared" si="20"/>
        <v>768.03413167035512</v>
      </c>
      <c r="AR20" s="8">
        <f t="shared" si="10"/>
        <v>26.185996174520643</v>
      </c>
    </row>
    <row r="21" spans="4:44" x14ac:dyDescent="0.2">
      <c r="D21">
        <v>78</v>
      </c>
      <c r="E21" s="53">
        <v>4.150015E-2</v>
      </c>
      <c r="G21">
        <v>18</v>
      </c>
      <c r="H21" s="53">
        <v>2.4459999999999999E-2</v>
      </c>
      <c r="I21" s="53">
        <f t="shared" si="11"/>
        <v>2.4165644498780187E-2</v>
      </c>
      <c r="J21" s="53">
        <f t="shared" si="0"/>
        <v>0.64727657622441392</v>
      </c>
      <c r="K21" s="53">
        <f t="shared" si="12"/>
        <v>2.0847146791670716E-2</v>
      </c>
      <c r="M21" s="8">
        <f t="shared" si="13"/>
        <v>82813.183903199519</v>
      </c>
      <c r="N21" s="8">
        <f t="shared" si="14"/>
        <v>20703.29597579988</v>
      </c>
      <c r="O21" s="8">
        <f t="shared" si="1"/>
        <v>103516.47987899939</v>
      </c>
      <c r="Q21" s="53">
        <f t="shared" si="15"/>
        <v>3.9085594099855368E-2</v>
      </c>
      <c r="S21" s="8">
        <f t="shared" si="16"/>
        <v>70.012070959621255</v>
      </c>
      <c r="T21" s="8">
        <f t="shared" si="17"/>
        <v>1481.8310003128747</v>
      </c>
      <c r="U21" s="8">
        <f t="shared" si="18"/>
        <v>14941.563609972283</v>
      </c>
      <c r="V21" s="8">
        <f t="shared" si="19"/>
        <v>3886.8067667175051</v>
      </c>
      <c r="X21" s="8">
        <f t="shared" si="2"/>
        <v>3.3449644463055175</v>
      </c>
      <c r="Y21" s="8">
        <f t="shared" si="3"/>
        <v>70.797391700334302</v>
      </c>
      <c r="Z21" s="8">
        <f t="shared" si="4"/>
        <v>713.86260058489745</v>
      </c>
      <c r="AA21" s="8">
        <f t="shared" si="5"/>
        <v>185.69984098639341</v>
      </c>
      <c r="AC21" s="8">
        <f t="shared" si="6"/>
        <v>2.1651171343970277</v>
      </c>
      <c r="AD21" s="8">
        <f t="shared" si="7"/>
        <v>45.825493305411122</v>
      </c>
      <c r="AE21" s="8">
        <f t="shared" si="8"/>
        <v>462.06654000124871</v>
      </c>
      <c r="AF21" s="8">
        <f t="shared" si="9"/>
        <v>120.19915727909083</v>
      </c>
      <c r="AG21" s="8">
        <f t="shared" si="20"/>
        <v>630.25630772014767</v>
      </c>
      <c r="AR21" s="8">
        <f t="shared" si="10"/>
        <v>20.951064350381195</v>
      </c>
    </row>
    <row r="22" spans="4:44" x14ac:dyDescent="0.2">
      <c r="D22">
        <v>79</v>
      </c>
      <c r="E22" s="53">
        <v>4.704303E-2</v>
      </c>
      <c r="G22">
        <v>19</v>
      </c>
      <c r="H22" s="53">
        <v>2.427E-2</v>
      </c>
      <c r="I22" s="53">
        <f t="shared" si="11"/>
        <v>2.3980163736996421E-2</v>
      </c>
      <c r="J22" s="53">
        <f t="shared" si="0"/>
        <v>0.63405275958074014</v>
      </c>
      <c r="K22" s="53">
        <f t="shared" si="12"/>
        <v>2.0641510024888652E-2</v>
      </c>
      <c r="M22" s="8">
        <f t="shared" si="13"/>
        <v>82680.449851873534</v>
      </c>
      <c r="N22" s="8">
        <f t="shared" si="14"/>
        <v>20670.112462968384</v>
      </c>
      <c r="O22" s="8">
        <f t="shared" si="1"/>
        <v>103350.56231484193</v>
      </c>
      <c r="Q22" s="53">
        <f t="shared" si="15"/>
        <v>3.1844005669591419E-2</v>
      </c>
      <c r="S22" s="8">
        <f t="shared" si="16"/>
        <v>71.412312378813681</v>
      </c>
      <c r="T22" s="8">
        <f t="shared" si="17"/>
        <v>1479.4559022574508</v>
      </c>
      <c r="U22" s="8">
        <f t="shared" si="18"/>
        <v>14856.349271878746</v>
      </c>
      <c r="V22" s="8">
        <f t="shared" si="19"/>
        <v>4289.0638386502869</v>
      </c>
      <c r="X22" s="8">
        <f t="shared" si="2"/>
        <v>2.7911926553703883</v>
      </c>
      <c r="Y22" s="8">
        <f t="shared" si="3"/>
        <v>57.825412884270023</v>
      </c>
      <c r="Z22" s="8">
        <f t="shared" si="4"/>
        <v>580.66923744633448</v>
      </c>
      <c r="AA22" s="8">
        <f t="shared" si="5"/>
        <v>167.64060826585268</v>
      </c>
      <c r="AC22" s="8">
        <f t="shared" si="6"/>
        <v>1.7697634056590885</v>
      </c>
      <c r="AD22" s="8">
        <f t="shared" si="7"/>
        <v>36.664362613167093</v>
      </c>
      <c r="AE22" s="8">
        <f t="shared" si="8"/>
        <v>368.17493240649242</v>
      </c>
      <c r="AF22" s="8">
        <f t="shared" si="9"/>
        <v>106.29299028875772</v>
      </c>
      <c r="AG22" s="8">
        <f t="shared" si="20"/>
        <v>512.90204871407627</v>
      </c>
      <c r="AR22" s="8">
        <f t="shared" si="10"/>
        <v>16.693827460508331</v>
      </c>
    </row>
    <row r="23" spans="4:44" x14ac:dyDescent="0.2">
      <c r="D23">
        <v>80</v>
      </c>
      <c r="E23" s="53">
        <v>5.2770629999999999E-2</v>
      </c>
      <c r="G23">
        <v>20</v>
      </c>
      <c r="H23" s="53">
        <v>2.4150000000000001E-2</v>
      </c>
      <c r="I23" s="53">
        <f t="shared" si="11"/>
        <v>2.3863000264527503E-2</v>
      </c>
      <c r="J23" s="53">
        <f t="shared" si="0"/>
        <v>0.62048117992903384</v>
      </c>
      <c r="K23" s="53">
        <f t="shared" si="12"/>
        <v>2.1636894287617989E-2</v>
      </c>
      <c r="M23" s="8">
        <f t="shared" si="13"/>
        <v>82630.136364810096</v>
      </c>
      <c r="N23" s="8">
        <f t="shared" si="14"/>
        <v>20657.534091202524</v>
      </c>
      <c r="O23" s="8">
        <f t="shared" si="1"/>
        <v>103287.67045601262</v>
      </c>
      <c r="Q23" s="53">
        <f t="shared" si="15"/>
        <v>2.579407208222316E-2</v>
      </c>
      <c r="S23" s="8">
        <f t="shared" si="16"/>
        <v>72.840558626389949</v>
      </c>
      <c r="T23" s="8">
        <f t="shared" si="17"/>
        <v>1478.5556097997717</v>
      </c>
      <c r="U23" s="8">
        <f t="shared" si="18"/>
        <v>14761.446950508045</v>
      </c>
      <c r="V23" s="8">
        <f t="shared" si="19"/>
        <v>4858.9649798923156</v>
      </c>
      <c r="X23" s="8">
        <f t="shared" si="2"/>
        <v>2.3195351618749678</v>
      </c>
      <c r="Y23" s="8">
        <f t="shared" si="3"/>
        <v>47.083133221270124</v>
      </c>
      <c r="Z23" s="8">
        <f t="shared" si="4"/>
        <v>470.06360038335117</v>
      </c>
      <c r="AA23" s="8">
        <f t="shared" si="5"/>
        <v>154.72890836803705</v>
      </c>
      <c r="AC23" s="8">
        <f t="shared" si="6"/>
        <v>1.4392279141270625</v>
      </c>
      <c r="AD23" s="8">
        <f t="shared" si="7"/>
        <v>29.214198055889579</v>
      </c>
      <c r="AE23" s="8">
        <f t="shared" si="8"/>
        <v>291.66561740755157</v>
      </c>
      <c r="AF23" s="8">
        <f t="shared" si="9"/>
        <v>96.00637563333099</v>
      </c>
      <c r="AG23" s="8">
        <f t="shared" si="20"/>
        <v>418.32541901089922</v>
      </c>
      <c r="AR23" s="8">
        <f t="shared" si="10"/>
        <v>13.224735413613921</v>
      </c>
    </row>
    <row r="24" spans="4:44" x14ac:dyDescent="0.2">
      <c r="D24">
        <v>81</v>
      </c>
      <c r="E24" s="53">
        <v>5.8951179999999999E-2</v>
      </c>
      <c r="G24">
        <v>21</v>
      </c>
      <c r="H24" s="53">
        <v>2.409E-2</v>
      </c>
      <c r="I24" s="53">
        <f t="shared" si="11"/>
        <v>2.3804413380161302E-2</v>
      </c>
      <c r="J24" s="53">
        <f t="shared" si="0"/>
        <v>0.6065957554795236</v>
      </c>
      <c r="K24" s="53">
        <f t="shared" si="12"/>
        <v>2.2632675692837268E-2</v>
      </c>
      <c r="M24" s="8">
        <f t="shared" si="13"/>
        <v>82662.125933424191</v>
      </c>
      <c r="N24" s="8">
        <f t="shared" si="14"/>
        <v>20665.531483356048</v>
      </c>
      <c r="O24" s="8">
        <f t="shared" si="1"/>
        <v>103327.65741678025</v>
      </c>
      <c r="Q24" s="53">
        <f t="shared" si="15"/>
        <v>2.0767967250952004E-2</v>
      </c>
      <c r="S24" s="8">
        <f t="shared" si="16"/>
        <v>74.297369798917757</v>
      </c>
      <c r="T24" s="8">
        <f t="shared" si="17"/>
        <v>1479.1280202811079</v>
      </c>
      <c r="U24" s="8">
        <f t="shared" si="18"/>
        <v>14678.407087660886</v>
      </c>
      <c r="V24" s="8">
        <f t="shared" si="19"/>
        <v>5452.6655783076658</v>
      </c>
      <c r="X24" s="8">
        <f t="shared" si="2"/>
        <v>1.9164317121128747</v>
      </c>
      <c r="Y24" s="8">
        <f t="shared" si="3"/>
        <v>38.152734773966934</v>
      </c>
      <c r="Z24" s="8">
        <f t="shared" si="4"/>
        <v>378.61589047134021</v>
      </c>
      <c r="AA24" s="8">
        <f t="shared" si="5"/>
        <v>140.64644896712497</v>
      </c>
      <c r="AC24" s="8">
        <f t="shared" si="6"/>
        <v>1.1624993422340262</v>
      </c>
      <c r="AD24" s="8">
        <f t="shared" si="7"/>
        <v>23.143286973824363</v>
      </c>
      <c r="AE24" s="8">
        <f t="shared" si="8"/>
        <v>229.66679211701518</v>
      </c>
      <c r="AF24" s="8">
        <f t="shared" si="9"/>
        <v>85.315538966725427</v>
      </c>
      <c r="AG24" s="8">
        <f t="shared" si="20"/>
        <v>339.28811739979903</v>
      </c>
      <c r="AR24" s="8">
        <f t="shared" si="10"/>
        <v>10.413576884363515</v>
      </c>
    </row>
    <row r="25" spans="4:44" x14ac:dyDescent="0.2">
      <c r="D25">
        <v>82</v>
      </c>
      <c r="E25" s="53">
        <v>6.573641999999999E-2</v>
      </c>
      <c r="G25">
        <v>22</v>
      </c>
      <c r="H25" s="53">
        <v>2.409E-2</v>
      </c>
      <c r="I25" s="53">
        <f t="shared" si="11"/>
        <v>2.3804413380161302E-2</v>
      </c>
      <c r="J25" s="53">
        <f t="shared" si="0"/>
        <v>0.59232660750473454</v>
      </c>
      <c r="K25" s="53">
        <f t="shared" si="12"/>
        <v>2.3804413380161399E-2</v>
      </c>
      <c r="M25" s="8">
        <f t="shared" si="13"/>
        <v>82791.080503122837</v>
      </c>
      <c r="N25" s="8">
        <f t="shared" si="14"/>
        <v>20697.770125780709</v>
      </c>
      <c r="O25" s="8">
        <f t="shared" si="1"/>
        <v>103488.85062890354</v>
      </c>
      <c r="Q25" s="53">
        <f t="shared" si="15"/>
        <v>1.6612120414010972E-2</v>
      </c>
      <c r="S25" s="8">
        <f t="shared" si="16"/>
        <v>75.783317194896114</v>
      </c>
      <c r="T25" s="8">
        <f t="shared" si="17"/>
        <v>1481.4354895753063</v>
      </c>
      <c r="U25" s="8">
        <f t="shared" si="18"/>
        <v>14605.385968662891</v>
      </c>
      <c r="V25" s="8">
        <f t="shared" si="19"/>
        <v>6100.7898614176056</v>
      </c>
      <c r="X25" s="8">
        <f t="shared" si="2"/>
        <v>1.5738654496721103</v>
      </c>
      <c r="Y25" s="8">
        <f t="shared" si="3"/>
        <v>30.766403731898009</v>
      </c>
      <c r="Z25" s="8">
        <f t="shared" si="4"/>
        <v>303.32417748470482</v>
      </c>
      <c r="AA25" s="8">
        <f t="shared" si="5"/>
        <v>126.70100404686085</v>
      </c>
      <c r="AC25" s="8">
        <f t="shared" si="6"/>
        <v>0.93224238247319458</v>
      </c>
      <c r="AD25" s="8">
        <f t="shared" si="7"/>
        <v>18.223759547636153</v>
      </c>
      <c r="AE25" s="8">
        <f t="shared" si="8"/>
        <v>179.6669810236792</v>
      </c>
      <c r="AF25" s="8">
        <f t="shared" si="9"/>
        <v>75.048375894520731</v>
      </c>
      <c r="AG25" s="8">
        <f t="shared" si="20"/>
        <v>273.87135884830928</v>
      </c>
      <c r="AR25" s="8">
        <f t="shared" si="10"/>
        <v>8.1464775078886493</v>
      </c>
    </row>
    <row r="26" spans="4:44" x14ac:dyDescent="0.2">
      <c r="D26">
        <v>83</v>
      </c>
      <c r="E26" s="53">
        <v>7.2184380000000006E-2</v>
      </c>
      <c r="G26">
        <v>23</v>
      </c>
      <c r="H26" s="53">
        <v>2.4129999999999999E-2</v>
      </c>
      <c r="I26" s="53">
        <f t="shared" si="11"/>
        <v>2.3843471684450026E-2</v>
      </c>
      <c r="J26" s="53">
        <f t="shared" si="0"/>
        <v>0.57787375637469418</v>
      </c>
      <c r="K26" s="53">
        <f t="shared" si="12"/>
        <v>2.4702754378801976E-2</v>
      </c>
      <c r="M26" s="8">
        <f t="shared" si="13"/>
        <v>82994.760361387685</v>
      </c>
      <c r="N26" s="8">
        <f t="shared" si="14"/>
        <v>20748.690090346921</v>
      </c>
      <c r="O26" s="8">
        <f t="shared" si="1"/>
        <v>103743.45045173461</v>
      </c>
      <c r="Q26" s="53">
        <f t="shared" si="15"/>
        <v>1.3192084225977226E-2</v>
      </c>
      <c r="S26" s="8">
        <f t="shared" si="16"/>
        <v>77.298983538794033</v>
      </c>
      <c r="T26" s="8">
        <f t="shared" si="17"/>
        <v>1485.0800678162418</v>
      </c>
      <c r="U26" s="8">
        <f t="shared" si="18"/>
        <v>14535.756322348529</v>
      </c>
      <c r="V26" s="8">
        <f t="shared" si="19"/>
        <v>6819.7230311444146</v>
      </c>
      <c r="X26" s="8">
        <f t="shared" si="2"/>
        <v>1.2841000224270984</v>
      </c>
      <c r="Y26" s="8">
        <f t="shared" si="3"/>
        <v>24.670328911010991</v>
      </c>
      <c r="Z26" s="8">
        <f t="shared" si="4"/>
        <v>241.46973433557505</v>
      </c>
      <c r="AA26" s="8">
        <f t="shared" si="5"/>
        <v>113.29006018357491</v>
      </c>
      <c r="AC26" s="8">
        <f t="shared" si="6"/>
        <v>0.74204770352077642</v>
      </c>
      <c r="AD26" s="8">
        <f t="shared" si="7"/>
        <v>14.25633563880514</v>
      </c>
      <c r="AE26" s="8">
        <f t="shared" si="8"/>
        <v>139.53902243129824</v>
      </c>
      <c r="AF26" s="8">
        <f t="shared" si="9"/>
        <v>65.46735263819761</v>
      </c>
      <c r="AG26" s="8">
        <f t="shared" si="20"/>
        <v>220.00475841182177</v>
      </c>
      <c r="AR26" s="8">
        <f t="shared" si="10"/>
        <v>6.3269887543680907</v>
      </c>
    </row>
    <row r="27" spans="4:44" x14ac:dyDescent="0.2">
      <c r="D27">
        <v>84</v>
      </c>
      <c r="E27" s="53">
        <v>8.1257309999999999E-2</v>
      </c>
      <c r="G27">
        <v>24</v>
      </c>
      <c r="H27" s="53">
        <v>2.4209999999999999E-2</v>
      </c>
      <c r="I27" s="53">
        <f t="shared" si="11"/>
        <v>2.3921583716671978E-2</v>
      </c>
      <c r="J27" s="53">
        <f t="shared" si="0"/>
        <v>0.56320138825489219</v>
      </c>
      <c r="K27" s="53">
        <f t="shared" si="12"/>
        <v>2.5718160457776952E-2</v>
      </c>
      <c r="M27" s="8">
        <f t="shared" si="13"/>
        <v>83283.46492245578</v>
      </c>
      <c r="N27" s="8">
        <f t="shared" si="14"/>
        <v>20820.866230613945</v>
      </c>
      <c r="O27" s="8">
        <f t="shared" si="1"/>
        <v>104104.33115306972</v>
      </c>
      <c r="Q27" s="53">
        <f t="shared" si="15"/>
        <v>1.0403848534434688E-2</v>
      </c>
      <c r="S27" s="8">
        <f t="shared" si="16"/>
        <v>78.844963209569912</v>
      </c>
      <c r="T27" s="8">
        <f t="shared" si="17"/>
        <v>1490.246049225947</v>
      </c>
      <c r="U27" s="8">
        <f t="shared" si="18"/>
        <v>14485.660236160604</v>
      </c>
      <c r="V27" s="8">
        <f t="shared" si="19"/>
        <v>7514.7065995990242</v>
      </c>
      <c r="X27" s="8">
        <f t="shared" si="2"/>
        <v>1.0401293954547219</v>
      </c>
      <c r="Y27" s="8">
        <f t="shared" si="3"/>
        <v>19.659451398818497</v>
      </c>
      <c r="Z27" s="8">
        <f t="shared" si="4"/>
        <v>191.09604990431984</v>
      </c>
      <c r="AA27" s="8">
        <f t="shared" si="5"/>
        <v>99.134642395417245</v>
      </c>
      <c r="AC27" s="8">
        <f t="shared" si="6"/>
        <v>0.5858023194848212</v>
      </c>
      <c r="AD27" s="8">
        <f t="shared" si="7"/>
        <v>11.072230320144159</v>
      </c>
      <c r="AE27" s="8">
        <f t="shared" si="8"/>
        <v>107.6255605961391</v>
      </c>
      <c r="AF27" s="8">
        <f t="shared" si="9"/>
        <v>55.832768221251285</v>
      </c>
      <c r="AG27" s="8">
        <f t="shared" si="20"/>
        <v>175.11636145701937</v>
      </c>
      <c r="AR27" s="8">
        <f t="shared" si="10"/>
        <v>4.8799629276016843</v>
      </c>
    </row>
    <row r="28" spans="4:44" x14ac:dyDescent="0.2">
      <c r="D28">
        <v>85</v>
      </c>
      <c r="E28" s="53">
        <v>9.2639579999999999E-2</v>
      </c>
      <c r="G28">
        <v>25</v>
      </c>
      <c r="H28" s="53">
        <v>2.4309999999999998E-2</v>
      </c>
      <c r="I28" s="53">
        <f t="shared" si="11"/>
        <v>2.4019215177511436E-2</v>
      </c>
      <c r="J28" s="53">
        <f t="shared" si="0"/>
        <v>0.54854806158178593</v>
      </c>
      <c r="K28" s="53">
        <f t="shared" si="12"/>
        <v>2.6362370237658257E-2</v>
      </c>
      <c r="M28" s="8">
        <f t="shared" si="13"/>
        <v>83627.029768984226</v>
      </c>
      <c r="N28" s="8">
        <f t="shared" si="14"/>
        <v>20906.757442246057</v>
      </c>
      <c r="O28" s="8">
        <f t="shared" si="1"/>
        <v>104533.78721123029</v>
      </c>
      <c r="Q28" s="53">
        <f t="shared" si="15"/>
        <v>8.1246908205472191E-3</v>
      </c>
      <c r="S28" s="8">
        <f>S27*(1+$B$5)</f>
        <v>80.421862473761308</v>
      </c>
      <c r="T28" s="8">
        <f t="shared" si="17"/>
        <v>1496.3936819603518</v>
      </c>
      <c r="U28" s="8">
        <f t="shared" si="18"/>
        <v>14403.191700679996</v>
      </c>
      <c r="V28" s="8">
        <f t="shared" si="19"/>
        <v>8494.1343528969755</v>
      </c>
      <c r="X28" s="8">
        <f t="shared" si="2"/>
        <v>0.83669687603414955</v>
      </c>
      <c r="Y28" s="8">
        <f t="shared" si="3"/>
        <v>15.568253215000533</v>
      </c>
      <c r="Z28" s="8">
        <f t="shared" si="4"/>
        <v>149.84862486630144</v>
      </c>
      <c r="AA28" s="8">
        <f t="shared" si="5"/>
        <v>88.371687238678533</v>
      </c>
      <c r="AC28" s="8">
        <f t="shared" si="6"/>
        <v>0.4589684494800686</v>
      </c>
      <c r="AD28" s="8">
        <f t="shared" si="7"/>
        <v>8.5399351233029499</v>
      </c>
      <c r="AE28" s="8">
        <f t="shared" si="8"/>
        <v>82.199172701105852</v>
      </c>
      <c r="AF28" s="8">
        <f t="shared" si="9"/>
        <v>48.476117733488955</v>
      </c>
      <c r="AG28" s="8">
        <f t="shared" si="20"/>
        <v>139.67419400737782</v>
      </c>
      <c r="AR28" s="8">
        <f t="shared" si="10"/>
        <v>3.7270755811275551</v>
      </c>
    </row>
    <row r="29" spans="4:44" x14ac:dyDescent="0.2">
      <c r="D29">
        <v>86</v>
      </c>
      <c r="E29" s="53">
        <v>0.10700140000000001</v>
      </c>
      <c r="G29">
        <v>26</v>
      </c>
      <c r="H29" s="53">
        <v>2.443E-2</v>
      </c>
      <c r="I29" s="53">
        <f t="shared" si="11"/>
        <v>2.4136360349799893E-2</v>
      </c>
      <c r="J29" s="53">
        <f t="shared" si="0"/>
        <v>0.53390072310461201</v>
      </c>
      <c r="K29" s="53">
        <f t="shared" si="12"/>
        <v>2.7064989657011405E-2</v>
      </c>
      <c r="M29" s="8">
        <f t="shared" si="13"/>
        <v>84031.033003797493</v>
      </c>
      <c r="N29" s="8">
        <f t="shared" si="14"/>
        <v>21007.758250949373</v>
      </c>
      <c r="O29" s="8">
        <f t="shared" si="1"/>
        <v>105038.79125474687</v>
      </c>
      <c r="Q29" s="53">
        <f t="shared" si="15"/>
        <v>6.2662194440065893E-3</v>
      </c>
      <c r="S29" s="8">
        <f t="shared" si="16"/>
        <v>82.030299723236539</v>
      </c>
      <c r="T29" s="8">
        <f t="shared" si="17"/>
        <v>1503.6227786978081</v>
      </c>
      <c r="U29" s="8">
        <f t="shared" si="18"/>
        <v>14293.484181119917</v>
      </c>
      <c r="V29" s="8">
        <f t="shared" si="19"/>
        <v>9730.7495055474228</v>
      </c>
      <c r="X29" s="8">
        <f t="shared" si="2"/>
        <v>0.66647082316811701</v>
      </c>
      <c r="Y29" s="8">
        <f t="shared" si="3"/>
        <v>12.216470187651785</v>
      </c>
      <c r="Z29" s="8">
        <f t="shared" si="4"/>
        <v>116.13013971998187</v>
      </c>
      <c r="AA29" s="8">
        <f t="shared" si="5"/>
        <v>79.05933118476554</v>
      </c>
      <c r="AC29" s="8">
        <f t="shared" si="6"/>
        <v>0.35582925441758367</v>
      </c>
      <c r="AD29" s="8">
        <f t="shared" si="7"/>
        <v>6.5223822669732234</v>
      </c>
      <c r="AE29" s="8">
        <f t="shared" si="8"/>
        <v>62.001965570737944</v>
      </c>
      <c r="AF29" s="8">
        <f t="shared" si="9"/>
        <v>42.209834087713325</v>
      </c>
      <c r="AG29" s="8">
        <f t="shared" si="20"/>
        <v>111.09001117984207</v>
      </c>
      <c r="AR29" s="8">
        <f t="shared" si="10"/>
        <v>2.8112910587948852</v>
      </c>
    </row>
    <row r="30" spans="4:44" x14ac:dyDescent="0.2">
      <c r="D30">
        <v>87</v>
      </c>
      <c r="E30" s="53">
        <v>0.12226466000000001</v>
      </c>
      <c r="G30">
        <v>27</v>
      </c>
      <c r="H30" s="53">
        <v>2.4570000000000002E-2</v>
      </c>
      <c r="I30" s="53">
        <f t="shared" si="11"/>
        <v>2.4273012375390805E-2</v>
      </c>
      <c r="J30" s="53">
        <f t="shared" si="0"/>
        <v>0.51924921182601946</v>
      </c>
      <c r="K30" s="53">
        <f t="shared" si="12"/>
        <v>2.7825965040754602E-2</v>
      </c>
      <c r="M30" s="8">
        <f t="shared" si="13"/>
        <v>84501.266906900113</v>
      </c>
      <c r="N30" s="8">
        <f t="shared" si="14"/>
        <v>21125.316726725028</v>
      </c>
      <c r="O30" s="8">
        <f t="shared" si="1"/>
        <v>105626.58363362514</v>
      </c>
      <c r="Q30" s="53">
        <f t="shared" si="15"/>
        <v>4.7563664121720627E-3</v>
      </c>
      <c r="S30" s="8">
        <f t="shared" si="16"/>
        <v>83.670905717701274</v>
      </c>
      <c r="T30" s="8">
        <f t="shared" si="17"/>
        <v>1512.0369845304213</v>
      </c>
      <c r="U30" s="8">
        <f t="shared" si="18"/>
        <v>14145.979700341524</v>
      </c>
      <c r="V30" s="8">
        <f t="shared" si="19"/>
        <v>11302.192326014978</v>
      </c>
      <c r="X30" s="8">
        <f t="shared" si="2"/>
        <v>0.52430025630590182</v>
      </c>
      <c r="Y30" s="8">
        <f t="shared" si="3"/>
        <v>9.4747555525216161</v>
      </c>
      <c r="Z30" s="8">
        <f t="shared" si="4"/>
        <v>88.641813052802561</v>
      </c>
      <c r="AA30" s="8">
        <f t="shared" si="5"/>
        <v>70.822017313177113</v>
      </c>
      <c r="AC30" s="8">
        <f t="shared" si="6"/>
        <v>0.27224249484701951</v>
      </c>
      <c r="AD30" s="8">
        <f t="shared" si="7"/>
        <v>4.9197593528910506</v>
      </c>
      <c r="AE30" s="8">
        <f t="shared" si="8"/>
        <v>46.027191562497094</v>
      </c>
      <c r="AF30" s="8">
        <f t="shared" si="9"/>
        <v>36.774276669795924</v>
      </c>
      <c r="AG30" s="8">
        <f t="shared" si="20"/>
        <v>87.993470080031088</v>
      </c>
      <c r="AR30" s="8">
        <f t="shared" si="10"/>
        <v>2.086961175821576</v>
      </c>
    </row>
    <row r="31" spans="4:44" x14ac:dyDescent="0.2">
      <c r="D31">
        <v>88</v>
      </c>
      <c r="E31" s="53">
        <v>0.13987938999999999</v>
      </c>
      <c r="G31">
        <v>28</v>
      </c>
      <c r="H31" s="53">
        <v>2.4719999999999999E-2</v>
      </c>
      <c r="I31" s="53">
        <f t="shared" si="11"/>
        <v>2.4419404540743664E-2</v>
      </c>
      <c r="J31" s="53">
        <f t="shared" si="0"/>
        <v>0.50472410428806347</v>
      </c>
      <c r="K31" s="53">
        <f t="shared" si="12"/>
        <v>2.8371993005270855E-2</v>
      </c>
      <c r="M31" s="8">
        <f t="shared" si="13"/>
        <v>85020.543140026246</v>
      </c>
      <c r="N31" s="8">
        <f t="shared" si="14"/>
        <v>21255.135785006561</v>
      </c>
      <c r="O31" s="8">
        <f t="shared" si="1"/>
        <v>106275.67892503281</v>
      </c>
      <c r="Q31" s="53">
        <f t="shared" si="15"/>
        <v>3.5486062564595612E-3</v>
      </c>
      <c r="S31" s="8">
        <f t="shared" si="16"/>
        <v>85.344323832055295</v>
      </c>
      <c r="T31" s="8">
        <f t="shared" si="17"/>
        <v>1521.328737168159</v>
      </c>
      <c r="U31" s="8">
        <f t="shared" si="18"/>
        <v>13989.654670229176</v>
      </c>
      <c r="V31" s="8">
        <f t="shared" si="19"/>
        <v>12993.759750038304</v>
      </c>
      <c r="X31" s="8">
        <f t="shared" si="2"/>
        <v>0.40592887534432348</v>
      </c>
      <c r="Y31" s="8">
        <f t="shared" si="3"/>
        <v>7.2359969073387713</v>
      </c>
      <c r="Z31" s="8">
        <f t="shared" si="4"/>
        <v>66.539923591364087</v>
      </c>
      <c r="AA31" s="8">
        <f t="shared" si="5"/>
        <v>61.803082442915446</v>
      </c>
      <c r="AC31" s="8">
        <f t="shared" si="6"/>
        <v>0.20488208801282465</v>
      </c>
      <c r="AD31" s="8">
        <f t="shared" si="7"/>
        <v>3.6521820576877588</v>
      </c>
      <c r="AE31" s="8">
        <f t="shared" si="8"/>
        <v>33.584303334047419</v>
      </c>
      <c r="AF31" s="8">
        <f t="shared" si="9"/>
        <v>31.193505428241838</v>
      </c>
      <c r="AG31" s="8">
        <f t="shared" si="20"/>
        <v>68.634872907989845</v>
      </c>
      <c r="AR31" s="8">
        <f t="shared" si="10"/>
        <v>1.5227749885484314</v>
      </c>
    </row>
    <row r="32" spans="4:44" x14ac:dyDescent="0.2">
      <c r="D32">
        <v>89</v>
      </c>
      <c r="E32" s="53">
        <v>0.16003311000000001</v>
      </c>
      <c r="G32">
        <v>29</v>
      </c>
      <c r="H32" s="53">
        <v>2.487E-2</v>
      </c>
      <c r="I32" s="53">
        <f t="shared" si="11"/>
        <v>2.4565775278567011E-2</v>
      </c>
      <c r="J32" s="53">
        <f t="shared" si="0"/>
        <v>0.4904619960109568</v>
      </c>
      <c r="K32" s="53">
        <f t="shared" si="12"/>
        <v>2.8664155937620766E-2</v>
      </c>
      <c r="M32" s="8">
        <f t="shared" si="13"/>
        <v>85568.006571671853</v>
      </c>
      <c r="N32" s="8">
        <f t="shared" si="14"/>
        <v>21392.001642917963</v>
      </c>
      <c r="O32" s="8">
        <f t="shared" si="1"/>
        <v>106960.00821458982</v>
      </c>
      <c r="Q32" s="53">
        <f t="shared" si="15"/>
        <v>2.5943949712624419E-3</v>
      </c>
      <c r="S32" s="8">
        <f t="shared" si="16"/>
        <v>87.051210308696398</v>
      </c>
      <c r="T32" s="8">
        <f t="shared" si="17"/>
        <v>1531.1248619675434</v>
      </c>
      <c r="U32" s="8">
        <f t="shared" si="18"/>
        <v>13797.195764840701</v>
      </c>
      <c r="V32" s="8">
        <f t="shared" si="19"/>
        <v>14961.500703451813</v>
      </c>
      <c r="X32" s="8">
        <f t="shared" si="2"/>
        <v>0.30891046953381707</v>
      </c>
      <c r="Y32" s="8">
        <f t="shared" si="3"/>
        <v>5.4333592645988071</v>
      </c>
      <c r="Z32" s="8">
        <f t="shared" si="4"/>
        <v>48.960815212711069</v>
      </c>
      <c r="AA32" s="8">
        <f t="shared" si="5"/>
        <v>53.092475002293227</v>
      </c>
      <c r="AC32" s="8">
        <f t="shared" si="6"/>
        <v>0.15150884547623777</v>
      </c>
      <c r="AD32" s="8">
        <f t="shared" si="7"/>
        <v>2.6648562299597551</v>
      </c>
      <c r="AE32" s="8">
        <f t="shared" si="8"/>
        <v>24.01341915554989</v>
      </c>
      <c r="AF32" s="8">
        <f t="shared" si="9"/>
        <v>26.039841262786563</v>
      </c>
      <c r="AG32" s="8">
        <f t="shared" si="20"/>
        <v>52.869625493772446</v>
      </c>
      <c r="AR32" s="8">
        <f t="shared" si="10"/>
        <v>1.0888119273933623</v>
      </c>
    </row>
    <row r="33" spans="4:44" x14ac:dyDescent="0.2">
      <c r="D33">
        <v>90</v>
      </c>
      <c r="E33" s="53">
        <v>0.18075868</v>
      </c>
      <c r="G33">
        <v>30</v>
      </c>
      <c r="H33" s="53">
        <v>2.5020000000000001E-2</v>
      </c>
      <c r="I33" s="53">
        <f t="shared" si="11"/>
        <v>2.4712124595133091E-2</v>
      </c>
      <c r="J33" s="53">
        <f t="shared" si="0"/>
        <v>0.47646370067584193</v>
      </c>
      <c r="K33" s="53">
        <f t="shared" si="12"/>
        <v>2.8956254775549289E-2</v>
      </c>
      <c r="M33" s="8">
        <f t="shared" si="13"/>
        <v>86144.154157072102</v>
      </c>
      <c r="N33" s="8">
        <f t="shared" si="14"/>
        <v>21536.038539268025</v>
      </c>
      <c r="O33" s="8">
        <f t="shared" si="1"/>
        <v>107680.19269634012</v>
      </c>
      <c r="Q33" s="53">
        <f t="shared" si="15"/>
        <v>1.8523249941265097E-3</v>
      </c>
      <c r="S33" s="8">
        <f t="shared" si="16"/>
        <v>88.79223451487033</v>
      </c>
      <c r="T33" s="8">
        <f t="shared" si="17"/>
        <v>1541.4342512768524</v>
      </c>
      <c r="U33" s="8">
        <f t="shared" si="18"/>
        <v>13564.649585391828</v>
      </c>
      <c r="V33" s="8">
        <f t="shared" si="19"/>
        <v>17232.396122594597</v>
      </c>
      <c r="X33" s="8">
        <f t="shared" si="2"/>
        <v>0.230362126712535</v>
      </c>
      <c r="Y33" s="8">
        <f t="shared" si="3"/>
        <v>3.9990892700443528</v>
      </c>
      <c r="Z33" s="8">
        <f t="shared" si="4"/>
        <v>35.192058671277728</v>
      </c>
      <c r="AA33" s="8">
        <f t="shared" si="5"/>
        <v>44.707641843261825</v>
      </c>
      <c r="AC33" s="8">
        <f t="shared" si="6"/>
        <v>0.10975919138901165</v>
      </c>
      <c r="AD33" s="8">
        <f t="shared" si="7"/>
        <v>1.9054208729383837</v>
      </c>
      <c r="AE33" s="8">
        <f t="shared" si="8"/>
        <v>16.767738508918338</v>
      </c>
      <c r="AF33" s="8">
        <f t="shared" si="9"/>
        <v>21.301568481130648</v>
      </c>
      <c r="AG33" s="8">
        <f t="shared" si="20"/>
        <v>40.084487054376382</v>
      </c>
      <c r="AR33" s="8">
        <f t="shared" si="10"/>
        <v>0.76027868957041345</v>
      </c>
    </row>
    <row r="34" spans="4:44" x14ac:dyDescent="0.2">
      <c r="D34">
        <v>91</v>
      </c>
      <c r="E34" s="53">
        <v>0.20019365</v>
      </c>
      <c r="G34">
        <v>31</v>
      </c>
      <c r="H34" s="53">
        <v>2.5180000000000001E-2</v>
      </c>
      <c r="I34" s="53">
        <f t="shared" si="11"/>
        <v>2.4868206928880785E-2</v>
      </c>
      <c r="J34" s="53">
        <f t="shared" si="0"/>
        <v>0.46258987582736716</v>
      </c>
      <c r="K34" s="53">
        <f t="shared" si="12"/>
        <v>2.9550676941311613E-2</v>
      </c>
      <c r="M34" s="8">
        <f t="shared" si="13"/>
        <v>86775.747166721863</v>
      </c>
      <c r="N34" s="8">
        <f t="shared" si="14"/>
        <v>21693.936791680466</v>
      </c>
      <c r="O34" s="8">
        <f t="shared" si="1"/>
        <v>108469.68395840233</v>
      </c>
      <c r="Q34" s="53">
        <f t="shared" si="15"/>
        <v>1.2898759972686147E-3</v>
      </c>
      <c r="S34" s="8">
        <f t="shared" si="16"/>
        <v>90.568079205167734</v>
      </c>
      <c r="T34" s="8">
        <f t="shared" si="17"/>
        <v>1552.7357621857184</v>
      </c>
      <c r="U34" s="8">
        <f t="shared" si="18"/>
        <v>13326.96933594965</v>
      </c>
      <c r="V34" s="8">
        <f t="shared" si="19"/>
        <v>19606.836892337978</v>
      </c>
      <c r="X34" s="8">
        <f t="shared" si="2"/>
        <v>0.16776151678176157</v>
      </c>
      <c r="Y34" s="8">
        <f t="shared" si="3"/>
        <v>2.8761712615706823</v>
      </c>
      <c r="Z34" s="8">
        <f t="shared" si="4"/>
        <v>24.68587839693711</v>
      </c>
      <c r="AA34" s="8">
        <f t="shared" si="5"/>
        <v>36.318234031439381</v>
      </c>
      <c r="AC34" s="8">
        <f t="shared" si="6"/>
        <v>7.7604779216685862E-2</v>
      </c>
      <c r="AD34" s="8">
        <f t="shared" si="7"/>
        <v>1.3304877067482239</v>
      </c>
      <c r="AE34" s="8">
        <f t="shared" si="8"/>
        <v>11.419437422328622</v>
      </c>
      <c r="AF34" s="8">
        <f t="shared" si="9"/>
        <v>16.800447370872803</v>
      </c>
      <c r="AG34" s="8">
        <f t="shared" si="20"/>
        <v>29.627977279166334</v>
      </c>
      <c r="AR34" s="8">
        <f t="shared" si="10"/>
        <v>0.5177766325179497</v>
      </c>
    </row>
    <row r="35" spans="4:44" x14ac:dyDescent="0.2">
      <c r="D35">
        <v>92</v>
      </c>
      <c r="E35" s="53">
        <v>0.22469547000000001</v>
      </c>
      <c r="G35">
        <v>32</v>
      </c>
      <c r="H35" s="53">
        <v>2.5340000000000001E-2</v>
      </c>
      <c r="I35" s="53">
        <f t="shared" si="11"/>
        <v>2.5024264904735357E-2</v>
      </c>
      <c r="J35" s="53">
        <f t="shared" si="0"/>
        <v>0.44898020595179028</v>
      </c>
      <c r="K35" s="53">
        <f t="shared" si="12"/>
        <v>2.98620621562272E-2</v>
      </c>
      <c r="M35" s="8">
        <f t="shared" si="13"/>
        <v>87439.193933082468</v>
      </c>
      <c r="N35" s="8">
        <f t="shared" si="14"/>
        <v>21859.798483270617</v>
      </c>
      <c r="O35" s="8">
        <f t="shared" si="1"/>
        <v>109298.99241635308</v>
      </c>
      <c r="Q35" s="53">
        <f t="shared" si="15"/>
        <v>8.7690336132881762E-4</v>
      </c>
      <c r="S35" s="8">
        <f t="shared" si="16"/>
        <v>92.379440789271086</v>
      </c>
      <c r="T35" s="8">
        <f t="shared" si="17"/>
        <v>1564.6072534038274</v>
      </c>
      <c r="U35" s="8">
        <f t="shared" si="18"/>
        <v>13110.304808430154</v>
      </c>
      <c r="V35" s="8">
        <f t="shared" si="19"/>
        <v>21880.964233152044</v>
      </c>
      <c r="X35" s="8">
        <f t="shared" si="2"/>
        <v>0.11915802331517798</v>
      </c>
      <c r="Y35" s="8">
        <f t="shared" si="3"/>
        <v>2.0181493413179701</v>
      </c>
      <c r="Z35" s="8">
        <f t="shared" si="4"/>
        <v>16.910667489269358</v>
      </c>
      <c r="AA35" s="8">
        <f t="shared" si="5"/>
        <v>28.223730561435882</v>
      </c>
      <c r="AC35" s="8">
        <f t="shared" si="6"/>
        <v>5.3499593848856837E-2</v>
      </c>
      <c r="AD35" s="8">
        <f t="shared" si="7"/>
        <v>0.90610910690641211</v>
      </c>
      <c r="AE35" s="8">
        <f t="shared" si="8"/>
        <v>7.5925549721144003</v>
      </c>
      <c r="AF35" s="8">
        <f t="shared" si="9"/>
        <v>12.67189636020132</v>
      </c>
      <c r="AG35" s="8">
        <f t="shared" si="20"/>
        <v>21.224060033070991</v>
      </c>
      <c r="AR35" s="8">
        <f t="shared" si="10"/>
        <v>0.34425881936280256</v>
      </c>
    </row>
    <row r="36" spans="4:44" x14ac:dyDescent="0.2">
      <c r="D36">
        <v>93</v>
      </c>
      <c r="E36" s="53">
        <v>0.24599945000000001</v>
      </c>
      <c r="G36">
        <v>33</v>
      </c>
      <c r="H36" s="53">
        <v>2.5499999999999998E-2</v>
      </c>
      <c r="I36" s="53">
        <f t="shared" si="11"/>
        <v>2.5180298530298326E-2</v>
      </c>
      <c r="J36" s="53">
        <f t="shared" si="0"/>
        <v>0.43563530089638075</v>
      </c>
      <c r="K36" s="53">
        <f t="shared" si="12"/>
        <v>3.0173374548313252E-2</v>
      </c>
      <c r="M36" s="8">
        <f t="shared" si="13"/>
        <v>88135.146395904783</v>
      </c>
      <c r="N36" s="8">
        <f t="shared" si="14"/>
        <v>22033.786598976196</v>
      </c>
      <c r="O36" s="8">
        <f t="shared" si="1"/>
        <v>110168.93299488098</v>
      </c>
      <c r="Q36" s="53">
        <f t="shared" si="15"/>
        <v>5.7788707614889016E-4</v>
      </c>
      <c r="S36" s="8">
        <f t="shared" si="16"/>
        <v>94.227029605056515</v>
      </c>
      <c r="T36" s="8">
        <f t="shared" si="17"/>
        <v>1577.0603905197686</v>
      </c>
      <c r="U36" s="8">
        <f t="shared" si="18"/>
        <v>12809.845008839651</v>
      </c>
      <c r="V36" s="8">
        <f t="shared" si="19"/>
        <v>24754.46017868329</v>
      </c>
      <c r="X36" s="8">
        <f t="shared" ref="X36:X53" si="21">S36*Q35</f>
        <v>8.2627998988704071E-2</v>
      </c>
      <c r="Y36" s="8">
        <f t="shared" ref="Y36:Y53" si="22">T36*Q35</f>
        <v>1.3829295574653229</v>
      </c>
      <c r="Z36" s="8">
        <f t="shared" ref="Z36:Z53" si="23">U36*Q35</f>
        <v>11.232996146352667</v>
      </c>
      <c r="AA36" s="8">
        <f t="shared" ref="AA36:AA53" si="24">V36*Q35</f>
        <v>21.707269338567741</v>
      </c>
      <c r="AC36" s="8">
        <f t="shared" ref="AC36:AC53" si="25">X36*J36</f>
        <v>3.5995673201909939E-2</v>
      </c>
      <c r="AD36" s="8">
        <f t="shared" ref="AD36:AD53" si="26">Y36*J36</f>
        <v>0.60245293388490462</v>
      </c>
      <c r="AE36" s="8">
        <f t="shared" ref="AE36:AE53" si="27">Z36*J36</f>
        <v>4.8934896561842294</v>
      </c>
      <c r="AF36" s="8">
        <f t="shared" ref="AF36:AF53" si="28">AA36*J36</f>
        <v>9.4564528099457377</v>
      </c>
      <c r="AG36" s="8">
        <f t="shared" si="20"/>
        <v>14.988391073216782</v>
      </c>
      <c r="AR36" s="8">
        <f t="shared" si="10"/>
        <v>0.22187847742866679</v>
      </c>
    </row>
    <row r="37" spans="4:44" x14ac:dyDescent="0.2">
      <c r="D37">
        <v>94</v>
      </c>
      <c r="E37" s="53">
        <v>0.27561788000000004</v>
      </c>
      <c r="G37">
        <v>34</v>
      </c>
      <c r="H37" s="53">
        <v>2.5659999999999999E-2</v>
      </c>
      <c r="I37" s="53">
        <f t="shared" si="11"/>
        <v>2.5336307813167001E-2</v>
      </c>
      <c r="J37" s="53">
        <f t="shared" si="0"/>
        <v>0.42255550600771608</v>
      </c>
      <c r="K37" s="53">
        <f t="shared" si="12"/>
        <v>3.0484614147833235E-2</v>
      </c>
      <c r="M37" s="8">
        <f t="shared" si="13"/>
        <v>88864.291917679759</v>
      </c>
      <c r="N37" s="8">
        <f t="shared" si="14"/>
        <v>22216.07297941994</v>
      </c>
      <c r="O37" s="8">
        <f t="shared" si="1"/>
        <v>111080.3648970997</v>
      </c>
      <c r="Q37" s="53">
        <f t="shared" si="15"/>
        <v>3.7036809726603181E-4</v>
      </c>
      <c r="S37" s="8">
        <f t="shared" si="16"/>
        <v>96.111570197157647</v>
      </c>
      <c r="T37" s="8">
        <f t="shared" si="17"/>
        <v>1590.1074729646175</v>
      </c>
      <c r="U37" s="8">
        <f t="shared" si="18"/>
        <v>12560.93643234208</v>
      </c>
      <c r="V37" s="8">
        <f t="shared" si="19"/>
        <v>27325.708670485834</v>
      </c>
      <c r="X37" s="8">
        <f t="shared" si="21"/>
        <v>5.5541634285314244E-2</v>
      </c>
      <c r="Y37" s="8">
        <f t="shared" si="22"/>
        <v>0.91890255831402323</v>
      </c>
      <c r="Z37" s="8">
        <f t="shared" si="23"/>
        <v>7.2588028285782364</v>
      </c>
      <c r="AA37" s="8">
        <f t="shared" si="24"/>
        <v>15.791173887283435</v>
      </c>
      <c r="AC37" s="8">
        <f t="shared" si="25"/>
        <v>2.3469423379926472E-2</v>
      </c>
      <c r="AD37" s="8">
        <f t="shared" si="26"/>
        <v>0.38828733550016692</v>
      </c>
      <c r="AE37" s="8">
        <f t="shared" si="27"/>
        <v>3.0672471022401173</v>
      </c>
      <c r="AF37" s="8">
        <f t="shared" si="28"/>
        <v>6.6726474723968847</v>
      </c>
      <c r="AG37" s="8">
        <f t="shared" si="20"/>
        <v>10.151651333517096</v>
      </c>
      <c r="AR37" s="8">
        <f t="shared" si="10"/>
        <v>0.13907357547415186</v>
      </c>
    </row>
    <row r="38" spans="4:44" x14ac:dyDescent="0.2">
      <c r="D38">
        <v>95</v>
      </c>
      <c r="E38" s="53">
        <v>0.30556044000000004</v>
      </c>
      <c r="G38">
        <v>35</v>
      </c>
      <c r="H38" s="53">
        <v>2.581E-2</v>
      </c>
      <c r="I38" s="53">
        <f t="shared" si="11"/>
        <v>2.548254441449891E-2</v>
      </c>
      <c r="J38" s="53">
        <f t="shared" si="0"/>
        <v>0.40988073390848667</v>
      </c>
      <c r="K38" s="53">
        <f t="shared" si="12"/>
        <v>3.0454588859783846E-2</v>
      </c>
      <c r="M38" s="8">
        <f t="shared" si="13"/>
        <v>89596.779479445919</v>
      </c>
      <c r="N38" s="8">
        <f t="shared" si="14"/>
        <v>22399.19486986148</v>
      </c>
      <c r="O38" s="8">
        <f t="shared" si="1"/>
        <v>111995.97434930739</v>
      </c>
      <c r="Q38" s="53">
        <f t="shared" si="15"/>
        <v>2.2804482335624416E-4</v>
      </c>
      <c r="S38" s="8">
        <f t="shared" si="16"/>
        <v>98.033801601100805</v>
      </c>
      <c r="T38" s="8">
        <f t="shared" si="17"/>
        <v>1603.2143567385515</v>
      </c>
      <c r="U38" s="8">
        <f t="shared" si="18"/>
        <v>12167.009053232536</v>
      </c>
      <c r="V38" s="8">
        <f t="shared" si="19"/>
        <v>30868.093018690488</v>
      </c>
      <c r="X38" s="8">
        <f t="shared" si="21"/>
        <v>3.6308592566755366E-2</v>
      </c>
      <c r="Y38" s="8">
        <f t="shared" si="22"/>
        <v>0.5937794508148424</v>
      </c>
      <c r="Z38" s="8">
        <f t="shared" si="23"/>
        <v>4.5062719924643178</v>
      </c>
      <c r="AA38" s="8">
        <f t="shared" si="24"/>
        <v>11.432556877563275</v>
      </c>
      <c r="AC38" s="8">
        <f t="shared" si="25"/>
        <v>1.4882192568445913E-2</v>
      </c>
      <c r="AD38" s="8">
        <f t="shared" si="26"/>
        <v>0.24337875707976578</v>
      </c>
      <c r="AE38" s="8">
        <f t="shared" si="27"/>
        <v>1.8470340714625331</v>
      </c>
      <c r="AF38" s="8">
        <f t="shared" si="28"/>
        <v>4.6859848034261518</v>
      </c>
      <c r="AG38" s="8">
        <f t="shared" si="20"/>
        <v>6.7912798245368968</v>
      </c>
      <c r="AR38" s="8">
        <f t="shared" si="10"/>
        <v>8.3747166628364608E-2</v>
      </c>
    </row>
    <row r="39" spans="4:44" x14ac:dyDescent="0.2">
      <c r="D39">
        <v>96</v>
      </c>
      <c r="E39" s="53">
        <v>0.33257691</v>
      </c>
      <c r="G39">
        <v>36</v>
      </c>
      <c r="H39" s="53">
        <v>2.596E-2</v>
      </c>
      <c r="I39" s="53">
        <f t="shared" si="11"/>
        <v>2.5628759633814266E-2</v>
      </c>
      <c r="J39" s="53">
        <f t="shared" si="0"/>
        <v>0.39747018785099697</v>
      </c>
      <c r="K39" s="53">
        <f t="shared" si="12"/>
        <v>3.0746292309851757E-2</v>
      </c>
      <c r="M39" s="8">
        <f t="shared" si="13"/>
        <v>90361.659728555795</v>
      </c>
      <c r="N39" s="8">
        <f t="shared" si="14"/>
        <v>22590.414932138949</v>
      </c>
      <c r="O39" s="8">
        <f t="shared" si="1"/>
        <v>112952.07466069475</v>
      </c>
      <c r="Q39" s="53">
        <f t="shared" si="15"/>
        <v>1.3460884477301972E-4</v>
      </c>
      <c r="S39" s="8">
        <f t="shared" si="16"/>
        <v>99.994477633122827</v>
      </c>
      <c r="T39" s="8">
        <f t="shared" si="17"/>
        <v>1616.900864263524</v>
      </c>
      <c r="U39" s="8">
        <f t="shared" si="18"/>
        <v>11763.675035589002</v>
      </c>
      <c r="V39" s="8">
        <f t="shared" si="19"/>
        <v>34513.685632234745</v>
      </c>
      <c r="X39" s="8">
        <f t="shared" si="21"/>
        <v>2.2803222988445403E-2</v>
      </c>
      <c r="Y39" s="8">
        <f t="shared" si="22"/>
        <v>0.36872587197553386</v>
      </c>
      <c r="Z39" s="8">
        <f t="shared" si="23"/>
        <v>2.682645195511153</v>
      </c>
      <c r="AA39" s="8">
        <f t="shared" si="24"/>
        <v>7.8706673433759144</v>
      </c>
      <c r="AC39" s="8">
        <f t="shared" si="25"/>
        <v>9.0636013248255667E-3</v>
      </c>
      <c r="AD39" s="8">
        <f t="shared" si="26"/>
        <v>0.1465575415996381</v>
      </c>
      <c r="AE39" s="8">
        <f t="shared" si="27"/>
        <v>1.0662714897973924</v>
      </c>
      <c r="AF39" s="8">
        <f t="shared" si="28"/>
        <v>3.128355627484332</v>
      </c>
      <c r="AG39" s="8">
        <f t="shared" si="20"/>
        <v>4.3502482602061878</v>
      </c>
      <c r="AR39" s="8">
        <f t="shared" si="10"/>
        <v>4.8346201351266056E-2</v>
      </c>
    </row>
    <row r="40" spans="4:44" x14ac:dyDescent="0.2">
      <c r="D40">
        <v>97</v>
      </c>
      <c r="E40" s="53">
        <v>0.35657767000000001</v>
      </c>
      <c r="G40">
        <v>37</v>
      </c>
      <c r="H40" s="53">
        <v>2.6110000000000001E-2</v>
      </c>
      <c r="I40" s="53">
        <f t="shared" si="11"/>
        <v>2.5774953477364682E-2</v>
      </c>
      <c r="J40" s="53">
        <f t="shared" si="0"/>
        <v>0.38532302185706202</v>
      </c>
      <c r="K40" s="53">
        <f t="shared" si="12"/>
        <v>3.1037931845179736E-2</v>
      </c>
      <c r="M40" s="8">
        <f t="shared" si="13"/>
        <v>91159.651578764751</v>
      </c>
      <c r="N40" s="8">
        <f t="shared" si="14"/>
        <v>22789.912894691188</v>
      </c>
      <c r="O40" s="8">
        <f t="shared" si="1"/>
        <v>113949.56447345595</v>
      </c>
      <c r="Q40" s="53">
        <f t="shared" si="15"/>
        <v>7.6364893451778303E-5</v>
      </c>
      <c r="S40" s="8">
        <f t="shared" si="16"/>
        <v>101.99436718578528</v>
      </c>
      <c r="T40" s="8">
        <f t="shared" si="17"/>
        <v>1631.1798595382243</v>
      </c>
      <c r="U40" s="8">
        <f t="shared" si="18"/>
        <v>11405.883294484229</v>
      </c>
      <c r="V40" s="8">
        <f t="shared" si="19"/>
        <v>37896.994048427754</v>
      </c>
      <c r="X40" s="8">
        <f t="shared" si="21"/>
        <v>1.3729343940233747E-2</v>
      </c>
      <c r="Y40" s="8">
        <f t="shared" si="22"/>
        <v>0.21957123650945695</v>
      </c>
      <c r="Z40" s="8">
        <f t="shared" si="23"/>
        <v>1.5353327738864064</v>
      </c>
      <c r="AA40" s="8">
        <f t="shared" si="24"/>
        <v>5.1012705892288635</v>
      </c>
      <c r="AC40" s="8">
        <f t="shared" si="25"/>
        <v>5.2902322951658099E-3</v>
      </c>
      <c r="AD40" s="8">
        <f t="shared" si="26"/>
        <v>8.4605852364715614E-2</v>
      </c>
      <c r="AE40" s="8">
        <f t="shared" si="27"/>
        <v>0.59159906399009543</v>
      </c>
      <c r="AF40" s="8">
        <f t="shared" si="28"/>
        <v>1.9656369987522211</v>
      </c>
      <c r="AG40" s="8">
        <f t="shared" si="20"/>
        <v>2.647132147402198</v>
      </c>
      <c r="AR40" s="8">
        <f t="shared" si="10"/>
        <v>2.682386559179236E-2</v>
      </c>
    </row>
    <row r="41" spans="4:44" x14ac:dyDescent="0.2">
      <c r="D41">
        <v>98</v>
      </c>
      <c r="E41" s="53">
        <v>0.37908291000000005</v>
      </c>
      <c r="G41">
        <v>38</v>
      </c>
      <c r="H41" s="53">
        <v>2.6259999999999999E-2</v>
      </c>
      <c r="I41" s="53">
        <f t="shared" si="11"/>
        <v>2.5921125951399046E-2</v>
      </c>
      <c r="J41" s="53">
        <f t="shared" si="0"/>
        <v>0.37343818647922677</v>
      </c>
      <c r="K41" s="53">
        <f t="shared" si="12"/>
        <v>3.1329507490670302E-2</v>
      </c>
      <c r="M41" s="8">
        <f t="shared" si="13"/>
        <v>91991.509139589878</v>
      </c>
      <c r="N41" s="8">
        <f t="shared" si="14"/>
        <v>22997.87728489747</v>
      </c>
      <c r="O41" s="8">
        <f t="shared" si="1"/>
        <v>114989.38642448734</v>
      </c>
      <c r="Q41" s="53">
        <f t="shared" si="15"/>
        <v>4.1764646023703196E-5</v>
      </c>
      <c r="S41" s="8">
        <f t="shared" si="16"/>
        <v>104.03425452950098</v>
      </c>
      <c r="T41" s="8">
        <f t="shared" si="17"/>
        <v>1646.0648363423545</v>
      </c>
      <c r="U41" s="8">
        <f t="shared" si="18"/>
        <v>11096.0805737871</v>
      </c>
      <c r="V41" s="8">
        <f t="shared" si="19"/>
        <v>41002.647485973328</v>
      </c>
      <c r="X41" s="8">
        <f t="shared" si="21"/>
        <v>7.9445647624805261E-3</v>
      </c>
      <c r="Y41" s="8">
        <f t="shared" si="22"/>
        <v>0.12570156584200279</v>
      </c>
      <c r="Z41" s="8">
        <f t="shared" si="23"/>
        <v>0.84735101074959895</v>
      </c>
      <c r="AA41" s="8">
        <f t="shared" si="24"/>
        <v>3.1311628065071786</v>
      </c>
      <c r="AC41" s="8">
        <f t="shared" si="25"/>
        <v>2.9668038572674966E-3</v>
      </c>
      <c r="AD41" s="8">
        <f t="shared" si="26"/>
        <v>4.6941764785636643E-2</v>
      </c>
      <c r="AE41" s="8">
        <f t="shared" si="27"/>
        <v>0.31643322476567004</v>
      </c>
      <c r="AF41" s="8">
        <f t="shared" si="28"/>
        <v>1.1692957600332468</v>
      </c>
      <c r="AG41" s="8">
        <f t="shared" si="20"/>
        <v>1.535637553441821</v>
      </c>
      <c r="AR41" s="8">
        <f t="shared" si="10"/>
        <v>1.4347468298230913E-2</v>
      </c>
    </row>
    <row r="42" spans="4:44" x14ac:dyDescent="0.2">
      <c r="D42">
        <v>99</v>
      </c>
      <c r="E42" s="53">
        <v>0.40251482</v>
      </c>
      <c r="G42">
        <v>39</v>
      </c>
      <c r="H42" s="53">
        <v>2.64E-2</v>
      </c>
      <c r="I42" s="53">
        <f t="shared" si="11"/>
        <v>2.6057534319289598E-2</v>
      </c>
      <c r="J42" s="53">
        <f t="shared" si="0"/>
        <v>0.36195193998144004</v>
      </c>
      <c r="K42" s="53">
        <f t="shared" si="12"/>
        <v>3.1241052299130538E-2</v>
      </c>
      <c r="M42" s="8">
        <f t="shared" si="13"/>
        <v>92822.74661856427</v>
      </c>
      <c r="N42" s="8">
        <f t="shared" si="14"/>
        <v>23205.686654641067</v>
      </c>
      <c r="O42" s="8">
        <f t="shared" si="1"/>
        <v>116028.43327320533</v>
      </c>
      <c r="Q42" s="53">
        <f t="shared" si="15"/>
        <v>2.2042525102830179E-5</v>
      </c>
      <c r="S42" s="8">
        <f t="shared" si="16"/>
        <v>106.11493962009101</v>
      </c>
      <c r="T42" s="8">
        <f t="shared" si="17"/>
        <v>1660.9387176123464</v>
      </c>
      <c r="U42" s="8">
        <f t="shared" si="18"/>
        <v>10804.742820518673</v>
      </c>
      <c r="V42" s="8">
        <f t="shared" si="19"/>
        <v>43984.396127947504</v>
      </c>
      <c r="X42" s="8">
        <f t="shared" si="21"/>
        <v>4.431852891059739E-3</v>
      </c>
      <c r="Y42" s="8">
        <f t="shared" si="22"/>
        <v>6.9368517608143165E-2</v>
      </c>
      <c r="Z42" s="8">
        <f t="shared" si="23"/>
        <v>0.45125625927611085</v>
      </c>
      <c r="AA42" s="8">
        <f t="shared" si="24"/>
        <v>1.836992734850069</v>
      </c>
      <c r="AC42" s="8">
        <f t="shared" si="25"/>
        <v>1.6041177516314261E-3</v>
      </c>
      <c r="AD42" s="8">
        <f t="shared" si="26"/>
        <v>2.51080695219041E-2</v>
      </c>
      <c r="AE42" s="8">
        <f t="shared" si="27"/>
        <v>0.16333307847375603</v>
      </c>
      <c r="AF42" s="8">
        <f t="shared" si="28"/>
        <v>0.66490308411079357</v>
      </c>
      <c r="AG42" s="8">
        <f t="shared" si="20"/>
        <v>0.8549483498580851</v>
      </c>
      <c r="AR42" s="8">
        <f t="shared" si="10"/>
        <v>7.4057094243659607E-3</v>
      </c>
    </row>
    <row r="43" spans="4:44" x14ac:dyDescent="0.2">
      <c r="D43">
        <v>100</v>
      </c>
      <c r="E43" s="53">
        <v>0.43419751000000001</v>
      </c>
      <c r="G43">
        <v>40</v>
      </c>
      <c r="H43" s="53">
        <v>2.6540000000000001E-2</v>
      </c>
      <c r="I43" s="53">
        <f t="shared" si="11"/>
        <v>2.6193924082475131E-2</v>
      </c>
      <c r="J43" s="53">
        <f t="shared" si="0"/>
        <v>0.35072355328981913</v>
      </c>
      <c r="K43" s="53">
        <f t="shared" si="12"/>
        <v>3.1513124846710809E-2</v>
      </c>
      <c r="M43" s="8">
        <f t="shared" si="13"/>
        <v>93686.981367792032</v>
      </c>
      <c r="N43" s="8">
        <f t="shared" si="14"/>
        <v>23421.745341948008</v>
      </c>
      <c r="O43" s="8">
        <f t="shared" si="1"/>
        <v>117108.72670974003</v>
      </c>
      <c r="Q43" s="53">
        <f t="shared" si="15"/>
        <v>1.1194569766911157E-5</v>
      </c>
      <c r="S43" s="8">
        <f t="shared" si="16"/>
        <v>108.23723841249283</v>
      </c>
      <c r="T43" s="8">
        <f t="shared" si="17"/>
        <v>1676.4030408347246</v>
      </c>
      <c r="U43" s="8">
        <f t="shared" si="18"/>
        <v>10493.816843120976</v>
      </c>
      <c r="V43" s="8">
        <f t="shared" si="19"/>
        <v>47137.998052000199</v>
      </c>
      <c r="X43" s="8">
        <f t="shared" si="21"/>
        <v>2.3858220447683879E-3</v>
      </c>
      <c r="Y43" s="8">
        <f t="shared" si="22"/>
        <v>3.6952156110060259E-2</v>
      </c>
      <c r="Z43" s="8">
        <f t="shared" si="23"/>
        <v>0.23131022118899625</v>
      </c>
      <c r="AA43" s="8">
        <f t="shared" si="24"/>
        <v>1.0390405053583744</v>
      </c>
      <c r="AC43" s="8">
        <f t="shared" si="25"/>
        <v>8.3676398505835099E-4</v>
      </c>
      <c r="AD43" s="8">
        <f t="shared" si="26"/>
        <v>1.2959991492640436E-2</v>
      </c>
      <c r="AE43" s="8">
        <f t="shared" si="27"/>
        <v>8.112594268765877E-2</v>
      </c>
      <c r="AF43" s="8">
        <f t="shared" si="28"/>
        <v>0.36441597805133846</v>
      </c>
      <c r="AG43" s="8">
        <f t="shared" si="20"/>
        <v>0.459338676216696</v>
      </c>
      <c r="AR43" s="8">
        <f t="shared" si="10"/>
        <v>3.6783375937263232E-3</v>
      </c>
    </row>
    <row r="44" spans="4:44" x14ac:dyDescent="0.2">
      <c r="D44">
        <v>101</v>
      </c>
      <c r="E44" s="53">
        <v>0.47489508999999996</v>
      </c>
      <c r="G44">
        <v>41</v>
      </c>
      <c r="H44" s="53">
        <v>2.6669999999999999E-2</v>
      </c>
      <c r="I44" s="53">
        <f t="shared" si="11"/>
        <v>2.6320555065349444E-2</v>
      </c>
      <c r="J44" s="53">
        <f t="shared" si="0"/>
        <v>0.33988676611542634</v>
      </c>
      <c r="K44" s="53">
        <f t="shared" si="12"/>
        <v>3.1385794380322039E-2</v>
      </c>
      <c r="M44" s="8">
        <f t="shared" si="13"/>
        <v>94547.223145914017</v>
      </c>
      <c r="N44" s="8">
        <f t="shared" si="14"/>
        <v>23636.805786478504</v>
      </c>
      <c r="O44" s="8">
        <f t="shared" si="1"/>
        <v>118184.02893239252</v>
      </c>
      <c r="Q44" s="53">
        <f t="shared" si="15"/>
        <v>5.3838281313074947E-6</v>
      </c>
      <c r="S44" s="8">
        <f t="shared" si="16"/>
        <v>110.40198318074269</v>
      </c>
      <c r="T44" s="8">
        <f t="shared" si="17"/>
        <v>1691.795915187623</v>
      </c>
      <c r="U44" s="8">
        <f t="shared" si="18"/>
        <v>10028.62526975696</v>
      </c>
      <c r="V44" s="8">
        <f t="shared" si="19"/>
        <v>51315.211084212795</v>
      </c>
      <c r="X44" s="8">
        <f t="shared" si="21"/>
        <v>1.2359027031221762E-3</v>
      </c>
      <c r="Y44" s="8">
        <f t="shared" si="22"/>
        <v>1.8938927403943154E-2</v>
      </c>
      <c r="Z44" s="8">
        <f t="shared" si="23"/>
        <v>0.11226614524850251</v>
      </c>
      <c r="AA44" s="8">
        <f t="shared" si="24"/>
        <v>0.57445171058599287</v>
      </c>
      <c r="AC44" s="8">
        <f t="shared" si="25"/>
        <v>4.2006697299751033E-4</v>
      </c>
      <c r="AD44" s="8">
        <f t="shared" si="26"/>
        <v>6.4370907890210658E-3</v>
      </c>
      <c r="AE44" s="8">
        <f t="shared" si="27"/>
        <v>3.8157777052758253E-2</v>
      </c>
      <c r="AF44" s="8">
        <f t="shared" si="28"/>
        <v>0.19524853420054794</v>
      </c>
      <c r="AG44" s="8">
        <f t="shared" si="20"/>
        <v>0.24026346901532478</v>
      </c>
      <c r="AR44" s="8">
        <f t="shared" si="10"/>
        <v>1.7301120091009663E-3</v>
      </c>
    </row>
    <row r="45" spans="4:44" x14ac:dyDescent="0.2">
      <c r="D45">
        <v>102</v>
      </c>
      <c r="E45" s="53">
        <v>0.50954043000000004</v>
      </c>
      <c r="G45">
        <v>42</v>
      </c>
      <c r="H45" s="53">
        <v>2.6800000000000001E-2</v>
      </c>
      <c r="I45" s="53">
        <f t="shared" si="11"/>
        <v>2.6447170014848229E-2</v>
      </c>
      <c r="J45" s="53">
        <f t="shared" si="0"/>
        <v>0.32930162970189297</v>
      </c>
      <c r="K45" s="53">
        <f t="shared" si="12"/>
        <v>3.1638382944298472E-2</v>
      </c>
      <c r="M45" s="8">
        <f t="shared" si="13"/>
        <v>95439.467610481588</v>
      </c>
      <c r="N45" s="8">
        <f t="shared" si="14"/>
        <v>23859.866902620397</v>
      </c>
      <c r="O45" s="8">
        <f t="shared" si="1"/>
        <v>119299.33451310199</v>
      </c>
      <c r="Q45" s="53">
        <f t="shared" si="15"/>
        <v>2.4030133983938367E-6</v>
      </c>
      <c r="S45" s="8">
        <f t="shared" si="16"/>
        <v>112.61002284435754</v>
      </c>
      <c r="T45" s="8">
        <f t="shared" si="17"/>
        <v>1707.7614347478814</v>
      </c>
      <c r="U45" s="8">
        <f t="shared" si="18"/>
        <v>9395.1246321543476</v>
      </c>
      <c r="V45" s="8">
        <f t="shared" si="19"/>
        <v>56654.668200539672</v>
      </c>
      <c r="X45" s="8">
        <f t="shared" si="21"/>
        <v>6.0627300885663174E-4</v>
      </c>
      <c r="Y45" s="8">
        <f t="shared" si="22"/>
        <v>9.1942940539576929E-3</v>
      </c>
      <c r="Z45" s="8">
        <f t="shared" si="23"/>
        <v>5.0581736291732557E-2</v>
      </c>
      <c r="AA45" s="8">
        <f t="shared" si="24"/>
        <v>0.30501899642795766</v>
      </c>
      <c r="AC45" s="8">
        <f t="shared" si="25"/>
        <v>1.9964668986075903E-4</v>
      </c>
      <c r="AD45" s="8">
        <f t="shared" si="26"/>
        <v>3.0276960159266925E-3</v>
      </c>
      <c r="AE45" s="8">
        <f t="shared" si="27"/>
        <v>1.6656648194018915E-2</v>
      </c>
      <c r="AF45" s="8">
        <f t="shared" si="28"/>
        <v>0.10044325261376233</v>
      </c>
      <c r="AG45" s="8">
        <f t="shared" si="20"/>
        <v>0.12032724351356869</v>
      </c>
      <c r="AR45" s="8">
        <f t="shared" si="10"/>
        <v>7.5522799539204995E-4</v>
      </c>
    </row>
    <row r="46" spans="4:44" x14ac:dyDescent="0.2">
      <c r="D46">
        <v>103</v>
      </c>
      <c r="E46" s="53">
        <v>0.54443039999999998</v>
      </c>
      <c r="G46">
        <v>43</v>
      </c>
      <c r="H46" s="53">
        <v>2.6929999999999999E-2</v>
      </c>
      <c r="I46" s="53">
        <f t="shared" si="11"/>
        <v>2.6573768935031109E-2</v>
      </c>
      <c r="J46" s="53">
        <f t="shared" si="0"/>
        <v>0.31896558558159949</v>
      </c>
      <c r="K46" s="53">
        <f t="shared" si="12"/>
        <v>3.1890923582712095E-2</v>
      </c>
      <c r="M46" s="8">
        <f t="shared" si="13"/>
        <v>96364.465078835434</v>
      </c>
      <c r="N46" s="8">
        <f t="shared" si="14"/>
        <v>24091.116269708858</v>
      </c>
      <c r="O46" s="8">
        <f t="shared" si="1"/>
        <v>120455.58134854429</v>
      </c>
      <c r="Q46" s="53">
        <f t="shared" si="15"/>
        <v>1.0017937803684076E-6</v>
      </c>
      <c r="S46" s="8">
        <f t="shared" si="16"/>
        <v>114.8622233012447</v>
      </c>
      <c r="T46" s="8">
        <f t="shared" si="17"/>
        <v>1724.3130254392845</v>
      </c>
      <c r="U46" s="8">
        <f t="shared" si="18"/>
        <v>8860.3175161360577</v>
      </c>
      <c r="V46" s="8">
        <f t="shared" si="19"/>
        <v>61376.988716237247</v>
      </c>
      <c r="X46" s="8">
        <f t="shared" si="21"/>
        <v>2.7601546156219575E-4</v>
      </c>
      <c r="Y46" s="8">
        <f t="shared" si="22"/>
        <v>4.1435473031556135E-3</v>
      </c>
      <c r="Z46" s="8">
        <f t="shared" si="23"/>
        <v>2.1291461705298546E-2</v>
      </c>
      <c r="AA46" s="8">
        <f t="shared" si="24"/>
        <v>0.14748972623818543</v>
      </c>
      <c r="AC46" s="8">
        <f t="shared" si="25"/>
        <v>8.8039433326761235E-5</v>
      </c>
      <c r="AD46" s="8">
        <f t="shared" si="26"/>
        <v>1.3216489919360877E-3</v>
      </c>
      <c r="AE46" s="8">
        <f t="shared" si="27"/>
        <v>6.7912435507187516E-3</v>
      </c>
      <c r="AF46" s="8">
        <f t="shared" si="28"/>
        <v>4.7044146896832617E-2</v>
      </c>
      <c r="AG46" s="8">
        <f t="shared" si="20"/>
        <v>5.524507887281422E-2</v>
      </c>
      <c r="AR46" s="8">
        <f t="shared" si="10"/>
        <v>3.0792083367094916E-4</v>
      </c>
    </row>
    <row r="47" spans="4:44" x14ac:dyDescent="0.2">
      <c r="D47">
        <v>104</v>
      </c>
      <c r="E47" s="53">
        <v>0.57924222000000003</v>
      </c>
      <c r="G47">
        <v>44</v>
      </c>
      <c r="H47" s="53">
        <v>2.7050000000000001E-2</v>
      </c>
      <c r="I47" s="53">
        <f t="shared" si="11"/>
        <v>2.6690615253044576E-2</v>
      </c>
      <c r="J47" s="53">
        <f t="shared" si="0"/>
        <v>0.30900832177573911</v>
      </c>
      <c r="K47" s="53">
        <f t="shared" si="12"/>
        <v>3.1715006927623565E-2</v>
      </c>
      <c r="M47" s="8">
        <f t="shared" si="13"/>
        <v>97281.312696218913</v>
      </c>
      <c r="N47" s="8">
        <f t="shared" si="14"/>
        <v>24320.328174054728</v>
      </c>
      <c r="O47" s="8">
        <f t="shared" si="1"/>
        <v>121601.64087027364</v>
      </c>
      <c r="Q47" s="53">
        <f t="shared" si="15"/>
        <v>3.8792877303418482E-7</v>
      </c>
      <c r="S47" s="8">
        <f t="shared" si="16"/>
        <v>117.15946776726959</v>
      </c>
      <c r="T47" s="8">
        <f t="shared" si="17"/>
        <v>1740.7187854640399</v>
      </c>
      <c r="U47" s="8">
        <f t="shared" si="18"/>
        <v>8308.3349247921306</v>
      </c>
      <c r="V47" s="8">
        <f t="shared" si="19"/>
        <v>66203.629979659425</v>
      </c>
      <c r="X47" s="8">
        <f t="shared" si="21"/>
        <v>1.173696261205236E-4</v>
      </c>
      <c r="Y47" s="8">
        <f t="shared" si="22"/>
        <v>1.7438412526483236E-3</v>
      </c>
      <c r="Z47" s="8">
        <f t="shared" si="23"/>
        <v>8.3232382528743779E-3</v>
      </c>
      <c r="AA47" s="8">
        <f t="shared" si="24"/>
        <v>6.632238475143426E-2</v>
      </c>
      <c r="AC47" s="8">
        <f t="shared" si="25"/>
        <v>3.6268191194948951E-5</v>
      </c>
      <c r="AD47" s="8">
        <f t="shared" si="26"/>
        <v>5.3886145892416111E-4</v>
      </c>
      <c r="AE47" s="8">
        <f t="shared" si="27"/>
        <v>2.5719498842603464E-3</v>
      </c>
      <c r="AF47" s="8">
        <f t="shared" si="28"/>
        <v>2.0494168808205572E-2</v>
      </c>
      <c r="AG47" s="8">
        <f t="shared" si="20"/>
        <v>2.364124834258503E-2</v>
      </c>
      <c r="AR47" s="8">
        <f t="shared" si="10"/>
        <v>1.1661424113486219E-4</v>
      </c>
    </row>
    <row r="48" spans="4:44" x14ac:dyDescent="0.2">
      <c r="D48">
        <v>105</v>
      </c>
      <c r="E48" s="53">
        <v>0.61364118000000001</v>
      </c>
      <c r="G48">
        <v>45</v>
      </c>
      <c r="H48" s="53">
        <v>2.717E-2</v>
      </c>
      <c r="I48" s="53">
        <f t="shared" si="11"/>
        <v>2.6807447919590902E-2</v>
      </c>
      <c r="J48" s="53">
        <f t="shared" si="0"/>
        <v>0.29929213083059825</v>
      </c>
      <c r="K48" s="53">
        <f t="shared" si="12"/>
        <v>3.1948085247629182E-2</v>
      </c>
      <c r="M48" s="8">
        <f t="shared" si="13"/>
        <v>98229.776108477163</v>
      </c>
      <c r="N48" s="8">
        <f t="shared" si="14"/>
        <v>24557.444027119291</v>
      </c>
      <c r="O48" s="8">
        <f t="shared" si="1"/>
        <v>122787.22013559645</v>
      </c>
      <c r="Q48" s="53">
        <f t="shared" si="15"/>
        <v>1.3874044193898933E-7</v>
      </c>
      <c r="S48" s="8">
        <f t="shared" si="16"/>
        <v>119.50265712261498</v>
      </c>
      <c r="T48" s="8">
        <f t="shared" si="17"/>
        <v>1757.6902677897242</v>
      </c>
      <c r="U48" s="8">
        <f t="shared" si="18"/>
        <v>7748.2894501537276</v>
      </c>
      <c r="V48" s="8">
        <f t="shared" si="19"/>
        <v>71123.541978971596</v>
      </c>
      <c r="X48" s="8">
        <f t="shared" si="21"/>
        <v>4.6358519151900918E-5</v>
      </c>
      <c r="Y48" s="8">
        <f t="shared" si="22"/>
        <v>6.8185862895779549E-4</v>
      </c>
      <c r="Z48" s="8">
        <f t="shared" si="23"/>
        <v>3.0057844195118541E-3</v>
      </c>
      <c r="AA48" s="8">
        <f t="shared" si="24"/>
        <v>2.7590868373747787E-2</v>
      </c>
      <c r="AC48" s="8">
        <f t="shared" si="25"/>
        <v>1.3874739979123523E-5</v>
      </c>
      <c r="AD48" s="8">
        <f t="shared" si="26"/>
        <v>2.0407492198600889E-4</v>
      </c>
      <c r="AE48" s="8">
        <f t="shared" si="27"/>
        <v>8.9960762373311569E-4</v>
      </c>
      <c r="AF48" s="8">
        <f t="shared" si="28"/>
        <v>8.2577297870455382E-3</v>
      </c>
      <c r="AG48" s="8">
        <f t="shared" si="20"/>
        <v>9.3752870727437862E-3</v>
      </c>
      <c r="AR48" s="8">
        <f t="shared" si="10"/>
        <v>4.0788856103501278E-5</v>
      </c>
    </row>
    <row r="49" spans="4:44" x14ac:dyDescent="0.2">
      <c r="D49">
        <v>106</v>
      </c>
      <c r="E49" s="53">
        <v>0.64730123000000006</v>
      </c>
      <c r="G49">
        <v>46</v>
      </c>
      <c r="H49" s="53">
        <v>2.7279999999999999E-2</v>
      </c>
      <c r="I49" s="53">
        <f t="shared" si="11"/>
        <v>2.6914532540881435E-2</v>
      </c>
      <c r="J49" s="53">
        <f t="shared" si="0"/>
        <v>0.28994370460990576</v>
      </c>
      <c r="K49" s="53">
        <f t="shared" si="12"/>
        <v>3.1733340498955577E-2</v>
      </c>
      <c r="M49" s="8">
        <f t="shared" si="13"/>
        <v>99166.189047447901</v>
      </c>
      <c r="N49" s="8">
        <f t="shared" si="14"/>
        <v>24791.547261861975</v>
      </c>
      <c r="O49" s="8">
        <f t="shared" si="1"/>
        <v>123957.73630930987</v>
      </c>
      <c r="Q49" s="53">
        <f t="shared" si="15"/>
        <v>4.5563054418752462E-8</v>
      </c>
      <c r="S49" s="8">
        <f t="shared" si="16"/>
        <v>121.89271026506728</v>
      </c>
      <c r="T49" s="8">
        <f t="shared" si="17"/>
        <v>1774.4461230371558</v>
      </c>
      <c r="U49" s="8">
        <f t="shared" si="18"/>
        <v>7182.665633090417</v>
      </c>
      <c r="V49" s="8">
        <f t="shared" si="19"/>
        <v>76065.571578973759</v>
      </c>
      <c r="X49" s="8">
        <f t="shared" si="21"/>
        <v>1.6911448491316616E-5</v>
      </c>
      <c r="Y49" s="8">
        <f t="shared" si="22"/>
        <v>2.461874393071012E-4</v>
      </c>
      <c r="Z49" s="8">
        <f t="shared" si="23"/>
        <v>9.9652620423495509E-4</v>
      </c>
      <c r="AA49" s="8">
        <f t="shared" si="24"/>
        <v>1.0553371017208645E-2</v>
      </c>
      <c r="AC49" s="8">
        <f t="shared" si="25"/>
        <v>4.9033680258919417E-6</v>
      </c>
      <c r="AD49" s="8">
        <f t="shared" si="26"/>
        <v>7.1380498181127249E-5</v>
      </c>
      <c r="AE49" s="8">
        <f t="shared" si="27"/>
        <v>2.8893649939673046E-4</v>
      </c>
      <c r="AF49" s="8">
        <f t="shared" si="28"/>
        <v>3.059883488852284E-3</v>
      </c>
      <c r="AG49" s="8">
        <f t="shared" si="20"/>
        <v>3.4251038544560334E-3</v>
      </c>
      <c r="AR49" s="8">
        <f t="shared" si="10"/>
        <v>1.3100568354645086E-5</v>
      </c>
    </row>
    <row r="50" spans="4:44" x14ac:dyDescent="0.2">
      <c r="D50">
        <v>107</v>
      </c>
      <c r="E50" s="53">
        <v>0.67990812</v>
      </c>
      <c r="G50">
        <v>47</v>
      </c>
      <c r="H50" s="53">
        <v>2.7390000000000001E-2</v>
      </c>
      <c r="I50" s="53">
        <f t="shared" si="11"/>
        <v>2.7021605696283663E-2</v>
      </c>
      <c r="J50" s="53">
        <f t="shared" si="0"/>
        <v>0.28082727798558388</v>
      </c>
      <c r="K50" s="53">
        <f t="shared" si="12"/>
        <v>3.1946970844786197E-2</v>
      </c>
      <c r="M50" s="8">
        <f t="shared" si="13"/>
        <v>100132.91784628073</v>
      </c>
      <c r="N50" s="8">
        <f t="shared" si="14"/>
        <v>25033.229461570183</v>
      </c>
      <c r="O50" s="8">
        <f t="shared" si="1"/>
        <v>125166.14730785092</v>
      </c>
      <c r="Q50" s="53">
        <f t="shared" si="15"/>
        <v>1.3659528263296497E-8</v>
      </c>
      <c r="S50" s="8">
        <f t="shared" si="16"/>
        <v>124.33056447036863</v>
      </c>
      <c r="T50" s="8">
        <f t="shared" si="17"/>
        <v>1791.744439989686</v>
      </c>
      <c r="U50" s="8">
        <f t="shared" si="18"/>
        <v>6620.8338338576732</v>
      </c>
      <c r="V50" s="8">
        <f t="shared" si="19"/>
        <v>81020.20110673309</v>
      </c>
      <c r="X50" s="8">
        <f t="shared" si="21"/>
        <v>5.6648802748776176E-6</v>
      </c>
      <c r="Y50" s="8">
        <f t="shared" si="22"/>
        <v>8.1637349423747225E-5</v>
      </c>
      <c r="Z50" s="8">
        <f t="shared" si="23"/>
        <v>3.0166541226957466E-4</v>
      </c>
      <c r="AA50" s="8">
        <f t="shared" si="24"/>
        <v>3.6915278320443484E-3</v>
      </c>
      <c r="AC50" s="8">
        <f t="shared" si="25"/>
        <v>1.5908529077081075E-6</v>
      </c>
      <c r="AD50" s="8">
        <f t="shared" si="26"/>
        <v>2.2925994620628908E-5</v>
      </c>
      <c r="AE50" s="8">
        <f t="shared" si="27"/>
        <v>8.4715876590063603E-5</v>
      </c>
      <c r="AF50" s="8">
        <f t="shared" si="28"/>
        <v>1.0366817126810381E-3</v>
      </c>
      <c r="AG50" s="8">
        <f t="shared" si="20"/>
        <v>1.1459144367994387E-3</v>
      </c>
      <c r="AR50" s="8">
        <f t="shared" si="10"/>
        <v>3.8410668269854027E-6</v>
      </c>
    </row>
    <row r="51" spans="4:44" x14ac:dyDescent="0.2">
      <c r="D51">
        <v>108</v>
      </c>
      <c r="E51" s="53">
        <v>0.71117909999999995</v>
      </c>
      <c r="G51">
        <v>48</v>
      </c>
      <c r="H51" s="53">
        <v>2.75E-2</v>
      </c>
      <c r="I51" s="53">
        <f t="shared" si="11"/>
        <v>2.7128667388252696E-2</v>
      </c>
      <c r="J51" s="53">
        <f t="shared" si="0"/>
        <v>0.27193939918144983</v>
      </c>
      <c r="K51" s="53">
        <f t="shared" si="12"/>
        <v>3.2160566910797161E-2</v>
      </c>
      <c r="M51" s="8">
        <f t="shared" si="13"/>
        <v>101130.66967745053</v>
      </c>
      <c r="N51" s="8">
        <f t="shared" si="14"/>
        <v>25282.667419362631</v>
      </c>
      <c r="O51" s="8">
        <f t="shared" si="1"/>
        <v>126413.33709681316</v>
      </c>
      <c r="Q51" s="53">
        <f t="shared" si="15"/>
        <v>3.7164584694549535E-9</v>
      </c>
      <c r="S51" s="8">
        <f t="shared" si="16"/>
        <v>126.81717575977601</v>
      </c>
      <c r="T51" s="8">
        <f t="shared" si="17"/>
        <v>1809.5978725515176</v>
      </c>
      <c r="U51" s="8">
        <f t="shared" si="18"/>
        <v>6068.6221336189001</v>
      </c>
      <c r="V51" s="8">
        <f t="shared" si="19"/>
        <v>85949.454368420498</v>
      </c>
      <c r="X51" s="8">
        <f t="shared" si="21"/>
        <v>1.7322627965620998E-6</v>
      </c>
      <c r="Y51" s="8">
        <f t="shared" si="22"/>
        <v>2.4718253285318669E-5</v>
      </c>
      <c r="Z51" s="8">
        <f t="shared" si="23"/>
        <v>8.289451555343406E-5</v>
      </c>
      <c r="AA51" s="8">
        <f t="shared" si="24"/>
        <v>1.1740290011603525E-3</v>
      </c>
      <c r="AC51" s="8">
        <f t="shared" si="25"/>
        <v>4.7107050412147545E-7</v>
      </c>
      <c r="AD51" s="8">
        <f t="shared" si="26"/>
        <v>6.7218669472244574E-6</v>
      </c>
      <c r="AE51" s="8">
        <f t="shared" si="27"/>
        <v>2.2542284755038205E-5</v>
      </c>
      <c r="AF51" s="8">
        <f t="shared" si="28"/>
        <v>3.192647411971439E-4</v>
      </c>
      <c r="AG51" s="8">
        <f t="shared" si="20"/>
        <v>3.4899996340352803E-4</v>
      </c>
      <c r="AR51" s="8">
        <f t="shared" si="10"/>
        <v>1.0220786131323878E-6</v>
      </c>
    </row>
    <row r="52" spans="4:44" x14ac:dyDescent="0.2">
      <c r="D52">
        <v>109</v>
      </c>
      <c r="E52" s="53">
        <v>0.74086099999999999</v>
      </c>
      <c r="G52">
        <v>49</v>
      </c>
      <c r="H52" s="53">
        <v>2.76E-2</v>
      </c>
      <c r="I52" s="53">
        <f t="shared" si="11"/>
        <v>2.7225986253591527E-2</v>
      </c>
      <c r="J52" s="53">
        <f t="shared" si="0"/>
        <v>0.26340215020802865</v>
      </c>
      <c r="K52" s="53">
        <f t="shared" si="12"/>
        <v>3.1897291789855411E-2</v>
      </c>
      <c r="M52" s="8">
        <f t="shared" si="13"/>
        <v>102111.47643077922</v>
      </c>
      <c r="N52" s="8">
        <f t="shared" si="14"/>
        <v>25527.869107694805</v>
      </c>
      <c r="O52" s="8">
        <f t="shared" si="1"/>
        <v>127639.34553847402</v>
      </c>
      <c r="Q52" s="53">
        <f t="shared" si="15"/>
        <v>9.1238224796651202E-10</v>
      </c>
      <c r="S52" s="8">
        <f t="shared" si="16"/>
        <v>129.35351927497152</v>
      </c>
      <c r="T52" s="8">
        <f t="shared" si="17"/>
        <v>1827.1480956427774</v>
      </c>
      <c r="U52" s="8">
        <f t="shared" si="18"/>
        <v>5528.8701353749584</v>
      </c>
      <c r="V52" s="8">
        <f t="shared" si="19"/>
        <v>90774.43488464097</v>
      </c>
      <c r="X52" s="8">
        <f t="shared" si="21"/>
        <v>4.8073698226327246E-7</v>
      </c>
      <c r="Y52" s="8">
        <f t="shared" si="22"/>
        <v>6.7905200150000897E-6</v>
      </c>
      <c r="Z52" s="8">
        <f t="shared" si="23"/>
        <v>2.0547816241130819E-5</v>
      </c>
      <c r="AA52" s="8">
        <f t="shared" si="24"/>
        <v>3.3735941733701111E-4</v>
      </c>
      <c r="AC52" s="8">
        <f t="shared" si="25"/>
        <v>1.2662715481266489E-7</v>
      </c>
      <c r="AD52" s="8">
        <f t="shared" si="26"/>
        <v>1.7886375729816786E-6</v>
      </c>
      <c r="AE52" s="8">
        <f t="shared" si="27"/>
        <v>5.4123389799933103E-6</v>
      </c>
      <c r="AF52" s="8">
        <f t="shared" si="28"/>
        <v>8.8861195919496421E-5</v>
      </c>
      <c r="AG52" s="8">
        <f t="shared" si="20"/>
        <v>9.6188799627284073E-5</v>
      </c>
      <c r="AR52" s="8">
        <f t="shared" si="10"/>
        <v>2.4539781884437828E-7</v>
      </c>
    </row>
    <row r="53" spans="4:44" x14ac:dyDescent="0.2">
      <c r="D53">
        <v>110</v>
      </c>
      <c r="E53" s="53">
        <v>0.76874483999999998</v>
      </c>
      <c r="G53">
        <v>50</v>
      </c>
      <c r="H53" s="53">
        <v>2.7709999999999999E-2</v>
      </c>
      <c r="I53" s="53">
        <f t="shared" si="11"/>
        <v>2.7333026067638905E-2</v>
      </c>
      <c r="J53" s="53">
        <f t="shared" si="0"/>
        <v>0.2549593130089392</v>
      </c>
      <c r="K53" s="53">
        <f t="shared" si="12"/>
        <v>3.2577976955960347E-2</v>
      </c>
      <c r="M53" s="8">
        <f t="shared" si="13"/>
        <v>103171.99920404622</v>
      </c>
      <c r="N53" s="8">
        <f t="shared" si="14"/>
        <v>25792.999801011556</v>
      </c>
      <c r="O53" s="8">
        <f t="shared" si="1"/>
        <v>128964.99900505778</v>
      </c>
      <c r="Q53" s="53">
        <f t="shared" si="15"/>
        <v>2.0096874985242487E-10</v>
      </c>
      <c r="S53" s="8">
        <f t="shared" si="16"/>
        <v>131.94058966047095</v>
      </c>
      <c r="T53" s="8">
        <f t="shared" si="17"/>
        <v>1846.1247301337514</v>
      </c>
      <c r="U53" s="8">
        <f t="shared" si="18"/>
        <v>5012.20171457575</v>
      </c>
      <c r="V53" s="8">
        <f t="shared" si="19"/>
        <v>95545.138127886108</v>
      </c>
      <c r="X53" s="8">
        <f t="shared" si="21"/>
        <v>1.2038025179244761E-7</v>
      </c>
      <c r="Y53" s="8">
        <f t="shared" si="22"/>
        <v>1.6843714313060024E-6</v>
      </c>
      <c r="Z53" s="8">
        <f t="shared" si="23"/>
        <v>4.5730438676062283E-6</v>
      </c>
      <c r="AA53" s="8">
        <f t="shared" si="24"/>
        <v>8.7173687907391627E-5</v>
      </c>
      <c r="AC53" s="8">
        <f t="shared" si="25"/>
        <v>3.0692066296845564E-8</v>
      </c>
      <c r="AD53" s="8">
        <f t="shared" si="26"/>
        <v>4.2944618297766204E-7</v>
      </c>
      <c r="AE53" s="8">
        <f t="shared" si="27"/>
        <v>1.1659401228446263E-6</v>
      </c>
      <c r="AF53" s="8">
        <f t="shared" si="28"/>
        <v>2.2225743581324242E-5</v>
      </c>
      <c r="AG53" s="8">
        <f t="shared" si="20"/>
        <v>2.3851821953443377E-5</v>
      </c>
      <c r="AR53" s="8">
        <f t="shared" si="10"/>
        <v>0</v>
      </c>
    </row>
    <row r="54" spans="4:44" x14ac:dyDescent="0.2">
      <c r="D54">
        <v>111</v>
      </c>
      <c r="E54" s="53">
        <v>0.79466567999999993</v>
      </c>
    </row>
    <row r="55" spans="4:44" x14ac:dyDescent="0.2">
      <c r="D55">
        <v>112</v>
      </c>
      <c r="E55" s="53">
        <v>0.81850801000000006</v>
      </c>
    </row>
    <row r="56" spans="4:44" x14ac:dyDescent="0.2">
      <c r="D56">
        <v>113</v>
      </c>
      <c r="E56" s="53">
        <v>0.84019901000000008</v>
      </c>
    </row>
    <row r="57" spans="4:44" x14ac:dyDescent="0.2">
      <c r="D57">
        <v>114</v>
      </c>
      <c r="E57" s="53">
        <v>0.85971164999999994</v>
      </c>
    </row>
    <row r="58" spans="4:44" x14ac:dyDescent="0.2">
      <c r="D58">
        <v>115</v>
      </c>
      <c r="E58" s="53">
        <v>0.87705601999999994</v>
      </c>
    </row>
    <row r="59" spans="4:44" x14ac:dyDescent="0.2">
      <c r="D59">
        <v>116</v>
      </c>
      <c r="E59" s="53">
        <v>0.89227828999999992</v>
      </c>
    </row>
    <row r="60" spans="4:44" x14ac:dyDescent="0.2">
      <c r="D60">
        <v>117</v>
      </c>
      <c r="E60" s="53">
        <v>0.90545023000000002</v>
      </c>
    </row>
    <row r="61" spans="4:44" x14ac:dyDescent="0.2">
      <c r="D61">
        <v>118</v>
      </c>
      <c r="E61" s="53">
        <v>0.91666747999999998</v>
      </c>
    </row>
    <row r="62" spans="4:44" x14ac:dyDescent="0.2">
      <c r="D62">
        <v>119</v>
      </c>
      <c r="E62" s="53">
        <v>0.92604048000000005</v>
      </c>
    </row>
    <row r="63" spans="4:44" x14ac:dyDescent="0.2">
      <c r="D63">
        <v>120</v>
      </c>
      <c r="E63" s="53">
        <v>0</v>
      </c>
    </row>
  </sheetData>
  <mergeCells count="8">
    <mergeCell ref="X1:AA1"/>
    <mergeCell ref="AI1:AJ1"/>
    <mergeCell ref="AC1:AG1"/>
    <mergeCell ref="D1:E1"/>
    <mergeCell ref="G1:K1"/>
    <mergeCell ref="M1:O1"/>
    <mergeCell ref="Q1:Q2"/>
    <mergeCell ref="S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AEB6-E0E5-8C4B-A76B-A65D9044D78F}">
  <dimension ref="A1:AU63"/>
  <sheetViews>
    <sheetView tabSelected="1" topLeftCell="M1" workbookViewId="0">
      <selection activeCell="U25" sqref="U25"/>
    </sheetView>
  </sheetViews>
  <sheetFormatPr baseColWidth="10" defaultRowHeight="16" x14ac:dyDescent="0.2"/>
  <cols>
    <col min="1" max="1" width="19.5" customWidth="1"/>
    <col min="2" max="2" width="11.1640625" bestFit="1" customWidth="1"/>
    <col min="4" max="4" width="5.83203125" customWidth="1"/>
    <col min="5" max="5" width="21.5" bestFit="1" customWidth="1"/>
    <col min="8" max="8" width="10.1640625" bestFit="1" customWidth="1"/>
    <col min="9" max="9" width="12.1640625" bestFit="1" customWidth="1"/>
    <col min="10" max="10" width="14.83203125" bestFit="1" customWidth="1"/>
    <col min="11" max="11" width="12.1640625" bestFit="1" customWidth="1"/>
    <col min="13" max="13" width="11.1640625" bestFit="1" customWidth="1"/>
    <col min="14" max="14" width="11" bestFit="1" customWidth="1"/>
    <col min="15" max="15" width="11.1640625" bestFit="1" customWidth="1"/>
    <col min="17" max="17" width="35" bestFit="1" customWidth="1"/>
    <col min="19" max="19" width="16.1640625" customWidth="1"/>
    <col min="20" max="20" width="19" bestFit="1" customWidth="1"/>
    <col min="21" max="21" width="17.33203125" bestFit="1" customWidth="1"/>
    <col min="22" max="22" width="18.6640625" customWidth="1"/>
    <col min="31" max="31" width="11.83203125" bestFit="1" customWidth="1"/>
    <col min="35" max="35" width="13.6640625" bestFit="1" customWidth="1"/>
    <col min="46" max="46" width="11.1640625" bestFit="1" customWidth="1"/>
  </cols>
  <sheetData>
    <row r="1" spans="1:47" x14ac:dyDescent="0.2">
      <c r="A1" s="4" t="s">
        <v>10</v>
      </c>
      <c r="B1" s="5"/>
      <c r="D1" s="90" t="s">
        <v>3</v>
      </c>
      <c r="E1" s="90"/>
      <c r="G1" s="91" t="s">
        <v>8</v>
      </c>
      <c r="H1" s="91"/>
      <c r="I1" s="91"/>
      <c r="J1" s="91"/>
      <c r="K1" s="91"/>
      <c r="M1" s="85" t="s">
        <v>21</v>
      </c>
      <c r="N1" s="85"/>
      <c r="O1" s="85"/>
      <c r="Q1" s="95" t="s">
        <v>27</v>
      </c>
      <c r="S1" s="94" t="s">
        <v>28</v>
      </c>
      <c r="T1" s="94"/>
      <c r="U1" s="94"/>
      <c r="V1" s="94"/>
      <c r="X1" s="85" t="s">
        <v>74</v>
      </c>
      <c r="Y1" s="85"/>
      <c r="Z1" s="85"/>
      <c r="AA1" s="85"/>
      <c r="AB1" s="26" t="s">
        <v>72</v>
      </c>
      <c r="AC1" s="85" t="s">
        <v>87</v>
      </c>
      <c r="AD1" s="85"/>
      <c r="AE1" s="85"/>
      <c r="AF1" s="85"/>
      <c r="AG1" s="85"/>
      <c r="AH1" s="26" t="s">
        <v>86</v>
      </c>
      <c r="AI1" s="86" t="s">
        <v>29</v>
      </c>
      <c r="AJ1" s="87"/>
      <c r="AL1" s="9" t="s">
        <v>31</v>
      </c>
      <c r="AM1" s="10">
        <f>B9-AJ6</f>
        <v>4158.376042943215</v>
      </c>
      <c r="AO1" s="9" t="s">
        <v>33</v>
      </c>
      <c r="AP1" s="55" cm="1">
        <f t="array" ref="AP1">MMULT(TRANSPOSE(AG4:AG53),G4:G53)/AJ6</f>
        <v>5.6145416057850532</v>
      </c>
      <c r="AT1" s="58"/>
      <c r="AU1" s="8"/>
    </row>
    <row r="2" spans="1:47" x14ac:dyDescent="0.2">
      <c r="A2" s="11" t="s">
        <v>11</v>
      </c>
      <c r="B2" s="51">
        <v>50</v>
      </c>
      <c r="D2" s="1" t="s">
        <v>1</v>
      </c>
      <c r="E2" s="1" t="s">
        <v>2</v>
      </c>
      <c r="G2" s="3" t="s">
        <v>0</v>
      </c>
      <c r="H2" s="3" t="s">
        <v>4</v>
      </c>
      <c r="I2" s="3" t="s">
        <v>6</v>
      </c>
      <c r="J2" s="3" t="s">
        <v>5</v>
      </c>
      <c r="K2" s="3" t="s">
        <v>7</v>
      </c>
      <c r="M2" s="7" t="s">
        <v>22</v>
      </c>
      <c r="N2" s="7" t="s">
        <v>23</v>
      </c>
      <c r="O2" s="7" t="s">
        <v>24</v>
      </c>
      <c r="Q2" s="95"/>
      <c r="S2" s="15" t="s">
        <v>62</v>
      </c>
      <c r="T2" s="22" t="s">
        <v>12</v>
      </c>
      <c r="U2" s="22" t="s">
        <v>13</v>
      </c>
      <c r="V2" s="22" t="s">
        <v>26</v>
      </c>
      <c r="X2" s="39" t="s">
        <v>11</v>
      </c>
      <c r="Y2" s="39" t="s">
        <v>12</v>
      </c>
      <c r="Z2" s="39" t="s">
        <v>13</v>
      </c>
      <c r="AA2" s="39" t="s">
        <v>26</v>
      </c>
      <c r="AC2" s="39" t="s">
        <v>11</v>
      </c>
      <c r="AD2" s="39" t="s">
        <v>12</v>
      </c>
      <c r="AE2" s="39" t="s">
        <v>13</v>
      </c>
      <c r="AF2" s="39" t="s">
        <v>26</v>
      </c>
      <c r="AG2" s="39" t="s">
        <v>34</v>
      </c>
      <c r="AI2" s="7" t="s">
        <v>11</v>
      </c>
      <c r="AJ2" s="24">
        <f>SUM(AC4:AC53)</f>
        <v>340.61391459402233</v>
      </c>
      <c r="AL2" s="9" t="s">
        <v>32</v>
      </c>
      <c r="AM2" s="10">
        <f>'Base Case'!AM1-EXPENSES!AM1</f>
        <v>45.586205692132353</v>
      </c>
      <c r="AT2" s="58"/>
      <c r="AU2" s="8"/>
    </row>
    <row r="3" spans="1:47" x14ac:dyDescent="0.2">
      <c r="A3" s="11" t="s">
        <v>15</v>
      </c>
      <c r="B3" s="51">
        <v>80000</v>
      </c>
      <c r="D3">
        <v>60</v>
      </c>
      <c r="E3" s="53">
        <v>6.4678699999999997E-3</v>
      </c>
      <c r="G3">
        <v>0</v>
      </c>
      <c r="H3" s="53">
        <v>0</v>
      </c>
      <c r="I3" s="53">
        <f>LN(1+H3)</f>
        <v>0</v>
      </c>
      <c r="J3" s="53">
        <f>EXP(-I3*G3)</f>
        <v>1</v>
      </c>
      <c r="K3" s="54" t="s">
        <v>9</v>
      </c>
      <c r="M3" s="8">
        <f>B3</f>
        <v>80000</v>
      </c>
      <c r="N3" s="8">
        <f>B4</f>
        <v>20000</v>
      </c>
      <c r="O3" s="8">
        <f>N3+M3</f>
        <v>100000</v>
      </c>
      <c r="Q3" s="53">
        <v>1</v>
      </c>
      <c r="AI3" s="7" t="s">
        <v>12</v>
      </c>
      <c r="AJ3" s="24">
        <f>SUM(AD4:AD53)</f>
        <v>7845.2836459903647</v>
      </c>
      <c r="AR3" s="8"/>
    </row>
    <row r="4" spans="1:47" x14ac:dyDescent="0.2">
      <c r="A4" s="11" t="s">
        <v>16</v>
      </c>
      <c r="B4" s="51">
        <v>20000</v>
      </c>
      <c r="D4">
        <v>61</v>
      </c>
      <c r="E4" s="53">
        <v>7.1002599999999997E-3</v>
      </c>
      <c r="G4">
        <v>1</v>
      </c>
      <c r="H4" s="53">
        <v>3.5139999999999998E-2</v>
      </c>
      <c r="I4" s="53">
        <f>LN(1+H4)</f>
        <v>3.4536683270235471E-2</v>
      </c>
      <c r="J4" s="53">
        <f t="shared" ref="J4:J53" si="0">EXP(-I4*G4)</f>
        <v>0.96605290105686192</v>
      </c>
      <c r="K4" s="53">
        <f>-LN(J4/J3)</f>
        <v>3.4536683270235465E-2</v>
      </c>
      <c r="M4" s="8">
        <f>M3*(1-$B$6)*EXP(K4*1)</f>
        <v>80989.353600000002</v>
      </c>
      <c r="N4" s="8">
        <f>N3*(1-$B$6)*EXP(K4*1)</f>
        <v>20247.338400000001</v>
      </c>
      <c r="O4" s="8">
        <f t="shared" ref="O4:O53" si="1">N4+M4</f>
        <v>101236.69200000001</v>
      </c>
      <c r="Q4" s="53">
        <f>Q3*(1-E3)*(1-$B$8)</f>
        <v>0.84450231049999991</v>
      </c>
      <c r="S4" s="21">
        <f>50*(1+$B$11)</f>
        <v>55.000000000000007</v>
      </c>
      <c r="T4" s="8">
        <f>O4*$B$7 / (1-$B$6)</f>
        <v>1449.1960000000001</v>
      </c>
      <c r="U4" s="8">
        <f>(O4-$B$10)*$B$8*(1-E3)</f>
        <v>15084.305339147093</v>
      </c>
      <c r="V4" s="8">
        <f>MAX(O4,$B$9)*E3</f>
        <v>654.78576308603999</v>
      </c>
      <c r="X4" s="8">
        <f t="shared" ref="X4:X35" si="2">S4*Q3</f>
        <v>55.000000000000007</v>
      </c>
      <c r="Y4" s="8">
        <f t="shared" ref="Y4:Y35" si="3">T4*Q3</f>
        <v>1449.1960000000001</v>
      </c>
      <c r="Z4" s="8">
        <f t="shared" ref="Z4:Z35" si="4">U4*Q3</f>
        <v>15084.305339147093</v>
      </c>
      <c r="AA4" s="8">
        <f t="shared" ref="AA4:AA35" si="5">V4*Q3</f>
        <v>654.78576308603999</v>
      </c>
      <c r="AC4" s="8">
        <f t="shared" ref="AC4:AC35" si="6">X4*J4</f>
        <v>53.132909558127416</v>
      </c>
      <c r="AD4" s="8">
        <f t="shared" ref="AD4:AD35" si="7">Y4*J4</f>
        <v>1400.0000000000002</v>
      </c>
      <c r="AE4" s="8">
        <f t="shared" ref="AE4:AE35" si="8">Z4*J4</f>
        <v>14572.23693331056</v>
      </c>
      <c r="AF4" s="8">
        <f t="shared" ref="AF4:AF35" si="9">AA4*J4</f>
        <v>632.55768599999999</v>
      </c>
      <c r="AG4" s="8">
        <f>SUM(AC4:AF4)</f>
        <v>16657.927528868688</v>
      </c>
      <c r="AI4" s="7" t="s">
        <v>13</v>
      </c>
      <c r="AJ4" s="24">
        <f>SUM(AE4:AE53)</f>
        <v>81227.100444462849</v>
      </c>
      <c r="AR4" s="8"/>
    </row>
    <row r="5" spans="1:47" x14ac:dyDescent="0.2">
      <c r="A5" s="12" t="s">
        <v>63</v>
      </c>
      <c r="B5" s="56">
        <v>0.03</v>
      </c>
      <c r="D5">
        <v>62</v>
      </c>
      <c r="E5" s="53">
        <v>7.8151000000000002E-3</v>
      </c>
      <c r="G5">
        <v>2</v>
      </c>
      <c r="H5" s="53">
        <v>3.0349999999999999E-2</v>
      </c>
      <c r="I5" s="53">
        <f t="shared" ref="I5:I53" si="10">LN(1+H5)</f>
        <v>2.9898550345863351E-2</v>
      </c>
      <c r="J5" s="53">
        <f t="shared" si="0"/>
        <v>0.94195563634332247</v>
      </c>
      <c r="K5" s="53">
        <f t="shared" ref="K5:K53" si="11">-LN(J5/J4)</f>
        <v>2.5260417421491276E-2</v>
      </c>
      <c r="M5" s="8">
        <f t="shared" ref="M5:M53" si="12">M4*(1-$B$6)*EXP(K5*1)</f>
        <v>81233.889418663239</v>
      </c>
      <c r="N5" s="8">
        <f t="shared" ref="N5:N53" si="13">N4*(1-$B$6)*EXP(K5*1)</f>
        <v>20308.47235466581</v>
      </c>
      <c r="O5" s="8">
        <f t="shared" si="1"/>
        <v>101542.36177332904</v>
      </c>
      <c r="Q5" s="53">
        <f t="shared" ref="Q5:Q53" si="14">Q4*(1-E4)*(1-$B$8)</f>
        <v>0.71273020584612179</v>
      </c>
      <c r="S5" s="21">
        <f t="shared" ref="S5:S53" si="15">S4*(1+$B$5)</f>
        <v>56.650000000000006</v>
      </c>
      <c r="T5" s="8">
        <f t="shared" ref="T5:T53" si="16">O5*$B$7 / (1-$B$6)</f>
        <v>1453.5716409270008</v>
      </c>
      <c r="U5" s="8">
        <f t="shared" ref="U5:U53" si="17">(O5-$B$10)*$B$8*(1-E4)</f>
        <v>15120.228991338652</v>
      </c>
      <c r="V5" s="8">
        <f t="shared" ref="V5:V53" si="18">MAX(O5,$B$9)*E4</f>
        <v>720.97716960469722</v>
      </c>
      <c r="X5" s="8">
        <f t="shared" si="2"/>
        <v>47.841055889825</v>
      </c>
      <c r="Y5" s="8">
        <f t="shared" si="3"/>
        <v>1227.5446092401285</v>
      </c>
      <c r="Z5" s="8">
        <f t="shared" si="4"/>
        <v>12769.068318474574</v>
      </c>
      <c r="AA5" s="8">
        <f t="shared" si="5"/>
        <v>608.86688554891714</v>
      </c>
      <c r="AC5" s="8">
        <f t="shared" si="6"/>
        <v>45.064152244036563</v>
      </c>
      <c r="AD5" s="8">
        <f t="shared" si="7"/>
        <v>1156.2925635366003</v>
      </c>
      <c r="AE5" s="8">
        <f t="shared" si="8"/>
        <v>12027.895873440077</v>
      </c>
      <c r="AF5" s="8">
        <f t="shared" si="9"/>
        <v>573.52559462560714</v>
      </c>
      <c r="AG5" s="8">
        <f t="shared" ref="AG5:AG53" si="19">SUM(AC5:AF5)</f>
        <v>13802.778183846322</v>
      </c>
      <c r="AI5" s="7" t="s">
        <v>26</v>
      </c>
      <c r="AJ5" s="24">
        <f>SUM(AF4:AF53)</f>
        <v>6428.6259520095437</v>
      </c>
      <c r="AR5" s="8"/>
    </row>
    <row r="6" spans="1:47" x14ac:dyDescent="0.2">
      <c r="A6" s="11" t="s">
        <v>18</v>
      </c>
      <c r="B6" s="57">
        <v>2.1999999999999999E-2</v>
      </c>
      <c r="D6">
        <v>63</v>
      </c>
      <c r="E6" s="53">
        <v>8.6648699999999999E-3</v>
      </c>
      <c r="G6">
        <v>3</v>
      </c>
      <c r="H6" s="53">
        <v>2.7830000000000001E-2</v>
      </c>
      <c r="I6" s="53">
        <f t="shared" si="10"/>
        <v>2.7449783708099751E-2</v>
      </c>
      <c r="J6" s="53">
        <f t="shared" si="0"/>
        <v>0.92095016751412118</v>
      </c>
      <c r="K6" s="53">
        <f t="shared" si="11"/>
        <v>2.2552250432572456E-2</v>
      </c>
      <c r="M6" s="8">
        <f t="shared" si="12"/>
        <v>81258.802918728543</v>
      </c>
      <c r="N6" s="8">
        <f t="shared" si="13"/>
        <v>20314.700729682136</v>
      </c>
      <c r="O6" s="8">
        <f t="shared" si="1"/>
        <v>101573.50364841068</v>
      </c>
      <c r="Q6" s="53">
        <f t="shared" si="14"/>
        <v>0.60108612581225163</v>
      </c>
      <c r="S6" s="21">
        <f t="shared" si="15"/>
        <v>58.349500000000006</v>
      </c>
      <c r="T6" s="8">
        <f t="shared" si="16"/>
        <v>1454.0174346398258</v>
      </c>
      <c r="U6" s="8">
        <f t="shared" si="17"/>
        <v>15113.977929307197</v>
      </c>
      <c r="V6" s="8">
        <f t="shared" si="18"/>
        <v>793.80708836269434</v>
      </c>
      <c r="X6" s="8">
        <f t="shared" si="2"/>
        <v>41.587451146018289</v>
      </c>
      <c r="Y6" s="8">
        <f t="shared" si="3"/>
        <v>1036.3221454946929</v>
      </c>
      <c r="Z6" s="8">
        <f t="shared" si="4"/>
        <v>10772.18860070886</v>
      </c>
      <c r="AA6" s="8">
        <f t="shared" si="5"/>
        <v>565.77028949085377</v>
      </c>
      <c r="AC6" s="8">
        <f t="shared" si="6"/>
        <v>38.299970099410871</v>
      </c>
      <c r="AD6" s="8">
        <f t="shared" si="7"/>
        <v>954.40105349193084</v>
      </c>
      <c r="AE6" s="8">
        <f t="shared" si="8"/>
        <v>9920.6488963165302</v>
      </c>
      <c r="AF6" s="8">
        <f t="shared" si="9"/>
        <v>521.04624288111461</v>
      </c>
      <c r="AG6" s="8">
        <f t="shared" si="19"/>
        <v>11434.396162788988</v>
      </c>
      <c r="AI6" s="7" t="s">
        <v>30</v>
      </c>
      <c r="AJ6" s="24">
        <f>SUM(AJ2:AJ5)</f>
        <v>95841.623957056785</v>
      </c>
      <c r="AR6" s="8"/>
    </row>
    <row r="7" spans="1:47" x14ac:dyDescent="0.2">
      <c r="A7" s="11" t="s">
        <v>19</v>
      </c>
      <c r="B7" s="57">
        <v>1.4E-2</v>
      </c>
      <c r="D7">
        <v>64</v>
      </c>
      <c r="E7" s="53">
        <v>9.6527000000000002E-3</v>
      </c>
      <c r="G7">
        <v>4</v>
      </c>
      <c r="H7" s="53">
        <v>2.6370000000000001E-2</v>
      </c>
      <c r="I7" s="53">
        <f t="shared" si="10"/>
        <v>2.6028305521127008E-2</v>
      </c>
      <c r="J7" s="53">
        <f t="shared" si="0"/>
        <v>0.90112326459071324</v>
      </c>
      <c r="K7" s="53">
        <f t="shared" si="11"/>
        <v>2.1763870960208789E-2</v>
      </c>
      <c r="M7" s="8">
        <f t="shared" si="12"/>
        <v>81219.666893987189</v>
      </c>
      <c r="N7" s="8">
        <f t="shared" si="13"/>
        <v>20304.916723496797</v>
      </c>
      <c r="O7" s="8">
        <f t="shared" si="1"/>
        <v>101524.58361748399</v>
      </c>
      <c r="Q7" s="53">
        <f t="shared" si="14"/>
        <v>0.50649612377229203</v>
      </c>
      <c r="S7" s="21">
        <f t="shared" si="15"/>
        <v>60.099985000000011</v>
      </c>
      <c r="T7" s="8">
        <f t="shared" si="16"/>
        <v>1453.3171478985439</v>
      </c>
      <c r="U7" s="8">
        <f t="shared" si="17"/>
        <v>15093.758939405154</v>
      </c>
      <c r="V7" s="8">
        <f t="shared" si="18"/>
        <v>879.69731884962846</v>
      </c>
      <c r="X7" s="8">
        <f t="shared" si="2"/>
        <v>36.125267145024445</v>
      </c>
      <c r="Y7" s="8">
        <f t="shared" si="3"/>
        <v>873.56877400684687</v>
      </c>
      <c r="Z7" s="8">
        <f t="shared" si="4"/>
        <v>9072.6490848310841</v>
      </c>
      <c r="AA7" s="8">
        <f t="shared" si="5"/>
        <v>528.77385327474826</v>
      </c>
      <c r="AC7" s="8">
        <f t="shared" si="6"/>
        <v>32.553318663936061</v>
      </c>
      <c r="AD7" s="8">
        <f t="shared" si="7"/>
        <v>787.19314547755687</v>
      </c>
      <c r="AE7" s="8">
        <f t="shared" si="8"/>
        <v>8175.5751618089334</v>
      </c>
      <c r="AF7" s="8">
        <f t="shared" si="9"/>
        <v>476.49042089315196</v>
      </c>
      <c r="AG7" s="8">
        <f t="shared" si="19"/>
        <v>9471.8120468435773</v>
      </c>
      <c r="AR7" s="8"/>
    </row>
    <row r="8" spans="1:47" x14ac:dyDescent="0.2">
      <c r="A8" s="11" t="s">
        <v>20</v>
      </c>
      <c r="B8" s="57">
        <v>0.15</v>
      </c>
      <c r="D8">
        <v>65</v>
      </c>
      <c r="E8" s="53">
        <v>1.0795270000000001E-2</v>
      </c>
      <c r="G8">
        <v>5</v>
      </c>
      <c r="H8" s="53">
        <v>2.5489999999999999E-2</v>
      </c>
      <c r="I8" s="53">
        <f t="shared" si="10"/>
        <v>2.5170547141944267E-2</v>
      </c>
      <c r="J8" s="53">
        <f t="shared" si="0"/>
        <v>0.88174468672828576</v>
      </c>
      <c r="K8" s="53">
        <f t="shared" si="11"/>
        <v>2.1739513625213296E-2</v>
      </c>
      <c r="M8" s="8">
        <f t="shared" si="12"/>
        <v>81178.572400251753</v>
      </c>
      <c r="N8" s="8">
        <f t="shared" si="13"/>
        <v>20294.643100062938</v>
      </c>
      <c r="O8" s="8">
        <f t="shared" si="1"/>
        <v>101473.21550031469</v>
      </c>
      <c r="Q8" s="53">
        <f t="shared" si="14"/>
        <v>0.42636600834260197</v>
      </c>
      <c r="S8" s="21">
        <f t="shared" si="15"/>
        <v>61.902984550000014</v>
      </c>
      <c r="T8" s="8">
        <f t="shared" si="16"/>
        <v>1452.58181697792</v>
      </c>
      <c r="U8" s="8">
        <f t="shared" si="17"/>
        <v>15071.087707058221</v>
      </c>
      <c r="V8" s="8">
        <f t="shared" si="18"/>
        <v>979.49050725988764</v>
      </c>
      <c r="X8" s="8">
        <f t="shared" si="2"/>
        <v>31.35362172451109</v>
      </c>
      <c r="Y8" s="8">
        <f t="shared" si="3"/>
        <v>735.72705976142936</v>
      </c>
      <c r="Z8" s="8">
        <f t="shared" si="4"/>
        <v>7633.4475046572297</v>
      </c>
      <c r="AA8" s="8">
        <f t="shared" si="5"/>
        <v>496.10814519888913</v>
      </c>
      <c r="AC8" s="8">
        <f t="shared" si="6"/>
        <v>27.645889365276204</v>
      </c>
      <c r="AD8" s="8">
        <f t="shared" si="7"/>
        <v>648.72342582686429</v>
      </c>
      <c r="AE8" s="8">
        <f t="shared" si="8"/>
        <v>6730.7517786508033</v>
      </c>
      <c r="AF8" s="8">
        <f t="shared" si="9"/>
        <v>437.44072107174543</v>
      </c>
      <c r="AG8" s="8">
        <f t="shared" si="19"/>
        <v>7844.5618149146894</v>
      </c>
      <c r="AR8" s="8"/>
    </row>
    <row r="9" spans="1:47" x14ac:dyDescent="0.2">
      <c r="A9" s="11" t="s">
        <v>14</v>
      </c>
      <c r="B9" s="51">
        <v>100000</v>
      </c>
      <c r="D9">
        <v>66</v>
      </c>
      <c r="E9" s="53">
        <v>1.1728260000000001E-2</v>
      </c>
      <c r="G9">
        <v>6</v>
      </c>
      <c r="H9" s="53">
        <v>2.5020000000000001E-2</v>
      </c>
      <c r="I9" s="53">
        <f t="shared" si="10"/>
        <v>2.4712124595133091E-2</v>
      </c>
      <c r="J9" s="53">
        <f t="shared" si="0"/>
        <v>0.86219592102620657</v>
      </c>
      <c r="K9" s="53">
        <f t="shared" si="11"/>
        <v>2.2420011861077244E-2</v>
      </c>
      <c r="M9" s="8">
        <f t="shared" si="12"/>
        <v>81192.731414463808</v>
      </c>
      <c r="N9" s="8">
        <f t="shared" si="13"/>
        <v>20298.182853615952</v>
      </c>
      <c r="O9" s="8">
        <f t="shared" si="1"/>
        <v>101490.91426807977</v>
      </c>
      <c r="Q9" s="53">
        <f t="shared" si="14"/>
        <v>0.35849878133916313</v>
      </c>
      <c r="S9" s="21">
        <f t="shared" si="15"/>
        <v>63.760074086500019</v>
      </c>
      <c r="T9" s="8">
        <f t="shared" si="16"/>
        <v>1452.8351735716942</v>
      </c>
      <c r="U9" s="8">
        <f t="shared" si="17"/>
        <v>15056.326252711347</v>
      </c>
      <c r="V9" s="8">
        <f t="shared" si="18"/>
        <v>1095.6218220707735</v>
      </c>
      <c r="X9" s="8">
        <f t="shared" si="2"/>
        <v>27.185128279889586</v>
      </c>
      <c r="Y9" s="8">
        <f t="shared" si="3"/>
        <v>619.43953373549459</v>
      </c>
      <c r="Z9" s="8">
        <f t="shared" si="4"/>
        <v>6419.5057246724637</v>
      </c>
      <c r="AA9" s="8">
        <f t="shared" si="5"/>
        <v>467.13590292936419</v>
      </c>
      <c r="AC9" s="8">
        <f t="shared" si="6"/>
        <v>23.438906715494976</v>
      </c>
      <c r="AD9" s="8">
        <f t="shared" si="7"/>
        <v>534.07823930911877</v>
      </c>
      <c r="AE9" s="8">
        <f t="shared" si="8"/>
        <v>5534.87165081698</v>
      </c>
      <c r="AF9" s="8">
        <f t="shared" si="9"/>
        <v>402.76267007059181</v>
      </c>
      <c r="AG9" s="8">
        <f t="shared" si="19"/>
        <v>6495.1514669121852</v>
      </c>
      <c r="AR9" s="8"/>
    </row>
    <row r="10" spans="1:47" x14ac:dyDescent="0.2">
      <c r="A10" s="11" t="s">
        <v>25</v>
      </c>
      <c r="B10" s="51">
        <v>20</v>
      </c>
      <c r="D10">
        <v>67</v>
      </c>
      <c r="E10" s="53">
        <v>1.2797940000000001E-2</v>
      </c>
      <c r="G10">
        <v>7</v>
      </c>
      <c r="H10" s="53">
        <v>2.477E-2</v>
      </c>
      <c r="I10" s="53">
        <f t="shared" si="10"/>
        <v>2.4468197167211519E-2</v>
      </c>
      <c r="J10" s="53">
        <f t="shared" si="0"/>
        <v>0.84258782390013232</v>
      </c>
      <c r="K10" s="53">
        <f t="shared" si="11"/>
        <v>2.3004632599682183E-2</v>
      </c>
      <c r="M10" s="8">
        <f t="shared" si="12"/>
        <v>81254.382012178394</v>
      </c>
      <c r="N10" s="8">
        <f t="shared" si="13"/>
        <v>20313.595503044598</v>
      </c>
      <c r="O10" s="8">
        <f t="shared" si="1"/>
        <v>101567.977515223</v>
      </c>
      <c r="Q10" s="53">
        <f t="shared" si="14"/>
        <v>0.30115008225864409</v>
      </c>
      <c r="S10" s="21">
        <f t="shared" si="15"/>
        <v>65.672876309095017</v>
      </c>
      <c r="T10" s="8">
        <f t="shared" si="16"/>
        <v>1453.9383284387752</v>
      </c>
      <c r="U10" s="8">
        <f t="shared" si="17"/>
        <v>15053.549464867545</v>
      </c>
      <c r="V10" s="8">
        <f t="shared" si="18"/>
        <v>1191.2156479726893</v>
      </c>
      <c r="X10" s="8">
        <f t="shared" si="2"/>
        <v>23.543646123848163</v>
      </c>
      <c r="Y10" s="8">
        <f t="shared" si="3"/>
        <v>521.23511888760083</v>
      </c>
      <c r="Z10" s="8">
        <f t="shared" si="4"/>
        <v>5396.679137983826</v>
      </c>
      <c r="AA10" s="8">
        <f t="shared" si="5"/>
        <v>427.04935811035068</v>
      </c>
      <c r="AC10" s="8">
        <f t="shared" si="6"/>
        <v>19.837589554168009</v>
      </c>
      <c r="AD10" s="8">
        <f t="shared" si="7"/>
        <v>439.18636456383035</v>
      </c>
      <c r="AE10" s="8">
        <f t="shared" si="8"/>
        <v>4547.1761311610335</v>
      </c>
      <c r="AF10" s="8">
        <f t="shared" si="9"/>
        <v>359.82658934814873</v>
      </c>
      <c r="AG10" s="8">
        <f t="shared" si="19"/>
        <v>5366.02667462718</v>
      </c>
      <c r="AR10" s="8"/>
    </row>
    <row r="11" spans="1:47" x14ac:dyDescent="0.2">
      <c r="A11" s="13" t="s">
        <v>61</v>
      </c>
      <c r="B11" s="14">
        <v>0.1</v>
      </c>
      <c r="D11">
        <v>68</v>
      </c>
      <c r="E11" s="53">
        <v>1.397499E-2</v>
      </c>
      <c r="G11">
        <v>8</v>
      </c>
      <c r="H11" s="53">
        <v>2.4660000000000001E-2</v>
      </c>
      <c r="I11" s="53">
        <f t="shared" si="10"/>
        <v>2.4360850246257219E-2</v>
      </c>
      <c r="J11" s="53">
        <f t="shared" si="0"/>
        <v>0.8229278065902943</v>
      </c>
      <c r="K11" s="53">
        <f t="shared" si="11"/>
        <v>2.3609421799577101E-2</v>
      </c>
      <c r="M11" s="8">
        <f t="shared" si="12"/>
        <v>81365.273383019186</v>
      </c>
      <c r="N11" s="8">
        <f t="shared" si="13"/>
        <v>20341.318345754797</v>
      </c>
      <c r="O11" s="8">
        <f t="shared" si="1"/>
        <v>101706.59172877399</v>
      </c>
      <c r="Q11" s="53">
        <f t="shared" si="14"/>
        <v>0.25270158433866746</v>
      </c>
      <c r="S11" s="21">
        <f t="shared" si="15"/>
        <v>67.643062598367862</v>
      </c>
      <c r="T11" s="8">
        <f t="shared" si="16"/>
        <v>1455.9225809844947</v>
      </c>
      <c r="U11" s="8">
        <f t="shared" si="17"/>
        <v>15057.781924353694</v>
      </c>
      <c r="V11" s="8">
        <f t="shared" si="18"/>
        <v>1301.6348585493458</v>
      </c>
      <c r="X11" s="8">
        <f t="shared" si="2"/>
        <v>20.370713865725094</v>
      </c>
      <c r="Y11" s="8">
        <f t="shared" si="3"/>
        <v>438.45120502569802</v>
      </c>
      <c r="Z11" s="8">
        <f t="shared" si="4"/>
        <v>4534.6522651518389</v>
      </c>
      <c r="AA11" s="8">
        <f t="shared" si="5"/>
        <v>391.98744472285409</v>
      </c>
      <c r="AC11" s="8">
        <f t="shared" si="6"/>
        <v>16.763626880199645</v>
      </c>
      <c r="AD11" s="8">
        <f t="shared" si="7"/>
        <v>360.8136884486691</v>
      </c>
      <c r="AE11" s="8">
        <f t="shared" si="8"/>
        <v>3731.6914422111126</v>
      </c>
      <c r="AF11" s="8">
        <f t="shared" si="9"/>
        <v>322.57736809671258</v>
      </c>
      <c r="AG11" s="8">
        <f t="shared" si="19"/>
        <v>4431.8461256366936</v>
      </c>
      <c r="AR11" s="8"/>
    </row>
    <row r="12" spans="1:47" x14ac:dyDescent="0.2">
      <c r="D12">
        <v>69</v>
      </c>
      <c r="E12" s="53">
        <v>1.5660050000000002E-2</v>
      </c>
      <c r="G12">
        <v>9</v>
      </c>
      <c r="H12" s="53">
        <v>2.4639999999999999E-2</v>
      </c>
      <c r="I12" s="53">
        <f t="shared" si="10"/>
        <v>2.4341331386158117E-2</v>
      </c>
      <c r="J12" s="53">
        <f t="shared" si="0"/>
        <v>0.80326389514893914</v>
      </c>
      <c r="K12" s="53">
        <f t="shared" si="11"/>
        <v>2.4185180505365337E-2</v>
      </c>
      <c r="M12" s="8">
        <f t="shared" si="12"/>
        <v>81523.240297631026</v>
      </c>
      <c r="N12" s="8">
        <f t="shared" si="13"/>
        <v>20380.810074407756</v>
      </c>
      <c r="O12" s="8">
        <f t="shared" si="1"/>
        <v>101904.05037203878</v>
      </c>
      <c r="Q12" s="53">
        <f t="shared" si="14"/>
        <v>0.21179456989086784</v>
      </c>
      <c r="S12" s="21">
        <f t="shared" si="15"/>
        <v>69.672354476318901</v>
      </c>
      <c r="T12" s="8">
        <f t="shared" si="16"/>
        <v>1458.7491873297986</v>
      </c>
      <c r="U12" s="8">
        <f t="shared" si="17"/>
        <v>15069.033268039506</v>
      </c>
      <c r="V12" s="8">
        <f t="shared" si="18"/>
        <v>1424.1080849087382</v>
      </c>
      <c r="X12" s="8">
        <f t="shared" si="2"/>
        <v>17.606314360771037</v>
      </c>
      <c r="Y12" s="8">
        <f t="shared" si="3"/>
        <v>368.62823079098371</v>
      </c>
      <c r="Z12" s="8">
        <f t="shared" si="4"/>
        <v>3807.968581285671</v>
      </c>
      <c r="AA12" s="8">
        <f t="shared" si="5"/>
        <v>359.87436932594369</v>
      </c>
      <c r="AC12" s="8">
        <f t="shared" si="6"/>
        <v>14.142516652649649</v>
      </c>
      <c r="AD12" s="8">
        <f t="shared" si="7"/>
        <v>296.10574852702769</v>
      </c>
      <c r="AE12" s="8">
        <f t="shared" si="8"/>
        <v>3058.8036752083076</v>
      </c>
      <c r="AF12" s="8">
        <f t="shared" si="9"/>
        <v>289.07408766902546</v>
      </c>
      <c r="AG12" s="8">
        <f t="shared" si="19"/>
        <v>3658.1260280570104</v>
      </c>
      <c r="AR12" s="8"/>
    </row>
    <row r="13" spans="1:47" x14ac:dyDescent="0.2">
      <c r="D13">
        <v>70</v>
      </c>
      <c r="E13" s="53">
        <v>1.7473579999999999E-2</v>
      </c>
      <c r="G13">
        <v>10</v>
      </c>
      <c r="H13" s="53">
        <v>2.47E-2</v>
      </c>
      <c r="I13" s="53">
        <f t="shared" si="10"/>
        <v>2.4399886823535121E-2</v>
      </c>
      <c r="J13" s="53">
        <f t="shared" si="0"/>
        <v>0.78348852098697153</v>
      </c>
      <c r="K13" s="53">
        <f t="shared" si="11"/>
        <v>2.4926885759928158E-2</v>
      </c>
      <c r="M13" s="8">
        <f t="shared" si="12"/>
        <v>81742.119978905219</v>
      </c>
      <c r="N13" s="8">
        <f t="shared" si="13"/>
        <v>20435.529994726305</v>
      </c>
      <c r="O13" s="8">
        <f t="shared" si="1"/>
        <v>102177.64997363152</v>
      </c>
      <c r="Q13" s="53">
        <f t="shared" si="14"/>
        <v>0.17720617788615109</v>
      </c>
      <c r="S13" s="21">
        <f t="shared" si="15"/>
        <v>71.762525110608465</v>
      </c>
      <c r="T13" s="8">
        <f t="shared" si="16"/>
        <v>1462.6657460438048</v>
      </c>
      <c r="U13" s="8">
        <f t="shared" si="17"/>
        <v>15083.678410074292</v>
      </c>
      <c r="V13" s="8">
        <f t="shared" si="18"/>
        <v>1600.1071074695685</v>
      </c>
      <c r="X13" s="8">
        <f t="shared" si="2"/>
        <v>15.198913140083922</v>
      </c>
      <c r="Y13" s="8">
        <f t="shared" si="3"/>
        <v>309.78466257745299</v>
      </c>
      <c r="Z13" s="8">
        <f t="shared" si="4"/>
        <v>3194.6411812338538</v>
      </c>
      <c r="AA13" s="8">
        <f t="shared" si="5"/>
        <v>338.89399660583791</v>
      </c>
      <c r="AC13" s="8">
        <f t="shared" si="6"/>
        <v>11.908173976733799</v>
      </c>
      <c r="AD13" s="8">
        <f t="shared" si="7"/>
        <v>242.71272710725668</v>
      </c>
      <c r="AE13" s="8">
        <f t="shared" si="8"/>
        <v>2502.9646941689839</v>
      </c>
      <c r="AF13" s="8">
        <f t="shared" si="9"/>
        <v>265.5195561720717</v>
      </c>
      <c r="AG13" s="8">
        <f t="shared" si="19"/>
        <v>3023.1051514250462</v>
      </c>
      <c r="AR13" s="8"/>
    </row>
    <row r="14" spans="1:47" x14ac:dyDescent="0.2">
      <c r="D14">
        <v>71</v>
      </c>
      <c r="E14" s="53">
        <v>1.9737480000000002E-2</v>
      </c>
      <c r="G14">
        <v>11</v>
      </c>
      <c r="H14" s="53">
        <v>2.487E-2</v>
      </c>
      <c r="I14" s="53">
        <f t="shared" si="10"/>
        <v>2.4565775278567011E-2</v>
      </c>
      <c r="J14" s="53">
        <f t="shared" si="0"/>
        <v>0.76320887666583503</v>
      </c>
      <c r="K14" s="53">
        <f t="shared" si="11"/>
        <v>2.622465982888585E-2</v>
      </c>
      <c r="M14" s="8">
        <f t="shared" si="12"/>
        <v>82068.023997806333</v>
      </c>
      <c r="N14" s="8">
        <f t="shared" si="13"/>
        <v>20517.005999451583</v>
      </c>
      <c r="O14" s="8">
        <f t="shared" si="1"/>
        <v>102585.02999725792</v>
      </c>
      <c r="Q14" s="53">
        <f t="shared" si="14"/>
        <v>0.14799328882630872</v>
      </c>
      <c r="S14" s="21">
        <f t="shared" si="15"/>
        <v>73.91540086392672</v>
      </c>
      <c r="T14" s="8">
        <f t="shared" si="16"/>
        <v>1468.4973619239377</v>
      </c>
      <c r="U14" s="8">
        <f t="shared" si="17"/>
        <v>15115.927761059766</v>
      </c>
      <c r="V14" s="8">
        <f t="shared" si="18"/>
        <v>1792.5277284594861</v>
      </c>
      <c r="X14" s="8">
        <f t="shared" si="2"/>
        <v>13.098265674019164</v>
      </c>
      <c r="Y14" s="8">
        <f t="shared" si="3"/>
        <v>260.22680474243691</v>
      </c>
      <c r="Z14" s="8">
        <f t="shared" si="4"/>
        <v>2678.6357837405662</v>
      </c>
      <c r="AA14" s="8">
        <f t="shared" si="5"/>
        <v>317.64698751525003</v>
      </c>
      <c r="AC14" s="8">
        <f t="shared" si="6"/>
        <v>9.9967126313388324</v>
      </c>
      <c r="AD14" s="8">
        <f t="shared" si="7"/>
        <v>198.60740732581488</v>
      </c>
      <c r="AE14" s="8">
        <f t="shared" si="8"/>
        <v>2044.3586075055462</v>
      </c>
      <c r="AF14" s="8">
        <f t="shared" si="9"/>
        <v>242.4310005178005</v>
      </c>
      <c r="AG14" s="8">
        <f t="shared" si="19"/>
        <v>2495.3937279805004</v>
      </c>
      <c r="AR14" s="8"/>
    </row>
    <row r="15" spans="1:47" x14ac:dyDescent="0.2">
      <c r="D15">
        <v>72</v>
      </c>
      <c r="E15" s="53">
        <v>2.1721769999999998E-2</v>
      </c>
      <c r="G15">
        <v>12</v>
      </c>
      <c r="H15" s="53">
        <v>2.487E-2</v>
      </c>
      <c r="I15" s="53">
        <f t="shared" si="10"/>
        <v>2.4565775278567011E-2</v>
      </c>
      <c r="J15" s="53">
        <f t="shared" si="0"/>
        <v>0.7446884743097516</v>
      </c>
      <c r="K15" s="53">
        <f t="shared" si="11"/>
        <v>2.4565775278566938E-2</v>
      </c>
      <c r="M15" s="8">
        <f t="shared" si="12"/>
        <v>82258.656528029882</v>
      </c>
      <c r="N15" s="8">
        <f t="shared" si="13"/>
        <v>20564.66413200747</v>
      </c>
      <c r="O15" s="8">
        <f t="shared" si="1"/>
        <v>102823.32066003735</v>
      </c>
      <c r="Q15" s="53">
        <f t="shared" si="14"/>
        <v>0.12331143311077045</v>
      </c>
      <c r="S15" s="21">
        <f t="shared" si="15"/>
        <v>76.132862889844517</v>
      </c>
      <c r="T15" s="8">
        <f t="shared" si="16"/>
        <v>1471.9084757060564</v>
      </c>
      <c r="U15" s="8">
        <f t="shared" si="17"/>
        <v>15116.136326186443</v>
      </c>
      <c r="V15" s="8">
        <f t="shared" si="18"/>
        <v>2029.4732350610743</v>
      </c>
      <c r="X15" s="8">
        <f t="shared" si="2"/>
        <v>11.26715276683052</v>
      </c>
      <c r="Y15" s="8">
        <f t="shared" si="3"/>
        <v>217.83257617105821</v>
      </c>
      <c r="Z15" s="8">
        <f t="shared" si="4"/>
        <v>2237.0867292591674</v>
      </c>
      <c r="AA15" s="8">
        <f t="shared" si="5"/>
        <v>300.34841864165668</v>
      </c>
      <c r="AC15" s="8">
        <f t="shared" si="6"/>
        <v>8.3905188037459162</v>
      </c>
      <c r="AD15" s="8">
        <f t="shared" si="7"/>
        <v>162.21740880378809</v>
      </c>
      <c r="AE15" s="8">
        <f t="shared" si="8"/>
        <v>1665.9327033106017</v>
      </c>
      <c r="AF15" s="8">
        <f t="shared" si="9"/>
        <v>223.66600563960188</v>
      </c>
      <c r="AG15" s="8">
        <f t="shared" si="19"/>
        <v>2060.2066365577375</v>
      </c>
      <c r="AR15" s="8"/>
    </row>
    <row r="16" spans="1:47" x14ac:dyDescent="0.2">
      <c r="D16">
        <v>73</v>
      </c>
      <c r="E16" s="53">
        <v>2.3921029999999999E-2</v>
      </c>
      <c r="G16">
        <v>13</v>
      </c>
      <c r="H16" s="53">
        <v>2.4920000000000001E-2</v>
      </c>
      <c r="I16" s="53">
        <f t="shared" si="10"/>
        <v>2.4614560763919189E-2</v>
      </c>
      <c r="J16" s="53">
        <f t="shared" si="0"/>
        <v>0.72615681422166578</v>
      </c>
      <c r="K16" s="53">
        <f t="shared" si="11"/>
        <v>2.519998658814547E-2</v>
      </c>
      <c r="M16" s="8">
        <f t="shared" si="12"/>
        <v>82502.039008492677</v>
      </c>
      <c r="N16" s="8">
        <f t="shared" si="13"/>
        <v>20625.509752123169</v>
      </c>
      <c r="O16" s="8">
        <f t="shared" si="1"/>
        <v>103127.54876061584</v>
      </c>
      <c r="Q16" s="53">
        <f t="shared" si="14"/>
        <v>0.10253795694401271</v>
      </c>
      <c r="S16" s="21">
        <f t="shared" si="15"/>
        <v>78.416848776539851</v>
      </c>
      <c r="T16" s="8">
        <f t="shared" si="16"/>
        <v>1476.2634791908199</v>
      </c>
      <c r="U16" s="8">
        <f t="shared" si="17"/>
        <v>15130.180545176094</v>
      </c>
      <c r="V16" s="8">
        <f t="shared" si="18"/>
        <v>2240.1128948418823</v>
      </c>
      <c r="X16" s="8">
        <f t="shared" si="2"/>
        <v>9.669694002665695</v>
      </c>
      <c r="Y16" s="8">
        <f t="shared" si="3"/>
        <v>182.04016526811205</v>
      </c>
      <c r="Z16" s="8">
        <f t="shared" si="4"/>
        <v>1865.7242462503623</v>
      </c>
      <c r="AA16" s="8">
        <f t="shared" si="5"/>
        <v>276.2315313928691</v>
      </c>
      <c r="AC16" s="8">
        <f t="shared" si="6"/>
        <v>7.0217141914740688</v>
      </c>
      <c r="AD16" s="8">
        <f t="shared" si="7"/>
        <v>132.18970647147776</v>
      </c>
      <c r="AE16" s="8">
        <f t="shared" si="8"/>
        <v>1354.8083748732818</v>
      </c>
      <c r="AF16" s="8">
        <f t="shared" si="9"/>
        <v>200.5874088238179</v>
      </c>
      <c r="AG16" s="8">
        <f t="shared" si="19"/>
        <v>1694.6072043600516</v>
      </c>
      <c r="AR16" s="8"/>
    </row>
    <row r="17" spans="4:44" x14ac:dyDescent="0.2">
      <c r="D17">
        <v>74</v>
      </c>
      <c r="E17" s="53">
        <v>2.5978890000000001E-2</v>
      </c>
      <c r="G17">
        <v>14</v>
      </c>
      <c r="H17" s="53">
        <v>2.4989999999999998E-2</v>
      </c>
      <c r="I17" s="53">
        <f t="shared" si="10"/>
        <v>2.4682856445219562E-2</v>
      </c>
      <c r="J17" s="53">
        <f t="shared" si="0"/>
        <v>0.70782386801134656</v>
      </c>
      <c r="K17" s="53">
        <f t="shared" si="11"/>
        <v>2.5570700302124431E-2</v>
      </c>
      <c r="M17" s="8">
        <f t="shared" si="12"/>
        <v>82776.822411940811</v>
      </c>
      <c r="N17" s="8">
        <f t="shared" si="13"/>
        <v>20694.205602985203</v>
      </c>
      <c r="O17" s="8">
        <f t="shared" si="1"/>
        <v>103471.02801492601</v>
      </c>
      <c r="Q17" s="53">
        <f t="shared" si="14"/>
        <v>8.5072371889843831E-2</v>
      </c>
      <c r="S17" s="21">
        <f t="shared" si="15"/>
        <v>80.769354239836048</v>
      </c>
      <c r="T17" s="8">
        <f t="shared" si="16"/>
        <v>1481.1803601318652</v>
      </c>
      <c r="U17" s="8">
        <f t="shared" si="17"/>
        <v>15146.455930537517</v>
      </c>
      <c r="V17" s="8">
        <f t="shared" si="18"/>
        <v>2475.1335652758853</v>
      </c>
      <c r="X17" s="8">
        <f t="shared" si="2"/>
        <v>8.2819245674400204</v>
      </c>
      <c r="Y17" s="8">
        <f t="shared" si="3"/>
        <v>151.87720799351845</v>
      </c>
      <c r="Z17" s="8">
        <f t="shared" si="4"/>
        <v>1553.086646059842</v>
      </c>
      <c r="AA17" s="8">
        <f t="shared" si="5"/>
        <v>253.7951389469394</v>
      </c>
      <c r="AC17" s="8">
        <f t="shared" si="6"/>
        <v>5.8621438819035934</v>
      </c>
      <c r="AD17" s="8">
        <f t="shared" si="7"/>
        <v>107.50231282473604</v>
      </c>
      <c r="AE17" s="8">
        <f t="shared" si="8"/>
        <v>1099.3117971708466</v>
      </c>
      <c r="AF17" s="8">
        <f t="shared" si="9"/>
        <v>179.64225693189979</v>
      </c>
      <c r="AG17" s="8">
        <f t="shared" si="19"/>
        <v>1392.318510809386</v>
      </c>
      <c r="AR17" s="8"/>
    </row>
    <row r="18" spans="4:44" x14ac:dyDescent="0.2">
      <c r="D18">
        <v>75</v>
      </c>
      <c r="E18" s="53">
        <v>2.922232E-2</v>
      </c>
      <c r="G18">
        <v>15</v>
      </c>
      <c r="H18" s="53">
        <v>2.4979999999999999E-2</v>
      </c>
      <c r="I18" s="53">
        <f t="shared" si="10"/>
        <v>2.4673100204884196E-2</v>
      </c>
      <c r="J18" s="53">
        <f t="shared" si="0"/>
        <v>0.69066767586788669</v>
      </c>
      <c r="K18" s="53">
        <f t="shared" si="11"/>
        <v>2.4536512840189015E-2</v>
      </c>
      <c r="M18" s="8">
        <f t="shared" si="12"/>
        <v>82966.673538954637</v>
      </c>
      <c r="N18" s="8">
        <f t="shared" si="13"/>
        <v>20741.668384738659</v>
      </c>
      <c r="O18" s="8">
        <f t="shared" si="1"/>
        <v>103708.3419236933</v>
      </c>
      <c r="Q18" s="53">
        <f t="shared" si="14"/>
        <v>7.0432943183706714E-2</v>
      </c>
      <c r="S18" s="21">
        <f t="shared" si="15"/>
        <v>83.192434867031125</v>
      </c>
      <c r="T18" s="8">
        <f t="shared" si="16"/>
        <v>1484.5774917502108</v>
      </c>
      <c r="U18" s="8">
        <f t="shared" si="17"/>
        <v>15149.195084186293</v>
      </c>
      <c r="V18" s="8">
        <f t="shared" si="18"/>
        <v>2694.2276069180166</v>
      </c>
      <c r="X18" s="8">
        <f t="shared" si="2"/>
        <v>7.0773777574296828</v>
      </c>
      <c r="Y18" s="8">
        <f t="shared" si="3"/>
        <v>126.2965284774655</v>
      </c>
      <c r="Z18" s="8">
        <f t="shared" si="4"/>
        <v>1288.7779580336903</v>
      </c>
      <c r="AA18" s="8">
        <f t="shared" si="5"/>
        <v>229.20433293161349</v>
      </c>
      <c r="AC18" s="8">
        <f t="shared" si="6"/>
        <v>4.8881160469630354</v>
      </c>
      <c r="AD18" s="8">
        <f t="shared" si="7"/>
        <v>87.228929793713462</v>
      </c>
      <c r="AE18" s="8">
        <f t="shared" si="8"/>
        <v>890.11727698488971</v>
      </c>
      <c r="AF18" s="8">
        <f t="shared" si="9"/>
        <v>158.30402392472681</v>
      </c>
      <c r="AG18" s="8">
        <f t="shared" si="19"/>
        <v>1140.5383467502929</v>
      </c>
      <c r="AR18" s="8"/>
    </row>
    <row r="19" spans="4:44" x14ac:dyDescent="0.2">
      <c r="D19">
        <v>76</v>
      </c>
      <c r="E19" s="53">
        <v>3.2869429999999998E-2</v>
      </c>
      <c r="G19">
        <v>16</v>
      </c>
      <c r="H19" s="53">
        <v>2.486E-2</v>
      </c>
      <c r="I19" s="53">
        <f t="shared" si="10"/>
        <v>2.4556017895887416E-2</v>
      </c>
      <c r="J19" s="53">
        <f t="shared" si="0"/>
        <v>0.67509876092267385</v>
      </c>
      <c r="K19" s="53">
        <f t="shared" si="11"/>
        <v>2.2799783260935555E-2</v>
      </c>
      <c r="M19" s="8">
        <f t="shared" si="12"/>
        <v>83012.664280582903</v>
      </c>
      <c r="N19" s="8">
        <f t="shared" si="13"/>
        <v>20753.166070145726</v>
      </c>
      <c r="O19" s="8">
        <f t="shared" si="1"/>
        <v>103765.83035072863</v>
      </c>
      <c r="Q19" s="53">
        <f t="shared" si="14"/>
        <v>5.811851980253302E-2</v>
      </c>
      <c r="S19" s="21">
        <f t="shared" si="15"/>
        <v>85.688207913042064</v>
      </c>
      <c r="T19" s="8">
        <f t="shared" si="16"/>
        <v>1485.4004344685081</v>
      </c>
      <c r="U19" s="8">
        <f t="shared" si="17"/>
        <v>15107.120474633088</v>
      </c>
      <c r="V19" s="8">
        <f t="shared" si="18"/>
        <v>3032.2782995747043</v>
      </c>
      <c r="X19" s="8">
        <f t="shared" si="2"/>
        <v>6.0352726794529401</v>
      </c>
      <c r="Y19" s="8">
        <f t="shared" si="3"/>
        <v>104.6211244059737</v>
      </c>
      <c r="Z19" s="8">
        <f t="shared" si="4"/>
        <v>1064.0389580592446</v>
      </c>
      <c r="AA19" s="8">
        <f t="shared" si="5"/>
        <v>213.57228519113195</v>
      </c>
      <c r="AC19" s="8">
        <f t="shared" si="6"/>
        <v>4.0744051077291452</v>
      </c>
      <c r="AD19" s="8">
        <f t="shared" si="7"/>
        <v>70.629591452809763</v>
      </c>
      <c r="AE19" s="8">
        <f t="shared" si="8"/>
        <v>718.33138215924896</v>
      </c>
      <c r="AF19" s="8">
        <f t="shared" si="9"/>
        <v>144.18238509995712</v>
      </c>
      <c r="AG19" s="8">
        <f t="shared" si="19"/>
        <v>937.21776381974496</v>
      </c>
      <c r="AR19" s="8"/>
    </row>
    <row r="20" spans="4:44" x14ac:dyDescent="0.2">
      <c r="D20">
        <v>77</v>
      </c>
      <c r="E20" s="53">
        <v>3.7547710000000005E-2</v>
      </c>
      <c r="G20">
        <v>17</v>
      </c>
      <c r="H20" s="53">
        <v>2.4660000000000001E-2</v>
      </c>
      <c r="I20" s="53">
        <f t="shared" si="10"/>
        <v>2.4360850246257219E-2</v>
      </c>
      <c r="J20" s="53">
        <f t="shared" si="0"/>
        <v>0.66091208289531456</v>
      </c>
      <c r="K20" s="53">
        <f t="shared" si="11"/>
        <v>2.1238167852174087E-2</v>
      </c>
      <c r="M20" s="8">
        <f t="shared" si="12"/>
        <v>82929.076023361544</v>
      </c>
      <c r="N20" s="8">
        <f t="shared" si="13"/>
        <v>20732.269005840386</v>
      </c>
      <c r="O20" s="8">
        <f t="shared" si="1"/>
        <v>103661.34502920193</v>
      </c>
      <c r="Q20" s="53">
        <f t="shared" si="14"/>
        <v>4.777696760655304E-2</v>
      </c>
      <c r="S20" s="21">
        <f t="shared" si="15"/>
        <v>88.258854150433322</v>
      </c>
      <c r="T20" s="8">
        <f t="shared" si="16"/>
        <v>1483.9047345693527</v>
      </c>
      <c r="U20" s="8">
        <f t="shared" si="17"/>
        <v>15035.206964048808</v>
      </c>
      <c r="V20" s="8">
        <f t="shared" si="18"/>
        <v>3407.2893241432002</v>
      </c>
      <c r="X20" s="8">
        <f t="shared" si="2"/>
        <v>5.1294739626908328</v>
      </c>
      <c r="Y20" s="8">
        <f t="shared" si="3"/>
        <v>86.242346701141429</v>
      </c>
      <c r="Z20" s="8">
        <f t="shared" si="4"/>
        <v>873.823973675253</v>
      </c>
      <c r="AA20" s="8">
        <f t="shared" si="5"/>
        <v>198.02661205817594</v>
      </c>
      <c r="AC20" s="8">
        <f t="shared" si="6"/>
        <v>3.3901313208392811</v>
      </c>
      <c r="AD20" s="8">
        <f t="shared" si="7"/>
        <v>56.998608992031244</v>
      </c>
      <c r="AE20" s="8">
        <f t="shared" si="8"/>
        <v>577.52082252557193</v>
      </c>
      <c r="AF20" s="8">
        <f t="shared" si="9"/>
        <v>130.87818064407148</v>
      </c>
      <c r="AG20" s="8">
        <f t="shared" si="19"/>
        <v>768.78774348251386</v>
      </c>
      <c r="AR20" s="8"/>
    </row>
    <row r="21" spans="4:44" x14ac:dyDescent="0.2">
      <c r="D21">
        <v>78</v>
      </c>
      <c r="E21" s="53">
        <v>4.150015E-2</v>
      </c>
      <c r="G21">
        <v>18</v>
      </c>
      <c r="H21" s="53">
        <v>2.4459999999999999E-2</v>
      </c>
      <c r="I21" s="53">
        <f t="shared" si="10"/>
        <v>2.4165644498780187E-2</v>
      </c>
      <c r="J21" s="53">
        <f t="shared" si="0"/>
        <v>0.64727657622441392</v>
      </c>
      <c r="K21" s="53">
        <f t="shared" si="11"/>
        <v>2.0847146791670716E-2</v>
      </c>
      <c r="M21" s="8">
        <f t="shared" si="12"/>
        <v>82813.183903199519</v>
      </c>
      <c r="N21" s="8">
        <f t="shared" si="13"/>
        <v>20703.29597579988</v>
      </c>
      <c r="O21" s="8">
        <f t="shared" si="1"/>
        <v>103516.47987899939</v>
      </c>
      <c r="Q21" s="53">
        <f t="shared" si="14"/>
        <v>3.9085594099855368E-2</v>
      </c>
      <c r="S21" s="21">
        <f t="shared" si="15"/>
        <v>90.906619774946321</v>
      </c>
      <c r="T21" s="8">
        <f t="shared" si="16"/>
        <v>1481.8310003128747</v>
      </c>
      <c r="U21" s="8">
        <f t="shared" si="17"/>
        <v>14941.563609972283</v>
      </c>
      <c r="V21" s="8">
        <f t="shared" si="18"/>
        <v>3886.8067667175051</v>
      </c>
      <c r="X21" s="8">
        <f t="shared" si="2"/>
        <v>4.3432426282088441</v>
      </c>
      <c r="Y21" s="8">
        <f t="shared" si="3"/>
        <v>70.797391700334302</v>
      </c>
      <c r="Z21" s="8">
        <f t="shared" si="4"/>
        <v>713.86260058489745</v>
      </c>
      <c r="AA21" s="8">
        <f t="shared" si="5"/>
        <v>185.69984098639341</v>
      </c>
      <c r="AC21" s="8">
        <f t="shared" si="6"/>
        <v>2.8112792180989459</v>
      </c>
      <c r="AD21" s="8">
        <f t="shared" si="7"/>
        <v>45.825493305411122</v>
      </c>
      <c r="AE21" s="8">
        <f t="shared" si="8"/>
        <v>462.06654000124871</v>
      </c>
      <c r="AF21" s="8">
        <f t="shared" si="9"/>
        <v>120.19915727909083</v>
      </c>
      <c r="AG21" s="8">
        <f t="shared" si="19"/>
        <v>630.90246980384961</v>
      </c>
      <c r="AR21" s="8"/>
    </row>
    <row r="22" spans="4:44" x14ac:dyDescent="0.2">
      <c r="D22">
        <v>79</v>
      </c>
      <c r="E22" s="53">
        <v>4.704303E-2</v>
      </c>
      <c r="G22">
        <v>19</v>
      </c>
      <c r="H22" s="53">
        <v>2.427E-2</v>
      </c>
      <c r="I22" s="53">
        <f t="shared" si="10"/>
        <v>2.3980163736996421E-2</v>
      </c>
      <c r="J22" s="53">
        <f t="shared" si="0"/>
        <v>0.63405275958074014</v>
      </c>
      <c r="K22" s="53">
        <f t="shared" si="11"/>
        <v>2.0641510024888652E-2</v>
      </c>
      <c r="M22" s="8">
        <f t="shared" si="12"/>
        <v>82680.449851873534</v>
      </c>
      <c r="N22" s="8">
        <f t="shared" si="13"/>
        <v>20670.112462968384</v>
      </c>
      <c r="O22" s="8">
        <f t="shared" si="1"/>
        <v>103350.56231484193</v>
      </c>
      <c r="Q22" s="53">
        <f t="shared" si="14"/>
        <v>3.1844005669591419E-2</v>
      </c>
      <c r="S22" s="21">
        <f t="shared" si="15"/>
        <v>93.63381836819471</v>
      </c>
      <c r="T22" s="8">
        <f t="shared" si="16"/>
        <v>1479.4559022574508</v>
      </c>
      <c r="U22" s="8">
        <f t="shared" si="17"/>
        <v>14856.349271878746</v>
      </c>
      <c r="V22" s="8">
        <f t="shared" si="18"/>
        <v>4289.0638386502869</v>
      </c>
      <c r="X22" s="8">
        <f t="shared" si="2"/>
        <v>3.6597334187588402</v>
      </c>
      <c r="Y22" s="8">
        <f t="shared" si="3"/>
        <v>57.825412884270023</v>
      </c>
      <c r="Z22" s="8">
        <f t="shared" si="4"/>
        <v>580.66923744633448</v>
      </c>
      <c r="AA22" s="8">
        <f t="shared" si="5"/>
        <v>167.64060826585268</v>
      </c>
      <c r="AC22" s="8">
        <f t="shared" si="6"/>
        <v>2.3204640734938993</v>
      </c>
      <c r="AD22" s="8">
        <f t="shared" si="7"/>
        <v>36.664362613167093</v>
      </c>
      <c r="AE22" s="8">
        <f t="shared" si="8"/>
        <v>368.17493240649242</v>
      </c>
      <c r="AF22" s="8">
        <f t="shared" si="9"/>
        <v>106.29299028875772</v>
      </c>
      <c r="AG22" s="8">
        <f t="shared" si="19"/>
        <v>513.45274938191119</v>
      </c>
      <c r="AR22" s="8"/>
    </row>
    <row r="23" spans="4:44" x14ac:dyDescent="0.2">
      <c r="D23">
        <v>80</v>
      </c>
      <c r="E23" s="53">
        <v>5.2770629999999999E-2</v>
      </c>
      <c r="G23">
        <v>20</v>
      </c>
      <c r="H23" s="53">
        <v>2.4150000000000001E-2</v>
      </c>
      <c r="I23" s="53">
        <f t="shared" si="10"/>
        <v>2.3863000264527503E-2</v>
      </c>
      <c r="J23" s="53">
        <f t="shared" si="0"/>
        <v>0.62048117992903384</v>
      </c>
      <c r="K23" s="53">
        <f t="shared" si="11"/>
        <v>2.1636894287617989E-2</v>
      </c>
      <c r="M23" s="8">
        <f t="shared" si="12"/>
        <v>82630.136364810096</v>
      </c>
      <c r="N23" s="8">
        <f t="shared" si="13"/>
        <v>20657.534091202524</v>
      </c>
      <c r="O23" s="8">
        <f t="shared" si="1"/>
        <v>103287.67045601262</v>
      </c>
      <c r="Q23" s="53">
        <f t="shared" si="14"/>
        <v>2.579407208222316E-2</v>
      </c>
      <c r="S23" s="21">
        <f t="shared" si="15"/>
        <v>96.442832919240558</v>
      </c>
      <c r="T23" s="8">
        <f t="shared" si="16"/>
        <v>1478.5556097997717</v>
      </c>
      <c r="U23" s="8">
        <f t="shared" si="17"/>
        <v>14761.446950508045</v>
      </c>
      <c r="V23" s="8">
        <f t="shared" si="18"/>
        <v>4858.9649798923156</v>
      </c>
      <c r="X23" s="8">
        <f t="shared" si="2"/>
        <v>3.0711261182717542</v>
      </c>
      <c r="Y23" s="8">
        <f t="shared" si="3"/>
        <v>47.083133221270124</v>
      </c>
      <c r="Z23" s="8">
        <f t="shared" si="4"/>
        <v>470.06360038335117</v>
      </c>
      <c r="AA23" s="8">
        <f t="shared" si="5"/>
        <v>154.72890836803705</v>
      </c>
      <c r="AC23" s="8">
        <f t="shared" si="6"/>
        <v>1.9055759575761315</v>
      </c>
      <c r="AD23" s="8">
        <f t="shared" si="7"/>
        <v>29.214198055889579</v>
      </c>
      <c r="AE23" s="8">
        <f t="shared" si="8"/>
        <v>291.66561740755157</v>
      </c>
      <c r="AF23" s="8">
        <f t="shared" si="9"/>
        <v>96.00637563333099</v>
      </c>
      <c r="AG23" s="8">
        <f t="shared" si="19"/>
        <v>418.79176705434827</v>
      </c>
      <c r="AR23" s="8"/>
    </row>
    <row r="24" spans="4:44" x14ac:dyDescent="0.2">
      <c r="D24">
        <v>81</v>
      </c>
      <c r="E24" s="53">
        <v>5.8951179999999999E-2</v>
      </c>
      <c r="G24">
        <v>21</v>
      </c>
      <c r="H24" s="53">
        <v>2.409E-2</v>
      </c>
      <c r="I24" s="53">
        <f t="shared" si="10"/>
        <v>2.3804413380161302E-2</v>
      </c>
      <c r="J24" s="53">
        <f t="shared" si="0"/>
        <v>0.6065957554795236</v>
      </c>
      <c r="K24" s="53">
        <f t="shared" si="11"/>
        <v>2.2632675692837268E-2</v>
      </c>
      <c r="M24" s="8">
        <f t="shared" si="12"/>
        <v>82662.125933424191</v>
      </c>
      <c r="N24" s="8">
        <f t="shared" si="13"/>
        <v>20665.531483356048</v>
      </c>
      <c r="O24" s="8">
        <f t="shared" si="1"/>
        <v>103327.65741678025</v>
      </c>
      <c r="Q24" s="53">
        <f t="shared" si="14"/>
        <v>2.0767967250952004E-2</v>
      </c>
      <c r="S24" s="21">
        <f t="shared" si="15"/>
        <v>99.336117906817776</v>
      </c>
      <c r="T24" s="8">
        <f t="shared" si="16"/>
        <v>1479.1280202811079</v>
      </c>
      <c r="U24" s="8">
        <f t="shared" si="17"/>
        <v>14678.407087660886</v>
      </c>
      <c r="V24" s="8">
        <f t="shared" si="18"/>
        <v>5452.6655783076658</v>
      </c>
      <c r="X24" s="8">
        <f t="shared" si="2"/>
        <v>2.5622829856566764</v>
      </c>
      <c r="Y24" s="8">
        <f t="shared" si="3"/>
        <v>38.152734773966934</v>
      </c>
      <c r="Z24" s="8">
        <f t="shared" si="4"/>
        <v>378.61589047134021</v>
      </c>
      <c r="AA24" s="8">
        <f t="shared" si="5"/>
        <v>140.64644896712497</v>
      </c>
      <c r="AC24" s="8">
        <f t="shared" si="6"/>
        <v>1.5542699834367411</v>
      </c>
      <c r="AD24" s="8">
        <f t="shared" si="7"/>
        <v>23.143286973824363</v>
      </c>
      <c r="AE24" s="8">
        <f t="shared" si="8"/>
        <v>229.66679211701518</v>
      </c>
      <c r="AF24" s="8">
        <f t="shared" si="9"/>
        <v>85.315538966725427</v>
      </c>
      <c r="AG24" s="8">
        <f t="shared" si="19"/>
        <v>339.67988804100173</v>
      </c>
      <c r="AR24" s="8"/>
    </row>
    <row r="25" spans="4:44" x14ac:dyDescent="0.2">
      <c r="D25">
        <v>82</v>
      </c>
      <c r="E25" s="53">
        <v>6.573641999999999E-2</v>
      </c>
      <c r="G25">
        <v>22</v>
      </c>
      <c r="H25" s="53">
        <v>2.409E-2</v>
      </c>
      <c r="I25" s="53">
        <f t="shared" si="10"/>
        <v>2.3804413380161302E-2</v>
      </c>
      <c r="J25" s="53">
        <f t="shared" si="0"/>
        <v>0.59232660750473454</v>
      </c>
      <c r="K25" s="53">
        <f t="shared" si="11"/>
        <v>2.3804413380161399E-2</v>
      </c>
      <c r="M25" s="8">
        <f t="shared" si="12"/>
        <v>82791.080503122837</v>
      </c>
      <c r="N25" s="8">
        <f t="shared" si="13"/>
        <v>20697.770125780709</v>
      </c>
      <c r="O25" s="8">
        <f t="shared" si="1"/>
        <v>103488.85062890354</v>
      </c>
      <c r="Q25" s="53">
        <f t="shared" si="14"/>
        <v>1.6612120414010972E-2</v>
      </c>
      <c r="S25" s="21">
        <f t="shared" si="15"/>
        <v>102.31620144402231</v>
      </c>
      <c r="T25" s="8">
        <f t="shared" si="16"/>
        <v>1481.4354895753063</v>
      </c>
      <c r="U25" s="8">
        <f t="shared" si="17"/>
        <v>14605.385968662891</v>
      </c>
      <c r="V25" s="8">
        <f t="shared" si="18"/>
        <v>6100.7898614176056</v>
      </c>
      <c r="X25" s="8">
        <f t="shared" si="2"/>
        <v>2.1248995208312635</v>
      </c>
      <c r="Y25" s="8">
        <f t="shared" si="3"/>
        <v>30.766403731898009</v>
      </c>
      <c r="Z25" s="8">
        <f t="shared" si="4"/>
        <v>303.32417748470482</v>
      </c>
      <c r="AA25" s="8">
        <f t="shared" si="5"/>
        <v>126.70100404686085</v>
      </c>
      <c r="AC25" s="8">
        <f t="shared" si="6"/>
        <v>1.2586345244624184</v>
      </c>
      <c r="AD25" s="8">
        <f t="shared" si="7"/>
        <v>18.223759547636153</v>
      </c>
      <c r="AE25" s="8">
        <f t="shared" si="8"/>
        <v>179.6669810236792</v>
      </c>
      <c r="AF25" s="8">
        <f t="shared" si="9"/>
        <v>75.048375894520731</v>
      </c>
      <c r="AG25" s="8">
        <f t="shared" si="19"/>
        <v>274.19775099029852</v>
      </c>
      <c r="AR25" s="8"/>
    </row>
    <row r="26" spans="4:44" x14ac:dyDescent="0.2">
      <c r="D26">
        <v>83</v>
      </c>
      <c r="E26" s="53">
        <v>7.2184380000000006E-2</v>
      </c>
      <c r="G26">
        <v>23</v>
      </c>
      <c r="H26" s="53">
        <v>2.4129999999999999E-2</v>
      </c>
      <c r="I26" s="53">
        <f t="shared" si="10"/>
        <v>2.3843471684450026E-2</v>
      </c>
      <c r="J26" s="53">
        <f t="shared" si="0"/>
        <v>0.57787375637469418</v>
      </c>
      <c r="K26" s="53">
        <f t="shared" si="11"/>
        <v>2.4702754378801976E-2</v>
      </c>
      <c r="M26" s="8">
        <f t="shared" si="12"/>
        <v>82994.760361387685</v>
      </c>
      <c r="N26" s="8">
        <f t="shared" si="13"/>
        <v>20748.690090346921</v>
      </c>
      <c r="O26" s="8">
        <f t="shared" si="1"/>
        <v>103743.45045173461</v>
      </c>
      <c r="Q26" s="53">
        <f t="shared" si="14"/>
        <v>1.3192084225977226E-2</v>
      </c>
      <c r="S26" s="21">
        <f t="shared" si="15"/>
        <v>105.38568748734298</v>
      </c>
      <c r="T26" s="8">
        <f t="shared" si="16"/>
        <v>1485.0800678162418</v>
      </c>
      <c r="U26" s="8">
        <f t="shared" si="17"/>
        <v>14535.756322348529</v>
      </c>
      <c r="V26" s="8">
        <f t="shared" si="18"/>
        <v>6819.7230311444146</v>
      </c>
      <c r="X26" s="8">
        <f t="shared" si="2"/>
        <v>1.750679730453071</v>
      </c>
      <c r="Y26" s="8">
        <f t="shared" si="3"/>
        <v>24.670328911010991</v>
      </c>
      <c r="Z26" s="8">
        <f t="shared" si="4"/>
        <v>241.46973433557505</v>
      </c>
      <c r="AA26" s="8">
        <f t="shared" si="5"/>
        <v>113.29006018357491</v>
      </c>
      <c r="AC26" s="8">
        <f t="shared" si="6"/>
        <v>1.0116718720459532</v>
      </c>
      <c r="AD26" s="8">
        <f t="shared" si="7"/>
        <v>14.25633563880514</v>
      </c>
      <c r="AE26" s="8">
        <f t="shared" si="8"/>
        <v>139.53902243129824</v>
      </c>
      <c r="AF26" s="8">
        <f t="shared" si="9"/>
        <v>65.46735263819761</v>
      </c>
      <c r="AG26" s="8">
        <f t="shared" si="19"/>
        <v>220.27438258034695</v>
      </c>
      <c r="AR26" s="8"/>
    </row>
    <row r="27" spans="4:44" x14ac:dyDescent="0.2">
      <c r="D27">
        <v>84</v>
      </c>
      <c r="E27" s="53">
        <v>8.1257309999999999E-2</v>
      </c>
      <c r="G27">
        <v>24</v>
      </c>
      <c r="H27" s="53">
        <v>2.4209999999999999E-2</v>
      </c>
      <c r="I27" s="53">
        <f t="shared" si="10"/>
        <v>2.3921583716671978E-2</v>
      </c>
      <c r="J27" s="53">
        <f t="shared" si="0"/>
        <v>0.56320138825489219</v>
      </c>
      <c r="K27" s="53">
        <f t="shared" si="11"/>
        <v>2.5718160457776952E-2</v>
      </c>
      <c r="M27" s="8">
        <f t="shared" si="12"/>
        <v>83283.46492245578</v>
      </c>
      <c r="N27" s="8">
        <f t="shared" si="13"/>
        <v>20820.866230613945</v>
      </c>
      <c r="O27" s="8">
        <f t="shared" si="1"/>
        <v>104104.33115306972</v>
      </c>
      <c r="Q27" s="53">
        <f t="shared" si="14"/>
        <v>1.0403848534434688E-2</v>
      </c>
      <c r="S27" s="21">
        <f t="shared" si="15"/>
        <v>108.54725811196327</v>
      </c>
      <c r="T27" s="8">
        <f t="shared" si="16"/>
        <v>1490.246049225947</v>
      </c>
      <c r="U27" s="8">
        <f t="shared" si="17"/>
        <v>14485.660236160604</v>
      </c>
      <c r="V27" s="8">
        <f t="shared" si="18"/>
        <v>7514.7065995990242</v>
      </c>
      <c r="X27" s="8">
        <f t="shared" si="2"/>
        <v>1.4319645715119091</v>
      </c>
      <c r="Y27" s="8">
        <f t="shared" si="3"/>
        <v>19.659451398818497</v>
      </c>
      <c r="Z27" s="8">
        <f t="shared" si="4"/>
        <v>191.09604990431984</v>
      </c>
      <c r="AA27" s="8">
        <f t="shared" si="5"/>
        <v>99.134642395417245</v>
      </c>
      <c r="AC27" s="8">
        <f t="shared" si="6"/>
        <v>0.8064844346073291</v>
      </c>
      <c r="AD27" s="8">
        <f t="shared" si="7"/>
        <v>11.072230320144159</v>
      </c>
      <c r="AE27" s="8">
        <f t="shared" si="8"/>
        <v>107.6255605961391</v>
      </c>
      <c r="AF27" s="8">
        <f t="shared" si="9"/>
        <v>55.832768221251285</v>
      </c>
      <c r="AG27" s="8">
        <f t="shared" si="19"/>
        <v>175.33704357214185</v>
      </c>
      <c r="AR27" s="8"/>
    </row>
    <row r="28" spans="4:44" x14ac:dyDescent="0.2">
      <c r="D28">
        <v>85</v>
      </c>
      <c r="E28" s="53">
        <v>9.2639579999999999E-2</v>
      </c>
      <c r="G28">
        <v>25</v>
      </c>
      <c r="H28" s="53">
        <v>2.4309999999999998E-2</v>
      </c>
      <c r="I28" s="53">
        <f t="shared" si="10"/>
        <v>2.4019215177511436E-2</v>
      </c>
      <c r="J28" s="53">
        <f t="shared" si="0"/>
        <v>0.54854806158178593</v>
      </c>
      <c r="K28" s="53">
        <f t="shared" si="11"/>
        <v>2.6362370237658257E-2</v>
      </c>
      <c r="M28" s="8">
        <f t="shared" si="12"/>
        <v>83627.029768984226</v>
      </c>
      <c r="N28" s="8">
        <f t="shared" si="13"/>
        <v>20906.757442246057</v>
      </c>
      <c r="O28" s="8">
        <f t="shared" si="1"/>
        <v>104533.78721123029</v>
      </c>
      <c r="Q28" s="53">
        <f t="shared" si="14"/>
        <v>8.1246908205472191E-3</v>
      </c>
      <c r="S28" s="21">
        <f>S27*(1+$B$5)</f>
        <v>111.80367585532217</v>
      </c>
      <c r="T28" s="8">
        <f t="shared" si="16"/>
        <v>1496.3936819603518</v>
      </c>
      <c r="U28" s="8">
        <f t="shared" si="17"/>
        <v>14403.191700679996</v>
      </c>
      <c r="V28" s="8">
        <f t="shared" si="18"/>
        <v>8494.1343528969755</v>
      </c>
      <c r="X28" s="8">
        <f t="shared" si="2"/>
        <v>1.1631885091918044</v>
      </c>
      <c r="Y28" s="8">
        <f t="shared" si="3"/>
        <v>15.568253215000533</v>
      </c>
      <c r="Z28" s="8">
        <f t="shared" si="4"/>
        <v>149.84862486630144</v>
      </c>
      <c r="AA28" s="8">
        <f t="shared" si="5"/>
        <v>88.371687238678533</v>
      </c>
      <c r="AC28" s="8">
        <f t="shared" si="6"/>
        <v>0.63806480197137172</v>
      </c>
      <c r="AD28" s="8">
        <f t="shared" si="7"/>
        <v>8.5399351233029499</v>
      </c>
      <c r="AE28" s="8">
        <f t="shared" si="8"/>
        <v>82.199172701105852</v>
      </c>
      <c r="AF28" s="8">
        <f t="shared" si="9"/>
        <v>48.476117733488955</v>
      </c>
      <c r="AG28" s="8">
        <f t="shared" si="19"/>
        <v>139.85329035986913</v>
      </c>
      <c r="AR28" s="8"/>
    </row>
    <row r="29" spans="4:44" x14ac:dyDescent="0.2">
      <c r="D29">
        <v>86</v>
      </c>
      <c r="E29" s="53">
        <v>0.10700140000000001</v>
      </c>
      <c r="G29">
        <v>26</v>
      </c>
      <c r="H29" s="53">
        <v>2.443E-2</v>
      </c>
      <c r="I29" s="53">
        <f t="shared" si="10"/>
        <v>2.4136360349799893E-2</v>
      </c>
      <c r="J29" s="53">
        <f t="shared" si="0"/>
        <v>0.53390072310461201</v>
      </c>
      <c r="K29" s="53">
        <f t="shared" si="11"/>
        <v>2.7064989657011405E-2</v>
      </c>
      <c r="M29" s="8">
        <f t="shared" si="12"/>
        <v>84031.033003797493</v>
      </c>
      <c r="N29" s="8">
        <f t="shared" si="13"/>
        <v>21007.758250949373</v>
      </c>
      <c r="O29" s="8">
        <f t="shared" si="1"/>
        <v>105038.79125474687</v>
      </c>
      <c r="Q29" s="53">
        <f t="shared" si="14"/>
        <v>6.2662194440065893E-3</v>
      </c>
      <c r="S29" s="21">
        <f t="shared" si="15"/>
        <v>115.15778613098183</v>
      </c>
      <c r="T29" s="8">
        <f t="shared" si="16"/>
        <v>1503.6227786978081</v>
      </c>
      <c r="U29" s="8">
        <f t="shared" si="17"/>
        <v>14293.484181119917</v>
      </c>
      <c r="V29" s="8">
        <f t="shared" si="18"/>
        <v>9730.7495055474228</v>
      </c>
      <c r="X29" s="8">
        <f t="shared" si="2"/>
        <v>0.93562140789292791</v>
      </c>
      <c r="Y29" s="8">
        <f t="shared" si="3"/>
        <v>12.216470187651785</v>
      </c>
      <c r="Z29" s="8">
        <f t="shared" si="4"/>
        <v>116.13013971998187</v>
      </c>
      <c r="AA29" s="8">
        <f t="shared" si="5"/>
        <v>79.05933118476554</v>
      </c>
      <c r="AC29" s="8">
        <f t="shared" si="6"/>
        <v>0.49952894622618937</v>
      </c>
      <c r="AD29" s="8">
        <f t="shared" si="7"/>
        <v>6.5223822669732234</v>
      </c>
      <c r="AE29" s="8">
        <f t="shared" si="8"/>
        <v>62.001965570737944</v>
      </c>
      <c r="AF29" s="8">
        <f t="shared" si="9"/>
        <v>42.209834087713325</v>
      </c>
      <c r="AG29" s="8">
        <f t="shared" si="19"/>
        <v>111.23371087165069</v>
      </c>
      <c r="AR29" s="8"/>
    </row>
    <row r="30" spans="4:44" x14ac:dyDescent="0.2">
      <c r="D30">
        <v>87</v>
      </c>
      <c r="E30" s="53">
        <v>0.12226466000000001</v>
      </c>
      <c r="G30">
        <v>27</v>
      </c>
      <c r="H30" s="53">
        <v>2.4570000000000002E-2</v>
      </c>
      <c r="I30" s="53">
        <f t="shared" si="10"/>
        <v>2.4273012375390805E-2</v>
      </c>
      <c r="J30" s="53">
        <f t="shared" si="0"/>
        <v>0.51924921182601946</v>
      </c>
      <c r="K30" s="53">
        <f t="shared" si="11"/>
        <v>2.7825965040754602E-2</v>
      </c>
      <c r="M30" s="8">
        <f t="shared" si="12"/>
        <v>84501.266906900113</v>
      </c>
      <c r="N30" s="8">
        <f t="shared" si="13"/>
        <v>21125.316726725028</v>
      </c>
      <c r="O30" s="8">
        <f t="shared" si="1"/>
        <v>105626.58363362514</v>
      </c>
      <c r="Q30" s="53">
        <f t="shared" si="14"/>
        <v>4.7563664121720627E-3</v>
      </c>
      <c r="S30" s="21">
        <f t="shared" si="15"/>
        <v>118.61251971491129</v>
      </c>
      <c r="T30" s="8">
        <f t="shared" si="16"/>
        <v>1512.0369845304213</v>
      </c>
      <c r="U30" s="8">
        <f t="shared" si="17"/>
        <v>14145.979700341524</v>
      </c>
      <c r="V30" s="8">
        <f t="shared" si="18"/>
        <v>11302.192326014978</v>
      </c>
      <c r="X30" s="8">
        <f t="shared" si="2"/>
        <v>0.74325207734019205</v>
      </c>
      <c r="Y30" s="8">
        <f t="shared" si="3"/>
        <v>9.4747555525216161</v>
      </c>
      <c r="Z30" s="8">
        <f t="shared" si="4"/>
        <v>88.641813052802561</v>
      </c>
      <c r="AA30" s="8">
        <f t="shared" si="5"/>
        <v>70.822017313177113</v>
      </c>
      <c r="AC30" s="8">
        <f t="shared" si="6"/>
        <v>0.38593305534694639</v>
      </c>
      <c r="AD30" s="8">
        <f t="shared" si="7"/>
        <v>4.9197593528910506</v>
      </c>
      <c r="AE30" s="8">
        <f t="shared" si="8"/>
        <v>46.027191562497094</v>
      </c>
      <c r="AF30" s="8">
        <f t="shared" si="9"/>
        <v>36.774276669795924</v>
      </c>
      <c r="AG30" s="8">
        <f t="shared" si="19"/>
        <v>88.107160640531021</v>
      </c>
      <c r="AR30" s="8"/>
    </row>
    <row r="31" spans="4:44" x14ac:dyDescent="0.2">
      <c r="D31">
        <v>88</v>
      </c>
      <c r="E31" s="53">
        <v>0.13987938999999999</v>
      </c>
      <c r="G31">
        <v>28</v>
      </c>
      <c r="H31" s="53">
        <v>2.4719999999999999E-2</v>
      </c>
      <c r="I31" s="53">
        <f t="shared" si="10"/>
        <v>2.4419404540743664E-2</v>
      </c>
      <c r="J31" s="53">
        <f t="shared" si="0"/>
        <v>0.50472410428806347</v>
      </c>
      <c r="K31" s="53">
        <f t="shared" si="11"/>
        <v>2.8371993005270855E-2</v>
      </c>
      <c r="M31" s="8">
        <f t="shared" si="12"/>
        <v>85020.543140026246</v>
      </c>
      <c r="N31" s="8">
        <f t="shared" si="13"/>
        <v>21255.135785006561</v>
      </c>
      <c r="O31" s="8">
        <f t="shared" si="1"/>
        <v>106275.67892503281</v>
      </c>
      <c r="Q31" s="53">
        <f t="shared" si="14"/>
        <v>3.5486062564595612E-3</v>
      </c>
      <c r="S31" s="21">
        <f t="shared" si="15"/>
        <v>122.17089530635863</v>
      </c>
      <c r="T31" s="8">
        <f t="shared" si="16"/>
        <v>1521.328737168159</v>
      </c>
      <c r="U31" s="8">
        <f t="shared" si="17"/>
        <v>13989.654670229176</v>
      </c>
      <c r="V31" s="8">
        <f t="shared" si="18"/>
        <v>12993.759750038304</v>
      </c>
      <c r="X31" s="8">
        <f t="shared" si="2"/>
        <v>0.58108954298015369</v>
      </c>
      <c r="Y31" s="8">
        <f t="shared" si="3"/>
        <v>7.2359969073387713</v>
      </c>
      <c r="Z31" s="8">
        <f t="shared" si="4"/>
        <v>66.539923591364087</v>
      </c>
      <c r="AA31" s="8">
        <f t="shared" si="5"/>
        <v>61.803082442915446</v>
      </c>
      <c r="AC31" s="8">
        <f t="shared" si="6"/>
        <v>0.29328989909181824</v>
      </c>
      <c r="AD31" s="8">
        <f t="shared" si="7"/>
        <v>3.6521820576877588</v>
      </c>
      <c r="AE31" s="8">
        <f t="shared" si="8"/>
        <v>33.584303334047419</v>
      </c>
      <c r="AF31" s="8">
        <f t="shared" si="9"/>
        <v>31.193505428241838</v>
      </c>
      <c r="AG31" s="8">
        <f t="shared" si="19"/>
        <v>68.723280719068839</v>
      </c>
      <c r="AR31" s="8"/>
    </row>
    <row r="32" spans="4:44" x14ac:dyDescent="0.2">
      <c r="D32">
        <v>89</v>
      </c>
      <c r="E32" s="53">
        <v>0.16003311000000001</v>
      </c>
      <c r="G32">
        <v>29</v>
      </c>
      <c r="H32" s="53">
        <v>2.487E-2</v>
      </c>
      <c r="I32" s="53">
        <f t="shared" si="10"/>
        <v>2.4565775278567011E-2</v>
      </c>
      <c r="J32" s="53">
        <f t="shared" si="0"/>
        <v>0.4904619960109568</v>
      </c>
      <c r="K32" s="53">
        <f t="shared" si="11"/>
        <v>2.8664155937620766E-2</v>
      </c>
      <c r="M32" s="8">
        <f t="shared" si="12"/>
        <v>85568.006571671853</v>
      </c>
      <c r="N32" s="8">
        <f t="shared" si="13"/>
        <v>21392.001642917963</v>
      </c>
      <c r="O32" s="8">
        <f t="shared" si="1"/>
        <v>106960.00821458982</v>
      </c>
      <c r="Q32" s="53">
        <f t="shared" si="14"/>
        <v>2.5943949712624419E-3</v>
      </c>
      <c r="S32" s="21">
        <f t="shared" si="15"/>
        <v>125.83602216554939</v>
      </c>
      <c r="T32" s="8">
        <f t="shared" si="16"/>
        <v>1531.1248619675434</v>
      </c>
      <c r="U32" s="8">
        <f t="shared" si="17"/>
        <v>13797.195764840701</v>
      </c>
      <c r="V32" s="8">
        <f t="shared" si="18"/>
        <v>14961.500703451813</v>
      </c>
      <c r="X32" s="8">
        <f t="shared" si="2"/>
        <v>0.44654249554465258</v>
      </c>
      <c r="Y32" s="8">
        <f t="shared" si="3"/>
        <v>5.4333592645988071</v>
      </c>
      <c r="Z32" s="8">
        <f t="shared" si="4"/>
        <v>48.960815212711069</v>
      </c>
      <c r="AA32" s="8">
        <f t="shared" si="5"/>
        <v>53.092475002293227</v>
      </c>
      <c r="AC32" s="8">
        <f t="shared" si="6"/>
        <v>0.21901212366854408</v>
      </c>
      <c r="AD32" s="8">
        <f t="shared" si="7"/>
        <v>2.6648562299597551</v>
      </c>
      <c r="AE32" s="8">
        <f t="shared" si="8"/>
        <v>24.01341915554989</v>
      </c>
      <c r="AF32" s="8">
        <f t="shared" si="9"/>
        <v>26.039841262786563</v>
      </c>
      <c r="AG32" s="8">
        <f t="shared" si="19"/>
        <v>52.937128771964751</v>
      </c>
      <c r="AR32" s="8"/>
    </row>
    <row r="33" spans="4:44" x14ac:dyDescent="0.2">
      <c r="D33">
        <v>90</v>
      </c>
      <c r="E33" s="53">
        <v>0.18075868</v>
      </c>
      <c r="G33">
        <v>30</v>
      </c>
      <c r="H33" s="53">
        <v>2.5020000000000001E-2</v>
      </c>
      <c r="I33" s="53">
        <f t="shared" si="10"/>
        <v>2.4712124595133091E-2</v>
      </c>
      <c r="J33" s="53">
        <f t="shared" si="0"/>
        <v>0.47646370067584193</v>
      </c>
      <c r="K33" s="53">
        <f t="shared" si="11"/>
        <v>2.8956254775549289E-2</v>
      </c>
      <c r="M33" s="8">
        <f t="shared" si="12"/>
        <v>86144.154157072102</v>
      </c>
      <c r="N33" s="8">
        <f t="shared" si="13"/>
        <v>21536.038539268025</v>
      </c>
      <c r="O33" s="8">
        <f t="shared" si="1"/>
        <v>107680.19269634012</v>
      </c>
      <c r="Q33" s="53">
        <f t="shared" si="14"/>
        <v>1.8523249941265097E-3</v>
      </c>
      <c r="S33" s="21">
        <f t="shared" si="15"/>
        <v>129.61110283051588</v>
      </c>
      <c r="T33" s="8">
        <f t="shared" si="16"/>
        <v>1541.4342512768524</v>
      </c>
      <c r="U33" s="8">
        <f t="shared" si="17"/>
        <v>13564.649585391828</v>
      </c>
      <c r="V33" s="8">
        <f t="shared" si="18"/>
        <v>17232.396122594597</v>
      </c>
      <c r="X33" s="8">
        <f t="shared" si="2"/>
        <v>0.33626239340326963</v>
      </c>
      <c r="Y33" s="8">
        <f t="shared" si="3"/>
        <v>3.9990892700443528</v>
      </c>
      <c r="Z33" s="8">
        <f t="shared" si="4"/>
        <v>35.192058671277728</v>
      </c>
      <c r="AA33" s="8">
        <f t="shared" si="5"/>
        <v>44.707641843261825</v>
      </c>
      <c r="AC33" s="8">
        <f t="shared" si="6"/>
        <v>0.16021682435903767</v>
      </c>
      <c r="AD33" s="8">
        <f t="shared" si="7"/>
        <v>1.9054208729383837</v>
      </c>
      <c r="AE33" s="8">
        <f t="shared" si="8"/>
        <v>16.767738508918338</v>
      </c>
      <c r="AF33" s="8">
        <f t="shared" si="9"/>
        <v>21.301568481130648</v>
      </c>
      <c r="AG33" s="8">
        <f t="shared" si="19"/>
        <v>40.134944687346405</v>
      </c>
      <c r="AR33" s="8"/>
    </row>
    <row r="34" spans="4:44" x14ac:dyDescent="0.2">
      <c r="D34">
        <v>91</v>
      </c>
      <c r="E34" s="53">
        <v>0.20019365</v>
      </c>
      <c r="G34">
        <v>31</v>
      </c>
      <c r="H34" s="53">
        <v>2.5180000000000001E-2</v>
      </c>
      <c r="I34" s="53">
        <f t="shared" si="10"/>
        <v>2.4868206928880785E-2</v>
      </c>
      <c r="J34" s="53">
        <f t="shared" si="0"/>
        <v>0.46258987582736716</v>
      </c>
      <c r="K34" s="53">
        <f t="shared" si="11"/>
        <v>2.9550676941311613E-2</v>
      </c>
      <c r="M34" s="8">
        <f t="shared" si="12"/>
        <v>86775.747166721863</v>
      </c>
      <c r="N34" s="8">
        <f t="shared" si="13"/>
        <v>21693.936791680466</v>
      </c>
      <c r="O34" s="8">
        <f t="shared" si="1"/>
        <v>108469.68395840233</v>
      </c>
      <c r="Q34" s="53">
        <f t="shared" si="14"/>
        <v>1.2898759972686147E-3</v>
      </c>
      <c r="S34" s="21">
        <f t="shared" si="15"/>
        <v>133.49943591543135</v>
      </c>
      <c r="T34" s="8">
        <f t="shared" si="16"/>
        <v>1552.7357621857184</v>
      </c>
      <c r="U34" s="8">
        <f t="shared" si="17"/>
        <v>13326.96933594965</v>
      </c>
      <c r="V34" s="8">
        <f t="shared" si="18"/>
        <v>19606.836892337978</v>
      </c>
      <c r="X34" s="8">
        <f t="shared" si="2"/>
        <v>0.24728434184794373</v>
      </c>
      <c r="Y34" s="8">
        <f t="shared" si="3"/>
        <v>2.8761712615706823</v>
      </c>
      <c r="Z34" s="8">
        <f t="shared" si="4"/>
        <v>24.68587839693711</v>
      </c>
      <c r="AA34" s="8">
        <f t="shared" si="5"/>
        <v>36.318234031439381</v>
      </c>
      <c r="AC34" s="8">
        <f t="shared" si="6"/>
        <v>0.1143912329894925</v>
      </c>
      <c r="AD34" s="8">
        <f t="shared" si="7"/>
        <v>1.3304877067482239</v>
      </c>
      <c r="AE34" s="8">
        <f t="shared" si="8"/>
        <v>11.419437422328622</v>
      </c>
      <c r="AF34" s="8">
        <f t="shared" si="9"/>
        <v>16.800447370872803</v>
      </c>
      <c r="AG34" s="8">
        <f t="shared" si="19"/>
        <v>29.664763732939143</v>
      </c>
      <c r="AR34" s="8"/>
    </row>
    <row r="35" spans="4:44" x14ac:dyDescent="0.2">
      <c r="D35">
        <v>92</v>
      </c>
      <c r="E35" s="53">
        <v>0.22469547000000001</v>
      </c>
      <c r="G35">
        <v>32</v>
      </c>
      <c r="H35" s="53">
        <v>2.5340000000000001E-2</v>
      </c>
      <c r="I35" s="53">
        <f t="shared" si="10"/>
        <v>2.5024264904735357E-2</v>
      </c>
      <c r="J35" s="53">
        <f t="shared" si="0"/>
        <v>0.44898020595179028</v>
      </c>
      <c r="K35" s="53">
        <f t="shared" si="11"/>
        <v>2.98620621562272E-2</v>
      </c>
      <c r="M35" s="8">
        <f t="shared" si="12"/>
        <v>87439.193933082468</v>
      </c>
      <c r="N35" s="8">
        <f t="shared" si="13"/>
        <v>21859.798483270617</v>
      </c>
      <c r="O35" s="8">
        <f t="shared" si="1"/>
        <v>109298.99241635308</v>
      </c>
      <c r="Q35" s="53">
        <f t="shared" si="14"/>
        <v>8.7690336132881762E-4</v>
      </c>
      <c r="S35" s="21">
        <f t="shared" si="15"/>
        <v>137.5044189928943</v>
      </c>
      <c r="T35" s="8">
        <f t="shared" si="16"/>
        <v>1564.6072534038274</v>
      </c>
      <c r="U35" s="8">
        <f t="shared" si="17"/>
        <v>13110.304808430154</v>
      </c>
      <c r="V35" s="8">
        <f t="shared" si="18"/>
        <v>21880.964233152044</v>
      </c>
      <c r="X35" s="8">
        <f t="shared" si="2"/>
        <v>0.17736364957730097</v>
      </c>
      <c r="Y35" s="8">
        <f t="shared" si="3"/>
        <v>2.0181493413179701</v>
      </c>
      <c r="Z35" s="8">
        <f t="shared" si="4"/>
        <v>16.910667489269358</v>
      </c>
      <c r="AA35" s="8">
        <f t="shared" si="5"/>
        <v>28.223730561435882</v>
      </c>
      <c r="AC35" s="8">
        <f t="shared" si="6"/>
        <v>7.9632767915577746E-2</v>
      </c>
      <c r="AD35" s="8">
        <f t="shared" si="7"/>
        <v>0.90610910690641211</v>
      </c>
      <c r="AE35" s="8">
        <f t="shared" si="8"/>
        <v>7.5925549721144003</v>
      </c>
      <c r="AF35" s="8">
        <f t="shared" si="9"/>
        <v>12.67189636020132</v>
      </c>
      <c r="AG35" s="8">
        <f t="shared" si="19"/>
        <v>21.250193207137709</v>
      </c>
      <c r="AR35" s="8"/>
    </row>
    <row r="36" spans="4:44" x14ac:dyDescent="0.2">
      <c r="D36">
        <v>93</v>
      </c>
      <c r="E36" s="53">
        <v>0.24599945000000001</v>
      </c>
      <c r="G36">
        <v>33</v>
      </c>
      <c r="H36" s="53">
        <v>2.5499999999999998E-2</v>
      </c>
      <c r="I36" s="53">
        <f t="shared" si="10"/>
        <v>2.5180298530298326E-2</v>
      </c>
      <c r="J36" s="53">
        <f t="shared" si="0"/>
        <v>0.43563530089638075</v>
      </c>
      <c r="K36" s="53">
        <f t="shared" si="11"/>
        <v>3.0173374548313252E-2</v>
      </c>
      <c r="M36" s="8">
        <f t="shared" si="12"/>
        <v>88135.146395904783</v>
      </c>
      <c r="N36" s="8">
        <f t="shared" si="13"/>
        <v>22033.786598976196</v>
      </c>
      <c r="O36" s="8">
        <f t="shared" si="1"/>
        <v>110168.93299488098</v>
      </c>
      <c r="Q36" s="53">
        <f t="shared" si="14"/>
        <v>5.7788707614889016E-4</v>
      </c>
      <c r="S36" s="21">
        <f t="shared" si="15"/>
        <v>141.62955156268114</v>
      </c>
      <c r="T36" s="8">
        <f t="shared" si="16"/>
        <v>1577.0603905197686</v>
      </c>
      <c r="U36" s="8">
        <f t="shared" si="17"/>
        <v>12809.845008839651</v>
      </c>
      <c r="V36" s="8">
        <f t="shared" si="18"/>
        <v>24754.46017868329</v>
      </c>
      <c r="X36" s="8">
        <f t="shared" ref="X36:X53" si="20">S36*Q35</f>
        <v>0.12419542982880818</v>
      </c>
      <c r="Y36" s="8">
        <f t="shared" ref="Y36:Y53" si="21">T36*Q35</f>
        <v>1.3829295574653229</v>
      </c>
      <c r="Z36" s="8">
        <f t="shared" ref="Z36:Z53" si="22">U36*Q35</f>
        <v>11.232996146352667</v>
      </c>
      <c r="AA36" s="8">
        <f t="shared" ref="AA36:AA53" si="23">V36*Q35</f>
        <v>21.707269338567741</v>
      </c>
      <c r="AC36" s="8">
        <f t="shared" ref="AC36:AC53" si="24">X36*J36</f>
        <v>5.4103913443428193E-2</v>
      </c>
      <c r="AD36" s="8">
        <f t="shared" ref="AD36:AD53" si="25">Y36*J36</f>
        <v>0.60245293388490462</v>
      </c>
      <c r="AE36" s="8">
        <f t="shared" ref="AE36:AE53" si="26">Z36*J36</f>
        <v>4.8934896561842294</v>
      </c>
      <c r="AF36" s="8">
        <f t="shared" ref="AF36:AF53" si="27">AA36*J36</f>
        <v>9.4564528099457377</v>
      </c>
      <c r="AG36" s="8">
        <f t="shared" si="19"/>
        <v>15.006499313458299</v>
      </c>
      <c r="AR36" s="8"/>
    </row>
    <row r="37" spans="4:44" x14ac:dyDescent="0.2">
      <c r="D37">
        <v>94</v>
      </c>
      <c r="E37" s="53">
        <v>0.27561788000000004</v>
      </c>
      <c r="G37">
        <v>34</v>
      </c>
      <c r="H37" s="53">
        <v>2.5659999999999999E-2</v>
      </c>
      <c r="I37" s="53">
        <f t="shared" si="10"/>
        <v>2.5336307813167001E-2</v>
      </c>
      <c r="J37" s="53">
        <f t="shared" si="0"/>
        <v>0.42255550600771608</v>
      </c>
      <c r="K37" s="53">
        <f t="shared" si="11"/>
        <v>3.0484614147833235E-2</v>
      </c>
      <c r="M37" s="8">
        <f t="shared" si="12"/>
        <v>88864.291917679759</v>
      </c>
      <c r="N37" s="8">
        <f t="shared" si="13"/>
        <v>22216.07297941994</v>
      </c>
      <c r="O37" s="8">
        <f t="shared" si="1"/>
        <v>111080.3648970997</v>
      </c>
      <c r="Q37" s="53">
        <f t="shared" si="14"/>
        <v>3.7036809726603181E-4</v>
      </c>
      <c r="S37" s="21">
        <f t="shared" si="15"/>
        <v>145.87843810956159</v>
      </c>
      <c r="T37" s="8">
        <f t="shared" si="16"/>
        <v>1590.1074729646175</v>
      </c>
      <c r="U37" s="8">
        <f t="shared" si="17"/>
        <v>12560.93643234208</v>
      </c>
      <c r="V37" s="8">
        <f t="shared" si="18"/>
        <v>27325.708670485834</v>
      </c>
      <c r="X37" s="8">
        <f t="shared" si="20"/>
        <v>8.4301264072301374E-2</v>
      </c>
      <c r="Y37" s="8">
        <f t="shared" si="21"/>
        <v>0.91890255831402323</v>
      </c>
      <c r="Z37" s="8">
        <f t="shared" si="22"/>
        <v>7.2588028285782364</v>
      </c>
      <c r="AA37" s="8">
        <f t="shared" si="23"/>
        <v>15.791173887283435</v>
      </c>
      <c r="AC37" s="8">
        <f t="shared" si="24"/>
        <v>3.5621963297161399E-2</v>
      </c>
      <c r="AD37" s="8">
        <f t="shared" si="25"/>
        <v>0.38828733550016692</v>
      </c>
      <c r="AE37" s="8">
        <f t="shared" si="26"/>
        <v>3.0672471022401173</v>
      </c>
      <c r="AF37" s="8">
        <f t="shared" si="27"/>
        <v>6.6726474723968847</v>
      </c>
      <c r="AG37" s="8">
        <f t="shared" si="19"/>
        <v>10.163803873434331</v>
      </c>
      <c r="AR37" s="8"/>
    </row>
    <row r="38" spans="4:44" x14ac:dyDescent="0.2">
      <c r="D38">
        <v>95</v>
      </c>
      <c r="E38" s="53">
        <v>0.30556044000000004</v>
      </c>
      <c r="G38">
        <v>35</v>
      </c>
      <c r="H38" s="53">
        <v>2.581E-2</v>
      </c>
      <c r="I38" s="53">
        <f t="shared" si="10"/>
        <v>2.548254441449891E-2</v>
      </c>
      <c r="J38" s="53">
        <f t="shared" si="0"/>
        <v>0.40988073390848667</v>
      </c>
      <c r="K38" s="53">
        <f t="shared" si="11"/>
        <v>3.0454588859783846E-2</v>
      </c>
      <c r="M38" s="8">
        <f t="shared" si="12"/>
        <v>89596.779479445919</v>
      </c>
      <c r="N38" s="8">
        <f t="shared" si="13"/>
        <v>22399.19486986148</v>
      </c>
      <c r="O38" s="8">
        <f t="shared" si="1"/>
        <v>111995.97434930739</v>
      </c>
      <c r="Q38" s="53">
        <f t="shared" si="14"/>
        <v>2.2804482335624416E-4</v>
      </c>
      <c r="S38" s="21">
        <f t="shared" si="15"/>
        <v>150.25479125284843</v>
      </c>
      <c r="T38" s="8">
        <f t="shared" si="16"/>
        <v>1603.2143567385515</v>
      </c>
      <c r="U38" s="8">
        <f t="shared" si="17"/>
        <v>12167.009053232536</v>
      </c>
      <c r="V38" s="8">
        <f t="shared" si="18"/>
        <v>30868.093018690488</v>
      </c>
      <c r="X38" s="8">
        <f t="shared" si="20"/>
        <v>5.5649581141422273E-2</v>
      </c>
      <c r="Y38" s="8">
        <f t="shared" si="21"/>
        <v>0.5937794508148424</v>
      </c>
      <c r="Z38" s="8">
        <f t="shared" si="22"/>
        <v>4.5062719924643178</v>
      </c>
      <c r="AA38" s="8">
        <f t="shared" si="23"/>
        <v>11.432556877563275</v>
      </c>
      <c r="AC38" s="8">
        <f t="shared" si="24"/>
        <v>2.2809691159946043E-2</v>
      </c>
      <c r="AD38" s="8">
        <f t="shared" si="25"/>
        <v>0.24337875707976578</v>
      </c>
      <c r="AE38" s="8">
        <f t="shared" si="26"/>
        <v>1.8470340714625331</v>
      </c>
      <c r="AF38" s="8">
        <f t="shared" si="27"/>
        <v>4.6859848034261518</v>
      </c>
      <c r="AG38" s="8">
        <f t="shared" si="19"/>
        <v>6.799207323128396</v>
      </c>
      <c r="AR38" s="8"/>
    </row>
    <row r="39" spans="4:44" x14ac:dyDescent="0.2">
      <c r="D39">
        <v>96</v>
      </c>
      <c r="E39" s="53">
        <v>0.33257691</v>
      </c>
      <c r="G39">
        <v>36</v>
      </c>
      <c r="H39" s="53">
        <v>2.596E-2</v>
      </c>
      <c r="I39" s="53">
        <f t="shared" si="10"/>
        <v>2.5628759633814266E-2</v>
      </c>
      <c r="J39" s="53">
        <f t="shared" si="0"/>
        <v>0.39747018785099697</v>
      </c>
      <c r="K39" s="53">
        <f t="shared" si="11"/>
        <v>3.0746292309851757E-2</v>
      </c>
      <c r="M39" s="8">
        <f t="shared" si="12"/>
        <v>90361.659728555795</v>
      </c>
      <c r="N39" s="8">
        <f t="shared" si="13"/>
        <v>22590.414932138949</v>
      </c>
      <c r="O39" s="8">
        <f t="shared" si="1"/>
        <v>112952.07466069475</v>
      </c>
      <c r="Q39" s="53">
        <f t="shared" si="14"/>
        <v>1.3460884477301972E-4</v>
      </c>
      <c r="S39" s="21">
        <f t="shared" si="15"/>
        <v>154.76243499043389</v>
      </c>
      <c r="T39" s="8">
        <f t="shared" si="16"/>
        <v>1616.900864263524</v>
      </c>
      <c r="U39" s="8">
        <f t="shared" si="17"/>
        <v>11763.675035589002</v>
      </c>
      <c r="V39" s="8">
        <f t="shared" si="18"/>
        <v>34513.685632234745</v>
      </c>
      <c r="X39" s="8">
        <f t="shared" si="20"/>
        <v>3.529277214957572E-2</v>
      </c>
      <c r="Y39" s="8">
        <f t="shared" si="21"/>
        <v>0.36872587197553386</v>
      </c>
      <c r="Z39" s="8">
        <f t="shared" si="22"/>
        <v>2.682645195511153</v>
      </c>
      <c r="AA39" s="8">
        <f t="shared" si="23"/>
        <v>7.8706673433759144</v>
      </c>
      <c r="AC39" s="8">
        <f t="shared" si="24"/>
        <v>1.4027824776074296E-2</v>
      </c>
      <c r="AD39" s="8">
        <f t="shared" si="25"/>
        <v>0.1465575415996381</v>
      </c>
      <c r="AE39" s="8">
        <f t="shared" si="26"/>
        <v>1.0662714897973924</v>
      </c>
      <c r="AF39" s="8">
        <f t="shared" si="27"/>
        <v>3.128355627484332</v>
      </c>
      <c r="AG39" s="8">
        <f t="shared" si="19"/>
        <v>4.3552124836574366</v>
      </c>
      <c r="AR39" s="8"/>
    </row>
    <row r="40" spans="4:44" x14ac:dyDescent="0.2">
      <c r="D40">
        <v>97</v>
      </c>
      <c r="E40" s="53">
        <v>0.35657767000000001</v>
      </c>
      <c r="G40">
        <v>37</v>
      </c>
      <c r="H40" s="53">
        <v>2.6110000000000001E-2</v>
      </c>
      <c r="I40" s="53">
        <f t="shared" si="10"/>
        <v>2.5774953477364682E-2</v>
      </c>
      <c r="J40" s="53">
        <f t="shared" si="0"/>
        <v>0.38532302185706202</v>
      </c>
      <c r="K40" s="53">
        <f t="shared" si="11"/>
        <v>3.1037931845179736E-2</v>
      </c>
      <c r="M40" s="8">
        <f t="shared" si="12"/>
        <v>91159.651578764751</v>
      </c>
      <c r="N40" s="8">
        <f t="shared" si="13"/>
        <v>22789.912894691188</v>
      </c>
      <c r="O40" s="8">
        <f t="shared" si="1"/>
        <v>113949.56447345595</v>
      </c>
      <c r="Q40" s="53">
        <f t="shared" si="14"/>
        <v>7.6364893451778303E-5</v>
      </c>
      <c r="S40" s="21">
        <f t="shared" si="15"/>
        <v>159.40530804014691</v>
      </c>
      <c r="T40" s="8">
        <f t="shared" si="16"/>
        <v>1631.1798595382243</v>
      </c>
      <c r="U40" s="8">
        <f t="shared" si="17"/>
        <v>11405.883294484229</v>
      </c>
      <c r="V40" s="8">
        <f t="shared" si="18"/>
        <v>37896.994048427754</v>
      </c>
      <c r="X40" s="8">
        <f t="shared" si="20"/>
        <v>2.1457364365971527E-2</v>
      </c>
      <c r="Y40" s="8">
        <f t="shared" si="21"/>
        <v>0.21957123650945695</v>
      </c>
      <c r="Z40" s="8">
        <f t="shared" si="22"/>
        <v>1.5353327738864064</v>
      </c>
      <c r="AA40" s="8">
        <f t="shared" si="23"/>
        <v>5.1012705892288635</v>
      </c>
      <c r="AC40" s="8">
        <f t="shared" si="24"/>
        <v>8.2680164785841909E-3</v>
      </c>
      <c r="AD40" s="8">
        <f t="shared" si="25"/>
        <v>8.4605852364715614E-2</v>
      </c>
      <c r="AE40" s="8">
        <f t="shared" si="26"/>
        <v>0.59159906399009543</v>
      </c>
      <c r="AF40" s="8">
        <f t="shared" si="27"/>
        <v>1.9656369987522211</v>
      </c>
      <c r="AG40" s="8">
        <f t="shared" si="19"/>
        <v>2.6501099315856163</v>
      </c>
      <c r="AR40" s="8"/>
    </row>
    <row r="41" spans="4:44" x14ac:dyDescent="0.2">
      <c r="D41">
        <v>98</v>
      </c>
      <c r="E41" s="53">
        <v>0.37908291000000005</v>
      </c>
      <c r="G41">
        <v>38</v>
      </c>
      <c r="H41" s="53">
        <v>2.6259999999999999E-2</v>
      </c>
      <c r="I41" s="53">
        <f t="shared" si="10"/>
        <v>2.5921125951399046E-2</v>
      </c>
      <c r="J41" s="53">
        <f t="shared" si="0"/>
        <v>0.37343818647922677</v>
      </c>
      <c r="K41" s="53">
        <f t="shared" si="11"/>
        <v>3.1329507490670302E-2</v>
      </c>
      <c r="M41" s="8">
        <f t="shared" si="12"/>
        <v>91991.509139589878</v>
      </c>
      <c r="N41" s="8">
        <f t="shared" si="13"/>
        <v>22997.87728489747</v>
      </c>
      <c r="O41" s="8">
        <f t="shared" si="1"/>
        <v>114989.38642448734</v>
      </c>
      <c r="Q41" s="53">
        <f t="shared" si="14"/>
        <v>4.1764646023703196E-5</v>
      </c>
      <c r="S41" s="21">
        <f t="shared" si="15"/>
        <v>164.18746728135133</v>
      </c>
      <c r="T41" s="8">
        <f t="shared" si="16"/>
        <v>1646.0648363423545</v>
      </c>
      <c r="U41" s="8">
        <f t="shared" si="17"/>
        <v>11096.0805737871</v>
      </c>
      <c r="V41" s="8">
        <f t="shared" si="18"/>
        <v>41002.647485973328</v>
      </c>
      <c r="X41" s="8">
        <f t="shared" si="20"/>
        <v>1.2538158445057731E-2</v>
      </c>
      <c r="Y41" s="8">
        <f t="shared" si="21"/>
        <v>0.12570156584200279</v>
      </c>
      <c r="Z41" s="8">
        <f t="shared" si="22"/>
        <v>0.84735101074959895</v>
      </c>
      <c r="AA41" s="8">
        <f t="shared" si="23"/>
        <v>3.1311628065071786</v>
      </c>
      <c r="AC41" s="8">
        <f t="shared" si="24"/>
        <v>4.6822271515115609E-3</v>
      </c>
      <c r="AD41" s="8">
        <f t="shared" si="25"/>
        <v>4.6941764785636643E-2</v>
      </c>
      <c r="AE41" s="8">
        <f t="shared" si="26"/>
        <v>0.31643322476567004</v>
      </c>
      <c r="AF41" s="8">
        <f t="shared" si="27"/>
        <v>1.1692957600332468</v>
      </c>
      <c r="AG41" s="8">
        <f t="shared" si="19"/>
        <v>1.537352976736065</v>
      </c>
      <c r="AR41" s="8"/>
    </row>
    <row r="42" spans="4:44" x14ac:dyDescent="0.2">
      <c r="D42">
        <v>99</v>
      </c>
      <c r="E42" s="53">
        <v>0.40251482</v>
      </c>
      <c r="G42">
        <v>39</v>
      </c>
      <c r="H42" s="53">
        <v>2.64E-2</v>
      </c>
      <c r="I42" s="53">
        <f t="shared" si="10"/>
        <v>2.6057534319289598E-2</v>
      </c>
      <c r="J42" s="53">
        <f t="shared" si="0"/>
        <v>0.36195193998144004</v>
      </c>
      <c r="K42" s="53">
        <f t="shared" si="11"/>
        <v>3.1241052299130538E-2</v>
      </c>
      <c r="M42" s="8">
        <f t="shared" si="12"/>
        <v>92822.74661856427</v>
      </c>
      <c r="N42" s="8">
        <f t="shared" si="13"/>
        <v>23205.686654641067</v>
      </c>
      <c r="O42" s="8">
        <f t="shared" si="1"/>
        <v>116028.43327320533</v>
      </c>
      <c r="Q42" s="53">
        <f t="shared" si="14"/>
        <v>2.2042525102830179E-5</v>
      </c>
      <c r="S42" s="21">
        <f t="shared" si="15"/>
        <v>169.11309129979188</v>
      </c>
      <c r="T42" s="8">
        <f t="shared" si="16"/>
        <v>1660.9387176123464</v>
      </c>
      <c r="U42" s="8">
        <f t="shared" si="17"/>
        <v>10804.742820518673</v>
      </c>
      <c r="V42" s="8">
        <f t="shared" si="18"/>
        <v>43984.396127947504</v>
      </c>
      <c r="X42" s="8">
        <f t="shared" si="20"/>
        <v>7.062948396110008E-3</v>
      </c>
      <c r="Y42" s="8">
        <f t="shared" si="21"/>
        <v>6.9368517608143165E-2</v>
      </c>
      <c r="Z42" s="8">
        <f t="shared" si="22"/>
        <v>0.45125625927611085</v>
      </c>
      <c r="AA42" s="8">
        <f t="shared" si="23"/>
        <v>1.836992734850069</v>
      </c>
      <c r="AC42" s="8">
        <f t="shared" si="24"/>
        <v>2.5564478739608177E-3</v>
      </c>
      <c r="AD42" s="8">
        <f t="shared" si="25"/>
        <v>2.51080695219041E-2</v>
      </c>
      <c r="AE42" s="8">
        <f t="shared" si="26"/>
        <v>0.16333307847375603</v>
      </c>
      <c r="AF42" s="8">
        <f t="shared" si="27"/>
        <v>0.66490308411079357</v>
      </c>
      <c r="AG42" s="8">
        <f t="shared" si="19"/>
        <v>0.85590067998041452</v>
      </c>
      <c r="AR42" s="8"/>
    </row>
    <row r="43" spans="4:44" x14ac:dyDescent="0.2">
      <c r="D43">
        <v>100</v>
      </c>
      <c r="E43" s="53">
        <v>0.43419751000000001</v>
      </c>
      <c r="G43">
        <v>40</v>
      </c>
      <c r="H43" s="53">
        <v>2.6540000000000001E-2</v>
      </c>
      <c r="I43" s="53">
        <f t="shared" si="10"/>
        <v>2.6193924082475131E-2</v>
      </c>
      <c r="J43" s="53">
        <f t="shared" si="0"/>
        <v>0.35072355328981913</v>
      </c>
      <c r="K43" s="53">
        <f t="shared" si="11"/>
        <v>3.1513124846710809E-2</v>
      </c>
      <c r="M43" s="8">
        <f t="shared" si="12"/>
        <v>93686.981367792032</v>
      </c>
      <c r="N43" s="8">
        <f t="shared" si="13"/>
        <v>23421.745341948008</v>
      </c>
      <c r="O43" s="8">
        <f t="shared" si="1"/>
        <v>117108.72670974003</v>
      </c>
      <c r="Q43" s="53">
        <f t="shared" si="14"/>
        <v>1.1194569766911157E-5</v>
      </c>
      <c r="S43" s="21">
        <f t="shared" si="15"/>
        <v>174.18648403878564</v>
      </c>
      <c r="T43" s="8">
        <f t="shared" si="16"/>
        <v>1676.4030408347246</v>
      </c>
      <c r="U43" s="8">
        <f t="shared" si="17"/>
        <v>10493.816843120976</v>
      </c>
      <c r="V43" s="8">
        <f t="shared" si="18"/>
        <v>47137.998052000199</v>
      </c>
      <c r="X43" s="8">
        <f t="shared" si="20"/>
        <v>3.8395099469986605E-3</v>
      </c>
      <c r="Y43" s="8">
        <f t="shared" si="21"/>
        <v>3.6952156110060259E-2</v>
      </c>
      <c r="Z43" s="8">
        <f t="shared" si="22"/>
        <v>0.23131022118899625</v>
      </c>
      <c r="AA43" s="8">
        <f t="shared" si="23"/>
        <v>1.0390405053583744</v>
      </c>
      <c r="AC43" s="8">
        <f t="shared" si="24"/>
        <v>1.3466065715029753E-3</v>
      </c>
      <c r="AD43" s="8">
        <f t="shared" si="25"/>
        <v>1.2959991492640436E-2</v>
      </c>
      <c r="AE43" s="8">
        <f t="shared" si="26"/>
        <v>8.112594268765877E-2</v>
      </c>
      <c r="AF43" s="8">
        <f t="shared" si="27"/>
        <v>0.36441597805133846</v>
      </c>
      <c r="AG43" s="8">
        <f t="shared" si="19"/>
        <v>0.45984851880314065</v>
      </c>
      <c r="AR43" s="8"/>
    </row>
    <row r="44" spans="4:44" x14ac:dyDescent="0.2">
      <c r="D44">
        <v>101</v>
      </c>
      <c r="E44" s="53">
        <v>0.47489508999999996</v>
      </c>
      <c r="G44">
        <v>41</v>
      </c>
      <c r="H44" s="53">
        <v>2.6669999999999999E-2</v>
      </c>
      <c r="I44" s="53">
        <f t="shared" si="10"/>
        <v>2.6320555065349444E-2</v>
      </c>
      <c r="J44" s="53">
        <f t="shared" si="0"/>
        <v>0.33988676611542634</v>
      </c>
      <c r="K44" s="53">
        <f t="shared" si="11"/>
        <v>3.1385794380322039E-2</v>
      </c>
      <c r="M44" s="8">
        <f t="shared" si="12"/>
        <v>94547.223145914017</v>
      </c>
      <c r="N44" s="8">
        <f t="shared" si="13"/>
        <v>23636.805786478504</v>
      </c>
      <c r="O44" s="8">
        <f t="shared" si="1"/>
        <v>118184.02893239252</v>
      </c>
      <c r="Q44" s="53">
        <f t="shared" si="14"/>
        <v>5.3838281313074947E-6</v>
      </c>
      <c r="S44" s="21">
        <f t="shared" si="15"/>
        <v>179.41207855994921</v>
      </c>
      <c r="T44" s="8">
        <f t="shared" si="16"/>
        <v>1691.795915187623</v>
      </c>
      <c r="U44" s="8">
        <f t="shared" si="17"/>
        <v>10028.62526975696</v>
      </c>
      <c r="V44" s="8">
        <f t="shared" si="18"/>
        <v>51315.211084212795</v>
      </c>
      <c r="X44" s="8">
        <f t="shared" si="20"/>
        <v>2.0084410304658969E-3</v>
      </c>
      <c r="Y44" s="8">
        <f t="shared" si="21"/>
        <v>1.8938927403943154E-2</v>
      </c>
      <c r="Z44" s="8">
        <f t="shared" si="22"/>
        <v>0.11226614524850251</v>
      </c>
      <c r="AA44" s="8">
        <f t="shared" si="23"/>
        <v>0.57445171058599287</v>
      </c>
      <c r="AC44" s="8">
        <f t="shared" si="24"/>
        <v>6.8264252677858821E-4</v>
      </c>
      <c r="AD44" s="8">
        <f t="shared" si="25"/>
        <v>6.4370907890210658E-3</v>
      </c>
      <c r="AE44" s="8">
        <f t="shared" si="26"/>
        <v>3.8157777052758253E-2</v>
      </c>
      <c r="AF44" s="8">
        <f t="shared" si="27"/>
        <v>0.19524853420054794</v>
      </c>
      <c r="AG44" s="8">
        <f t="shared" si="19"/>
        <v>0.24052604456910584</v>
      </c>
      <c r="AR44" s="8"/>
    </row>
    <row r="45" spans="4:44" x14ac:dyDescent="0.2">
      <c r="D45">
        <v>102</v>
      </c>
      <c r="E45" s="53">
        <v>0.50954043000000004</v>
      </c>
      <c r="G45">
        <v>42</v>
      </c>
      <c r="H45" s="53">
        <v>2.6800000000000001E-2</v>
      </c>
      <c r="I45" s="53">
        <f t="shared" si="10"/>
        <v>2.6447170014848229E-2</v>
      </c>
      <c r="J45" s="53">
        <f t="shared" si="0"/>
        <v>0.32930162970189297</v>
      </c>
      <c r="K45" s="53">
        <f t="shared" si="11"/>
        <v>3.1638382944298472E-2</v>
      </c>
      <c r="M45" s="8">
        <f t="shared" si="12"/>
        <v>95439.467610481588</v>
      </c>
      <c r="N45" s="8">
        <f t="shared" si="13"/>
        <v>23859.866902620397</v>
      </c>
      <c r="O45" s="8">
        <f t="shared" si="1"/>
        <v>119299.33451310199</v>
      </c>
      <c r="Q45" s="53">
        <f t="shared" si="14"/>
        <v>2.4030133983938367E-6</v>
      </c>
      <c r="S45" s="21">
        <f t="shared" si="15"/>
        <v>184.79444091674767</v>
      </c>
      <c r="T45" s="8">
        <f t="shared" si="16"/>
        <v>1707.7614347478814</v>
      </c>
      <c r="U45" s="8">
        <f t="shared" si="17"/>
        <v>9395.1246321543476</v>
      </c>
      <c r="V45" s="8">
        <f t="shared" si="18"/>
        <v>56654.668200539672</v>
      </c>
      <c r="X45" s="8">
        <f t="shared" si="20"/>
        <v>9.9490150951682681E-4</v>
      </c>
      <c r="Y45" s="8">
        <f t="shared" si="21"/>
        <v>9.1942940539576929E-3</v>
      </c>
      <c r="Z45" s="8">
        <f t="shared" si="22"/>
        <v>5.0581736291732557E-2</v>
      </c>
      <c r="AA45" s="8">
        <f t="shared" si="23"/>
        <v>0.30501899642795766</v>
      </c>
      <c r="AC45" s="8">
        <f t="shared" si="24"/>
        <v>3.2762268847676444E-4</v>
      </c>
      <c r="AD45" s="8">
        <f t="shared" si="25"/>
        <v>3.0276960159266925E-3</v>
      </c>
      <c r="AE45" s="8">
        <f t="shared" si="26"/>
        <v>1.6656648194018915E-2</v>
      </c>
      <c r="AF45" s="8">
        <f t="shared" si="27"/>
        <v>0.10044325261376233</v>
      </c>
      <c r="AG45" s="8">
        <f t="shared" si="19"/>
        <v>0.1204552195121847</v>
      </c>
      <c r="AR45" s="8"/>
    </row>
    <row r="46" spans="4:44" x14ac:dyDescent="0.2">
      <c r="D46">
        <v>103</v>
      </c>
      <c r="E46" s="53">
        <v>0.54443039999999998</v>
      </c>
      <c r="G46">
        <v>43</v>
      </c>
      <c r="H46" s="53">
        <v>2.6929999999999999E-2</v>
      </c>
      <c r="I46" s="53">
        <f t="shared" si="10"/>
        <v>2.6573768935031109E-2</v>
      </c>
      <c r="J46" s="53">
        <f t="shared" si="0"/>
        <v>0.31896558558159949</v>
      </c>
      <c r="K46" s="53">
        <f t="shared" si="11"/>
        <v>3.1890923582712095E-2</v>
      </c>
      <c r="M46" s="8">
        <f t="shared" si="12"/>
        <v>96364.465078835434</v>
      </c>
      <c r="N46" s="8">
        <f t="shared" si="13"/>
        <v>24091.116269708858</v>
      </c>
      <c r="O46" s="8">
        <f t="shared" si="1"/>
        <v>120455.58134854429</v>
      </c>
      <c r="Q46" s="53">
        <f t="shared" si="14"/>
        <v>1.0017937803684076E-6</v>
      </c>
      <c r="S46" s="21">
        <f t="shared" si="15"/>
        <v>190.33827414425011</v>
      </c>
      <c r="T46" s="8">
        <f t="shared" si="16"/>
        <v>1724.3130254392845</v>
      </c>
      <c r="U46" s="8">
        <f t="shared" si="17"/>
        <v>8860.3175161360577</v>
      </c>
      <c r="V46" s="8">
        <f t="shared" si="18"/>
        <v>61376.988716237247</v>
      </c>
      <c r="X46" s="8">
        <f t="shared" si="20"/>
        <v>4.5738542299579219E-4</v>
      </c>
      <c r="Y46" s="8">
        <f t="shared" si="21"/>
        <v>4.1435473031556135E-3</v>
      </c>
      <c r="Z46" s="8">
        <f t="shared" si="22"/>
        <v>2.1291461705298546E-2</v>
      </c>
      <c r="AA46" s="8">
        <f t="shared" si="23"/>
        <v>0.14748972623818543</v>
      </c>
      <c r="AC46" s="8">
        <f t="shared" si="24"/>
        <v>1.4589020928234043E-4</v>
      </c>
      <c r="AD46" s="8">
        <f t="shared" si="25"/>
        <v>1.3216489919360877E-3</v>
      </c>
      <c r="AE46" s="8">
        <f t="shared" si="26"/>
        <v>6.7912435507187516E-3</v>
      </c>
      <c r="AF46" s="8">
        <f t="shared" si="27"/>
        <v>4.7044146896832617E-2</v>
      </c>
      <c r="AG46" s="8">
        <f t="shared" si="19"/>
        <v>5.5302929648769796E-2</v>
      </c>
      <c r="AR46" s="8"/>
    </row>
    <row r="47" spans="4:44" x14ac:dyDescent="0.2">
      <c r="D47">
        <v>104</v>
      </c>
      <c r="E47" s="53">
        <v>0.57924222000000003</v>
      </c>
      <c r="G47">
        <v>44</v>
      </c>
      <c r="H47" s="53">
        <v>2.7050000000000001E-2</v>
      </c>
      <c r="I47" s="53">
        <f t="shared" si="10"/>
        <v>2.6690615253044576E-2</v>
      </c>
      <c r="J47" s="53">
        <f t="shared" si="0"/>
        <v>0.30900832177573911</v>
      </c>
      <c r="K47" s="53">
        <f t="shared" si="11"/>
        <v>3.1715006927623565E-2</v>
      </c>
      <c r="M47" s="8">
        <f t="shared" si="12"/>
        <v>97281.312696218913</v>
      </c>
      <c r="N47" s="8">
        <f t="shared" si="13"/>
        <v>24320.328174054728</v>
      </c>
      <c r="O47" s="8">
        <f t="shared" si="1"/>
        <v>121601.64087027364</v>
      </c>
      <c r="Q47" s="53">
        <f t="shared" si="14"/>
        <v>3.8792877303418482E-7</v>
      </c>
      <c r="S47" s="21">
        <f t="shared" si="15"/>
        <v>196.0484223685776</v>
      </c>
      <c r="T47" s="8">
        <f t="shared" si="16"/>
        <v>1740.7187854640399</v>
      </c>
      <c r="U47" s="8">
        <f t="shared" si="17"/>
        <v>8308.3349247921306</v>
      </c>
      <c r="V47" s="8">
        <f t="shared" si="18"/>
        <v>66203.629979659425</v>
      </c>
      <c r="X47" s="8">
        <f t="shared" si="20"/>
        <v>1.9640009017987965E-4</v>
      </c>
      <c r="Y47" s="8">
        <f t="shared" si="21"/>
        <v>1.7438412526483236E-3</v>
      </c>
      <c r="Z47" s="8">
        <f t="shared" si="22"/>
        <v>8.3232382528743779E-3</v>
      </c>
      <c r="AA47" s="8">
        <f t="shared" si="23"/>
        <v>6.632238475143426E-2</v>
      </c>
      <c r="AC47" s="8">
        <f t="shared" si="24"/>
        <v>6.0689262263088431E-5</v>
      </c>
      <c r="AD47" s="8">
        <f t="shared" si="25"/>
        <v>5.3886145892416111E-4</v>
      </c>
      <c r="AE47" s="8">
        <f t="shared" si="26"/>
        <v>2.5719498842603464E-3</v>
      </c>
      <c r="AF47" s="8">
        <f t="shared" si="27"/>
        <v>2.0494168808205572E-2</v>
      </c>
      <c r="AG47" s="8">
        <f t="shared" si="19"/>
        <v>2.3665669413653168E-2</v>
      </c>
      <c r="AR47" s="8"/>
    </row>
    <row r="48" spans="4:44" x14ac:dyDescent="0.2">
      <c r="D48">
        <v>105</v>
      </c>
      <c r="E48" s="53">
        <v>0.61364118000000001</v>
      </c>
      <c r="G48">
        <v>45</v>
      </c>
      <c r="H48" s="53">
        <v>2.717E-2</v>
      </c>
      <c r="I48" s="53">
        <f t="shared" si="10"/>
        <v>2.6807447919590902E-2</v>
      </c>
      <c r="J48" s="53">
        <f t="shared" si="0"/>
        <v>0.29929213083059825</v>
      </c>
      <c r="K48" s="53">
        <f t="shared" si="11"/>
        <v>3.1948085247629182E-2</v>
      </c>
      <c r="M48" s="8">
        <f t="shared" si="12"/>
        <v>98229.776108477163</v>
      </c>
      <c r="N48" s="8">
        <f t="shared" si="13"/>
        <v>24557.444027119291</v>
      </c>
      <c r="O48" s="8">
        <f t="shared" si="1"/>
        <v>122787.22013559645</v>
      </c>
      <c r="Q48" s="53">
        <f t="shared" si="14"/>
        <v>1.3874044193898933E-7</v>
      </c>
      <c r="S48" s="21">
        <f t="shared" si="15"/>
        <v>201.92987503963494</v>
      </c>
      <c r="T48" s="8">
        <f t="shared" si="16"/>
        <v>1757.6902677897242</v>
      </c>
      <c r="U48" s="8">
        <f t="shared" si="17"/>
        <v>7748.2894501537276</v>
      </c>
      <c r="V48" s="8">
        <f t="shared" si="18"/>
        <v>71123.541978971596</v>
      </c>
      <c r="X48" s="8">
        <f t="shared" si="20"/>
        <v>7.8334408663071847E-5</v>
      </c>
      <c r="Y48" s="8">
        <f t="shared" si="21"/>
        <v>6.8185862895779549E-4</v>
      </c>
      <c r="Z48" s="8">
        <f t="shared" si="22"/>
        <v>3.0057844195118541E-3</v>
      </c>
      <c r="AA48" s="8">
        <f t="shared" si="23"/>
        <v>2.7590868373747787E-2</v>
      </c>
      <c r="AC48" s="8">
        <f t="shared" si="24"/>
        <v>2.3444872086125649E-5</v>
      </c>
      <c r="AD48" s="8">
        <f t="shared" si="25"/>
        <v>2.0407492198600889E-4</v>
      </c>
      <c r="AE48" s="8">
        <f t="shared" si="26"/>
        <v>8.9960762373311569E-4</v>
      </c>
      <c r="AF48" s="8">
        <f t="shared" si="27"/>
        <v>8.2577297870455382E-3</v>
      </c>
      <c r="AG48" s="8">
        <f t="shared" si="19"/>
        <v>9.384857204850789E-3</v>
      </c>
      <c r="AR48" s="8"/>
    </row>
    <row r="49" spans="4:44" x14ac:dyDescent="0.2">
      <c r="D49">
        <v>106</v>
      </c>
      <c r="E49" s="53">
        <v>0.64730123000000006</v>
      </c>
      <c r="G49">
        <v>46</v>
      </c>
      <c r="H49" s="53">
        <v>2.7279999999999999E-2</v>
      </c>
      <c r="I49" s="53">
        <f t="shared" si="10"/>
        <v>2.6914532540881435E-2</v>
      </c>
      <c r="J49" s="53">
        <f t="shared" si="0"/>
        <v>0.28994370460990576</v>
      </c>
      <c r="K49" s="53">
        <f t="shared" si="11"/>
        <v>3.1733340498955577E-2</v>
      </c>
      <c r="M49" s="8">
        <f t="shared" si="12"/>
        <v>99166.189047447901</v>
      </c>
      <c r="N49" s="8">
        <f t="shared" si="13"/>
        <v>24791.547261861975</v>
      </c>
      <c r="O49" s="8">
        <f t="shared" si="1"/>
        <v>123957.73630930987</v>
      </c>
      <c r="Q49" s="53">
        <f t="shared" si="14"/>
        <v>4.5563054418752462E-8</v>
      </c>
      <c r="S49" s="21">
        <f t="shared" si="15"/>
        <v>207.98777129082399</v>
      </c>
      <c r="T49" s="8">
        <f t="shared" si="16"/>
        <v>1774.4461230371558</v>
      </c>
      <c r="U49" s="8">
        <f t="shared" si="17"/>
        <v>7182.665633090417</v>
      </c>
      <c r="V49" s="8">
        <f t="shared" si="18"/>
        <v>76065.571578973759</v>
      </c>
      <c r="X49" s="8">
        <f t="shared" si="20"/>
        <v>2.8856315306794356E-5</v>
      </c>
      <c r="Y49" s="8">
        <f t="shared" si="21"/>
        <v>2.461874393071012E-4</v>
      </c>
      <c r="Z49" s="8">
        <f t="shared" si="22"/>
        <v>9.9652620423495509E-4</v>
      </c>
      <c r="AA49" s="8">
        <f t="shared" si="23"/>
        <v>1.0553371017208645E-2</v>
      </c>
      <c r="AC49" s="8">
        <f t="shared" si="24"/>
        <v>8.3667069614434853E-6</v>
      </c>
      <c r="AD49" s="8">
        <f t="shared" si="25"/>
        <v>7.1380498181127249E-5</v>
      </c>
      <c r="AE49" s="8">
        <f t="shared" si="26"/>
        <v>2.8893649939673046E-4</v>
      </c>
      <c r="AF49" s="8">
        <f t="shared" si="27"/>
        <v>3.059883488852284E-3</v>
      </c>
      <c r="AG49" s="8">
        <f t="shared" si="19"/>
        <v>3.4285671933915853E-3</v>
      </c>
      <c r="AR49" s="8"/>
    </row>
    <row r="50" spans="4:44" x14ac:dyDescent="0.2">
      <c r="D50">
        <v>107</v>
      </c>
      <c r="E50" s="53">
        <v>0.67990812</v>
      </c>
      <c r="G50">
        <v>47</v>
      </c>
      <c r="H50" s="53">
        <v>2.7390000000000001E-2</v>
      </c>
      <c r="I50" s="53">
        <f t="shared" si="10"/>
        <v>2.7021605696283663E-2</v>
      </c>
      <c r="J50" s="53">
        <f t="shared" si="0"/>
        <v>0.28082727798558388</v>
      </c>
      <c r="K50" s="53">
        <f t="shared" si="11"/>
        <v>3.1946970844786197E-2</v>
      </c>
      <c r="M50" s="8">
        <f t="shared" si="12"/>
        <v>100132.91784628073</v>
      </c>
      <c r="N50" s="8">
        <f t="shared" si="13"/>
        <v>25033.229461570183</v>
      </c>
      <c r="O50" s="8">
        <f t="shared" si="1"/>
        <v>125166.14730785092</v>
      </c>
      <c r="Q50" s="53">
        <f t="shared" si="14"/>
        <v>1.3659528263296497E-8</v>
      </c>
      <c r="S50" s="21">
        <f t="shared" si="15"/>
        <v>214.2274044295487</v>
      </c>
      <c r="T50" s="8">
        <f t="shared" si="16"/>
        <v>1791.744439989686</v>
      </c>
      <c r="U50" s="8">
        <f t="shared" si="17"/>
        <v>6620.8338338576732</v>
      </c>
      <c r="V50" s="8">
        <f t="shared" si="18"/>
        <v>81020.20110673309</v>
      </c>
      <c r="X50" s="8">
        <f t="shared" si="20"/>
        <v>9.7608548860116205E-6</v>
      </c>
      <c r="Y50" s="8">
        <f t="shared" si="21"/>
        <v>8.1637349423747225E-5</v>
      </c>
      <c r="Z50" s="8">
        <f t="shared" si="22"/>
        <v>3.0166541226957466E-4</v>
      </c>
      <c r="AA50" s="8">
        <f t="shared" si="23"/>
        <v>3.6915278320443484E-3</v>
      </c>
      <c r="AC50" s="8">
        <f t="shared" si="24"/>
        <v>2.74111430845093E-6</v>
      </c>
      <c r="AD50" s="8">
        <f t="shared" si="25"/>
        <v>2.2925994620628908E-5</v>
      </c>
      <c r="AE50" s="8">
        <f t="shared" si="26"/>
        <v>8.4715876590063603E-5</v>
      </c>
      <c r="AF50" s="8">
        <f t="shared" si="27"/>
        <v>1.0366817126810381E-3</v>
      </c>
      <c r="AG50" s="8">
        <f t="shared" si="19"/>
        <v>1.1470646982001816E-3</v>
      </c>
      <c r="AR50" s="8"/>
    </row>
    <row r="51" spans="4:44" x14ac:dyDescent="0.2">
      <c r="D51">
        <v>108</v>
      </c>
      <c r="E51" s="53">
        <v>0.71117909999999995</v>
      </c>
      <c r="G51">
        <v>48</v>
      </c>
      <c r="H51" s="53">
        <v>2.75E-2</v>
      </c>
      <c r="I51" s="53">
        <f t="shared" si="10"/>
        <v>2.7128667388252696E-2</v>
      </c>
      <c r="J51" s="53">
        <f t="shared" si="0"/>
        <v>0.27193939918144983</v>
      </c>
      <c r="K51" s="53">
        <f t="shared" si="11"/>
        <v>3.2160566910797161E-2</v>
      </c>
      <c r="M51" s="8">
        <f t="shared" si="12"/>
        <v>101130.66967745053</v>
      </c>
      <c r="N51" s="8">
        <f t="shared" si="13"/>
        <v>25282.667419362631</v>
      </c>
      <c r="O51" s="8">
        <f t="shared" si="1"/>
        <v>126413.33709681316</v>
      </c>
      <c r="Q51" s="53">
        <f t="shared" si="14"/>
        <v>3.7164584694549535E-9</v>
      </c>
      <c r="S51" s="21">
        <f t="shared" si="15"/>
        <v>220.65422656243516</v>
      </c>
      <c r="T51" s="8">
        <f t="shared" si="16"/>
        <v>1809.5978725515176</v>
      </c>
      <c r="U51" s="8">
        <f t="shared" si="17"/>
        <v>6068.6221336189001</v>
      </c>
      <c r="V51" s="8">
        <f t="shared" si="18"/>
        <v>85949.454368420498</v>
      </c>
      <c r="X51" s="8">
        <f t="shared" si="20"/>
        <v>3.0140326441454115E-6</v>
      </c>
      <c r="Y51" s="8">
        <f t="shared" si="21"/>
        <v>2.4718253285318669E-5</v>
      </c>
      <c r="Z51" s="8">
        <f t="shared" si="22"/>
        <v>8.289451555343406E-5</v>
      </c>
      <c r="AA51" s="8">
        <f t="shared" si="23"/>
        <v>1.1740290011603525E-3</v>
      </c>
      <c r="AC51" s="8">
        <f t="shared" si="24"/>
        <v>8.1963422636217977E-7</v>
      </c>
      <c r="AD51" s="8">
        <f t="shared" si="25"/>
        <v>6.7218669472244574E-6</v>
      </c>
      <c r="AE51" s="8">
        <f t="shared" si="26"/>
        <v>2.2542284755038205E-5</v>
      </c>
      <c r="AF51" s="8">
        <f t="shared" si="27"/>
        <v>3.192647411971439E-4</v>
      </c>
      <c r="AG51" s="8">
        <f t="shared" si="19"/>
        <v>3.4934852712576874E-4</v>
      </c>
      <c r="AR51" s="8"/>
    </row>
    <row r="52" spans="4:44" x14ac:dyDescent="0.2">
      <c r="D52">
        <v>109</v>
      </c>
      <c r="E52" s="53">
        <v>0.74086099999999999</v>
      </c>
      <c r="G52">
        <v>49</v>
      </c>
      <c r="H52" s="53">
        <v>2.76E-2</v>
      </c>
      <c r="I52" s="53">
        <f t="shared" si="10"/>
        <v>2.7225986253591527E-2</v>
      </c>
      <c r="J52" s="53">
        <f t="shared" si="0"/>
        <v>0.26340215020802865</v>
      </c>
      <c r="K52" s="53">
        <f t="shared" si="11"/>
        <v>3.1897291789855411E-2</v>
      </c>
      <c r="M52" s="8">
        <f t="shared" si="12"/>
        <v>102111.47643077922</v>
      </c>
      <c r="N52" s="8">
        <f t="shared" si="13"/>
        <v>25527.869107694805</v>
      </c>
      <c r="O52" s="8">
        <f t="shared" si="1"/>
        <v>127639.34553847402</v>
      </c>
      <c r="Q52" s="53">
        <f t="shared" si="14"/>
        <v>9.1238224796651202E-10</v>
      </c>
      <c r="S52" s="21">
        <f t="shared" si="15"/>
        <v>227.27385335930822</v>
      </c>
      <c r="T52" s="8">
        <f t="shared" si="16"/>
        <v>1827.1480956427774</v>
      </c>
      <c r="U52" s="8">
        <f t="shared" si="17"/>
        <v>5528.8701353749584</v>
      </c>
      <c r="V52" s="8">
        <f t="shared" si="18"/>
        <v>90774.43488464097</v>
      </c>
      <c r="X52" s="8">
        <f t="shared" si="20"/>
        <v>8.4465383720286416E-7</v>
      </c>
      <c r="Y52" s="8">
        <f t="shared" si="21"/>
        <v>6.7905200150000897E-6</v>
      </c>
      <c r="Z52" s="8">
        <f t="shared" si="22"/>
        <v>2.0547816241130819E-5</v>
      </c>
      <c r="AA52" s="8">
        <f t="shared" si="23"/>
        <v>3.3735941733701111E-4</v>
      </c>
      <c r="AC52" s="8">
        <f t="shared" si="24"/>
        <v>2.2248363690069661E-7</v>
      </c>
      <c r="AD52" s="8">
        <f t="shared" si="25"/>
        <v>1.7886375729816786E-6</v>
      </c>
      <c r="AE52" s="8">
        <f t="shared" si="26"/>
        <v>5.4123389799933103E-6</v>
      </c>
      <c r="AF52" s="8">
        <f t="shared" si="27"/>
        <v>8.8861195919496421E-5</v>
      </c>
      <c r="AG52" s="8">
        <f t="shared" si="19"/>
        <v>9.6284656109372102E-5</v>
      </c>
      <c r="AR52" s="8"/>
    </row>
    <row r="53" spans="4:44" x14ac:dyDescent="0.2">
      <c r="D53">
        <v>110</v>
      </c>
      <c r="E53" s="53">
        <v>0.76874483999999998</v>
      </c>
      <c r="G53">
        <v>50</v>
      </c>
      <c r="H53" s="53">
        <v>2.7709999999999999E-2</v>
      </c>
      <c r="I53" s="53">
        <f t="shared" si="10"/>
        <v>2.7333026067638905E-2</v>
      </c>
      <c r="J53" s="53">
        <f t="shared" si="0"/>
        <v>0.2549593130089392</v>
      </c>
      <c r="K53" s="53">
        <f t="shared" si="11"/>
        <v>3.2577976955960347E-2</v>
      </c>
      <c r="M53" s="8">
        <f t="shared" si="12"/>
        <v>103171.99920404622</v>
      </c>
      <c r="N53" s="8">
        <f t="shared" si="13"/>
        <v>25792.999801011556</v>
      </c>
      <c r="O53" s="8">
        <f t="shared" si="1"/>
        <v>128964.99900505778</v>
      </c>
      <c r="Q53" s="53">
        <f t="shared" si="14"/>
        <v>2.0096874985242487E-10</v>
      </c>
      <c r="S53" s="21">
        <f t="shared" si="15"/>
        <v>234.09206896008746</v>
      </c>
      <c r="T53" s="8">
        <f t="shared" si="16"/>
        <v>1846.1247301337514</v>
      </c>
      <c r="U53" s="8">
        <f t="shared" si="17"/>
        <v>5012.20171457575</v>
      </c>
      <c r="V53" s="8">
        <f t="shared" si="18"/>
        <v>95545.138127886108</v>
      </c>
      <c r="X53" s="8">
        <f t="shared" si="20"/>
        <v>2.1358144810893635E-7</v>
      </c>
      <c r="Y53" s="8">
        <f t="shared" si="21"/>
        <v>1.6843714313060024E-6</v>
      </c>
      <c r="Z53" s="8">
        <f t="shared" si="22"/>
        <v>4.5730438676062283E-6</v>
      </c>
      <c r="AA53" s="8">
        <f t="shared" si="23"/>
        <v>8.7173687907391627E-5</v>
      </c>
      <c r="AC53" s="8">
        <f t="shared" si="24"/>
        <v>5.4454579281308809E-8</v>
      </c>
      <c r="AD53" s="8">
        <f t="shared" si="25"/>
        <v>4.2944618297766204E-7</v>
      </c>
      <c r="AE53" s="8">
        <f t="shared" si="26"/>
        <v>1.1659401228446263E-6</v>
      </c>
      <c r="AF53" s="8">
        <f t="shared" si="27"/>
        <v>2.2225743581324242E-5</v>
      </c>
      <c r="AG53" s="8">
        <f t="shared" si="19"/>
        <v>2.3875584466427839E-5</v>
      </c>
      <c r="AR53" s="8"/>
    </row>
    <row r="54" spans="4:44" x14ac:dyDescent="0.2">
      <c r="D54">
        <v>111</v>
      </c>
      <c r="E54" s="53">
        <v>0.79466567999999993</v>
      </c>
    </row>
    <row r="55" spans="4:44" x14ac:dyDescent="0.2">
      <c r="D55">
        <v>112</v>
      </c>
      <c r="E55" s="53">
        <v>0.81850801000000006</v>
      </c>
    </row>
    <row r="56" spans="4:44" x14ac:dyDescent="0.2">
      <c r="D56">
        <v>113</v>
      </c>
      <c r="E56" s="53">
        <v>0.84019901000000008</v>
      </c>
    </row>
    <row r="57" spans="4:44" x14ac:dyDescent="0.2">
      <c r="D57">
        <v>114</v>
      </c>
      <c r="E57" s="53">
        <v>0.85971164999999994</v>
      </c>
    </row>
    <row r="58" spans="4:44" x14ac:dyDescent="0.2">
      <c r="D58">
        <v>115</v>
      </c>
      <c r="E58" s="53">
        <v>0.87705601999999994</v>
      </c>
    </row>
    <row r="59" spans="4:44" x14ac:dyDescent="0.2">
      <c r="D59">
        <v>116</v>
      </c>
      <c r="E59" s="53">
        <v>0.89227828999999992</v>
      </c>
    </row>
    <row r="60" spans="4:44" x14ac:dyDescent="0.2">
      <c r="D60">
        <v>117</v>
      </c>
      <c r="E60" s="53">
        <v>0.90545023000000002</v>
      </c>
    </row>
    <row r="61" spans="4:44" x14ac:dyDescent="0.2">
      <c r="D61">
        <v>118</v>
      </c>
      <c r="E61" s="53">
        <v>0.91666747999999998</v>
      </c>
    </row>
    <row r="62" spans="4:44" x14ac:dyDescent="0.2">
      <c r="D62">
        <v>119</v>
      </c>
      <c r="E62" s="53">
        <v>0.92604048000000005</v>
      </c>
    </row>
    <row r="63" spans="4:44" x14ac:dyDescent="0.2">
      <c r="D63">
        <v>120</v>
      </c>
      <c r="E63" s="53">
        <v>0</v>
      </c>
    </row>
  </sheetData>
  <mergeCells count="8">
    <mergeCell ref="AC1:AG1"/>
    <mergeCell ref="AI1:AJ1"/>
    <mergeCell ref="D1:E1"/>
    <mergeCell ref="G1:K1"/>
    <mergeCell ref="M1:O1"/>
    <mergeCell ref="Q1:Q2"/>
    <mergeCell ref="S1:V1"/>
    <mergeCell ref="X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F5FE-1BBB-3843-AE84-4EDA5CE42D58}">
  <dimension ref="A1:AU63"/>
  <sheetViews>
    <sheetView zoomScale="115" workbookViewId="0">
      <selection activeCell="X2" sqref="X2"/>
    </sheetView>
  </sheetViews>
  <sheetFormatPr baseColWidth="10" defaultRowHeight="16" x14ac:dyDescent="0.2"/>
  <cols>
    <col min="1" max="1" width="13" bestFit="1" customWidth="1"/>
    <col min="2" max="2" width="11.5" bestFit="1" customWidth="1"/>
    <col min="4" max="4" width="6.1640625" bestFit="1" customWidth="1"/>
    <col min="5" max="5" width="21.5" bestFit="1" customWidth="1"/>
    <col min="7" max="7" width="5.83203125" bestFit="1" customWidth="1"/>
    <col min="8" max="8" width="10.1640625" bestFit="1" customWidth="1"/>
    <col min="9" max="9" width="8.83203125" bestFit="1" customWidth="1"/>
    <col min="10" max="10" width="14.83203125" bestFit="1" customWidth="1"/>
    <col min="11" max="11" width="11.5" bestFit="1" customWidth="1"/>
    <col min="13" max="13" width="11.5" bestFit="1" customWidth="1"/>
    <col min="14" max="14" width="10.5" bestFit="1" customWidth="1"/>
    <col min="15" max="15" width="11.5" bestFit="1" customWidth="1"/>
    <col min="17" max="17" width="36.5" bestFit="1" customWidth="1"/>
    <col min="19" max="19" width="8.83203125" bestFit="1" customWidth="1"/>
    <col min="20" max="20" width="9.5" bestFit="1" customWidth="1"/>
    <col min="21" max="21" width="10.5" bestFit="1" customWidth="1"/>
    <col min="22" max="22" width="23.1640625" customWidth="1"/>
    <col min="24" max="24" width="8.83203125" bestFit="1" customWidth="1"/>
    <col min="25" max="25" width="9.5" bestFit="1" customWidth="1"/>
    <col min="26" max="26" width="10.5" bestFit="1" customWidth="1"/>
    <col min="27" max="27" width="8.1640625" bestFit="1" customWidth="1"/>
    <col min="28" max="28" width="6.83203125" bestFit="1" customWidth="1"/>
    <col min="29" max="29" width="8.83203125" bestFit="1" customWidth="1"/>
    <col min="30" max="30" width="9.5" bestFit="1" customWidth="1"/>
    <col min="31" max="31" width="10.5" bestFit="1" customWidth="1"/>
    <col min="32" max="32" width="8.1640625" bestFit="1" customWidth="1"/>
    <col min="33" max="33" width="10.5" bestFit="1" customWidth="1"/>
    <col min="34" max="34" width="7.1640625" bestFit="1" customWidth="1"/>
    <col min="35" max="35" width="13.6640625" bestFit="1" customWidth="1"/>
    <col min="36" max="36" width="10.5" bestFit="1" customWidth="1"/>
    <col min="39" max="39" width="9.5" bestFit="1" customWidth="1"/>
    <col min="42" max="42" width="5.83203125" bestFit="1" customWidth="1"/>
    <col min="46" max="46" width="11.1640625" bestFit="1" customWidth="1"/>
  </cols>
  <sheetData>
    <row r="1" spans="1:47" x14ac:dyDescent="0.2">
      <c r="A1" s="4" t="s">
        <v>10</v>
      </c>
      <c r="B1" s="5"/>
      <c r="D1" s="90" t="s">
        <v>3</v>
      </c>
      <c r="E1" s="90"/>
      <c r="G1" s="91" t="s">
        <v>8</v>
      </c>
      <c r="H1" s="91"/>
      <c r="I1" s="91"/>
      <c r="J1" s="91"/>
      <c r="K1" s="91"/>
      <c r="M1" s="85" t="s">
        <v>21</v>
      </c>
      <c r="N1" s="85"/>
      <c r="O1" s="85"/>
      <c r="Q1" s="95" t="s">
        <v>27</v>
      </c>
      <c r="S1" s="94" t="s">
        <v>28</v>
      </c>
      <c r="T1" s="94"/>
      <c r="U1" s="94"/>
      <c r="V1" s="94"/>
      <c r="X1" s="85" t="s">
        <v>74</v>
      </c>
      <c r="Y1" s="85"/>
      <c r="Z1" s="85"/>
      <c r="AA1" s="85"/>
      <c r="AB1" s="26" t="s">
        <v>72</v>
      </c>
      <c r="AC1" s="85" t="s">
        <v>87</v>
      </c>
      <c r="AD1" s="85"/>
      <c r="AE1" s="85"/>
      <c r="AF1" s="85"/>
      <c r="AG1" s="85"/>
      <c r="AH1" s="26" t="s">
        <v>86</v>
      </c>
      <c r="AI1" s="85" t="s">
        <v>29</v>
      </c>
      <c r="AJ1" s="85"/>
      <c r="AL1" s="9" t="s">
        <v>31</v>
      </c>
      <c r="AM1" s="10">
        <f>B9-AJ6</f>
        <v>4198.7501400540204</v>
      </c>
      <c r="AO1" s="9" t="s">
        <v>33</v>
      </c>
      <c r="AP1" s="55" cm="1">
        <f t="array" ref="AP1">MMULT(TRANSPOSE(AG4:AG53),G4:G53)/AJ6</f>
        <v>5.6063352772799382</v>
      </c>
      <c r="AT1" s="58"/>
      <c r="AU1" s="8"/>
    </row>
    <row r="2" spans="1:47" x14ac:dyDescent="0.2">
      <c r="A2" s="6" t="s">
        <v>11</v>
      </c>
      <c r="B2" s="51">
        <v>50</v>
      </c>
      <c r="D2" s="1" t="s">
        <v>1</v>
      </c>
      <c r="E2" s="1" t="s">
        <v>2</v>
      </c>
      <c r="G2" s="3" t="s">
        <v>0</v>
      </c>
      <c r="H2" s="3" t="s">
        <v>4</v>
      </c>
      <c r="I2" s="3" t="s">
        <v>6</v>
      </c>
      <c r="J2" s="3" t="s">
        <v>5</v>
      </c>
      <c r="K2" s="3" t="s">
        <v>7</v>
      </c>
      <c r="M2" s="7" t="s">
        <v>22</v>
      </c>
      <c r="N2" s="7" t="s">
        <v>23</v>
      </c>
      <c r="O2" s="7" t="s">
        <v>24</v>
      </c>
      <c r="Q2" s="95"/>
      <c r="S2" s="22" t="s">
        <v>11</v>
      </c>
      <c r="T2" s="22" t="s">
        <v>12</v>
      </c>
      <c r="U2" s="22" t="s">
        <v>13</v>
      </c>
      <c r="V2" s="22" t="s">
        <v>26</v>
      </c>
      <c r="X2" s="39" t="s">
        <v>11</v>
      </c>
      <c r="Y2" s="39" t="s">
        <v>12</v>
      </c>
      <c r="Z2" s="39" t="s">
        <v>13</v>
      </c>
      <c r="AA2" s="39" t="s">
        <v>26</v>
      </c>
      <c r="AC2" s="39" t="s">
        <v>11</v>
      </c>
      <c r="AD2" s="39" t="s">
        <v>12</v>
      </c>
      <c r="AE2" s="39" t="s">
        <v>13</v>
      </c>
      <c r="AF2" s="39" t="s">
        <v>26</v>
      </c>
      <c r="AG2" s="39" t="s">
        <v>34</v>
      </c>
      <c r="AI2" s="39" t="s">
        <v>11</v>
      </c>
      <c r="AJ2" s="62">
        <f>SUM(AC4:AC53)</f>
        <v>294.65521204486458</v>
      </c>
      <c r="AL2" s="9" t="s">
        <v>32</v>
      </c>
      <c r="AM2" s="10">
        <f>'Base Case'!AM1-CAT!AM1</f>
        <v>5.2121085813269019</v>
      </c>
      <c r="AR2" s="58"/>
      <c r="AT2" s="58"/>
      <c r="AU2" s="8"/>
    </row>
    <row r="3" spans="1:47" x14ac:dyDescent="0.2">
      <c r="A3" s="6" t="s">
        <v>15</v>
      </c>
      <c r="B3" s="51">
        <v>80000</v>
      </c>
      <c r="D3">
        <v>60</v>
      </c>
      <c r="E3" s="61">
        <f>0.00646787+$B$11</f>
        <v>7.9678700000000002E-3</v>
      </c>
      <c r="G3">
        <v>0</v>
      </c>
      <c r="H3" s="53">
        <v>0</v>
      </c>
      <c r="I3" s="53">
        <f>LN(1+H3)</f>
        <v>0</v>
      </c>
      <c r="J3" s="53">
        <f>EXP(-I3*G3)</f>
        <v>1</v>
      </c>
      <c r="K3" s="54" t="s">
        <v>9</v>
      </c>
      <c r="M3" s="8">
        <f>B3</f>
        <v>80000</v>
      </c>
      <c r="N3" s="8">
        <f>B4</f>
        <v>20000</v>
      </c>
      <c r="O3" s="8">
        <f>N3+M3</f>
        <v>100000</v>
      </c>
      <c r="Q3" s="53">
        <v>1</v>
      </c>
      <c r="AI3" s="7" t="s">
        <v>12</v>
      </c>
      <c r="AJ3" s="24">
        <f>SUM(AD4:AD53)</f>
        <v>7835.5527825617337</v>
      </c>
      <c r="AR3" s="8"/>
    </row>
    <row r="4" spans="1:47" x14ac:dyDescent="0.2">
      <c r="A4" s="6" t="s">
        <v>16</v>
      </c>
      <c r="B4" s="51">
        <v>20000</v>
      </c>
      <c r="D4">
        <v>61</v>
      </c>
      <c r="E4" s="53">
        <v>7.1002599999999997E-3</v>
      </c>
      <c r="G4">
        <v>1</v>
      </c>
      <c r="H4" s="53">
        <v>3.5139999999999998E-2</v>
      </c>
      <c r="I4" s="53">
        <f>LN(1+H4)</f>
        <v>3.4536683270235471E-2</v>
      </c>
      <c r="J4" s="53">
        <f t="shared" ref="J4:J53" si="0">EXP(-I4*G4)</f>
        <v>0.96605290105686192</v>
      </c>
      <c r="K4" s="53">
        <f>-LN(J4/J3)</f>
        <v>3.4536683270235465E-2</v>
      </c>
      <c r="M4" s="8">
        <f>M3*(1-$B$6)*EXP(K4*1)</f>
        <v>80989.353600000002</v>
      </c>
      <c r="N4" s="8">
        <f>N3*(1-$B$6)*EXP(K4*1)</f>
        <v>20247.338400000001</v>
      </c>
      <c r="O4" s="8">
        <f t="shared" ref="O4:O53" si="1">N4+M4</f>
        <v>101236.69200000001</v>
      </c>
      <c r="Q4" s="53">
        <f>Q3*(1-E3)*(1-$B$8)</f>
        <v>0.84322731049999999</v>
      </c>
      <c r="S4" s="8">
        <v>50</v>
      </c>
      <c r="T4" s="8">
        <f>O4*$B$7 / (1-$B$6)</f>
        <v>1449.1960000000001</v>
      </c>
      <c r="U4" s="8">
        <f>(O4-$B$10)*$B$8*(1-E3)</f>
        <v>15061.531583447095</v>
      </c>
      <c r="V4" s="8">
        <f>MAX(O4,$B$9)*E3</f>
        <v>806.64080108604014</v>
      </c>
      <c r="X4" s="8">
        <f t="shared" ref="X4:X35" si="2">S4*Q3</f>
        <v>50</v>
      </c>
      <c r="Y4" s="8">
        <f t="shared" ref="Y4:Y35" si="3">T4*Q3</f>
        <v>1449.1960000000001</v>
      </c>
      <c r="Z4" s="8">
        <f t="shared" ref="Z4:Z35" si="4">U4*Q3</f>
        <v>15061.531583447095</v>
      </c>
      <c r="AA4" s="8">
        <f t="shared" ref="AA4:AA35" si="5">V4*Q3</f>
        <v>806.64080108604014</v>
      </c>
      <c r="AC4" s="8">
        <f t="shared" ref="AC4:AC35" si="6">X4*J4</f>
        <v>48.302645052843097</v>
      </c>
      <c r="AD4" s="8">
        <f t="shared" ref="AD4:AD35" si="7">Y4*J4</f>
        <v>1400.0000000000002</v>
      </c>
      <c r="AE4" s="8">
        <f t="shared" ref="AE4:AE35" si="8">Z4*J4</f>
        <v>14550.236280548617</v>
      </c>
      <c r="AF4" s="8">
        <f t="shared" ref="AF4:AF35" si="9">AA4*J4</f>
        <v>779.25768600000015</v>
      </c>
      <c r="AG4" s="8">
        <f>SUM(AC4:AF4)</f>
        <v>16777.796611601461</v>
      </c>
      <c r="AI4" s="7" t="s">
        <v>13</v>
      </c>
      <c r="AJ4" s="24">
        <f>SUM(AE4:AE53)</f>
        <v>81104.466614124001</v>
      </c>
      <c r="AR4" s="8"/>
    </row>
    <row r="5" spans="1:47" x14ac:dyDescent="0.2">
      <c r="A5" s="6" t="s">
        <v>17</v>
      </c>
      <c r="B5" s="59">
        <v>0.02</v>
      </c>
      <c r="D5">
        <v>62</v>
      </c>
      <c r="E5" s="53">
        <v>7.8151000000000002E-3</v>
      </c>
      <c r="G5">
        <v>2</v>
      </c>
      <c r="H5" s="53">
        <v>3.0349999999999999E-2</v>
      </c>
      <c r="I5" s="53">
        <f t="shared" ref="I5:I53" si="10">LN(1+H5)</f>
        <v>2.9898550345863351E-2</v>
      </c>
      <c r="J5" s="53">
        <f t="shared" si="0"/>
        <v>0.94195563634332247</v>
      </c>
      <c r="K5" s="53">
        <f t="shared" ref="K5:K53" si="11">-LN(J5/J4)</f>
        <v>2.5260417421491276E-2</v>
      </c>
      <c r="M5" s="8">
        <f t="shared" ref="M5:M53" si="12">M4*(1-$B$6)*EXP(K5*1)</f>
        <v>81233.889418663239</v>
      </c>
      <c r="N5" s="8">
        <f t="shared" ref="N5:N53" si="13">N4*(1-$B$6)*EXP(K5*1)</f>
        <v>20308.47235466581</v>
      </c>
      <c r="O5" s="8">
        <f t="shared" si="1"/>
        <v>101542.36177332904</v>
      </c>
      <c r="Q5" s="53">
        <f t="shared" ref="Q5:Q53" si="14">Q4*(1-E4)*(1-$B$8)</f>
        <v>0.71165415075289684</v>
      </c>
      <c r="S5" s="8">
        <f t="shared" ref="S5:S53" si="15">S4*(1+$B$5)</f>
        <v>51</v>
      </c>
      <c r="T5" s="8">
        <f t="shared" ref="T5:T53" si="16">O5*$B$7 / (1-$B$6)</f>
        <v>1453.5716409270008</v>
      </c>
      <c r="U5" s="8">
        <f t="shared" ref="U5:U53" si="17">(O5-$B$10)*$B$8*(1-E4)</f>
        <v>15120.228991338652</v>
      </c>
      <c r="V5" s="8">
        <f t="shared" ref="V5:V53" si="18">MAX(O5,$B$9)*E4</f>
        <v>720.97716960469722</v>
      </c>
      <c r="X5" s="8">
        <f t="shared" si="2"/>
        <v>43.004592835499999</v>
      </c>
      <c r="Y5" s="8">
        <f t="shared" si="3"/>
        <v>1225.6913053979465</v>
      </c>
      <c r="Z5" s="8">
        <f t="shared" si="4"/>
        <v>12749.79002651062</v>
      </c>
      <c r="AA5" s="8">
        <f t="shared" si="5"/>
        <v>607.94763965767117</v>
      </c>
      <c r="AC5" s="8">
        <f t="shared" si="6"/>
        <v>40.508418610048885</v>
      </c>
      <c r="AD5" s="8">
        <f t="shared" si="7"/>
        <v>1154.5468335366004</v>
      </c>
      <c r="AE5" s="8">
        <f t="shared" si="8"/>
        <v>12009.736577665557</v>
      </c>
      <c r="AF5" s="8">
        <f t="shared" si="9"/>
        <v>572.65970577716257</v>
      </c>
      <c r="AG5" s="8">
        <f t="shared" ref="AG5:AG53" si="19">SUM(AC5:AF5)</f>
        <v>13777.451535589369</v>
      </c>
      <c r="AI5" s="7" t="s">
        <v>26</v>
      </c>
      <c r="AJ5" s="24">
        <f>SUM(AF4:AF53)</f>
        <v>6566.5752512153813</v>
      </c>
      <c r="AR5" s="8"/>
    </row>
    <row r="6" spans="1:47" x14ac:dyDescent="0.2">
      <c r="A6" s="6" t="s">
        <v>18</v>
      </c>
      <c r="B6" s="59">
        <v>2.1999999999999999E-2</v>
      </c>
      <c r="D6">
        <v>63</v>
      </c>
      <c r="E6" s="53">
        <v>8.6648699999999999E-3</v>
      </c>
      <c r="G6">
        <v>3</v>
      </c>
      <c r="H6" s="53">
        <v>2.7830000000000001E-2</v>
      </c>
      <c r="I6" s="53">
        <f t="shared" si="10"/>
        <v>2.7449783708099751E-2</v>
      </c>
      <c r="J6" s="53">
        <f t="shared" si="0"/>
        <v>0.92095016751412118</v>
      </c>
      <c r="K6" s="53">
        <f t="shared" si="11"/>
        <v>2.2552250432572456E-2</v>
      </c>
      <c r="M6" s="8">
        <f t="shared" si="12"/>
        <v>81258.802918728543</v>
      </c>
      <c r="N6" s="8">
        <f t="shared" si="13"/>
        <v>20314.700729682136</v>
      </c>
      <c r="O6" s="8">
        <f t="shared" si="1"/>
        <v>101573.50364841068</v>
      </c>
      <c r="Q6" s="53">
        <f t="shared" si="14"/>
        <v>0.6001786270394458</v>
      </c>
      <c r="S6" s="8">
        <f t="shared" si="15"/>
        <v>52.02</v>
      </c>
      <c r="T6" s="8">
        <f t="shared" si="16"/>
        <v>1454.0174346398258</v>
      </c>
      <c r="U6" s="8">
        <f t="shared" si="17"/>
        <v>15113.977929307197</v>
      </c>
      <c r="V6" s="8">
        <f t="shared" si="18"/>
        <v>793.80708836269434</v>
      </c>
      <c r="X6" s="8">
        <f t="shared" si="2"/>
        <v>37.020248922165699</v>
      </c>
      <c r="Y6" s="8">
        <f t="shared" si="3"/>
        <v>1034.7575426285109</v>
      </c>
      <c r="Z6" s="8">
        <f t="shared" si="4"/>
        <v>10755.925127779139</v>
      </c>
      <c r="AA6" s="8">
        <f t="shared" si="5"/>
        <v>564.91610933038294</v>
      </c>
      <c r="AC6" s="8">
        <f t="shared" si="6"/>
        <v>34.093804446282967</v>
      </c>
      <c r="AD6" s="8">
        <f t="shared" si="7"/>
        <v>952.96013222022748</v>
      </c>
      <c r="AE6" s="8">
        <f t="shared" si="8"/>
        <v>9905.6710481975442</v>
      </c>
      <c r="AF6" s="8">
        <f t="shared" si="9"/>
        <v>520.2595855192418</v>
      </c>
      <c r="AG6" s="8">
        <f t="shared" si="19"/>
        <v>11412.984570383296</v>
      </c>
      <c r="AI6" s="7" t="s">
        <v>30</v>
      </c>
      <c r="AJ6" s="24">
        <f>SUM(AJ2:AJ5)</f>
        <v>95801.24985994598</v>
      </c>
      <c r="AR6" s="8"/>
    </row>
    <row r="7" spans="1:47" x14ac:dyDescent="0.2">
      <c r="A7" s="6" t="s">
        <v>19</v>
      </c>
      <c r="B7" s="59">
        <v>1.4E-2</v>
      </c>
      <c r="D7">
        <v>64</v>
      </c>
      <c r="E7" s="53">
        <v>9.6527000000000002E-3</v>
      </c>
      <c r="G7">
        <v>4</v>
      </c>
      <c r="H7" s="53">
        <v>2.6370000000000001E-2</v>
      </c>
      <c r="I7" s="53">
        <f t="shared" si="10"/>
        <v>2.6028305521127008E-2</v>
      </c>
      <c r="J7" s="53">
        <f t="shared" si="0"/>
        <v>0.90112326459071324</v>
      </c>
      <c r="K7" s="53">
        <f t="shared" si="11"/>
        <v>2.1763870960208789E-2</v>
      </c>
      <c r="M7" s="8">
        <f t="shared" si="12"/>
        <v>81219.666893987189</v>
      </c>
      <c r="N7" s="8">
        <f t="shared" si="13"/>
        <v>20304.916723496797</v>
      </c>
      <c r="O7" s="8">
        <f t="shared" si="1"/>
        <v>101524.58361748399</v>
      </c>
      <c r="Q7" s="53">
        <f t="shared" si="14"/>
        <v>0.50573143367046491</v>
      </c>
      <c r="S7" s="8">
        <f t="shared" si="15"/>
        <v>53.060400000000001</v>
      </c>
      <c r="T7" s="8">
        <f t="shared" si="16"/>
        <v>1453.3171478985439</v>
      </c>
      <c r="U7" s="8">
        <f t="shared" si="17"/>
        <v>15093.758939405154</v>
      </c>
      <c r="V7" s="8">
        <f t="shared" si="18"/>
        <v>879.69731884962846</v>
      </c>
      <c r="X7" s="8">
        <f t="shared" si="2"/>
        <v>31.845718022163812</v>
      </c>
      <c r="Y7" s="8">
        <f t="shared" si="3"/>
        <v>872.2498904786313</v>
      </c>
      <c r="Z7" s="8">
        <f t="shared" si="4"/>
        <v>9058.9515171165476</v>
      </c>
      <c r="AA7" s="8">
        <f t="shared" si="5"/>
        <v>527.97552903745157</v>
      </c>
      <c r="AC7" s="8">
        <f t="shared" si="6"/>
        <v>28.696917387367566</v>
      </c>
      <c r="AD7" s="8">
        <f t="shared" si="7"/>
        <v>786.00466884699631</v>
      </c>
      <c r="AE7" s="8">
        <f t="shared" si="8"/>
        <v>8163.2319648730581</v>
      </c>
      <c r="AF7" s="8">
        <f t="shared" si="9"/>
        <v>475.77103235023725</v>
      </c>
      <c r="AG7" s="8">
        <f t="shared" si="19"/>
        <v>9453.7045834576602</v>
      </c>
      <c r="AR7" s="8"/>
    </row>
    <row r="8" spans="1:47" x14ac:dyDescent="0.2">
      <c r="A8" s="6" t="s">
        <v>20</v>
      </c>
      <c r="B8" s="59">
        <v>0.15</v>
      </c>
      <c r="D8">
        <v>65</v>
      </c>
      <c r="E8" s="53">
        <v>1.0795270000000001E-2</v>
      </c>
      <c r="G8">
        <v>5</v>
      </c>
      <c r="H8" s="53">
        <v>2.5489999999999999E-2</v>
      </c>
      <c r="I8" s="53">
        <f t="shared" si="10"/>
        <v>2.5170547141944267E-2</v>
      </c>
      <c r="J8" s="53">
        <f t="shared" si="0"/>
        <v>0.88174468672828576</v>
      </c>
      <c r="K8" s="53">
        <f t="shared" si="11"/>
        <v>2.1739513625213296E-2</v>
      </c>
      <c r="M8" s="8">
        <f t="shared" si="12"/>
        <v>81178.572400251753</v>
      </c>
      <c r="N8" s="8">
        <f t="shared" si="13"/>
        <v>20294.643100062938</v>
      </c>
      <c r="O8" s="8">
        <f t="shared" si="1"/>
        <v>101473.21550031469</v>
      </c>
      <c r="Q8" s="53">
        <f t="shared" si="14"/>
        <v>0.4257222958815729</v>
      </c>
      <c r="S8" s="8">
        <f t="shared" si="15"/>
        <v>54.121608000000002</v>
      </c>
      <c r="T8" s="8">
        <f t="shared" si="16"/>
        <v>1452.58181697792</v>
      </c>
      <c r="U8" s="8">
        <f t="shared" si="17"/>
        <v>15071.087707058221</v>
      </c>
      <c r="V8" s="8">
        <f t="shared" si="18"/>
        <v>979.49050725988764</v>
      </c>
      <c r="X8" s="8">
        <f t="shared" si="2"/>
        <v>27.370998406390903</v>
      </c>
      <c r="Y8" s="8">
        <f t="shared" si="3"/>
        <v>734.61628482389233</v>
      </c>
      <c r="Z8" s="8">
        <f t="shared" si="4"/>
        <v>7621.9227930638735</v>
      </c>
      <c r="AA8" s="8">
        <f t="shared" si="5"/>
        <v>495.35913850315387</v>
      </c>
      <c r="AC8" s="8">
        <f t="shared" si="6"/>
        <v>24.134232415283556</v>
      </c>
      <c r="AD8" s="8">
        <f t="shared" si="7"/>
        <v>647.74400592754012</v>
      </c>
      <c r="AE8" s="8">
        <f t="shared" si="8"/>
        <v>6720.5899254372862</v>
      </c>
      <c r="AF8" s="8">
        <f t="shared" si="9"/>
        <v>436.78028839745696</v>
      </c>
      <c r="AG8" s="8">
        <f t="shared" si="19"/>
        <v>7829.2484521775668</v>
      </c>
      <c r="AR8" s="8"/>
    </row>
    <row r="9" spans="1:47" x14ac:dyDescent="0.2">
      <c r="A9" s="6" t="s">
        <v>14</v>
      </c>
      <c r="B9" s="51">
        <v>100000</v>
      </c>
      <c r="D9">
        <v>66</v>
      </c>
      <c r="E9" s="53">
        <v>1.1728260000000001E-2</v>
      </c>
      <c r="G9">
        <v>6</v>
      </c>
      <c r="H9" s="53">
        <v>2.5020000000000001E-2</v>
      </c>
      <c r="I9" s="53">
        <f t="shared" si="10"/>
        <v>2.4712124595133091E-2</v>
      </c>
      <c r="J9" s="53">
        <f t="shared" si="0"/>
        <v>0.86219592102620657</v>
      </c>
      <c r="K9" s="53">
        <f t="shared" si="11"/>
        <v>2.2420011861077244E-2</v>
      </c>
      <c r="M9" s="8">
        <f t="shared" si="12"/>
        <v>81192.731414463808</v>
      </c>
      <c r="N9" s="8">
        <f t="shared" si="13"/>
        <v>20298.182853615952</v>
      </c>
      <c r="O9" s="8">
        <f t="shared" si="1"/>
        <v>101490.91426807977</v>
      </c>
      <c r="Q9" s="53">
        <f t="shared" si="14"/>
        <v>0.35795753243963468</v>
      </c>
      <c r="S9" s="8">
        <f t="shared" si="15"/>
        <v>55.204040160000005</v>
      </c>
      <c r="T9" s="8">
        <f t="shared" si="16"/>
        <v>1452.8351735716942</v>
      </c>
      <c r="U9" s="8">
        <f t="shared" si="17"/>
        <v>15056.326252711347</v>
      </c>
      <c r="V9" s="8">
        <f t="shared" si="18"/>
        <v>1095.6218220707735</v>
      </c>
      <c r="X9" s="8">
        <f t="shared" si="2"/>
        <v>23.501590718853755</v>
      </c>
      <c r="Y9" s="8">
        <f t="shared" si="3"/>
        <v>618.50432563044512</v>
      </c>
      <c r="Z9" s="8">
        <f t="shared" si="4"/>
        <v>6409.813779846274</v>
      </c>
      <c r="AA9" s="8">
        <f t="shared" si="5"/>
        <v>466.43063750992189</v>
      </c>
      <c r="AC9" s="8">
        <f t="shared" si="6"/>
        <v>20.262975655423062</v>
      </c>
      <c r="AD9" s="8">
        <f t="shared" si="7"/>
        <v>533.27190669563447</v>
      </c>
      <c r="AE9" s="8">
        <f t="shared" si="8"/>
        <v>5526.5152955210287</v>
      </c>
      <c r="AF9" s="8">
        <f t="shared" si="9"/>
        <v>402.15459310270779</v>
      </c>
      <c r="AG9" s="8">
        <f t="shared" si="19"/>
        <v>6482.204770974794</v>
      </c>
      <c r="AR9" s="8"/>
    </row>
    <row r="10" spans="1:47" x14ac:dyDescent="0.2">
      <c r="A10" s="6" t="s">
        <v>25</v>
      </c>
      <c r="B10" s="51">
        <v>20</v>
      </c>
      <c r="D10">
        <v>67</v>
      </c>
      <c r="E10" s="53">
        <v>1.2797940000000001E-2</v>
      </c>
      <c r="G10">
        <v>7</v>
      </c>
      <c r="H10" s="53">
        <v>2.477E-2</v>
      </c>
      <c r="I10" s="53">
        <f t="shared" si="10"/>
        <v>2.4468197167211519E-2</v>
      </c>
      <c r="J10" s="53">
        <f t="shared" si="0"/>
        <v>0.84258782390013232</v>
      </c>
      <c r="K10" s="53">
        <f t="shared" si="11"/>
        <v>2.3004632599682183E-2</v>
      </c>
      <c r="M10" s="8">
        <f t="shared" si="12"/>
        <v>81254.382012178394</v>
      </c>
      <c r="N10" s="8">
        <f t="shared" si="13"/>
        <v>20313.595503044598</v>
      </c>
      <c r="O10" s="8">
        <f t="shared" si="1"/>
        <v>101567.977515223</v>
      </c>
      <c r="Q10" s="53">
        <f t="shared" si="14"/>
        <v>0.30069541641569059</v>
      </c>
      <c r="S10" s="8">
        <f t="shared" si="15"/>
        <v>56.308120963200004</v>
      </c>
      <c r="T10" s="8">
        <f t="shared" si="16"/>
        <v>1453.9383284387752</v>
      </c>
      <c r="U10" s="8">
        <f t="shared" si="17"/>
        <v>15053.549464867545</v>
      </c>
      <c r="V10" s="8">
        <f t="shared" si="18"/>
        <v>1191.2156479726893</v>
      </c>
      <c r="X10" s="8">
        <f t="shared" si="2"/>
        <v>20.155916036299541</v>
      </c>
      <c r="Y10" s="8">
        <f t="shared" si="3"/>
        <v>520.44817636735115</v>
      </c>
      <c r="Z10" s="8">
        <f t="shared" si="4"/>
        <v>5388.5314209019698</v>
      </c>
      <c r="AA10" s="8">
        <f t="shared" si="5"/>
        <v>426.40461395178437</v>
      </c>
      <c r="AC10" s="8">
        <f t="shared" si="6"/>
        <v>16.98312943173941</v>
      </c>
      <c r="AD10" s="8">
        <f t="shared" si="7"/>
        <v>438.5232963781587</v>
      </c>
      <c r="AE10" s="8">
        <f t="shared" si="8"/>
        <v>4540.3109639552786</v>
      </c>
      <c r="AF10" s="8">
        <f t="shared" si="9"/>
        <v>359.28333577060999</v>
      </c>
      <c r="AG10" s="8">
        <f t="shared" si="19"/>
        <v>5355.1007255357872</v>
      </c>
      <c r="AR10" s="8"/>
    </row>
    <row r="11" spans="1:47" x14ac:dyDescent="0.2">
      <c r="A11" s="17" t="s">
        <v>75</v>
      </c>
      <c r="B11" s="60">
        <v>1.5E-3</v>
      </c>
      <c r="D11">
        <v>68</v>
      </c>
      <c r="E11" s="53">
        <v>1.397499E-2</v>
      </c>
      <c r="G11">
        <v>8</v>
      </c>
      <c r="H11" s="53">
        <v>2.4660000000000001E-2</v>
      </c>
      <c r="I11" s="53">
        <f t="shared" si="10"/>
        <v>2.4360850246257219E-2</v>
      </c>
      <c r="J11" s="53">
        <f t="shared" si="0"/>
        <v>0.8229278065902943</v>
      </c>
      <c r="K11" s="53">
        <f t="shared" si="11"/>
        <v>2.3609421799577101E-2</v>
      </c>
      <c r="M11" s="8">
        <f t="shared" si="12"/>
        <v>81365.273383019186</v>
      </c>
      <c r="N11" s="8">
        <f t="shared" si="13"/>
        <v>20341.318345754797</v>
      </c>
      <c r="O11" s="8">
        <f t="shared" si="1"/>
        <v>101706.59172877399</v>
      </c>
      <c r="Q11" s="53">
        <f t="shared" si="14"/>
        <v>0.25232006434040843</v>
      </c>
      <c r="S11" s="8">
        <f t="shared" si="15"/>
        <v>57.434283382464002</v>
      </c>
      <c r="T11" s="8">
        <f t="shared" si="16"/>
        <v>1455.9225809844947</v>
      </c>
      <c r="U11" s="8">
        <f t="shared" si="17"/>
        <v>15057.781924353694</v>
      </c>
      <c r="V11" s="8">
        <f t="shared" si="18"/>
        <v>1301.6348585493458</v>
      </c>
      <c r="X11" s="8">
        <f t="shared" si="2"/>
        <v>17.27022575822679</v>
      </c>
      <c r="Y11" s="8">
        <f t="shared" si="3"/>
        <v>437.78924675813965</v>
      </c>
      <c r="Z11" s="8">
        <f t="shared" si="4"/>
        <v>4527.8060060401931</v>
      </c>
      <c r="AA11" s="8">
        <f t="shared" si="5"/>
        <v>391.39563581267407</v>
      </c>
      <c r="AC11" s="8">
        <f t="shared" si="6"/>
        <v>14.212149002536774</v>
      </c>
      <c r="AD11" s="8">
        <f t="shared" si="7"/>
        <v>360.26894458349295</v>
      </c>
      <c r="AE11" s="8">
        <f t="shared" si="8"/>
        <v>3726.0574652170171</v>
      </c>
      <c r="AF11" s="8">
        <f t="shared" si="9"/>
        <v>322.09035208833751</v>
      </c>
      <c r="AG11" s="8">
        <f t="shared" si="19"/>
        <v>4422.6289108913843</v>
      </c>
      <c r="AR11" s="8"/>
    </row>
    <row r="12" spans="1:47" x14ac:dyDescent="0.2">
      <c r="D12">
        <v>69</v>
      </c>
      <c r="E12" s="53">
        <v>1.5660050000000002E-2</v>
      </c>
      <c r="G12">
        <v>9</v>
      </c>
      <c r="H12" s="53">
        <v>2.4639999999999999E-2</v>
      </c>
      <c r="I12" s="53">
        <f t="shared" si="10"/>
        <v>2.4341331386158117E-2</v>
      </c>
      <c r="J12" s="53">
        <f t="shared" si="0"/>
        <v>0.80326389514893914</v>
      </c>
      <c r="K12" s="53">
        <f t="shared" si="11"/>
        <v>2.4185180505365337E-2</v>
      </c>
      <c r="M12" s="8">
        <f t="shared" si="12"/>
        <v>81523.240297631026</v>
      </c>
      <c r="N12" s="8">
        <f t="shared" si="13"/>
        <v>20380.810074407756</v>
      </c>
      <c r="O12" s="8">
        <f t="shared" si="1"/>
        <v>101904.05037203878</v>
      </c>
      <c r="Q12" s="53">
        <f t="shared" si="14"/>
        <v>0.21147480986978409</v>
      </c>
      <c r="S12" s="8">
        <f t="shared" si="15"/>
        <v>58.582969050113284</v>
      </c>
      <c r="T12" s="8">
        <f t="shared" si="16"/>
        <v>1458.7491873297986</v>
      </c>
      <c r="U12" s="8">
        <f t="shared" si="17"/>
        <v>15069.033268039506</v>
      </c>
      <c r="V12" s="8">
        <f t="shared" si="18"/>
        <v>1424.1080849087382</v>
      </c>
      <c r="X12" s="8">
        <f t="shared" si="2"/>
        <v>14.781658519976739</v>
      </c>
      <c r="Y12" s="8">
        <f t="shared" si="3"/>
        <v>368.07168880357329</v>
      </c>
      <c r="Z12" s="8">
        <f t="shared" si="4"/>
        <v>3802.2194437394833</v>
      </c>
      <c r="AA12" s="8">
        <f t="shared" si="5"/>
        <v>359.33104361186867</v>
      </c>
      <c r="AC12" s="8">
        <f t="shared" si="6"/>
        <v>11.873572599518019</v>
      </c>
      <c r="AD12" s="8">
        <f t="shared" si="7"/>
        <v>295.65869844240643</v>
      </c>
      <c r="AE12" s="8">
        <f t="shared" si="8"/>
        <v>3054.18560058921</v>
      </c>
      <c r="AF12" s="8">
        <f t="shared" si="9"/>
        <v>288.63765373960297</v>
      </c>
      <c r="AG12" s="8">
        <f t="shared" si="19"/>
        <v>3650.3555253707377</v>
      </c>
      <c r="AR12" s="8"/>
    </row>
    <row r="13" spans="1:47" x14ac:dyDescent="0.2">
      <c r="D13">
        <v>70</v>
      </c>
      <c r="E13" s="53">
        <v>1.7473579999999999E-2</v>
      </c>
      <c r="G13">
        <v>10</v>
      </c>
      <c r="H13" s="53">
        <v>2.47E-2</v>
      </c>
      <c r="I13" s="53">
        <f t="shared" si="10"/>
        <v>2.4399886823535121E-2</v>
      </c>
      <c r="J13" s="53">
        <f t="shared" si="0"/>
        <v>0.78348852098697153</v>
      </c>
      <c r="K13" s="53">
        <f t="shared" si="11"/>
        <v>2.4926885759928158E-2</v>
      </c>
      <c r="M13" s="8">
        <f t="shared" si="12"/>
        <v>81742.119978905219</v>
      </c>
      <c r="N13" s="8">
        <f t="shared" si="13"/>
        <v>20435.529994726305</v>
      </c>
      <c r="O13" s="8">
        <f t="shared" si="1"/>
        <v>102177.64997363152</v>
      </c>
      <c r="Q13" s="53">
        <f t="shared" si="14"/>
        <v>0.17693863820746034</v>
      </c>
      <c r="S13" s="8">
        <f t="shared" si="15"/>
        <v>59.754628431115549</v>
      </c>
      <c r="T13" s="8">
        <f t="shared" si="16"/>
        <v>1462.6657460438048</v>
      </c>
      <c r="U13" s="8">
        <f t="shared" si="17"/>
        <v>15083.678410074292</v>
      </c>
      <c r="V13" s="8">
        <f t="shared" si="18"/>
        <v>1600.1071074695685</v>
      </c>
      <c r="X13" s="8">
        <f t="shared" si="2"/>
        <v>12.636598686309755</v>
      </c>
      <c r="Y13" s="8">
        <f t="shared" si="3"/>
        <v>309.31696054765951</v>
      </c>
      <c r="Z13" s="8">
        <f t="shared" si="4"/>
        <v>3189.8180239074281</v>
      </c>
      <c r="AA13" s="8">
        <f t="shared" si="5"/>
        <v>338.38234632341721</v>
      </c>
      <c r="AC13" s="8">
        <f t="shared" si="6"/>
        <v>9.9006300150427364</v>
      </c>
      <c r="AD13" s="8">
        <f t="shared" si="7"/>
        <v>242.34628793567117</v>
      </c>
      <c r="AE13" s="8">
        <f t="shared" si="8"/>
        <v>2499.185805768815</v>
      </c>
      <c r="AF13" s="8">
        <f t="shared" si="9"/>
        <v>265.11868404903532</v>
      </c>
      <c r="AG13" s="8">
        <f t="shared" si="19"/>
        <v>3016.5514077685643</v>
      </c>
      <c r="AR13" s="8"/>
    </row>
    <row r="14" spans="1:47" x14ac:dyDescent="0.2">
      <c r="D14">
        <v>71</v>
      </c>
      <c r="E14" s="53">
        <v>1.9737480000000002E-2</v>
      </c>
      <c r="G14">
        <v>11</v>
      </c>
      <c r="H14" s="53">
        <v>2.487E-2</v>
      </c>
      <c r="I14" s="53">
        <f t="shared" si="10"/>
        <v>2.4565775278567011E-2</v>
      </c>
      <c r="J14" s="53">
        <f t="shared" si="0"/>
        <v>0.76320887666583503</v>
      </c>
      <c r="K14" s="53">
        <f t="shared" si="11"/>
        <v>2.622465982888585E-2</v>
      </c>
      <c r="M14" s="8">
        <f t="shared" si="12"/>
        <v>82068.023997806333</v>
      </c>
      <c r="N14" s="8">
        <f t="shared" si="13"/>
        <v>20517.005999451583</v>
      </c>
      <c r="O14" s="8">
        <f t="shared" si="1"/>
        <v>102585.02999725792</v>
      </c>
      <c r="Q14" s="53">
        <f t="shared" si="14"/>
        <v>0.14776985374400353</v>
      </c>
      <c r="S14" s="8">
        <f t="shared" si="15"/>
        <v>60.949720999737863</v>
      </c>
      <c r="T14" s="8">
        <f t="shared" si="16"/>
        <v>1468.4973619239377</v>
      </c>
      <c r="U14" s="8">
        <f t="shared" si="17"/>
        <v>15115.927761059766</v>
      </c>
      <c r="V14" s="8">
        <f t="shared" si="18"/>
        <v>1792.5277284594861</v>
      </c>
      <c r="X14" s="8">
        <f t="shared" si="2"/>
        <v>10.784360632818265</v>
      </c>
      <c r="Y14" s="8">
        <f t="shared" si="3"/>
        <v>259.83392343006955</v>
      </c>
      <c r="Z14" s="8">
        <f t="shared" si="4"/>
        <v>2674.5916732842597</v>
      </c>
      <c r="AA14" s="8">
        <f t="shared" si="5"/>
        <v>317.16741522273372</v>
      </c>
      <c r="AC14" s="8">
        <f t="shared" si="6"/>
        <v>8.2307197641324823</v>
      </c>
      <c r="AD14" s="8">
        <f t="shared" si="7"/>
        <v>198.30755682073996</v>
      </c>
      <c r="AE14" s="8">
        <f t="shared" si="8"/>
        <v>2041.2721065070759</v>
      </c>
      <c r="AF14" s="8">
        <f t="shared" si="9"/>
        <v>242.06498668714906</v>
      </c>
      <c r="AG14" s="8">
        <f t="shared" si="19"/>
        <v>2489.8753697790976</v>
      </c>
      <c r="AR14" s="8"/>
    </row>
    <row r="15" spans="1:47" x14ac:dyDescent="0.2">
      <c r="D15">
        <v>72</v>
      </c>
      <c r="E15" s="53">
        <v>2.1721769999999998E-2</v>
      </c>
      <c r="G15">
        <v>12</v>
      </c>
      <c r="H15" s="53">
        <v>2.487E-2</v>
      </c>
      <c r="I15" s="53">
        <f t="shared" si="10"/>
        <v>2.4565775278567011E-2</v>
      </c>
      <c r="J15" s="53">
        <f t="shared" si="0"/>
        <v>0.7446884743097516</v>
      </c>
      <c r="K15" s="53">
        <f t="shared" si="11"/>
        <v>2.4565775278566938E-2</v>
      </c>
      <c r="M15" s="8">
        <f t="shared" si="12"/>
        <v>82258.656528029882</v>
      </c>
      <c r="N15" s="8">
        <f t="shared" si="13"/>
        <v>20564.66413200747</v>
      </c>
      <c r="O15" s="8">
        <f t="shared" si="1"/>
        <v>102823.32066003735</v>
      </c>
      <c r="Q15" s="53">
        <f t="shared" si="14"/>
        <v>0.1231252618294591</v>
      </c>
      <c r="S15" s="8">
        <f t="shared" si="15"/>
        <v>62.168715419732621</v>
      </c>
      <c r="T15" s="8">
        <f t="shared" si="16"/>
        <v>1471.9084757060564</v>
      </c>
      <c r="U15" s="8">
        <f t="shared" si="17"/>
        <v>15116.136326186443</v>
      </c>
      <c r="V15" s="8">
        <f t="shared" si="18"/>
        <v>2029.4732350610743</v>
      </c>
      <c r="X15" s="8">
        <f t="shared" si="2"/>
        <v>9.1866619850264666</v>
      </c>
      <c r="Y15" s="8">
        <f t="shared" si="3"/>
        <v>217.50370017964312</v>
      </c>
      <c r="Z15" s="8">
        <f t="shared" si="4"/>
        <v>2233.7092540949893</v>
      </c>
      <c r="AA15" s="8">
        <f t="shared" si="5"/>
        <v>299.89496312234468</v>
      </c>
      <c r="AC15" s="8">
        <f t="shared" si="6"/>
        <v>6.8412012976287535</v>
      </c>
      <c r="AD15" s="8">
        <f t="shared" si="7"/>
        <v>161.97249864350408</v>
      </c>
      <c r="AE15" s="8">
        <f t="shared" si="8"/>
        <v>1663.4175364835708</v>
      </c>
      <c r="AF15" s="8">
        <f t="shared" si="9"/>
        <v>223.32832254075808</v>
      </c>
      <c r="AG15" s="8">
        <f t="shared" si="19"/>
        <v>2055.5595589654617</v>
      </c>
      <c r="AR15" s="8"/>
    </row>
    <row r="16" spans="1:47" x14ac:dyDescent="0.2">
      <c r="D16">
        <v>73</v>
      </c>
      <c r="E16" s="53">
        <v>2.3921029999999999E-2</v>
      </c>
      <c r="G16">
        <v>13</v>
      </c>
      <c r="H16" s="53">
        <v>2.4920000000000001E-2</v>
      </c>
      <c r="I16" s="53">
        <f t="shared" si="10"/>
        <v>2.4614560763919189E-2</v>
      </c>
      <c r="J16" s="53">
        <f t="shared" si="0"/>
        <v>0.72615681422166578</v>
      </c>
      <c r="K16" s="53">
        <f t="shared" si="11"/>
        <v>2.519998658814547E-2</v>
      </c>
      <c r="M16" s="8">
        <f t="shared" si="12"/>
        <v>82502.039008492677</v>
      </c>
      <c r="N16" s="8">
        <f t="shared" si="13"/>
        <v>20625.509752123169</v>
      </c>
      <c r="O16" s="8">
        <f t="shared" si="1"/>
        <v>103127.54876061584</v>
      </c>
      <c r="Q16" s="53">
        <f t="shared" si="14"/>
        <v>0.10238314872918834</v>
      </c>
      <c r="S16" s="8">
        <f t="shared" si="15"/>
        <v>63.412089728127278</v>
      </c>
      <c r="T16" s="8">
        <f t="shared" si="16"/>
        <v>1476.2634791908199</v>
      </c>
      <c r="U16" s="8">
        <f t="shared" si="17"/>
        <v>15130.180545176094</v>
      </c>
      <c r="V16" s="8">
        <f t="shared" si="18"/>
        <v>2240.1128948418823</v>
      </c>
      <c r="X16" s="8">
        <f t="shared" si="2"/>
        <v>7.8076301509288246</v>
      </c>
      <c r="Y16" s="8">
        <f t="shared" si="3"/>
        <v>181.76532740463796</v>
      </c>
      <c r="Z16" s="8">
        <f t="shared" si="4"/>
        <v>1862.9074411517947</v>
      </c>
      <c r="AA16" s="8">
        <f t="shared" si="5"/>
        <v>275.81448670495433</v>
      </c>
      <c r="AC16" s="8">
        <f t="shared" si="6"/>
        <v>5.6695638370194992</v>
      </c>
      <c r="AD16" s="8">
        <f t="shared" si="7"/>
        <v>131.99013108410995</v>
      </c>
      <c r="AE16" s="8">
        <f t="shared" si="8"/>
        <v>1352.7629326566225</v>
      </c>
      <c r="AF16" s="8">
        <f t="shared" si="9"/>
        <v>200.28456898185362</v>
      </c>
      <c r="AG16" s="8">
        <f t="shared" si="19"/>
        <v>1690.7071965596056</v>
      </c>
      <c r="AR16" s="8"/>
    </row>
    <row r="17" spans="4:44" x14ac:dyDescent="0.2">
      <c r="D17">
        <v>74</v>
      </c>
      <c r="E17" s="53">
        <v>2.5978890000000001E-2</v>
      </c>
      <c r="G17">
        <v>14</v>
      </c>
      <c r="H17" s="53">
        <v>2.4989999999999998E-2</v>
      </c>
      <c r="I17" s="53">
        <f t="shared" si="10"/>
        <v>2.4682856445219562E-2</v>
      </c>
      <c r="J17" s="53">
        <f t="shared" si="0"/>
        <v>0.70782386801134656</v>
      </c>
      <c r="K17" s="53">
        <f t="shared" si="11"/>
        <v>2.5570700302124431E-2</v>
      </c>
      <c r="M17" s="8">
        <f t="shared" si="12"/>
        <v>82776.822411940811</v>
      </c>
      <c r="N17" s="8">
        <f t="shared" si="13"/>
        <v>20694.205602985203</v>
      </c>
      <c r="O17" s="8">
        <f t="shared" si="1"/>
        <v>103471.02801492601</v>
      </c>
      <c r="Q17" s="53">
        <f t="shared" si="14"/>
        <v>8.4943932603401523E-2</v>
      </c>
      <c r="S17" s="8">
        <f t="shared" si="15"/>
        <v>64.680331522689826</v>
      </c>
      <c r="T17" s="8">
        <f t="shared" si="16"/>
        <v>1481.1803601318652</v>
      </c>
      <c r="U17" s="8">
        <f t="shared" si="17"/>
        <v>15146.455930537517</v>
      </c>
      <c r="V17" s="8">
        <f t="shared" si="18"/>
        <v>2475.1335652758853</v>
      </c>
      <c r="X17" s="8">
        <f t="shared" si="2"/>
        <v>6.6221760021407619</v>
      </c>
      <c r="Y17" s="8">
        <f t="shared" si="3"/>
        <v>151.64790910613351</v>
      </c>
      <c r="Z17" s="8">
        <f t="shared" si="4"/>
        <v>1550.7418502563194</v>
      </c>
      <c r="AA17" s="8">
        <f t="shared" si="5"/>
        <v>253.41196793824716</v>
      </c>
      <c r="AC17" s="8">
        <f t="shared" si="6"/>
        <v>4.6873342324871894</v>
      </c>
      <c r="AD17" s="8">
        <f t="shared" si="7"/>
        <v>107.34000959933653</v>
      </c>
      <c r="AE17" s="8">
        <f t="shared" si="8"/>
        <v>1097.6520947355004</v>
      </c>
      <c r="AF17" s="8">
        <f t="shared" si="9"/>
        <v>179.37103934641743</v>
      </c>
      <c r="AG17" s="8">
        <f t="shared" si="19"/>
        <v>1389.0504779137418</v>
      </c>
      <c r="AR17" s="8"/>
    </row>
    <row r="18" spans="4:44" x14ac:dyDescent="0.2">
      <c r="D18">
        <v>75</v>
      </c>
      <c r="E18" s="53">
        <v>2.922232E-2</v>
      </c>
      <c r="G18">
        <v>15</v>
      </c>
      <c r="H18" s="53">
        <v>2.4979999999999999E-2</v>
      </c>
      <c r="I18" s="53">
        <f t="shared" si="10"/>
        <v>2.4673100204884196E-2</v>
      </c>
      <c r="J18" s="53">
        <f t="shared" si="0"/>
        <v>0.69066767586788669</v>
      </c>
      <c r="K18" s="53">
        <f t="shared" si="11"/>
        <v>2.4536512840189015E-2</v>
      </c>
      <c r="M18" s="8">
        <f t="shared" si="12"/>
        <v>82966.673538954637</v>
      </c>
      <c r="N18" s="8">
        <f t="shared" si="13"/>
        <v>20741.668384738659</v>
      </c>
      <c r="O18" s="8">
        <f t="shared" si="1"/>
        <v>103708.3419236933</v>
      </c>
      <c r="Q18" s="53">
        <f t="shared" si="14"/>
        <v>7.0326605993810798E-2</v>
      </c>
      <c r="S18" s="8">
        <f t="shared" si="15"/>
        <v>65.973938153143621</v>
      </c>
      <c r="T18" s="8">
        <f t="shared" si="16"/>
        <v>1484.5774917502108</v>
      </c>
      <c r="U18" s="8">
        <f t="shared" si="17"/>
        <v>15149.195084186293</v>
      </c>
      <c r="V18" s="8">
        <f t="shared" si="18"/>
        <v>2694.2276069180166</v>
      </c>
      <c r="X18" s="8">
        <f t="shared" si="2"/>
        <v>5.604085756061612</v>
      </c>
      <c r="Y18" s="8">
        <f t="shared" si="3"/>
        <v>126.10585040375679</v>
      </c>
      <c r="Z18" s="8">
        <f t="shared" si="4"/>
        <v>1286.8322062269021</v>
      </c>
      <c r="AA18" s="8">
        <f t="shared" si="5"/>
        <v>228.85828826026778</v>
      </c>
      <c r="AC18" s="8">
        <f t="shared" si="6"/>
        <v>3.8705608845034023</v>
      </c>
      <c r="AD18" s="8">
        <f t="shared" si="7"/>
        <v>87.097234611706099</v>
      </c>
      <c r="AE18" s="8">
        <f t="shared" si="8"/>
        <v>888.77340910667954</v>
      </c>
      <c r="AF18" s="8">
        <f t="shared" si="9"/>
        <v>158.065022055822</v>
      </c>
      <c r="AG18" s="8">
        <f t="shared" si="19"/>
        <v>1137.806226658711</v>
      </c>
      <c r="AR18" s="8"/>
    </row>
    <row r="19" spans="4:44" x14ac:dyDescent="0.2">
      <c r="D19">
        <v>76</v>
      </c>
      <c r="E19" s="53">
        <v>3.2869429999999998E-2</v>
      </c>
      <c r="G19">
        <v>16</v>
      </c>
      <c r="H19" s="53">
        <v>2.486E-2</v>
      </c>
      <c r="I19" s="53">
        <f t="shared" si="10"/>
        <v>2.4556017895887416E-2</v>
      </c>
      <c r="J19" s="53">
        <f t="shared" si="0"/>
        <v>0.67509876092267385</v>
      </c>
      <c r="K19" s="53">
        <f t="shared" si="11"/>
        <v>2.2799783260935555E-2</v>
      </c>
      <c r="M19" s="8">
        <f t="shared" si="12"/>
        <v>83012.664280582903</v>
      </c>
      <c r="N19" s="8">
        <f t="shared" si="13"/>
        <v>20753.166070145726</v>
      </c>
      <c r="O19" s="8">
        <f t="shared" si="1"/>
        <v>103765.83035072863</v>
      </c>
      <c r="Q19" s="53">
        <f t="shared" si="14"/>
        <v>5.8030774497603875E-2</v>
      </c>
      <c r="S19" s="8">
        <f t="shared" si="15"/>
        <v>67.293416916206496</v>
      </c>
      <c r="T19" s="8">
        <f t="shared" si="16"/>
        <v>1485.4004344685081</v>
      </c>
      <c r="U19" s="8">
        <f t="shared" si="17"/>
        <v>15107.120474633088</v>
      </c>
      <c r="V19" s="8">
        <f t="shared" si="18"/>
        <v>3032.2782995747043</v>
      </c>
      <c r="X19" s="8">
        <f t="shared" si="2"/>
        <v>4.732517617443297</v>
      </c>
      <c r="Y19" s="8">
        <f t="shared" si="3"/>
        <v>104.46317109790215</v>
      </c>
      <c r="Z19" s="8">
        <f t="shared" si="4"/>
        <v>1062.4325093205532</v>
      </c>
      <c r="AA19" s="8">
        <f t="shared" si="5"/>
        <v>213.24984123777281</v>
      </c>
      <c r="AC19" s="8">
        <f t="shared" si="6"/>
        <v>3.1949167795806943</v>
      </c>
      <c r="AD19" s="8">
        <f t="shared" si="7"/>
        <v>70.522957370247013</v>
      </c>
      <c r="AE19" s="8">
        <f t="shared" si="8"/>
        <v>717.24687060627264</v>
      </c>
      <c r="AF19" s="8">
        <f t="shared" si="9"/>
        <v>143.96470358657734</v>
      </c>
      <c r="AG19" s="8">
        <f t="shared" si="19"/>
        <v>934.92944834267769</v>
      </c>
      <c r="AR19" s="8"/>
    </row>
    <row r="20" spans="4:44" x14ac:dyDescent="0.2">
      <c r="D20">
        <v>77</v>
      </c>
      <c r="E20" s="53">
        <v>3.7547710000000005E-2</v>
      </c>
      <c r="G20">
        <v>17</v>
      </c>
      <c r="H20" s="53">
        <v>2.4660000000000001E-2</v>
      </c>
      <c r="I20" s="53">
        <f t="shared" si="10"/>
        <v>2.4360850246257219E-2</v>
      </c>
      <c r="J20" s="53">
        <f t="shared" si="0"/>
        <v>0.66091208289531456</v>
      </c>
      <c r="K20" s="53">
        <f t="shared" si="11"/>
        <v>2.1238167852174087E-2</v>
      </c>
      <c r="M20" s="8">
        <f t="shared" si="12"/>
        <v>82929.076023361544</v>
      </c>
      <c r="N20" s="8">
        <f t="shared" si="13"/>
        <v>20732.269005840386</v>
      </c>
      <c r="O20" s="8">
        <f t="shared" si="1"/>
        <v>103661.34502920193</v>
      </c>
      <c r="Q20" s="53">
        <f t="shared" si="14"/>
        <v>4.7704835614797735E-2</v>
      </c>
      <c r="S20" s="8">
        <f t="shared" si="15"/>
        <v>68.639285254530634</v>
      </c>
      <c r="T20" s="8">
        <f t="shared" si="16"/>
        <v>1483.9047345693527</v>
      </c>
      <c r="U20" s="8">
        <f t="shared" si="17"/>
        <v>15035.206964048808</v>
      </c>
      <c r="V20" s="8">
        <f t="shared" si="18"/>
        <v>3407.2893241432002</v>
      </c>
      <c r="X20" s="8">
        <f t="shared" si="2"/>
        <v>3.983190884282374</v>
      </c>
      <c r="Y20" s="8">
        <f t="shared" si="3"/>
        <v>86.112141027720838</v>
      </c>
      <c r="Z20" s="8">
        <f t="shared" si="4"/>
        <v>872.50470485551978</v>
      </c>
      <c r="AA20" s="8">
        <f t="shared" si="5"/>
        <v>197.72763841744717</v>
      </c>
      <c r="AC20" s="8">
        <f t="shared" si="6"/>
        <v>2.6325389839006936</v>
      </c>
      <c r="AD20" s="8">
        <f t="shared" si="7"/>
        <v>56.912554489206052</v>
      </c>
      <c r="AE20" s="8">
        <f t="shared" si="8"/>
        <v>576.64890182202328</v>
      </c>
      <c r="AF20" s="8">
        <f t="shared" si="9"/>
        <v>130.68058535244663</v>
      </c>
      <c r="AG20" s="8">
        <f t="shared" si="19"/>
        <v>766.87458064757664</v>
      </c>
      <c r="AR20" s="8"/>
    </row>
    <row r="21" spans="4:44" x14ac:dyDescent="0.2">
      <c r="D21">
        <v>78</v>
      </c>
      <c r="E21" s="53">
        <v>4.150015E-2</v>
      </c>
      <c r="G21">
        <v>18</v>
      </c>
      <c r="H21" s="53">
        <v>2.4459999999999999E-2</v>
      </c>
      <c r="I21" s="53">
        <f t="shared" si="10"/>
        <v>2.4165644498780187E-2</v>
      </c>
      <c r="J21" s="53">
        <f t="shared" si="0"/>
        <v>0.64727657622441392</v>
      </c>
      <c r="K21" s="53">
        <f t="shared" si="11"/>
        <v>2.0847146791670716E-2</v>
      </c>
      <c r="M21" s="8">
        <f t="shared" si="12"/>
        <v>82813.183903199519</v>
      </c>
      <c r="N21" s="8">
        <f t="shared" si="13"/>
        <v>20703.29597579988</v>
      </c>
      <c r="O21" s="8">
        <f t="shared" si="1"/>
        <v>103516.47987899939</v>
      </c>
      <c r="Q21" s="53">
        <f t="shared" si="14"/>
        <v>3.9026584039305291E-2</v>
      </c>
      <c r="S21" s="8">
        <f t="shared" si="15"/>
        <v>70.012070959621255</v>
      </c>
      <c r="T21" s="8">
        <f t="shared" si="16"/>
        <v>1481.8310003128747</v>
      </c>
      <c r="U21" s="8">
        <f t="shared" si="17"/>
        <v>14941.563609972283</v>
      </c>
      <c r="V21" s="8">
        <f t="shared" si="18"/>
        <v>3886.8067667175051</v>
      </c>
      <c r="X21" s="8">
        <f t="shared" si="2"/>
        <v>3.3399143361802861</v>
      </c>
      <c r="Y21" s="8">
        <f t="shared" si="3"/>
        <v>70.690504278836983</v>
      </c>
      <c r="Z21" s="8">
        <f t="shared" si="4"/>
        <v>712.78483584177161</v>
      </c>
      <c r="AA21" s="8">
        <f t="shared" si="5"/>
        <v>185.41947787274208</v>
      </c>
      <c r="AC21" s="8">
        <f t="shared" si="6"/>
        <v>2.1618483164056119</v>
      </c>
      <c r="AD21" s="8">
        <f t="shared" si="7"/>
        <v>45.756307581182888</v>
      </c>
      <c r="AE21" s="8">
        <f t="shared" si="8"/>
        <v>461.36892812834287</v>
      </c>
      <c r="AF21" s="8">
        <f t="shared" si="9"/>
        <v>120.01768480278697</v>
      </c>
      <c r="AG21" s="8">
        <f t="shared" si="19"/>
        <v>629.30476882871835</v>
      </c>
      <c r="AR21" s="8"/>
    </row>
    <row r="22" spans="4:44" x14ac:dyDescent="0.2">
      <c r="D22">
        <v>79</v>
      </c>
      <c r="E22" s="53">
        <v>4.704303E-2</v>
      </c>
      <c r="G22">
        <v>19</v>
      </c>
      <c r="H22" s="53">
        <v>2.427E-2</v>
      </c>
      <c r="I22" s="53">
        <f t="shared" si="10"/>
        <v>2.3980163736996421E-2</v>
      </c>
      <c r="J22" s="53">
        <f t="shared" si="0"/>
        <v>0.63405275958074014</v>
      </c>
      <c r="K22" s="53">
        <f t="shared" si="11"/>
        <v>2.0641510024888652E-2</v>
      </c>
      <c r="M22" s="8">
        <f t="shared" si="12"/>
        <v>82680.449851873534</v>
      </c>
      <c r="N22" s="8">
        <f t="shared" si="13"/>
        <v>20670.112462968384</v>
      </c>
      <c r="O22" s="8">
        <f t="shared" si="1"/>
        <v>103350.56231484193</v>
      </c>
      <c r="Q22" s="53">
        <f t="shared" si="14"/>
        <v>3.1795928705533535E-2</v>
      </c>
      <c r="S22" s="8">
        <f t="shared" si="15"/>
        <v>71.412312378813681</v>
      </c>
      <c r="T22" s="8">
        <f t="shared" si="16"/>
        <v>1479.4559022574508</v>
      </c>
      <c r="U22" s="8">
        <f t="shared" si="17"/>
        <v>14856.349271878746</v>
      </c>
      <c r="V22" s="8">
        <f t="shared" si="18"/>
        <v>4289.0638386502869</v>
      </c>
      <c r="X22" s="8">
        <f t="shared" si="2"/>
        <v>2.7869786104928935</v>
      </c>
      <c r="Y22" s="8">
        <f t="shared" si="3"/>
        <v>57.738110101896638</v>
      </c>
      <c r="Z22" s="8">
        <f t="shared" si="4"/>
        <v>579.79256337624781</v>
      </c>
      <c r="AA22" s="8">
        <f t="shared" si="5"/>
        <v>167.38751034903078</v>
      </c>
      <c r="AC22" s="8">
        <f t="shared" si="6"/>
        <v>1.7670914788755159</v>
      </c>
      <c r="AD22" s="8">
        <f t="shared" si="7"/>
        <v>36.609008043084174</v>
      </c>
      <c r="AE22" s="8">
        <f t="shared" si="8"/>
        <v>367.61907479310111</v>
      </c>
      <c r="AF22" s="8">
        <f t="shared" si="9"/>
        <v>106.13251285615266</v>
      </c>
      <c r="AG22" s="8">
        <f t="shared" si="19"/>
        <v>512.12768717121344</v>
      </c>
      <c r="AR22" s="8"/>
    </row>
    <row r="23" spans="4:44" x14ac:dyDescent="0.2">
      <c r="D23">
        <v>80</v>
      </c>
      <c r="E23" s="53">
        <v>5.2770629999999999E-2</v>
      </c>
      <c r="G23">
        <v>20</v>
      </c>
      <c r="H23" s="53">
        <v>2.4150000000000001E-2</v>
      </c>
      <c r="I23" s="53">
        <f t="shared" si="10"/>
        <v>2.3863000264527503E-2</v>
      </c>
      <c r="J23" s="53">
        <f t="shared" si="0"/>
        <v>0.62048117992903384</v>
      </c>
      <c r="K23" s="53">
        <f t="shared" si="11"/>
        <v>2.1636894287617989E-2</v>
      </c>
      <c r="M23" s="8">
        <f t="shared" si="12"/>
        <v>82630.136364810096</v>
      </c>
      <c r="N23" s="8">
        <f t="shared" si="13"/>
        <v>20657.534091202524</v>
      </c>
      <c r="O23" s="8">
        <f t="shared" si="1"/>
        <v>103287.67045601262</v>
      </c>
      <c r="Q23" s="53">
        <f t="shared" si="14"/>
        <v>2.575512909592707E-2</v>
      </c>
      <c r="S23" s="8">
        <f t="shared" si="15"/>
        <v>72.840558626389949</v>
      </c>
      <c r="T23" s="8">
        <f t="shared" si="16"/>
        <v>1478.5556097997717</v>
      </c>
      <c r="U23" s="8">
        <f t="shared" si="17"/>
        <v>14761.446950508045</v>
      </c>
      <c r="V23" s="8">
        <f t="shared" si="18"/>
        <v>4858.9649798923156</v>
      </c>
      <c r="X23" s="8">
        <f t="shared" si="2"/>
        <v>2.3160332089559308</v>
      </c>
      <c r="Y23" s="8">
        <f t="shared" si="3"/>
        <v>47.012048756360201</v>
      </c>
      <c r="Z23" s="8">
        <f t="shared" si="4"/>
        <v>469.35391482886922</v>
      </c>
      <c r="AA23" s="8">
        <f t="shared" si="5"/>
        <v>154.49530408334024</v>
      </c>
      <c r="AC23" s="8">
        <f t="shared" si="6"/>
        <v>1.4370550182478026</v>
      </c>
      <c r="AD23" s="8">
        <f t="shared" si="7"/>
        <v>29.170091483227647</v>
      </c>
      <c r="AE23" s="8">
        <f t="shared" si="8"/>
        <v>291.22527087732806</v>
      </c>
      <c r="AF23" s="8">
        <f t="shared" si="9"/>
        <v>95.861428571125842</v>
      </c>
      <c r="AG23" s="8">
        <f t="shared" si="19"/>
        <v>417.69384594992931</v>
      </c>
      <c r="AR23" s="8"/>
    </row>
    <row r="24" spans="4:44" x14ac:dyDescent="0.2">
      <c r="D24">
        <v>81</v>
      </c>
      <c r="E24" s="53">
        <v>5.8951179999999999E-2</v>
      </c>
      <c r="G24">
        <v>21</v>
      </c>
      <c r="H24" s="53">
        <v>2.409E-2</v>
      </c>
      <c r="I24" s="53">
        <f t="shared" si="10"/>
        <v>2.3804413380161302E-2</v>
      </c>
      <c r="J24" s="53">
        <f t="shared" si="0"/>
        <v>0.6065957554795236</v>
      </c>
      <c r="K24" s="53">
        <f t="shared" si="11"/>
        <v>2.2632675692837268E-2</v>
      </c>
      <c r="M24" s="8">
        <f t="shared" si="12"/>
        <v>82662.125933424191</v>
      </c>
      <c r="N24" s="8">
        <f t="shared" si="13"/>
        <v>20665.531483356048</v>
      </c>
      <c r="O24" s="8">
        <f t="shared" si="1"/>
        <v>103327.65741678025</v>
      </c>
      <c r="Q24" s="53">
        <f t="shared" si="14"/>
        <v>2.0736612501633115E-2</v>
      </c>
      <c r="S24" s="8">
        <f t="shared" si="15"/>
        <v>74.297369798917757</v>
      </c>
      <c r="T24" s="8">
        <f t="shared" si="16"/>
        <v>1479.1280202811079</v>
      </c>
      <c r="U24" s="8">
        <f t="shared" si="17"/>
        <v>14678.407087660886</v>
      </c>
      <c r="V24" s="8">
        <f t="shared" si="18"/>
        <v>5452.6655783076658</v>
      </c>
      <c r="X24" s="8">
        <f t="shared" si="2"/>
        <v>1.9135383506589598</v>
      </c>
      <c r="Y24" s="8">
        <f t="shared" si="3"/>
        <v>38.095133111742967</v>
      </c>
      <c r="Z24" s="8">
        <f t="shared" si="4"/>
        <v>378.04426946527701</v>
      </c>
      <c r="AA24" s="8">
        <f t="shared" si="5"/>
        <v>140.43410588623178</v>
      </c>
      <c r="AC24" s="8">
        <f t="shared" si="6"/>
        <v>1.1607442414570133</v>
      </c>
      <c r="AD24" s="8">
        <f t="shared" si="7"/>
        <v>23.108346050010741</v>
      </c>
      <c r="AE24" s="8">
        <f t="shared" si="8"/>
        <v>229.32004924099431</v>
      </c>
      <c r="AF24" s="8">
        <f t="shared" si="9"/>
        <v>85.186732555150172</v>
      </c>
      <c r="AG24" s="8">
        <f t="shared" si="19"/>
        <v>338.77587208761224</v>
      </c>
      <c r="AR24" s="8"/>
    </row>
    <row r="25" spans="4:44" x14ac:dyDescent="0.2">
      <c r="D25">
        <v>82</v>
      </c>
      <c r="E25" s="53">
        <v>6.573641999999999E-2</v>
      </c>
      <c r="G25">
        <v>22</v>
      </c>
      <c r="H25" s="53">
        <v>2.409E-2</v>
      </c>
      <c r="I25" s="53">
        <f t="shared" si="10"/>
        <v>2.3804413380161302E-2</v>
      </c>
      <c r="J25" s="53">
        <f t="shared" si="0"/>
        <v>0.59232660750473454</v>
      </c>
      <c r="K25" s="53">
        <f t="shared" si="11"/>
        <v>2.3804413380161399E-2</v>
      </c>
      <c r="M25" s="8">
        <f t="shared" si="12"/>
        <v>82791.080503122837</v>
      </c>
      <c r="N25" s="8">
        <f t="shared" si="13"/>
        <v>20697.770125780709</v>
      </c>
      <c r="O25" s="8">
        <f t="shared" si="1"/>
        <v>103488.85062890354</v>
      </c>
      <c r="Q25" s="53">
        <f t="shared" si="14"/>
        <v>1.6587040016640228E-2</v>
      </c>
      <c r="S25" s="8">
        <f t="shared" si="15"/>
        <v>75.783317194896114</v>
      </c>
      <c r="T25" s="8">
        <f t="shared" si="16"/>
        <v>1481.4354895753063</v>
      </c>
      <c r="U25" s="8">
        <f t="shared" si="17"/>
        <v>14605.385968662891</v>
      </c>
      <c r="V25" s="8">
        <f t="shared" si="18"/>
        <v>6100.7898614176056</v>
      </c>
      <c r="X25" s="8">
        <f t="shared" si="2"/>
        <v>1.5714892827589106</v>
      </c>
      <c r="Y25" s="8">
        <f t="shared" si="3"/>
        <v>30.719953693490272</v>
      </c>
      <c r="Z25" s="8">
        <f t="shared" si="4"/>
        <v>302.86622926895177</v>
      </c>
      <c r="AA25" s="8">
        <f t="shared" si="5"/>
        <v>126.50971531010887</v>
      </c>
      <c r="AC25" s="8">
        <f t="shared" si="6"/>
        <v>0.930834915586634</v>
      </c>
      <c r="AD25" s="8">
        <f t="shared" si="7"/>
        <v>18.196245953967633</v>
      </c>
      <c r="AE25" s="8">
        <f t="shared" si="8"/>
        <v>179.39572611062934</v>
      </c>
      <c r="AF25" s="8">
        <f t="shared" si="9"/>
        <v>74.935070486026561</v>
      </c>
      <c r="AG25" s="8">
        <f t="shared" si="19"/>
        <v>273.45787746621016</v>
      </c>
      <c r="AR25" s="8"/>
    </row>
    <row r="26" spans="4:44" x14ac:dyDescent="0.2">
      <c r="D26">
        <v>83</v>
      </c>
      <c r="E26" s="53">
        <v>7.2184380000000006E-2</v>
      </c>
      <c r="G26">
        <v>23</v>
      </c>
      <c r="H26" s="53">
        <v>2.4129999999999999E-2</v>
      </c>
      <c r="I26" s="53">
        <f t="shared" si="10"/>
        <v>2.3843471684450026E-2</v>
      </c>
      <c r="J26" s="53">
        <f t="shared" si="0"/>
        <v>0.57787375637469418</v>
      </c>
      <c r="K26" s="53">
        <f t="shared" si="11"/>
        <v>2.4702754378801976E-2</v>
      </c>
      <c r="M26" s="8">
        <f t="shared" si="12"/>
        <v>82994.760361387685</v>
      </c>
      <c r="N26" s="8">
        <f t="shared" si="13"/>
        <v>20748.690090346921</v>
      </c>
      <c r="O26" s="8">
        <f t="shared" si="1"/>
        <v>103743.45045173461</v>
      </c>
      <c r="Q26" s="53">
        <f t="shared" si="14"/>
        <v>1.3172167279417125E-2</v>
      </c>
      <c r="S26" s="8">
        <f t="shared" si="15"/>
        <v>77.298983538794033</v>
      </c>
      <c r="T26" s="8">
        <f t="shared" si="16"/>
        <v>1485.0800678162418</v>
      </c>
      <c r="U26" s="8">
        <f t="shared" si="17"/>
        <v>14535.756322348529</v>
      </c>
      <c r="V26" s="8">
        <f t="shared" si="18"/>
        <v>6819.7230311444146</v>
      </c>
      <c r="X26" s="8">
        <f t="shared" si="2"/>
        <v>1.2821613332035908</v>
      </c>
      <c r="Y26" s="8">
        <f t="shared" si="3"/>
        <v>24.633082512782785</v>
      </c>
      <c r="Z26" s="8">
        <f t="shared" si="4"/>
        <v>241.10517179092625</v>
      </c>
      <c r="AA26" s="8">
        <f t="shared" si="5"/>
        <v>113.1190188199954</v>
      </c>
      <c r="AC26" s="8">
        <f t="shared" si="6"/>
        <v>0.74092738589674489</v>
      </c>
      <c r="AD26" s="8">
        <f t="shared" si="7"/>
        <v>14.234811922749579</v>
      </c>
      <c r="AE26" s="8">
        <f t="shared" si="8"/>
        <v>139.32835130418852</v>
      </c>
      <c r="AF26" s="8">
        <f t="shared" si="9"/>
        <v>65.368512322930471</v>
      </c>
      <c r="AG26" s="8">
        <f t="shared" si="19"/>
        <v>219.67260293576533</v>
      </c>
      <c r="AR26" s="8"/>
    </row>
    <row r="27" spans="4:44" x14ac:dyDescent="0.2">
      <c r="D27">
        <v>84</v>
      </c>
      <c r="E27" s="53">
        <v>8.1257309999999999E-2</v>
      </c>
      <c r="G27">
        <v>24</v>
      </c>
      <c r="H27" s="53">
        <v>2.4209999999999999E-2</v>
      </c>
      <c r="I27" s="53">
        <f t="shared" si="10"/>
        <v>2.3921583716671978E-2</v>
      </c>
      <c r="J27" s="53">
        <f t="shared" si="0"/>
        <v>0.56320138825489219</v>
      </c>
      <c r="K27" s="53">
        <f t="shared" si="11"/>
        <v>2.5718160457776952E-2</v>
      </c>
      <c r="M27" s="8">
        <f t="shared" si="12"/>
        <v>83283.46492245578</v>
      </c>
      <c r="N27" s="8">
        <f t="shared" si="13"/>
        <v>20820.866230613945</v>
      </c>
      <c r="O27" s="8">
        <f t="shared" si="1"/>
        <v>104104.33115306972</v>
      </c>
      <c r="Q27" s="53">
        <f t="shared" si="14"/>
        <v>1.0388141168431696E-2</v>
      </c>
      <c r="S27" s="8">
        <f t="shared" si="15"/>
        <v>78.844963209569912</v>
      </c>
      <c r="T27" s="8">
        <f t="shared" si="16"/>
        <v>1490.246049225947</v>
      </c>
      <c r="U27" s="8">
        <f t="shared" si="17"/>
        <v>14485.660236160604</v>
      </c>
      <c r="V27" s="8">
        <f t="shared" si="18"/>
        <v>7514.7065995990242</v>
      </c>
      <c r="X27" s="8">
        <f t="shared" si="2"/>
        <v>1.0385590445359438</v>
      </c>
      <c r="Y27" s="8">
        <f t="shared" si="3"/>
        <v>19.629770247894662</v>
      </c>
      <c r="Z27" s="8">
        <f t="shared" si="4"/>
        <v>190.80753978350845</v>
      </c>
      <c r="AA27" s="8">
        <f t="shared" si="5"/>
        <v>98.984972385658196</v>
      </c>
      <c r="AC27" s="8">
        <f t="shared" si="6"/>
        <v>0.584917895667318</v>
      </c>
      <c r="AD27" s="8">
        <f t="shared" si="7"/>
        <v>11.055513854738853</v>
      </c>
      <c r="AE27" s="8">
        <f t="shared" si="8"/>
        <v>107.46307129557253</v>
      </c>
      <c r="AF27" s="8">
        <f t="shared" si="9"/>
        <v>55.748473863974866</v>
      </c>
      <c r="AG27" s="8">
        <f t="shared" si="19"/>
        <v>174.85197690995358</v>
      </c>
      <c r="AR27" s="8"/>
    </row>
    <row r="28" spans="4:44" x14ac:dyDescent="0.2">
      <c r="D28">
        <v>85</v>
      </c>
      <c r="E28" s="53">
        <v>9.2639579999999999E-2</v>
      </c>
      <c r="G28">
        <v>25</v>
      </c>
      <c r="H28" s="53">
        <v>2.4309999999999998E-2</v>
      </c>
      <c r="I28" s="53">
        <f t="shared" si="10"/>
        <v>2.4019215177511436E-2</v>
      </c>
      <c r="J28" s="53">
        <f t="shared" si="0"/>
        <v>0.54854806158178593</v>
      </c>
      <c r="K28" s="53">
        <f t="shared" si="11"/>
        <v>2.6362370237658257E-2</v>
      </c>
      <c r="M28" s="8">
        <f t="shared" si="12"/>
        <v>83627.029768984226</v>
      </c>
      <c r="N28" s="8">
        <f t="shared" si="13"/>
        <v>20906.757442246057</v>
      </c>
      <c r="O28" s="8">
        <f t="shared" si="1"/>
        <v>104533.78721123029</v>
      </c>
      <c r="Q28" s="53">
        <f t="shared" si="14"/>
        <v>8.1124244470069766E-3</v>
      </c>
      <c r="S28" s="8">
        <f>S27*(1+$B$5)</f>
        <v>80.421862473761308</v>
      </c>
      <c r="T28" s="8">
        <f t="shared" si="16"/>
        <v>1496.3936819603518</v>
      </c>
      <c r="U28" s="8">
        <f t="shared" si="17"/>
        <v>14403.191700679996</v>
      </c>
      <c r="V28" s="8">
        <f t="shared" si="18"/>
        <v>8494.1343528969755</v>
      </c>
      <c r="X28" s="8">
        <f t="shared" si="2"/>
        <v>0.83543366040563194</v>
      </c>
      <c r="Y28" s="8">
        <f t="shared" si="3"/>
        <v>15.544748811753417</v>
      </c>
      <c r="Z28" s="8">
        <f t="shared" si="4"/>
        <v>149.62238866264761</v>
      </c>
      <c r="AA28" s="8">
        <f t="shared" si="5"/>
        <v>88.238266761519</v>
      </c>
      <c r="AC28" s="8">
        <f t="shared" si="6"/>
        <v>0.45827551499568542</v>
      </c>
      <c r="AD28" s="8">
        <f t="shared" si="7"/>
        <v>8.5270418284631067</v>
      </c>
      <c r="AE28" s="8">
        <f t="shared" si="8"/>
        <v>82.075071270131929</v>
      </c>
      <c r="AF28" s="8">
        <f t="shared" si="9"/>
        <v>48.40293018936778</v>
      </c>
      <c r="AG28" s="8">
        <f t="shared" si="19"/>
        <v>139.4633188029585</v>
      </c>
      <c r="AR28" s="8"/>
    </row>
    <row r="29" spans="4:44" x14ac:dyDescent="0.2">
      <c r="D29">
        <v>86</v>
      </c>
      <c r="E29" s="53">
        <v>0.10700140000000001</v>
      </c>
      <c r="G29">
        <v>26</v>
      </c>
      <c r="H29" s="53">
        <v>2.443E-2</v>
      </c>
      <c r="I29" s="53">
        <f t="shared" si="10"/>
        <v>2.4136360349799893E-2</v>
      </c>
      <c r="J29" s="53">
        <f t="shared" si="0"/>
        <v>0.53390072310461201</v>
      </c>
      <c r="K29" s="53">
        <f t="shared" si="11"/>
        <v>2.7064989657011405E-2</v>
      </c>
      <c r="M29" s="8">
        <f t="shared" si="12"/>
        <v>84031.033003797493</v>
      </c>
      <c r="N29" s="8">
        <f t="shared" si="13"/>
        <v>21007.758250949373</v>
      </c>
      <c r="O29" s="8">
        <f t="shared" si="1"/>
        <v>105038.79125474687</v>
      </c>
      <c r="Q29" s="53">
        <f t="shared" si="14"/>
        <v>6.2567589254363407E-3</v>
      </c>
      <c r="S29" s="8">
        <f t="shared" si="15"/>
        <v>82.030299723236539</v>
      </c>
      <c r="T29" s="8">
        <f t="shared" si="16"/>
        <v>1503.6227786978081</v>
      </c>
      <c r="U29" s="8">
        <f t="shared" si="17"/>
        <v>14293.484181119917</v>
      </c>
      <c r="V29" s="8">
        <f t="shared" si="18"/>
        <v>9730.7495055474228</v>
      </c>
      <c r="X29" s="8">
        <f t="shared" si="2"/>
        <v>0.66546460887009373</v>
      </c>
      <c r="Y29" s="8">
        <f t="shared" si="3"/>
        <v>12.19802618898466</v>
      </c>
      <c r="Z29" s="8">
        <f t="shared" si="4"/>
        <v>115.9548105038247</v>
      </c>
      <c r="AA29" s="8">
        <f t="shared" si="5"/>
        <v>78.939970176503962</v>
      </c>
      <c r="AC29" s="8">
        <f t="shared" si="6"/>
        <v>0.35529203587627084</v>
      </c>
      <c r="AD29" s="8">
        <f t="shared" si="7"/>
        <v>6.5125350027479048</v>
      </c>
      <c r="AE29" s="8">
        <f t="shared" si="8"/>
        <v>61.90835717545027</v>
      </c>
      <c r="AF29" s="8">
        <f t="shared" si="9"/>
        <v>42.146107159091969</v>
      </c>
      <c r="AG29" s="8">
        <f t="shared" si="19"/>
        <v>110.92229137316642</v>
      </c>
      <c r="AR29" s="8"/>
    </row>
    <row r="30" spans="4:44" x14ac:dyDescent="0.2">
      <c r="D30">
        <v>87</v>
      </c>
      <c r="E30" s="53">
        <v>0.12226466000000001</v>
      </c>
      <c r="G30">
        <v>27</v>
      </c>
      <c r="H30" s="53">
        <v>2.4570000000000002E-2</v>
      </c>
      <c r="I30" s="53">
        <f t="shared" si="10"/>
        <v>2.4273012375390805E-2</v>
      </c>
      <c r="J30" s="53">
        <f t="shared" si="0"/>
        <v>0.51924921182601946</v>
      </c>
      <c r="K30" s="53">
        <f t="shared" si="11"/>
        <v>2.7825965040754602E-2</v>
      </c>
      <c r="M30" s="8">
        <f t="shared" si="12"/>
        <v>84501.266906900113</v>
      </c>
      <c r="N30" s="8">
        <f t="shared" si="13"/>
        <v>21125.316726725028</v>
      </c>
      <c r="O30" s="8">
        <f t="shared" si="1"/>
        <v>105626.58363362514</v>
      </c>
      <c r="Q30" s="53">
        <f t="shared" si="14"/>
        <v>4.7491854168093331E-3</v>
      </c>
      <c r="S30" s="8">
        <f t="shared" si="15"/>
        <v>83.670905717701274</v>
      </c>
      <c r="T30" s="8">
        <f t="shared" si="16"/>
        <v>1512.0369845304213</v>
      </c>
      <c r="U30" s="8">
        <f t="shared" si="17"/>
        <v>14145.979700341524</v>
      </c>
      <c r="V30" s="8">
        <f t="shared" si="18"/>
        <v>11302.192326014978</v>
      </c>
      <c r="X30" s="8">
        <f t="shared" si="2"/>
        <v>0.52350868614857005</v>
      </c>
      <c r="Y30" s="8">
        <f t="shared" si="3"/>
        <v>9.4604508985505635</v>
      </c>
      <c r="Z30" s="8">
        <f t="shared" si="4"/>
        <v>88.507984749153124</v>
      </c>
      <c r="AA30" s="8">
        <f t="shared" si="5"/>
        <v>70.715092712792327</v>
      </c>
      <c r="AC30" s="8">
        <f t="shared" si="6"/>
        <v>0.27183147266671998</v>
      </c>
      <c r="AD30" s="8">
        <f t="shared" si="7"/>
        <v>4.9123316725911375</v>
      </c>
      <c r="AE30" s="8">
        <f t="shared" si="8"/>
        <v>45.957701321307113</v>
      </c>
      <c r="AF30" s="8">
        <f t="shared" si="9"/>
        <v>36.718756155321309</v>
      </c>
      <c r="AG30" s="8">
        <f t="shared" si="19"/>
        <v>87.860620621886284</v>
      </c>
      <c r="AR30" s="8"/>
    </row>
    <row r="31" spans="4:44" x14ac:dyDescent="0.2">
      <c r="D31">
        <v>88</v>
      </c>
      <c r="E31" s="53">
        <v>0.13987938999999999</v>
      </c>
      <c r="G31">
        <v>28</v>
      </c>
      <c r="H31" s="53">
        <v>2.4719999999999999E-2</v>
      </c>
      <c r="I31" s="53">
        <f t="shared" si="10"/>
        <v>2.4419404540743664E-2</v>
      </c>
      <c r="J31" s="53">
        <f t="shared" si="0"/>
        <v>0.50472410428806347</v>
      </c>
      <c r="K31" s="53">
        <f t="shared" si="11"/>
        <v>2.8371993005270855E-2</v>
      </c>
      <c r="M31" s="8">
        <f t="shared" si="12"/>
        <v>85020.543140026246</v>
      </c>
      <c r="N31" s="8">
        <f t="shared" si="13"/>
        <v>21255.135785006561</v>
      </c>
      <c r="O31" s="8">
        <f t="shared" si="1"/>
        <v>106275.67892503281</v>
      </c>
      <c r="Q31" s="53">
        <f t="shared" si="14"/>
        <v>3.5432486950642546E-3</v>
      </c>
      <c r="S31" s="8">
        <f t="shared" si="15"/>
        <v>85.344323832055295</v>
      </c>
      <c r="T31" s="8">
        <f t="shared" si="16"/>
        <v>1521.328737168159</v>
      </c>
      <c r="U31" s="8">
        <f t="shared" si="17"/>
        <v>13989.654670229176</v>
      </c>
      <c r="V31" s="8">
        <f t="shared" si="18"/>
        <v>12993.759750038304</v>
      </c>
      <c r="X31" s="8">
        <f t="shared" si="2"/>
        <v>0.40531601815065021</v>
      </c>
      <c r="Y31" s="8">
        <f t="shared" si="3"/>
        <v>7.2250722527319793</v>
      </c>
      <c r="Z31" s="8">
        <f t="shared" si="4"/>
        <v>66.439463946050978</v>
      </c>
      <c r="AA31" s="8">
        <f t="shared" si="5"/>
        <v>61.709774314405998</v>
      </c>
      <c r="AC31" s="8">
        <f t="shared" si="6"/>
        <v>0.20457276421469139</v>
      </c>
      <c r="AD31" s="8">
        <f t="shared" si="7"/>
        <v>3.6466681211766891</v>
      </c>
      <c r="AE31" s="8">
        <f t="shared" si="8"/>
        <v>33.533598929549669</v>
      </c>
      <c r="AF31" s="8">
        <f t="shared" si="9"/>
        <v>31.146410566657114</v>
      </c>
      <c r="AG31" s="8">
        <f t="shared" si="19"/>
        <v>68.531250381598156</v>
      </c>
      <c r="AR31" s="8"/>
    </row>
    <row r="32" spans="4:44" x14ac:dyDescent="0.2">
      <c r="D32">
        <v>89</v>
      </c>
      <c r="E32" s="53">
        <v>0.16003311000000001</v>
      </c>
      <c r="G32">
        <v>29</v>
      </c>
      <c r="H32" s="53">
        <v>2.487E-2</v>
      </c>
      <c r="I32" s="53">
        <f t="shared" si="10"/>
        <v>2.4565775278567011E-2</v>
      </c>
      <c r="J32" s="53">
        <f t="shared" si="0"/>
        <v>0.4904619960109568</v>
      </c>
      <c r="K32" s="53">
        <f t="shared" si="11"/>
        <v>2.8664155937620766E-2</v>
      </c>
      <c r="M32" s="8">
        <f t="shared" si="12"/>
        <v>85568.006571671853</v>
      </c>
      <c r="N32" s="8">
        <f t="shared" si="13"/>
        <v>21392.001642917963</v>
      </c>
      <c r="O32" s="8">
        <f t="shared" si="1"/>
        <v>106960.00821458982</v>
      </c>
      <c r="Q32" s="53">
        <f t="shared" si="14"/>
        <v>2.5904780446333155E-3</v>
      </c>
      <c r="S32" s="8">
        <f t="shared" si="15"/>
        <v>87.051210308696398</v>
      </c>
      <c r="T32" s="8">
        <f t="shared" si="16"/>
        <v>1531.1248619675434</v>
      </c>
      <c r="U32" s="8">
        <f t="shared" si="17"/>
        <v>13797.195764840701</v>
      </c>
      <c r="V32" s="8">
        <f t="shared" si="18"/>
        <v>14961.500703451813</v>
      </c>
      <c r="X32" s="8">
        <f t="shared" si="2"/>
        <v>0.30844408733005252</v>
      </c>
      <c r="Y32" s="8">
        <f t="shared" si="3"/>
        <v>5.425156169146935</v>
      </c>
      <c r="Z32" s="8">
        <f t="shared" si="4"/>
        <v>48.88689588931787</v>
      </c>
      <c r="AA32" s="8">
        <f t="shared" si="5"/>
        <v>53.012317843708566</v>
      </c>
      <c r="AC32" s="8">
        <f t="shared" si="6"/>
        <v>0.15128010272967543</v>
      </c>
      <c r="AD32" s="8">
        <f t="shared" si="7"/>
        <v>2.6608329233909616</v>
      </c>
      <c r="AE32" s="8">
        <f t="shared" si="8"/>
        <v>23.97716453665468</v>
      </c>
      <c r="AF32" s="8">
        <f t="shared" si="9"/>
        <v>26.000527222792563</v>
      </c>
      <c r="AG32" s="8">
        <f t="shared" si="19"/>
        <v>52.789804785567881</v>
      </c>
      <c r="AR32" s="8"/>
    </row>
    <row r="33" spans="4:44" x14ac:dyDescent="0.2">
      <c r="D33">
        <v>90</v>
      </c>
      <c r="E33" s="53">
        <v>0.18075868</v>
      </c>
      <c r="G33">
        <v>30</v>
      </c>
      <c r="H33" s="53">
        <v>2.5020000000000001E-2</v>
      </c>
      <c r="I33" s="53">
        <f t="shared" si="10"/>
        <v>2.4712124595133091E-2</v>
      </c>
      <c r="J33" s="53">
        <f t="shared" si="0"/>
        <v>0.47646370067584193</v>
      </c>
      <c r="K33" s="53">
        <f t="shared" si="11"/>
        <v>2.8956254775549289E-2</v>
      </c>
      <c r="M33" s="8">
        <f t="shared" si="12"/>
        <v>86144.154157072102</v>
      </c>
      <c r="N33" s="8">
        <f t="shared" si="13"/>
        <v>21536.038539268025</v>
      </c>
      <c r="O33" s="8">
        <f t="shared" si="1"/>
        <v>107680.19269634012</v>
      </c>
      <c r="Q33" s="53">
        <f t="shared" si="14"/>
        <v>1.849528418749338E-3</v>
      </c>
      <c r="S33" s="8">
        <f t="shared" si="15"/>
        <v>88.79223451487033</v>
      </c>
      <c r="T33" s="8">
        <f t="shared" si="16"/>
        <v>1541.4342512768524</v>
      </c>
      <c r="U33" s="8">
        <f t="shared" si="17"/>
        <v>13564.649585391828</v>
      </c>
      <c r="V33" s="8">
        <f t="shared" si="18"/>
        <v>17232.396122594597</v>
      </c>
      <c r="X33" s="8">
        <f t="shared" si="2"/>
        <v>0.23001433404470409</v>
      </c>
      <c r="Y33" s="8">
        <f t="shared" si="3"/>
        <v>3.9930515851784794</v>
      </c>
      <c r="Z33" s="8">
        <f t="shared" si="4"/>
        <v>35.138926934101939</v>
      </c>
      <c r="AA33" s="8">
        <f t="shared" si="5"/>
        <v>44.640143812005576</v>
      </c>
      <c r="AC33" s="8">
        <f t="shared" si="6"/>
        <v>0.10959348080742901</v>
      </c>
      <c r="AD33" s="8">
        <f t="shared" si="7"/>
        <v>1.9025441352636752</v>
      </c>
      <c r="AE33" s="8">
        <f t="shared" si="8"/>
        <v>16.742423164800226</v>
      </c>
      <c r="AF33" s="8">
        <f t="shared" si="9"/>
        <v>21.269408119369963</v>
      </c>
      <c r="AG33" s="8">
        <f t="shared" si="19"/>
        <v>40.023968900241293</v>
      </c>
      <c r="AR33" s="8"/>
    </row>
    <row r="34" spans="4:44" x14ac:dyDescent="0.2">
      <c r="D34">
        <v>91</v>
      </c>
      <c r="E34" s="53">
        <v>0.20019365</v>
      </c>
      <c r="G34">
        <v>31</v>
      </c>
      <c r="H34" s="53">
        <v>2.5180000000000001E-2</v>
      </c>
      <c r="I34" s="53">
        <f t="shared" si="10"/>
        <v>2.4868206928880785E-2</v>
      </c>
      <c r="J34" s="53">
        <f t="shared" si="0"/>
        <v>0.46258987582736716</v>
      </c>
      <c r="K34" s="53">
        <f t="shared" si="11"/>
        <v>2.9550676941311613E-2</v>
      </c>
      <c r="M34" s="8">
        <f t="shared" si="12"/>
        <v>86775.747166721863</v>
      </c>
      <c r="N34" s="8">
        <f t="shared" si="13"/>
        <v>21693.936791680466</v>
      </c>
      <c r="O34" s="8">
        <f t="shared" si="1"/>
        <v>108469.68395840233</v>
      </c>
      <c r="Q34" s="53">
        <f t="shared" si="14"/>
        <v>1.2879285876806622E-3</v>
      </c>
      <c r="S34" s="8">
        <f t="shared" si="15"/>
        <v>90.568079205167734</v>
      </c>
      <c r="T34" s="8">
        <f t="shared" si="16"/>
        <v>1552.7357621857184</v>
      </c>
      <c r="U34" s="8">
        <f t="shared" si="17"/>
        <v>13326.96933594965</v>
      </c>
      <c r="V34" s="8">
        <f t="shared" si="18"/>
        <v>19606.836892337978</v>
      </c>
      <c r="X34" s="8">
        <f t="shared" si="2"/>
        <v>0.16750823632149867</v>
      </c>
      <c r="Y34" s="8">
        <f t="shared" si="3"/>
        <v>2.8718289189708996</v>
      </c>
      <c r="Z34" s="8">
        <f t="shared" si="4"/>
        <v>24.648608522639872</v>
      </c>
      <c r="AA34" s="8">
        <f t="shared" si="5"/>
        <v>36.263402034162048</v>
      </c>
      <c r="AC34" s="8">
        <f t="shared" si="6"/>
        <v>7.7487614240023345E-2</v>
      </c>
      <c r="AD34" s="8">
        <f t="shared" si="7"/>
        <v>1.3284789830241905</v>
      </c>
      <c r="AE34" s="8">
        <f t="shared" si="8"/>
        <v>11.402196755805363</v>
      </c>
      <c r="AF34" s="8">
        <f t="shared" si="9"/>
        <v>16.775082644060916</v>
      </c>
      <c r="AG34" s="8">
        <f t="shared" si="19"/>
        <v>29.583245997130494</v>
      </c>
      <c r="AR34" s="8"/>
    </row>
    <row r="35" spans="4:44" x14ac:dyDescent="0.2">
      <c r="D35">
        <v>92</v>
      </c>
      <c r="E35" s="53">
        <v>0.22469547000000001</v>
      </c>
      <c r="G35">
        <v>32</v>
      </c>
      <c r="H35" s="53">
        <v>2.5340000000000001E-2</v>
      </c>
      <c r="I35" s="53">
        <f t="shared" si="10"/>
        <v>2.5024264904735357E-2</v>
      </c>
      <c r="J35" s="53">
        <f t="shared" si="0"/>
        <v>0.44898020595179028</v>
      </c>
      <c r="K35" s="53">
        <f t="shared" si="11"/>
        <v>2.98620621562272E-2</v>
      </c>
      <c r="M35" s="8">
        <f t="shared" si="12"/>
        <v>87439.193933082468</v>
      </c>
      <c r="N35" s="8">
        <f t="shared" si="13"/>
        <v>21859.798483270617</v>
      </c>
      <c r="O35" s="8">
        <f t="shared" si="1"/>
        <v>109298.99241635308</v>
      </c>
      <c r="Q35" s="53">
        <f t="shared" si="14"/>
        <v>8.7557944335749658E-4</v>
      </c>
      <c r="S35" s="8">
        <f t="shared" si="15"/>
        <v>92.379440789271086</v>
      </c>
      <c r="T35" s="8">
        <f t="shared" si="16"/>
        <v>1564.6072534038274</v>
      </c>
      <c r="U35" s="8">
        <f t="shared" si="17"/>
        <v>13110.304808430154</v>
      </c>
      <c r="V35" s="8">
        <f t="shared" si="18"/>
        <v>21880.964233152044</v>
      </c>
      <c r="X35" s="8">
        <f t="shared" si="2"/>
        <v>0.11897812270645527</v>
      </c>
      <c r="Y35" s="8">
        <f t="shared" si="3"/>
        <v>2.0151024101513113</v>
      </c>
      <c r="Z35" s="8">
        <f t="shared" si="4"/>
        <v>16.885136355984443</v>
      </c>
      <c r="AA35" s="8">
        <f t="shared" si="5"/>
        <v>28.181119361894595</v>
      </c>
      <c r="AC35" s="8">
        <f t="shared" si="6"/>
        <v>5.3418822036501667E-2</v>
      </c>
      <c r="AD35" s="8">
        <f t="shared" si="7"/>
        <v>0.90474109512368472</v>
      </c>
      <c r="AE35" s="8">
        <f t="shared" si="8"/>
        <v>7.5810919986339567</v>
      </c>
      <c r="AF35" s="8">
        <f t="shared" si="9"/>
        <v>12.65276477505542</v>
      </c>
      <c r="AG35" s="8">
        <f t="shared" si="19"/>
        <v>21.192016690849563</v>
      </c>
      <c r="AR35" s="8"/>
    </row>
    <row r="36" spans="4:44" x14ac:dyDescent="0.2">
      <c r="D36">
        <v>93</v>
      </c>
      <c r="E36" s="53">
        <v>0.24599945000000001</v>
      </c>
      <c r="G36">
        <v>33</v>
      </c>
      <c r="H36" s="53">
        <v>2.5499999999999998E-2</v>
      </c>
      <c r="I36" s="53">
        <f t="shared" si="10"/>
        <v>2.5180298530298326E-2</v>
      </c>
      <c r="J36" s="53">
        <f t="shared" si="0"/>
        <v>0.43563530089638075</v>
      </c>
      <c r="K36" s="53">
        <f t="shared" si="11"/>
        <v>3.0173374548313252E-2</v>
      </c>
      <c r="M36" s="8">
        <f t="shared" si="12"/>
        <v>88135.146395904783</v>
      </c>
      <c r="N36" s="8">
        <f t="shared" si="13"/>
        <v>22033.786598976196</v>
      </c>
      <c r="O36" s="8">
        <f t="shared" si="1"/>
        <v>110168.93299488098</v>
      </c>
      <c r="Q36" s="53">
        <f t="shared" si="14"/>
        <v>5.770146024884537E-4</v>
      </c>
      <c r="S36" s="8">
        <f t="shared" si="15"/>
        <v>94.227029605056515</v>
      </c>
      <c r="T36" s="8">
        <f t="shared" si="16"/>
        <v>1577.0603905197686</v>
      </c>
      <c r="U36" s="8">
        <f t="shared" si="17"/>
        <v>12809.845008839651</v>
      </c>
      <c r="V36" s="8">
        <f t="shared" si="18"/>
        <v>24754.46017868329</v>
      </c>
      <c r="X36" s="8">
        <f t="shared" ref="X36:X53" si="20">S36*Q35</f>
        <v>8.2503250130825739E-2</v>
      </c>
      <c r="Y36" s="8">
        <f t="shared" ref="Y36:Y53" si="21">T36*Q35</f>
        <v>1.3808416588724552</v>
      </c>
      <c r="Z36" s="8">
        <f t="shared" ref="Z36:Z53" si="22">U36*Q35</f>
        <v>11.216036962335627</v>
      </c>
      <c r="AA36" s="8">
        <f t="shared" ref="AA36:AA53" si="23">V36*Q35</f>
        <v>21.674496463866831</v>
      </c>
      <c r="AC36" s="8">
        <f t="shared" ref="AC36:AC53" si="24">X36*J36</f>
        <v>3.5941328195671633E-2</v>
      </c>
      <c r="AD36" s="8">
        <f t="shared" ref="AD36:AD53" si="25">Y36*J36</f>
        <v>0.60154337155315962</v>
      </c>
      <c r="AE36" s="8">
        <f t="shared" ref="AE36:AE53" si="26">Z36*J36</f>
        <v>4.8861016369520094</v>
      </c>
      <c r="AF36" s="8">
        <f t="shared" ref="AF36:AF53" si="27">AA36*J36</f>
        <v>9.4421757888141666</v>
      </c>
      <c r="AG36" s="8">
        <f t="shared" si="19"/>
        <v>14.965762125515006</v>
      </c>
      <c r="AR36" s="8"/>
    </row>
    <row r="37" spans="4:44" x14ac:dyDescent="0.2">
      <c r="D37">
        <v>94</v>
      </c>
      <c r="E37" s="53">
        <v>0.27561788000000004</v>
      </c>
      <c r="G37">
        <v>34</v>
      </c>
      <c r="H37" s="53">
        <v>2.5659999999999999E-2</v>
      </c>
      <c r="I37" s="53">
        <f t="shared" si="10"/>
        <v>2.5336307813167001E-2</v>
      </c>
      <c r="J37" s="53">
        <f t="shared" si="0"/>
        <v>0.42255550600771608</v>
      </c>
      <c r="K37" s="53">
        <f t="shared" si="11"/>
        <v>3.0484614147833235E-2</v>
      </c>
      <c r="M37" s="8">
        <f t="shared" si="12"/>
        <v>88864.291917679759</v>
      </c>
      <c r="N37" s="8">
        <f t="shared" si="13"/>
        <v>22216.07297941994</v>
      </c>
      <c r="O37" s="8">
        <f t="shared" si="1"/>
        <v>111080.3648970997</v>
      </c>
      <c r="Q37" s="53">
        <f t="shared" si="14"/>
        <v>3.6980892848917661E-4</v>
      </c>
      <c r="S37" s="8">
        <f t="shared" si="15"/>
        <v>96.111570197157647</v>
      </c>
      <c r="T37" s="8">
        <f t="shared" si="16"/>
        <v>1590.1074729646175</v>
      </c>
      <c r="U37" s="8">
        <f t="shared" si="17"/>
        <v>12560.93643234208</v>
      </c>
      <c r="V37" s="8">
        <f t="shared" si="18"/>
        <v>27325.708670485834</v>
      </c>
      <c r="X37" s="8">
        <f t="shared" si="20"/>
        <v>5.5457779471854034E-2</v>
      </c>
      <c r="Y37" s="8">
        <f t="shared" si="21"/>
        <v>0.91751523142659841</v>
      </c>
      <c r="Z37" s="8">
        <f t="shared" si="22"/>
        <v>7.247843742390601</v>
      </c>
      <c r="AA37" s="8">
        <f t="shared" si="23"/>
        <v>15.767332926215676</v>
      </c>
      <c r="AC37" s="8">
        <f t="shared" si="24"/>
        <v>2.3433990066793611E-2</v>
      </c>
      <c r="AD37" s="8">
        <f t="shared" si="25"/>
        <v>0.387701112885253</v>
      </c>
      <c r="AE37" s="8">
        <f t="shared" si="26"/>
        <v>3.0626162800307188</v>
      </c>
      <c r="AF37" s="8">
        <f t="shared" si="27"/>
        <v>6.6625733430291874</v>
      </c>
      <c r="AG37" s="8">
        <f t="shared" si="19"/>
        <v>10.136324726011953</v>
      </c>
      <c r="AR37" s="8"/>
    </row>
    <row r="38" spans="4:44" x14ac:dyDescent="0.2">
      <c r="D38">
        <v>95</v>
      </c>
      <c r="E38" s="53">
        <v>0.30556044000000004</v>
      </c>
      <c r="G38">
        <v>35</v>
      </c>
      <c r="H38" s="53">
        <v>2.581E-2</v>
      </c>
      <c r="I38" s="53">
        <f t="shared" si="10"/>
        <v>2.548254441449891E-2</v>
      </c>
      <c r="J38" s="53">
        <f t="shared" si="0"/>
        <v>0.40988073390848667</v>
      </c>
      <c r="K38" s="53">
        <f t="shared" si="11"/>
        <v>3.0454588859783846E-2</v>
      </c>
      <c r="M38" s="8">
        <f t="shared" si="12"/>
        <v>89596.779479445919</v>
      </c>
      <c r="N38" s="8">
        <f t="shared" si="13"/>
        <v>22399.19486986148</v>
      </c>
      <c r="O38" s="8">
        <f t="shared" si="1"/>
        <v>111995.97434930739</v>
      </c>
      <c r="Q38" s="53">
        <f t="shared" si="14"/>
        <v>2.2770052927183042E-4</v>
      </c>
      <c r="S38" s="8">
        <f t="shared" si="15"/>
        <v>98.033801601100805</v>
      </c>
      <c r="T38" s="8">
        <f t="shared" si="16"/>
        <v>1603.2143567385515</v>
      </c>
      <c r="U38" s="8">
        <f t="shared" si="17"/>
        <v>12167.009053232536</v>
      </c>
      <c r="V38" s="8">
        <f t="shared" si="18"/>
        <v>30868.093018690488</v>
      </c>
      <c r="X38" s="8">
        <f t="shared" si="20"/>
        <v>3.6253775125823617E-2</v>
      </c>
      <c r="Y38" s="8">
        <f t="shared" si="21"/>
        <v>0.59288298340394829</v>
      </c>
      <c r="Z38" s="8">
        <f t="shared" si="22"/>
        <v>4.4994685808940353</v>
      </c>
      <c r="AA38" s="8">
        <f t="shared" si="23"/>
        <v>11.415296403746163</v>
      </c>
      <c r="AC38" s="8">
        <f t="shared" si="24"/>
        <v>1.4859723955525823E-2</v>
      </c>
      <c r="AD38" s="8">
        <f t="shared" si="25"/>
        <v>0.24301131235946344</v>
      </c>
      <c r="AE38" s="8">
        <f t="shared" si="26"/>
        <v>1.8442454841350242</v>
      </c>
      <c r="AF38" s="8">
        <f t="shared" si="27"/>
        <v>4.6789100677503859</v>
      </c>
      <c r="AG38" s="8">
        <f t="shared" si="19"/>
        <v>6.7810265882003993</v>
      </c>
      <c r="AR38" s="8"/>
    </row>
    <row r="39" spans="4:44" x14ac:dyDescent="0.2">
      <c r="D39">
        <v>96</v>
      </c>
      <c r="E39" s="53">
        <v>0.33257691</v>
      </c>
      <c r="G39">
        <v>36</v>
      </c>
      <c r="H39" s="53">
        <v>2.596E-2</v>
      </c>
      <c r="I39" s="53">
        <f t="shared" si="10"/>
        <v>2.5628759633814266E-2</v>
      </c>
      <c r="J39" s="53">
        <f t="shared" si="0"/>
        <v>0.39747018785099697</v>
      </c>
      <c r="K39" s="53">
        <f t="shared" si="11"/>
        <v>3.0746292309851757E-2</v>
      </c>
      <c r="M39" s="8">
        <f t="shared" si="12"/>
        <v>90361.659728555795</v>
      </c>
      <c r="N39" s="8">
        <f t="shared" si="13"/>
        <v>22590.414932138949</v>
      </c>
      <c r="O39" s="8">
        <f t="shared" si="1"/>
        <v>112952.07466069475</v>
      </c>
      <c r="Q39" s="53">
        <f t="shared" si="14"/>
        <v>1.3440561705540245E-4</v>
      </c>
      <c r="S39" s="8">
        <f t="shared" si="15"/>
        <v>99.994477633122827</v>
      </c>
      <c r="T39" s="8">
        <f t="shared" si="16"/>
        <v>1616.900864263524</v>
      </c>
      <c r="U39" s="8">
        <f t="shared" si="17"/>
        <v>11763.675035589002</v>
      </c>
      <c r="V39" s="8">
        <f t="shared" si="18"/>
        <v>34513.685632234745</v>
      </c>
      <c r="X39" s="8">
        <f t="shared" si="20"/>
        <v>2.2768795481322275E-2</v>
      </c>
      <c r="Y39" s="8">
        <f t="shared" si="21"/>
        <v>0.36816918257288445</v>
      </c>
      <c r="Z39" s="8">
        <f t="shared" si="22"/>
        <v>2.6785950317854343</v>
      </c>
      <c r="AA39" s="8">
        <f t="shared" si="23"/>
        <v>7.8587844855814204</v>
      </c>
      <c r="AC39" s="8">
        <f t="shared" si="24"/>
        <v>9.0499174171020953E-3</v>
      </c>
      <c r="AD39" s="8">
        <f t="shared" si="25"/>
        <v>0.14633627415819239</v>
      </c>
      <c r="AE39" s="8">
        <f t="shared" si="26"/>
        <v>1.0646616704605039</v>
      </c>
      <c r="AF39" s="8">
        <f t="shared" si="27"/>
        <v>3.123632545764548</v>
      </c>
      <c r="AG39" s="8">
        <f t="shared" si="19"/>
        <v>4.3436804078003464</v>
      </c>
      <c r="AR39" s="8"/>
    </row>
    <row r="40" spans="4:44" x14ac:dyDescent="0.2">
      <c r="D40">
        <v>97</v>
      </c>
      <c r="E40" s="53">
        <v>0.35657767000000001</v>
      </c>
      <c r="G40">
        <v>37</v>
      </c>
      <c r="H40" s="53">
        <v>2.6110000000000001E-2</v>
      </c>
      <c r="I40" s="53">
        <f t="shared" si="10"/>
        <v>2.5774953477364682E-2</v>
      </c>
      <c r="J40" s="53">
        <f t="shared" si="0"/>
        <v>0.38532302185706202</v>
      </c>
      <c r="K40" s="53">
        <f t="shared" si="11"/>
        <v>3.1037931845179736E-2</v>
      </c>
      <c r="M40" s="8">
        <f t="shared" si="12"/>
        <v>91159.651578764751</v>
      </c>
      <c r="N40" s="8">
        <f t="shared" si="13"/>
        <v>22789.912894691188</v>
      </c>
      <c r="O40" s="8">
        <f t="shared" si="1"/>
        <v>113949.56447345595</v>
      </c>
      <c r="Q40" s="53">
        <f t="shared" si="14"/>
        <v>7.6249600411202386E-5</v>
      </c>
      <c r="S40" s="8">
        <f t="shared" si="15"/>
        <v>101.99436718578528</v>
      </c>
      <c r="T40" s="8">
        <f t="shared" si="16"/>
        <v>1631.1798595382243</v>
      </c>
      <c r="U40" s="8">
        <f t="shared" si="17"/>
        <v>11405.883294484229</v>
      </c>
      <c r="V40" s="8">
        <f t="shared" si="18"/>
        <v>37896.994048427754</v>
      </c>
      <c r="X40" s="8">
        <f t="shared" si="20"/>
        <v>1.3708615857780762E-2</v>
      </c>
      <c r="Y40" s="8">
        <f t="shared" si="21"/>
        <v>0.21923973554957973</v>
      </c>
      <c r="Z40" s="8">
        <f t="shared" si="22"/>
        <v>1.5330147822570592</v>
      </c>
      <c r="AA40" s="8">
        <f t="shared" si="23"/>
        <v>5.0935688696238461</v>
      </c>
      <c r="AC40" s="8">
        <f t="shared" si="24"/>
        <v>5.2822452877977237E-3</v>
      </c>
      <c r="AD40" s="8">
        <f t="shared" si="25"/>
        <v>8.4478117413107207E-2</v>
      </c>
      <c r="AE40" s="8">
        <f t="shared" si="26"/>
        <v>0.59070588845083605</v>
      </c>
      <c r="AF40" s="8">
        <f t="shared" si="27"/>
        <v>1.96266934888052</v>
      </c>
      <c r="AG40" s="8">
        <f t="shared" si="19"/>
        <v>2.6431356000322612</v>
      </c>
      <c r="AR40" s="8"/>
    </row>
    <row r="41" spans="4:44" x14ac:dyDescent="0.2">
      <c r="D41">
        <v>98</v>
      </c>
      <c r="E41" s="53">
        <v>0.37908291000000005</v>
      </c>
      <c r="G41">
        <v>38</v>
      </c>
      <c r="H41" s="53">
        <v>2.6259999999999999E-2</v>
      </c>
      <c r="I41" s="53">
        <f t="shared" si="10"/>
        <v>2.5921125951399046E-2</v>
      </c>
      <c r="J41" s="53">
        <f t="shared" si="0"/>
        <v>0.37343818647922677</v>
      </c>
      <c r="K41" s="53">
        <f t="shared" si="11"/>
        <v>3.1329507490670302E-2</v>
      </c>
      <c r="M41" s="8">
        <f t="shared" si="12"/>
        <v>91991.509139589878</v>
      </c>
      <c r="N41" s="8">
        <f t="shared" si="13"/>
        <v>22997.87728489747</v>
      </c>
      <c r="O41" s="8">
        <f t="shared" si="1"/>
        <v>114989.38642448734</v>
      </c>
      <c r="Q41" s="53">
        <f t="shared" si="14"/>
        <v>4.1701591224423076E-5</v>
      </c>
      <c r="S41" s="8">
        <f t="shared" si="15"/>
        <v>104.03425452950098</v>
      </c>
      <c r="T41" s="8">
        <f t="shared" si="16"/>
        <v>1646.0648363423545</v>
      </c>
      <c r="U41" s="8">
        <f t="shared" si="17"/>
        <v>11096.0805737871</v>
      </c>
      <c r="V41" s="8">
        <f t="shared" si="18"/>
        <v>41002.647485973328</v>
      </c>
      <c r="X41" s="8">
        <f t="shared" si="20"/>
        <v>7.9325703369517719E-3</v>
      </c>
      <c r="Y41" s="8">
        <f t="shared" si="21"/>
        <v>0.12551178602203578</v>
      </c>
      <c r="Z41" s="8">
        <f t="shared" si="22"/>
        <v>0.84607170988177161</v>
      </c>
      <c r="AA41" s="8">
        <f t="shared" si="23"/>
        <v>3.1264354866068582</v>
      </c>
      <c r="AC41" s="8">
        <f t="shared" si="24"/>
        <v>2.9623246807501786E-3</v>
      </c>
      <c r="AD41" s="8">
        <f t="shared" si="25"/>
        <v>4.6870893753837801E-2</v>
      </c>
      <c r="AE41" s="8">
        <f t="shared" si="26"/>
        <v>0.31595548496962728</v>
      </c>
      <c r="AF41" s="8">
        <f t="shared" si="27"/>
        <v>1.1675303982627641</v>
      </c>
      <c r="AG41" s="8">
        <f t="shared" si="19"/>
        <v>1.5333191016669794</v>
      </c>
      <c r="AR41" s="8"/>
    </row>
    <row r="42" spans="4:44" x14ac:dyDescent="0.2">
      <c r="D42">
        <v>99</v>
      </c>
      <c r="E42" s="53">
        <v>0.40251482</v>
      </c>
      <c r="G42">
        <v>39</v>
      </c>
      <c r="H42" s="53">
        <v>2.64E-2</v>
      </c>
      <c r="I42" s="53">
        <f t="shared" si="10"/>
        <v>2.6057534319289598E-2</v>
      </c>
      <c r="J42" s="53">
        <f t="shared" si="0"/>
        <v>0.36195193998144004</v>
      </c>
      <c r="K42" s="53">
        <f t="shared" si="11"/>
        <v>3.1241052299130538E-2</v>
      </c>
      <c r="M42" s="8">
        <f t="shared" si="12"/>
        <v>92822.74661856427</v>
      </c>
      <c r="N42" s="8">
        <f t="shared" si="13"/>
        <v>23205.686654641067</v>
      </c>
      <c r="O42" s="8">
        <f t="shared" si="1"/>
        <v>116028.43327320533</v>
      </c>
      <c r="Q42" s="53">
        <f t="shared" si="14"/>
        <v>2.2009246070722564E-5</v>
      </c>
      <c r="S42" s="8">
        <f t="shared" si="15"/>
        <v>106.11493962009101</v>
      </c>
      <c r="T42" s="8">
        <f t="shared" si="16"/>
        <v>1660.9387176123464</v>
      </c>
      <c r="U42" s="8">
        <f t="shared" si="17"/>
        <v>10804.742820518673</v>
      </c>
      <c r="V42" s="8">
        <f t="shared" si="18"/>
        <v>43984.396127947504</v>
      </c>
      <c r="X42" s="8">
        <f t="shared" si="20"/>
        <v>4.4251618348413718E-3</v>
      </c>
      <c r="Y42" s="8">
        <f t="shared" si="21"/>
        <v>6.9263787450687536E-2</v>
      </c>
      <c r="Z42" s="8">
        <f t="shared" si="22"/>
        <v>0.45057496838628974</v>
      </c>
      <c r="AA42" s="8">
        <f t="shared" si="23"/>
        <v>1.834219307580764</v>
      </c>
      <c r="AC42" s="8">
        <f t="shared" si="24"/>
        <v>1.6016959108526632E-3</v>
      </c>
      <c r="AD42" s="8">
        <f t="shared" si="25"/>
        <v>2.5070162238238474E-2</v>
      </c>
      <c r="AE42" s="8">
        <f t="shared" si="26"/>
        <v>0.1630864839144936</v>
      </c>
      <c r="AF42" s="8">
        <f t="shared" si="27"/>
        <v>0.66389923673027118</v>
      </c>
      <c r="AG42" s="8">
        <f t="shared" si="19"/>
        <v>0.85365757879385595</v>
      </c>
      <c r="AR42" s="8"/>
    </row>
    <row r="43" spans="4:44" x14ac:dyDescent="0.2">
      <c r="D43">
        <v>100</v>
      </c>
      <c r="E43" s="53">
        <v>0.43419751000000001</v>
      </c>
      <c r="G43">
        <v>40</v>
      </c>
      <c r="H43" s="53">
        <v>2.6540000000000001E-2</v>
      </c>
      <c r="I43" s="53">
        <f t="shared" si="10"/>
        <v>2.6193924082475131E-2</v>
      </c>
      <c r="J43" s="53">
        <f t="shared" si="0"/>
        <v>0.35072355328981913</v>
      </c>
      <c r="K43" s="53">
        <f t="shared" si="11"/>
        <v>3.1513124846710809E-2</v>
      </c>
      <c r="M43" s="8">
        <f t="shared" si="12"/>
        <v>93686.981367792032</v>
      </c>
      <c r="N43" s="8">
        <f t="shared" si="13"/>
        <v>23421.745341948008</v>
      </c>
      <c r="O43" s="8">
        <f t="shared" si="1"/>
        <v>117108.72670974003</v>
      </c>
      <c r="Q43" s="53">
        <f t="shared" si="14"/>
        <v>1.1177668597695469E-5</v>
      </c>
      <c r="S43" s="8">
        <f t="shared" si="15"/>
        <v>108.23723841249283</v>
      </c>
      <c r="T43" s="8">
        <f t="shared" si="16"/>
        <v>1676.4030408347246</v>
      </c>
      <c r="U43" s="8">
        <f t="shared" si="17"/>
        <v>10493.816843120976</v>
      </c>
      <c r="V43" s="8">
        <f t="shared" si="18"/>
        <v>47137.998052000199</v>
      </c>
      <c r="X43" s="8">
        <f t="shared" si="20"/>
        <v>2.382220014236019E-3</v>
      </c>
      <c r="Y43" s="8">
        <f t="shared" si="21"/>
        <v>3.6896367039439021E-2</v>
      </c>
      <c r="Z43" s="8">
        <f t="shared" si="22"/>
        <v>0.2309609971213426</v>
      </c>
      <c r="AA43" s="8">
        <f t="shared" si="23"/>
        <v>1.0374717984077133</v>
      </c>
      <c r="AC43" s="8">
        <f t="shared" si="24"/>
        <v>8.3550066811098015E-4</v>
      </c>
      <c r="AD43" s="8">
        <f t="shared" si="25"/>
        <v>1.2940424951557417E-2</v>
      </c>
      <c r="AE43" s="8">
        <f t="shared" si="26"/>
        <v>8.1003461581756961E-2</v>
      </c>
      <c r="AF43" s="8">
        <f t="shared" si="27"/>
        <v>0.36386579557553211</v>
      </c>
      <c r="AG43" s="8">
        <f t="shared" si="19"/>
        <v>0.45864518277695748</v>
      </c>
      <c r="AR43" s="8"/>
    </row>
    <row r="44" spans="4:44" x14ac:dyDescent="0.2">
      <c r="D44">
        <v>101</v>
      </c>
      <c r="E44" s="53">
        <v>0.47489508999999996</v>
      </c>
      <c r="G44">
        <v>41</v>
      </c>
      <c r="H44" s="53">
        <v>2.6669999999999999E-2</v>
      </c>
      <c r="I44" s="53">
        <f t="shared" si="10"/>
        <v>2.6320555065349444E-2</v>
      </c>
      <c r="J44" s="53">
        <f t="shared" si="0"/>
        <v>0.33988676611542634</v>
      </c>
      <c r="K44" s="53">
        <f t="shared" si="11"/>
        <v>3.1385794380322039E-2</v>
      </c>
      <c r="M44" s="8">
        <f t="shared" si="12"/>
        <v>94547.223145914017</v>
      </c>
      <c r="N44" s="8">
        <f t="shared" si="13"/>
        <v>23636.805786478504</v>
      </c>
      <c r="O44" s="8">
        <f t="shared" si="1"/>
        <v>118184.02893239252</v>
      </c>
      <c r="Q44" s="53">
        <f t="shared" si="14"/>
        <v>5.3756998162252695E-6</v>
      </c>
      <c r="S44" s="8">
        <f t="shared" si="15"/>
        <v>110.40198318074269</v>
      </c>
      <c r="T44" s="8">
        <f t="shared" si="16"/>
        <v>1691.795915187623</v>
      </c>
      <c r="U44" s="8">
        <f t="shared" si="17"/>
        <v>10028.62526975696</v>
      </c>
      <c r="V44" s="8">
        <f t="shared" si="18"/>
        <v>51315.211084212795</v>
      </c>
      <c r="X44" s="8">
        <f t="shared" si="20"/>
        <v>1.234036780522691E-3</v>
      </c>
      <c r="Y44" s="8">
        <f t="shared" si="21"/>
        <v>1.8910334074902162E-2</v>
      </c>
      <c r="Z44" s="8">
        <f t="shared" si="22"/>
        <v>0.11209664975581762</v>
      </c>
      <c r="AA44" s="8">
        <f t="shared" si="23"/>
        <v>0.57358442352011985</v>
      </c>
      <c r="AC44" s="8">
        <f t="shared" si="24"/>
        <v>4.194327705993496E-4</v>
      </c>
      <c r="AD44" s="8">
        <f t="shared" si="25"/>
        <v>6.4273722948808478E-3</v>
      </c>
      <c r="AE44" s="8">
        <f t="shared" si="26"/>
        <v>3.8100167777878446E-2</v>
      </c>
      <c r="AF44" s="8">
        <f t="shared" si="27"/>
        <v>0.19495375480443461</v>
      </c>
      <c r="AG44" s="8">
        <f t="shared" si="19"/>
        <v>0.23990072764779324</v>
      </c>
      <c r="AR44" s="8"/>
    </row>
    <row r="45" spans="4:44" x14ac:dyDescent="0.2">
      <c r="D45">
        <v>102</v>
      </c>
      <c r="E45" s="53">
        <v>0.50954043000000004</v>
      </c>
      <c r="G45">
        <v>42</v>
      </c>
      <c r="H45" s="53">
        <v>2.6800000000000001E-2</v>
      </c>
      <c r="I45" s="53">
        <f t="shared" si="10"/>
        <v>2.6447170014848229E-2</v>
      </c>
      <c r="J45" s="53">
        <f t="shared" si="0"/>
        <v>0.32930162970189297</v>
      </c>
      <c r="K45" s="53">
        <f t="shared" si="11"/>
        <v>3.1638382944298472E-2</v>
      </c>
      <c r="M45" s="8">
        <f t="shared" si="12"/>
        <v>95439.467610481588</v>
      </c>
      <c r="N45" s="8">
        <f t="shared" si="13"/>
        <v>23859.866902620397</v>
      </c>
      <c r="O45" s="8">
        <f t="shared" si="1"/>
        <v>119299.33451310199</v>
      </c>
      <c r="Q45" s="53">
        <f t="shared" si="14"/>
        <v>2.399385412958089E-6</v>
      </c>
      <c r="S45" s="8">
        <f t="shared" si="15"/>
        <v>112.61002284435754</v>
      </c>
      <c r="T45" s="8">
        <f t="shared" si="16"/>
        <v>1707.7614347478814</v>
      </c>
      <c r="U45" s="8">
        <f t="shared" si="17"/>
        <v>9395.1246321543476</v>
      </c>
      <c r="V45" s="8">
        <f t="shared" si="18"/>
        <v>56654.668200539672</v>
      </c>
      <c r="X45" s="8">
        <f t="shared" si="20"/>
        <v>6.0535767910953624E-4</v>
      </c>
      <c r="Y45" s="8">
        <f t="shared" si="21"/>
        <v>9.1804128309307884E-3</v>
      </c>
      <c r="Z45" s="8">
        <f t="shared" si="22"/>
        <v>5.050536975848563E-2</v>
      </c>
      <c r="AA45" s="8">
        <f t="shared" si="23"/>
        <v>0.30455848943394476</v>
      </c>
      <c r="AC45" s="8">
        <f t="shared" si="24"/>
        <v>1.9934527028332585E-4</v>
      </c>
      <c r="AD45" s="8">
        <f t="shared" si="25"/>
        <v>3.0231249065616776E-3</v>
      </c>
      <c r="AE45" s="8">
        <f t="shared" si="26"/>
        <v>1.6631500570166019E-2</v>
      </c>
      <c r="AF45" s="8">
        <f t="shared" si="27"/>
        <v>0.10029160691014476</v>
      </c>
      <c r="AG45" s="8">
        <f t="shared" si="19"/>
        <v>0.12014557765715578</v>
      </c>
      <c r="AR45" s="8"/>
    </row>
    <row r="46" spans="4:44" x14ac:dyDescent="0.2">
      <c r="D46">
        <v>103</v>
      </c>
      <c r="E46" s="53">
        <v>0.54443039999999998</v>
      </c>
      <c r="G46">
        <v>43</v>
      </c>
      <c r="H46" s="53">
        <v>2.6929999999999999E-2</v>
      </c>
      <c r="I46" s="53">
        <f t="shared" si="10"/>
        <v>2.6573768935031109E-2</v>
      </c>
      <c r="J46" s="53">
        <f t="shared" si="0"/>
        <v>0.31896558558159949</v>
      </c>
      <c r="K46" s="53">
        <f t="shared" si="11"/>
        <v>3.1890923582712095E-2</v>
      </c>
      <c r="M46" s="8">
        <f t="shared" si="12"/>
        <v>96364.465078835434</v>
      </c>
      <c r="N46" s="8">
        <f t="shared" si="13"/>
        <v>24091.116269708858</v>
      </c>
      <c r="O46" s="8">
        <f t="shared" si="1"/>
        <v>120455.58134854429</v>
      </c>
      <c r="Q46" s="53">
        <f t="shared" si="14"/>
        <v>1.0002813072181421E-6</v>
      </c>
      <c r="S46" s="8">
        <f t="shared" si="15"/>
        <v>114.8622233012447</v>
      </c>
      <c r="T46" s="8">
        <f t="shared" si="16"/>
        <v>1724.3130254392845</v>
      </c>
      <c r="U46" s="8">
        <f t="shared" si="17"/>
        <v>8860.3175161360577</v>
      </c>
      <c r="V46" s="8">
        <f t="shared" si="18"/>
        <v>61376.988716237247</v>
      </c>
      <c r="X46" s="8">
        <f t="shared" si="20"/>
        <v>2.7559874308894124E-4</v>
      </c>
      <c r="Y46" s="8">
        <f t="shared" si="21"/>
        <v>4.1372915206126498E-3</v>
      </c>
      <c r="Z46" s="8">
        <f t="shared" si="22"/>
        <v>2.1259316602393906E-2</v>
      </c>
      <c r="AA46" s="8">
        <f t="shared" si="23"/>
        <v>0.14726705141703286</v>
      </c>
      <c r="AC46" s="8">
        <f t="shared" si="24"/>
        <v>8.7906514474916941E-5</v>
      </c>
      <c r="AD46" s="8">
        <f t="shared" si="25"/>
        <v>1.3196536125940001E-3</v>
      </c>
      <c r="AE46" s="8">
        <f t="shared" si="26"/>
        <v>6.7809903691471926E-3</v>
      </c>
      <c r="AF46" s="8">
        <f t="shared" si="27"/>
        <v>4.6973121292109406E-2</v>
      </c>
      <c r="AG46" s="8">
        <f t="shared" si="19"/>
        <v>5.5161671788325511E-2</v>
      </c>
      <c r="AR46" s="8"/>
    </row>
    <row r="47" spans="4:44" x14ac:dyDescent="0.2">
      <c r="D47">
        <v>104</v>
      </c>
      <c r="E47" s="53">
        <v>0.57924222000000003</v>
      </c>
      <c r="G47">
        <v>44</v>
      </c>
      <c r="H47" s="53">
        <v>2.7050000000000001E-2</v>
      </c>
      <c r="I47" s="53">
        <f t="shared" si="10"/>
        <v>2.6690615253044576E-2</v>
      </c>
      <c r="J47" s="53">
        <f t="shared" si="0"/>
        <v>0.30900832177573911</v>
      </c>
      <c r="K47" s="53">
        <f t="shared" si="11"/>
        <v>3.1715006927623565E-2</v>
      </c>
      <c r="M47" s="8">
        <f t="shared" si="12"/>
        <v>97281.312696218913</v>
      </c>
      <c r="N47" s="8">
        <f t="shared" si="13"/>
        <v>24320.328174054728</v>
      </c>
      <c r="O47" s="8">
        <f t="shared" si="1"/>
        <v>121601.64087027364</v>
      </c>
      <c r="Q47" s="53">
        <f t="shared" si="14"/>
        <v>3.8734309176431924E-7</v>
      </c>
      <c r="S47" s="8">
        <f t="shared" si="15"/>
        <v>117.15946776726959</v>
      </c>
      <c r="T47" s="8">
        <f t="shared" si="16"/>
        <v>1740.7187854640399</v>
      </c>
      <c r="U47" s="8">
        <f t="shared" si="17"/>
        <v>8308.3349247921306</v>
      </c>
      <c r="V47" s="8">
        <f t="shared" si="18"/>
        <v>66203.629979659425</v>
      </c>
      <c r="X47" s="8">
        <f t="shared" si="20"/>
        <v>1.1719242557122622E-4</v>
      </c>
      <c r="Y47" s="8">
        <f t="shared" si="21"/>
        <v>1.7412084622231466E-3</v>
      </c>
      <c r="Z47" s="8">
        <f t="shared" si="22"/>
        <v>8.3106721193772163E-3</v>
      </c>
      <c r="AA47" s="8">
        <f t="shared" si="23"/>
        <v>6.6222253538639919E-2</v>
      </c>
      <c r="AC47" s="8">
        <f t="shared" si="24"/>
        <v>3.6213434750592826E-5</v>
      </c>
      <c r="AD47" s="8">
        <f t="shared" si="25"/>
        <v>5.3804790477328997E-4</v>
      </c>
      <c r="AE47" s="8">
        <f t="shared" si="26"/>
        <v>2.5680668444371785E-3</v>
      </c>
      <c r="AF47" s="8">
        <f t="shared" si="27"/>
        <v>2.0463227430182623E-2</v>
      </c>
      <c r="AG47" s="8">
        <f t="shared" si="19"/>
        <v>2.3605555614143684E-2</v>
      </c>
      <c r="AR47" s="8"/>
    </row>
    <row r="48" spans="4:44" x14ac:dyDescent="0.2">
      <c r="D48">
        <v>105</v>
      </c>
      <c r="E48" s="53">
        <v>0.61364118000000001</v>
      </c>
      <c r="G48">
        <v>45</v>
      </c>
      <c r="H48" s="53">
        <v>2.717E-2</v>
      </c>
      <c r="I48" s="53">
        <f t="shared" si="10"/>
        <v>2.6807447919590902E-2</v>
      </c>
      <c r="J48" s="53">
        <f t="shared" si="0"/>
        <v>0.29929213083059825</v>
      </c>
      <c r="K48" s="53">
        <f t="shared" si="11"/>
        <v>3.1948085247629182E-2</v>
      </c>
      <c r="M48" s="8">
        <f t="shared" si="12"/>
        <v>98229.776108477163</v>
      </c>
      <c r="N48" s="8">
        <f t="shared" si="13"/>
        <v>24557.444027119291</v>
      </c>
      <c r="O48" s="8">
        <f t="shared" si="1"/>
        <v>122787.22013559645</v>
      </c>
      <c r="Q48" s="53">
        <f t="shared" si="14"/>
        <v>1.3853097648072754E-7</v>
      </c>
      <c r="S48" s="8">
        <f t="shared" si="15"/>
        <v>119.50265712261498</v>
      </c>
      <c r="T48" s="8">
        <f t="shared" si="16"/>
        <v>1757.6902677897242</v>
      </c>
      <c r="U48" s="8">
        <f t="shared" si="17"/>
        <v>7748.2894501537276</v>
      </c>
      <c r="V48" s="8">
        <f t="shared" si="18"/>
        <v>71123.541978971596</v>
      </c>
      <c r="X48" s="8">
        <f t="shared" si="20"/>
        <v>4.6288528683925029E-5</v>
      </c>
      <c r="Y48" s="8">
        <f t="shared" si="21"/>
        <v>6.8082918268972596E-4</v>
      </c>
      <c r="Z48" s="8">
        <f t="shared" si="22"/>
        <v>3.001246391507402E-3</v>
      </c>
      <c r="AA48" s="8">
        <f t="shared" si="23"/>
        <v>2.7549212647364207E-2</v>
      </c>
      <c r="AC48" s="8">
        <f t="shared" si="24"/>
        <v>1.385379238282519E-5</v>
      </c>
      <c r="AD48" s="8">
        <f t="shared" si="25"/>
        <v>2.0376681681886274E-4</v>
      </c>
      <c r="AE48" s="8">
        <f t="shared" si="26"/>
        <v>8.9824942766189423E-4</v>
      </c>
      <c r="AF48" s="8">
        <f t="shared" si="27"/>
        <v>8.2452625559349003E-3</v>
      </c>
      <c r="AG48" s="8">
        <f t="shared" si="19"/>
        <v>9.3611325927984816E-3</v>
      </c>
      <c r="AR48" s="8"/>
    </row>
    <row r="49" spans="4:44" x14ac:dyDescent="0.2">
      <c r="D49">
        <v>106</v>
      </c>
      <c r="E49" s="53">
        <v>0.64730123000000006</v>
      </c>
      <c r="G49">
        <v>46</v>
      </c>
      <c r="H49" s="53">
        <v>2.7279999999999999E-2</v>
      </c>
      <c r="I49" s="53">
        <f t="shared" si="10"/>
        <v>2.6914532540881435E-2</v>
      </c>
      <c r="J49" s="53">
        <f t="shared" si="0"/>
        <v>0.28994370460990576</v>
      </c>
      <c r="K49" s="53">
        <f t="shared" si="11"/>
        <v>3.1733340498955577E-2</v>
      </c>
      <c r="M49" s="8">
        <f t="shared" si="12"/>
        <v>99166.189047447901</v>
      </c>
      <c r="N49" s="8">
        <f t="shared" si="13"/>
        <v>24791.547261861975</v>
      </c>
      <c r="O49" s="8">
        <f t="shared" si="1"/>
        <v>123957.73630930987</v>
      </c>
      <c r="Q49" s="53">
        <f t="shared" si="14"/>
        <v>4.5494264915560396E-8</v>
      </c>
      <c r="S49" s="8">
        <f t="shared" si="15"/>
        <v>121.89271026506728</v>
      </c>
      <c r="T49" s="8">
        <f t="shared" si="16"/>
        <v>1774.4461230371558</v>
      </c>
      <c r="U49" s="8">
        <f t="shared" si="17"/>
        <v>7182.665633090417</v>
      </c>
      <c r="V49" s="8">
        <f t="shared" si="18"/>
        <v>76065.571578973759</v>
      </c>
      <c r="X49" s="8">
        <f t="shared" si="20"/>
        <v>1.6885916178902172E-5</v>
      </c>
      <c r="Y49" s="8">
        <f t="shared" si="21"/>
        <v>2.4581575413677839E-4</v>
      </c>
      <c r="Z49" s="8">
        <f t="shared" si="22"/>
        <v>9.9502168388657867E-4</v>
      </c>
      <c r="AA49" s="8">
        <f t="shared" si="23"/>
        <v>1.0537437907399911E-2</v>
      </c>
      <c r="AC49" s="8">
        <f t="shared" si="24"/>
        <v>4.8959650926432396E-6</v>
      </c>
      <c r="AD49" s="8">
        <f t="shared" si="25"/>
        <v>7.127273040589529E-5</v>
      </c>
      <c r="AE49" s="8">
        <f t="shared" si="26"/>
        <v>2.8850027319326122E-4</v>
      </c>
      <c r="AF49" s="8">
        <f t="shared" si="27"/>
        <v>3.0552637839683832E-3</v>
      </c>
      <c r="AG49" s="8">
        <f t="shared" si="19"/>
        <v>3.419932752660183E-3</v>
      </c>
      <c r="AR49" s="8"/>
    </row>
    <row r="50" spans="4:44" x14ac:dyDescent="0.2">
      <c r="D50">
        <v>107</v>
      </c>
      <c r="E50" s="53">
        <v>0.67990812</v>
      </c>
      <c r="G50">
        <v>47</v>
      </c>
      <c r="H50" s="53">
        <v>2.7390000000000001E-2</v>
      </c>
      <c r="I50" s="53">
        <f t="shared" si="10"/>
        <v>2.7021605696283663E-2</v>
      </c>
      <c r="J50" s="53">
        <f t="shared" si="0"/>
        <v>0.28082727798558388</v>
      </c>
      <c r="K50" s="53">
        <f t="shared" si="11"/>
        <v>3.1946970844786197E-2</v>
      </c>
      <c r="M50" s="8">
        <f t="shared" si="12"/>
        <v>100132.91784628073</v>
      </c>
      <c r="N50" s="8">
        <f t="shared" si="13"/>
        <v>25033.229461570183</v>
      </c>
      <c r="O50" s="8">
        <f t="shared" si="1"/>
        <v>125166.14730785092</v>
      </c>
      <c r="Q50" s="53">
        <f t="shared" si="14"/>
        <v>1.3638905586106456E-8</v>
      </c>
      <c r="S50" s="8">
        <f t="shared" si="15"/>
        <v>124.33056447036863</v>
      </c>
      <c r="T50" s="8">
        <f t="shared" si="16"/>
        <v>1791.744439989686</v>
      </c>
      <c r="U50" s="8">
        <f t="shared" si="17"/>
        <v>6620.8338338576732</v>
      </c>
      <c r="V50" s="8">
        <f t="shared" si="18"/>
        <v>81020.20110673309</v>
      </c>
      <c r="X50" s="8">
        <f t="shared" si="20"/>
        <v>5.656327637116111E-6</v>
      </c>
      <c r="Y50" s="8">
        <f t="shared" si="21"/>
        <v>8.1514096213873178E-5</v>
      </c>
      <c r="Z50" s="8">
        <f t="shared" si="22"/>
        <v>3.0120996839942639E-4</v>
      </c>
      <c r="AA50" s="8">
        <f t="shared" si="23"/>
        <v>3.6859544926616948E-3</v>
      </c>
      <c r="AC50" s="8">
        <f t="shared" si="24"/>
        <v>1.5884510937259469E-6</v>
      </c>
      <c r="AD50" s="8">
        <f t="shared" si="25"/>
        <v>2.2891381757196992E-5</v>
      </c>
      <c r="AE50" s="8">
        <f t="shared" si="26"/>
        <v>8.4587975527734651E-5</v>
      </c>
      <c r="AF50" s="8">
        <f t="shared" si="27"/>
        <v>1.0351165669529175E-3</v>
      </c>
      <c r="AG50" s="8">
        <f t="shared" si="19"/>
        <v>1.1441843753315752E-3</v>
      </c>
      <c r="AR50" s="8"/>
    </row>
    <row r="51" spans="4:44" x14ac:dyDescent="0.2">
      <c r="D51">
        <v>108</v>
      </c>
      <c r="E51" s="53">
        <v>0.71117909999999995</v>
      </c>
      <c r="G51">
        <v>48</v>
      </c>
      <c r="H51" s="53">
        <v>2.75E-2</v>
      </c>
      <c r="I51" s="53">
        <f t="shared" si="10"/>
        <v>2.7128667388252696E-2</v>
      </c>
      <c r="J51" s="53">
        <f t="shared" si="0"/>
        <v>0.27193939918144983</v>
      </c>
      <c r="K51" s="53">
        <f t="shared" si="11"/>
        <v>3.2160566910797161E-2</v>
      </c>
      <c r="M51" s="8">
        <f t="shared" si="12"/>
        <v>101130.66967745053</v>
      </c>
      <c r="N51" s="8">
        <f t="shared" si="13"/>
        <v>25282.667419362631</v>
      </c>
      <c r="O51" s="8">
        <f t="shared" si="1"/>
        <v>126413.33709681316</v>
      </c>
      <c r="Q51" s="53">
        <f t="shared" si="14"/>
        <v>3.7108474906694195E-9</v>
      </c>
      <c r="S51" s="8">
        <f t="shared" si="15"/>
        <v>126.81717575977601</v>
      </c>
      <c r="T51" s="8">
        <f t="shared" si="16"/>
        <v>1809.5978725515176</v>
      </c>
      <c r="U51" s="8">
        <f t="shared" si="17"/>
        <v>6068.6221336189001</v>
      </c>
      <c r="V51" s="8">
        <f t="shared" si="18"/>
        <v>85949.454368420498</v>
      </c>
      <c r="X51" s="8">
        <f t="shared" si="20"/>
        <v>1.7296474868842533E-6</v>
      </c>
      <c r="Y51" s="8">
        <f t="shared" si="21"/>
        <v>2.4680934532549254E-5</v>
      </c>
      <c r="Z51" s="8">
        <f t="shared" si="22"/>
        <v>8.2769364318184094E-5</v>
      </c>
      <c r="AA51" s="8">
        <f t="shared" si="23"/>
        <v>1.1722564933082523E-3</v>
      </c>
      <c r="AC51" s="8">
        <f t="shared" si="24"/>
        <v>4.7035929837900847E-7</v>
      </c>
      <c r="AD51" s="8">
        <f t="shared" si="25"/>
        <v>6.7117185080181412E-6</v>
      </c>
      <c r="AE51" s="8">
        <f t="shared" si="26"/>
        <v>2.2508251203317515E-5</v>
      </c>
      <c r="AF51" s="8">
        <f t="shared" si="27"/>
        <v>3.1878272647679938E-4</v>
      </c>
      <c r="AG51" s="8">
        <f t="shared" si="19"/>
        <v>3.4847305548651406E-4</v>
      </c>
      <c r="AR51" s="8"/>
    </row>
    <row r="52" spans="4:44" x14ac:dyDescent="0.2">
      <c r="D52">
        <v>109</v>
      </c>
      <c r="E52" s="53">
        <v>0.74086099999999999</v>
      </c>
      <c r="G52">
        <v>49</v>
      </c>
      <c r="H52" s="53">
        <v>2.76E-2</v>
      </c>
      <c r="I52" s="53">
        <f t="shared" si="10"/>
        <v>2.7225986253591527E-2</v>
      </c>
      <c r="J52" s="53">
        <f t="shared" si="0"/>
        <v>0.26340215020802865</v>
      </c>
      <c r="K52" s="53">
        <f t="shared" si="11"/>
        <v>3.1897291789855411E-2</v>
      </c>
      <c r="M52" s="8">
        <f t="shared" si="12"/>
        <v>102111.47643077922</v>
      </c>
      <c r="N52" s="8">
        <f t="shared" si="13"/>
        <v>25527.869107694805</v>
      </c>
      <c r="O52" s="8">
        <f t="shared" si="1"/>
        <v>127639.34553847402</v>
      </c>
      <c r="Q52" s="53">
        <f t="shared" si="14"/>
        <v>9.1100476521520105E-10</v>
      </c>
      <c r="S52" s="8">
        <f t="shared" si="15"/>
        <v>129.35351927497152</v>
      </c>
      <c r="T52" s="8">
        <f t="shared" si="16"/>
        <v>1827.1480956427774</v>
      </c>
      <c r="U52" s="8">
        <f t="shared" si="17"/>
        <v>5528.8701353749584</v>
      </c>
      <c r="V52" s="8">
        <f t="shared" si="18"/>
        <v>90774.43488464097</v>
      </c>
      <c r="X52" s="8">
        <f t="shared" si="20"/>
        <v>4.8001118241078649E-7</v>
      </c>
      <c r="Y52" s="8">
        <f t="shared" si="21"/>
        <v>6.7802679257974092E-6</v>
      </c>
      <c r="Z52" s="8">
        <f t="shared" si="22"/>
        <v>2.0516793868093257E-5</v>
      </c>
      <c r="AA52" s="8">
        <f t="shared" si="23"/>
        <v>3.3685008390860454E-4</v>
      </c>
      <c r="AC52" s="8">
        <f t="shared" si="24"/>
        <v>1.2643597757089942E-7</v>
      </c>
      <c r="AD52" s="8">
        <f t="shared" si="25"/>
        <v>1.785937150641568E-6</v>
      </c>
      <c r="AE52" s="8">
        <f t="shared" si="26"/>
        <v>5.4041676202306612E-6</v>
      </c>
      <c r="AF52" s="8">
        <f t="shared" si="27"/>
        <v>8.8727036399281314E-5</v>
      </c>
      <c r="AG52" s="8">
        <f t="shared" si="19"/>
        <v>9.6043577147724444E-5</v>
      </c>
      <c r="AR52" s="8"/>
    </row>
    <row r="53" spans="4:44" x14ac:dyDescent="0.2">
      <c r="D53">
        <v>110</v>
      </c>
      <c r="E53" s="53">
        <v>0.76874483999999998</v>
      </c>
      <c r="G53">
        <v>50</v>
      </c>
      <c r="H53" s="53">
        <v>2.7709999999999999E-2</v>
      </c>
      <c r="I53" s="53">
        <f t="shared" si="10"/>
        <v>2.7333026067638905E-2</v>
      </c>
      <c r="J53" s="53">
        <f t="shared" si="0"/>
        <v>0.2549593130089392</v>
      </c>
      <c r="K53" s="53">
        <f t="shared" si="11"/>
        <v>3.2577976955960347E-2</v>
      </c>
      <c r="M53" s="8">
        <f t="shared" si="12"/>
        <v>103171.99920404622</v>
      </c>
      <c r="N53" s="8">
        <f t="shared" si="13"/>
        <v>25792.999801011556</v>
      </c>
      <c r="O53" s="8">
        <f t="shared" si="1"/>
        <v>128964.99900505778</v>
      </c>
      <c r="Q53" s="53">
        <f t="shared" si="14"/>
        <v>2.0066533427513668E-10</v>
      </c>
      <c r="S53" s="8">
        <f t="shared" si="15"/>
        <v>131.94058966047095</v>
      </c>
      <c r="T53" s="8">
        <f t="shared" si="16"/>
        <v>1846.1247301337514</v>
      </c>
      <c r="U53" s="8">
        <f t="shared" si="17"/>
        <v>5012.20171457575</v>
      </c>
      <c r="V53" s="8">
        <f t="shared" si="18"/>
        <v>95545.138127886108</v>
      </c>
      <c r="X53" s="8">
        <f t="shared" si="20"/>
        <v>1.2019850590599251E-7</v>
      </c>
      <c r="Y53" s="8">
        <f t="shared" si="21"/>
        <v>1.6818284263334747E-6</v>
      </c>
      <c r="Z53" s="8">
        <f t="shared" si="22"/>
        <v>4.5661396461983093E-6</v>
      </c>
      <c r="AA53" s="8">
        <f t="shared" si="23"/>
        <v>8.7042076127648833E-5</v>
      </c>
      <c r="AC53" s="8">
        <f t="shared" si="24"/>
        <v>3.0645728490492773E-8</v>
      </c>
      <c r="AD53" s="8">
        <f t="shared" si="25"/>
        <v>4.2879782017688802E-7</v>
      </c>
      <c r="AE53" s="8">
        <f t="shared" si="26"/>
        <v>1.1641798272976016E-6</v>
      </c>
      <c r="AF53" s="8">
        <f t="shared" si="27"/>
        <v>2.2192187932377133E-5</v>
      </c>
      <c r="AG53" s="8">
        <f t="shared" si="19"/>
        <v>2.3815811308342114E-5</v>
      </c>
      <c r="AR53" s="8"/>
    </row>
    <row r="54" spans="4:44" x14ac:dyDescent="0.2">
      <c r="D54">
        <v>111</v>
      </c>
      <c r="E54" s="53">
        <v>0.79466567999999993</v>
      </c>
    </row>
    <row r="55" spans="4:44" x14ac:dyDescent="0.2">
      <c r="D55">
        <v>112</v>
      </c>
      <c r="E55" s="53">
        <v>0.81850801000000006</v>
      </c>
    </row>
    <row r="56" spans="4:44" x14ac:dyDescent="0.2">
      <c r="D56">
        <v>113</v>
      </c>
      <c r="E56" s="53">
        <v>0.84019901000000008</v>
      </c>
    </row>
    <row r="57" spans="4:44" x14ac:dyDescent="0.2">
      <c r="D57">
        <v>114</v>
      </c>
      <c r="E57" s="53">
        <v>0.85971164999999994</v>
      </c>
    </row>
    <row r="58" spans="4:44" x14ac:dyDescent="0.2">
      <c r="D58">
        <v>115</v>
      </c>
      <c r="E58" s="53">
        <v>0.87705601999999994</v>
      </c>
    </row>
    <row r="59" spans="4:44" x14ac:dyDescent="0.2">
      <c r="D59">
        <v>116</v>
      </c>
      <c r="E59" s="53">
        <v>0.89227828999999992</v>
      </c>
    </row>
    <row r="60" spans="4:44" x14ac:dyDescent="0.2">
      <c r="D60">
        <v>117</v>
      </c>
      <c r="E60" s="53">
        <v>0.90545023000000002</v>
      </c>
    </row>
    <row r="61" spans="4:44" x14ac:dyDescent="0.2">
      <c r="D61">
        <v>118</v>
      </c>
      <c r="E61" s="53">
        <v>0.91666747999999998</v>
      </c>
    </row>
    <row r="62" spans="4:44" x14ac:dyDescent="0.2">
      <c r="D62">
        <v>119</v>
      </c>
      <c r="E62" s="53">
        <v>0.92604048000000005</v>
      </c>
    </row>
    <row r="63" spans="4:44" x14ac:dyDescent="0.2">
      <c r="D63">
        <v>120</v>
      </c>
      <c r="E63" s="53">
        <v>0</v>
      </c>
    </row>
  </sheetData>
  <mergeCells count="8">
    <mergeCell ref="AC1:AG1"/>
    <mergeCell ref="AI1:AJ1"/>
    <mergeCell ref="D1:E1"/>
    <mergeCell ref="G1:K1"/>
    <mergeCell ref="M1:O1"/>
    <mergeCell ref="Q1:Q2"/>
    <mergeCell ref="S1:V1"/>
    <mergeCell ref="X1:A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382D-5B30-8B44-8F58-9B06A87BC863}">
  <dimension ref="A1:AU63"/>
  <sheetViews>
    <sheetView zoomScale="67" workbookViewId="0">
      <selection activeCell="X2" sqref="X2"/>
    </sheetView>
  </sheetViews>
  <sheetFormatPr baseColWidth="10" defaultRowHeight="16" x14ac:dyDescent="0.2"/>
  <cols>
    <col min="1" max="1" width="14.5" bestFit="1" customWidth="1"/>
    <col min="2" max="2" width="11.1640625" bestFit="1" customWidth="1"/>
    <col min="4" max="4" width="5.83203125" customWidth="1"/>
    <col min="5" max="5" width="21.5" bestFit="1" customWidth="1"/>
    <col min="7" max="7" width="5.6640625" bestFit="1" customWidth="1"/>
    <col min="8" max="8" width="10.33203125" bestFit="1" customWidth="1"/>
    <col min="9" max="9" width="8.83203125" bestFit="1" customWidth="1"/>
    <col min="10" max="10" width="14.83203125" bestFit="1" customWidth="1"/>
    <col min="11" max="11" width="11.5" bestFit="1" customWidth="1"/>
    <col min="13" max="13" width="11.1640625" bestFit="1" customWidth="1"/>
    <col min="14" max="14" width="10.1640625" bestFit="1" customWidth="1"/>
    <col min="15" max="15" width="11.1640625" bestFit="1" customWidth="1"/>
    <col min="17" max="17" width="35" bestFit="1" customWidth="1"/>
    <col min="19" max="19" width="8.83203125" bestFit="1" customWidth="1"/>
    <col min="20" max="20" width="9.1640625" bestFit="1" customWidth="1"/>
    <col min="21" max="21" width="10.1640625" bestFit="1" customWidth="1"/>
    <col min="22" max="22" width="21.83203125" customWidth="1"/>
    <col min="24" max="24" width="8.83203125" bestFit="1" customWidth="1"/>
    <col min="25" max="25" width="9.1640625" bestFit="1" customWidth="1"/>
    <col min="26" max="26" width="10.1640625" bestFit="1" customWidth="1"/>
    <col min="27" max="27" width="7.6640625" bestFit="1" customWidth="1"/>
    <col min="28" max="28" width="6.1640625" bestFit="1" customWidth="1"/>
    <col min="29" max="29" width="8.83203125" bestFit="1" customWidth="1"/>
    <col min="30" max="30" width="9.1640625" bestFit="1" customWidth="1"/>
    <col min="31" max="31" width="10.1640625" bestFit="1" customWidth="1"/>
    <col min="32" max="32" width="7.6640625" bestFit="1" customWidth="1"/>
    <col min="33" max="33" width="10.1640625" bestFit="1" customWidth="1"/>
    <col min="34" max="34" width="6.5" bestFit="1" customWidth="1"/>
    <col min="35" max="35" width="13.6640625" bestFit="1" customWidth="1"/>
    <col min="36" max="36" width="10.1640625" bestFit="1" customWidth="1"/>
    <col min="38" max="38" width="10.5" bestFit="1" customWidth="1"/>
    <col min="39" max="39" width="9.1640625" bestFit="1" customWidth="1"/>
    <col min="41" max="41" width="10.33203125" bestFit="1" customWidth="1"/>
    <col min="42" max="42" width="5.6640625" bestFit="1" customWidth="1"/>
    <col min="46" max="46" width="11.1640625" bestFit="1" customWidth="1"/>
  </cols>
  <sheetData>
    <row r="1" spans="1:47" x14ac:dyDescent="0.2">
      <c r="A1" s="4" t="s">
        <v>10</v>
      </c>
      <c r="B1" s="5"/>
      <c r="D1" s="90" t="s">
        <v>3</v>
      </c>
      <c r="E1" s="90"/>
      <c r="G1" s="91" t="s">
        <v>8</v>
      </c>
      <c r="H1" s="91"/>
      <c r="I1" s="91"/>
      <c r="J1" s="91"/>
      <c r="K1" s="91"/>
      <c r="M1" s="85" t="s">
        <v>21</v>
      </c>
      <c r="N1" s="85"/>
      <c r="O1" s="85"/>
      <c r="Q1" s="95" t="s">
        <v>27</v>
      </c>
      <c r="S1" s="94" t="s">
        <v>28</v>
      </c>
      <c r="T1" s="94"/>
      <c r="U1" s="94"/>
      <c r="V1" s="94"/>
      <c r="X1" s="85" t="s">
        <v>74</v>
      </c>
      <c r="Y1" s="85"/>
      <c r="Z1" s="85"/>
      <c r="AA1" s="85"/>
      <c r="AB1" s="23" t="s">
        <v>72</v>
      </c>
      <c r="AC1" s="85" t="s">
        <v>87</v>
      </c>
      <c r="AD1" s="85"/>
      <c r="AE1" s="85"/>
      <c r="AF1" s="85"/>
      <c r="AG1" s="85"/>
      <c r="AH1" s="23" t="s">
        <v>86</v>
      </c>
      <c r="AI1" s="85" t="s">
        <v>29</v>
      </c>
      <c r="AJ1" s="85"/>
      <c r="AL1" s="9" t="s">
        <v>31</v>
      </c>
      <c r="AM1" s="10">
        <f>B9-AJ6</f>
        <v>2588.4004595723964</v>
      </c>
      <c r="AO1" s="9" t="s">
        <v>33</v>
      </c>
      <c r="AP1" s="55" cm="1">
        <f t="array" ref="AP1">MMULT(TRANSPOSE(AG4:AG53),G4:G53)/AJ6</f>
        <v>3.4019602272842064</v>
      </c>
      <c r="AT1" s="58"/>
      <c r="AU1" s="8"/>
    </row>
    <row r="2" spans="1:47" x14ac:dyDescent="0.2">
      <c r="A2" s="6" t="s">
        <v>11</v>
      </c>
      <c r="B2" s="51">
        <v>50</v>
      </c>
      <c r="D2" s="1" t="s">
        <v>1</v>
      </c>
      <c r="E2" s="1" t="s">
        <v>2</v>
      </c>
      <c r="G2" s="3" t="s">
        <v>0</v>
      </c>
      <c r="H2" s="3" t="s">
        <v>4</v>
      </c>
      <c r="I2" s="3" t="s">
        <v>6</v>
      </c>
      <c r="J2" s="3" t="s">
        <v>5</v>
      </c>
      <c r="K2" s="3" t="s">
        <v>7</v>
      </c>
      <c r="M2" s="7" t="s">
        <v>22</v>
      </c>
      <c r="N2" s="7" t="s">
        <v>23</v>
      </c>
      <c r="O2" s="7" t="s">
        <v>24</v>
      </c>
      <c r="Q2" s="95"/>
      <c r="S2" s="22" t="s">
        <v>11</v>
      </c>
      <c r="T2" s="22" t="s">
        <v>12</v>
      </c>
      <c r="U2" s="22" t="s">
        <v>13</v>
      </c>
      <c r="V2" s="22" t="s">
        <v>26</v>
      </c>
      <c r="X2" s="39" t="s">
        <v>11</v>
      </c>
      <c r="Y2" s="39" t="s">
        <v>12</v>
      </c>
      <c r="Z2" s="39" t="s">
        <v>13</v>
      </c>
      <c r="AA2" s="39" t="s">
        <v>26</v>
      </c>
      <c r="AC2" s="39" t="s">
        <v>11</v>
      </c>
      <c r="AD2" s="39" t="s">
        <v>12</v>
      </c>
      <c r="AE2" s="39" t="s">
        <v>13</v>
      </c>
      <c r="AF2" s="39" t="s">
        <v>26</v>
      </c>
      <c r="AG2" s="39" t="s">
        <v>34</v>
      </c>
      <c r="AI2" s="39" t="s">
        <v>11</v>
      </c>
      <c r="AJ2" s="62">
        <f>SUM(AC4:AC53)</f>
        <v>178.92179650233575</v>
      </c>
      <c r="AL2" s="9" t="s">
        <v>32</v>
      </c>
      <c r="AM2" s="10">
        <f>'Base Case'!AM1-'LAPSE MASS'!AM1</f>
        <v>1615.561789062951</v>
      </c>
      <c r="AO2" s="58"/>
      <c r="AP2" s="65"/>
      <c r="AR2" s="58"/>
      <c r="AT2" s="58"/>
      <c r="AU2" s="8"/>
    </row>
    <row r="3" spans="1:47" x14ac:dyDescent="0.2">
      <c r="A3" s="6" t="s">
        <v>15</v>
      </c>
      <c r="B3" s="51">
        <v>80000</v>
      </c>
      <c r="D3">
        <v>60</v>
      </c>
      <c r="E3" s="53">
        <v>6.4678699999999997E-3</v>
      </c>
      <c r="G3">
        <v>0</v>
      </c>
      <c r="H3" s="53">
        <v>0</v>
      </c>
      <c r="I3" s="53">
        <f>LN(1+H3)</f>
        <v>0</v>
      </c>
      <c r="J3" s="53">
        <f>EXP(-I3*G3)</f>
        <v>1</v>
      </c>
      <c r="K3" s="54" t="s">
        <v>9</v>
      </c>
      <c r="M3" s="8">
        <f>B3</f>
        <v>80000</v>
      </c>
      <c r="N3" s="8">
        <f>B4</f>
        <v>20000</v>
      </c>
      <c r="O3" s="8">
        <f>N3+M3</f>
        <v>100000</v>
      </c>
      <c r="Q3" s="53">
        <v>1</v>
      </c>
      <c r="AI3" s="7" t="s">
        <v>12</v>
      </c>
      <c r="AJ3" s="24">
        <f>SUM(AD4:AD53)</f>
        <v>4812.2089890537236</v>
      </c>
      <c r="AR3" s="8"/>
    </row>
    <row r="4" spans="1:47" x14ac:dyDescent="0.2">
      <c r="A4" s="6" t="s">
        <v>16</v>
      </c>
      <c r="B4" s="51">
        <v>20000</v>
      </c>
      <c r="D4">
        <v>61</v>
      </c>
      <c r="E4" s="53">
        <v>7.1002599999999997E-3</v>
      </c>
      <c r="G4">
        <v>1</v>
      </c>
      <c r="H4" s="53">
        <v>3.5139999999999998E-2</v>
      </c>
      <c r="I4" s="53">
        <f>LN(1+H4)</f>
        <v>3.4536683270235471E-2</v>
      </c>
      <c r="J4" s="53">
        <f t="shared" ref="J4:J53" si="0">EXP(-I4*G4)</f>
        <v>0.96605290105686192</v>
      </c>
      <c r="K4" s="53">
        <f>-LN(J4/J3)</f>
        <v>3.4536683270235465E-2</v>
      </c>
      <c r="M4" s="8">
        <f>M3*(1-$B$6)*EXP(K4*1)</f>
        <v>80989.353600000002</v>
      </c>
      <c r="N4" s="8">
        <f>N3*(1-$B$6)*EXP(K4*1)</f>
        <v>20247.338400000001</v>
      </c>
      <c r="O4" s="8">
        <f t="shared" ref="O4:O53" si="1">N4+M4</f>
        <v>101236.69200000001</v>
      </c>
      <c r="Q4" s="64">
        <f>Q3*(1-E3)*(1-$B$8-$B$11)</f>
        <v>0.44708945849999993</v>
      </c>
      <c r="S4" s="8">
        <v>50</v>
      </c>
      <c r="T4" s="8">
        <f>O4*$B$7 / (1-$B$6)</f>
        <v>1449.1960000000001</v>
      </c>
      <c r="U4" s="8">
        <f>(O4-$B$10)*($B$8+B11)*(1-E3)</f>
        <v>55309.119576872683</v>
      </c>
      <c r="V4" s="8">
        <f>MAX(O4,$B$9)*E3</f>
        <v>654.78576308603999</v>
      </c>
      <c r="X4" s="8">
        <f t="shared" ref="X4:X35" si="2">S4*Q3</f>
        <v>50</v>
      </c>
      <c r="Y4" s="8">
        <f t="shared" ref="Y4:Y35" si="3">T4*Q3</f>
        <v>1449.1960000000001</v>
      </c>
      <c r="Z4" s="8">
        <f t="shared" ref="Z4:Z35" si="4">U4*Q3</f>
        <v>55309.119576872683</v>
      </c>
      <c r="AA4" s="8">
        <f t="shared" ref="AA4:AA35" si="5">V4*Q3</f>
        <v>654.78576308603999</v>
      </c>
      <c r="AC4" s="8">
        <f t="shared" ref="AC4:AC35" si="6">X4*J4</f>
        <v>48.302645052843097</v>
      </c>
      <c r="AD4" s="8">
        <f t="shared" ref="AD4:AD35" si="7">Y4*J4</f>
        <v>1400.0000000000002</v>
      </c>
      <c r="AE4" s="8">
        <f t="shared" ref="AE4:AE35" si="8">Z4*J4</f>
        <v>53431.535422138732</v>
      </c>
      <c r="AF4" s="8">
        <f t="shared" ref="AF4:AF35" si="9">AA4*J4</f>
        <v>632.55768599999999</v>
      </c>
      <c r="AG4" s="8">
        <f>SUM(AC4:AF4)</f>
        <v>55512.395753191573</v>
      </c>
      <c r="AI4" s="7" t="s">
        <v>13</v>
      </c>
      <c r="AJ4" s="24">
        <f>SUM(AE4:AE53)</f>
        <v>88719.404339807676</v>
      </c>
      <c r="AR4" s="8"/>
    </row>
    <row r="5" spans="1:47" x14ac:dyDescent="0.2">
      <c r="A5" s="6" t="s">
        <v>17</v>
      </c>
      <c r="B5" s="59">
        <v>0.02</v>
      </c>
      <c r="D5">
        <v>62</v>
      </c>
      <c r="E5" s="53">
        <v>7.8151000000000002E-3</v>
      </c>
      <c r="G5">
        <v>2</v>
      </c>
      <c r="H5" s="53">
        <v>3.0349999999999999E-2</v>
      </c>
      <c r="I5" s="53">
        <f t="shared" ref="I5:I53" si="10">LN(1+H5)</f>
        <v>2.9898550345863351E-2</v>
      </c>
      <c r="J5" s="53">
        <f t="shared" si="0"/>
        <v>0.94195563634332247</v>
      </c>
      <c r="K5" s="53">
        <f t="shared" ref="K5:K53" si="11">-LN(J5/J4)</f>
        <v>2.5260417421491276E-2</v>
      </c>
      <c r="M5" s="8">
        <f t="shared" ref="M5:M53" si="12">M4*(1-$B$6)*EXP(K5*1)</f>
        <v>81233.889418663239</v>
      </c>
      <c r="N5" s="8">
        <f t="shared" ref="N5:N53" si="13">N4*(1-$B$6)*EXP(K5*1)</f>
        <v>20308.47235466581</v>
      </c>
      <c r="O5" s="8">
        <f t="shared" si="1"/>
        <v>101542.36177332904</v>
      </c>
      <c r="Q5" s="53">
        <f t="shared" ref="Q5:Q53" si="14">Q4*(1-E4)*(1-$B$8)</f>
        <v>0.37732775603618213</v>
      </c>
      <c r="S5" s="8">
        <f t="shared" ref="S5:S53" si="15">S4*(1+$B$5)</f>
        <v>51</v>
      </c>
      <c r="T5" s="8">
        <f t="shared" ref="T5:T53" si="16">O5*$B$7 / (1-$B$6)</f>
        <v>1453.5716409270008</v>
      </c>
      <c r="U5" s="8">
        <f t="shared" ref="U5:U53" si="17">(O5-$B$10)*$B$8*(1-E4)</f>
        <v>15120.228991338652</v>
      </c>
      <c r="V5" s="8">
        <f t="shared" ref="V5:V53" si="18">MAX(O5,$B$9)*E4</f>
        <v>720.97716960469722</v>
      </c>
      <c r="X5" s="8">
        <f t="shared" si="2"/>
        <v>22.801562383499995</v>
      </c>
      <c r="Y5" s="8">
        <f t="shared" si="3"/>
        <v>649.87655783300909</v>
      </c>
      <c r="Z5" s="8">
        <f t="shared" si="4"/>
        <v>6760.0949921335978</v>
      </c>
      <c r="AA5" s="8">
        <f t="shared" si="5"/>
        <v>322.34129234942668</v>
      </c>
      <c r="AC5" s="8">
        <f t="shared" si="6"/>
        <v>21.478060204571701</v>
      </c>
      <c r="AD5" s="8">
        <f t="shared" si="7"/>
        <v>612.15488657820003</v>
      </c>
      <c r="AE5" s="8">
        <f t="shared" si="8"/>
        <v>6367.7095800565103</v>
      </c>
      <c r="AF5" s="8">
        <f t="shared" si="9"/>
        <v>303.63119715473317</v>
      </c>
      <c r="AG5" s="8">
        <f t="shared" ref="AG5:AG53" si="19">SUM(AC5:AF5)</f>
        <v>7304.973723994015</v>
      </c>
      <c r="AI5" s="7" t="s">
        <v>26</v>
      </c>
      <c r="AJ5" s="24">
        <f>SUM(AF4:AF53)</f>
        <v>3701.064415063875</v>
      </c>
      <c r="AR5" s="8"/>
    </row>
    <row r="6" spans="1:47" x14ac:dyDescent="0.2">
      <c r="A6" s="6" t="s">
        <v>18</v>
      </c>
      <c r="B6" s="59">
        <v>2.1999999999999999E-2</v>
      </c>
      <c r="D6">
        <v>63</v>
      </c>
      <c r="E6" s="53">
        <v>8.6648699999999999E-3</v>
      </c>
      <c r="G6">
        <v>3</v>
      </c>
      <c r="H6" s="53">
        <v>2.7830000000000001E-2</v>
      </c>
      <c r="I6" s="53">
        <f t="shared" si="10"/>
        <v>2.7449783708099751E-2</v>
      </c>
      <c r="J6" s="53">
        <f t="shared" si="0"/>
        <v>0.92095016751412118</v>
      </c>
      <c r="K6" s="53">
        <f t="shared" si="11"/>
        <v>2.2552250432572456E-2</v>
      </c>
      <c r="M6" s="8">
        <f t="shared" si="12"/>
        <v>81258.802918728543</v>
      </c>
      <c r="N6" s="8">
        <f t="shared" si="13"/>
        <v>20314.700729682136</v>
      </c>
      <c r="O6" s="8">
        <f t="shared" si="1"/>
        <v>101573.50364841068</v>
      </c>
      <c r="Q6" s="53">
        <f t="shared" si="14"/>
        <v>0.31822206660648622</v>
      </c>
      <c r="S6" s="8">
        <f t="shared" si="15"/>
        <v>52.02</v>
      </c>
      <c r="T6" s="8">
        <f t="shared" si="16"/>
        <v>1454.0174346398258</v>
      </c>
      <c r="U6" s="8">
        <f t="shared" si="17"/>
        <v>15113.977929307197</v>
      </c>
      <c r="V6" s="8">
        <f t="shared" si="18"/>
        <v>793.80708836269434</v>
      </c>
      <c r="X6" s="8">
        <f t="shared" si="2"/>
        <v>19.628589869002194</v>
      </c>
      <c r="Y6" s="8">
        <f t="shared" si="3"/>
        <v>548.6411358501316</v>
      </c>
      <c r="Z6" s="8">
        <f t="shared" si="4"/>
        <v>5702.9233768458671</v>
      </c>
      <c r="AA6" s="8">
        <f t="shared" si="5"/>
        <v>299.52544737751077</v>
      </c>
      <c r="AC6" s="8">
        <f t="shared" si="6"/>
        <v>18.076953127923552</v>
      </c>
      <c r="AD6" s="8">
        <f t="shared" si="7"/>
        <v>505.2711459663164</v>
      </c>
      <c r="AE6" s="8">
        <f t="shared" si="8"/>
        <v>5252.1082392263988</v>
      </c>
      <c r="AF6" s="8">
        <f t="shared" si="9"/>
        <v>275.84801093706062</v>
      </c>
      <c r="AG6" s="8">
        <f t="shared" si="19"/>
        <v>6051.304349257699</v>
      </c>
      <c r="AI6" s="7" t="s">
        <v>30</v>
      </c>
      <c r="AJ6" s="24">
        <f>SUM(AJ2:AJ5)</f>
        <v>97411.599540427604</v>
      </c>
      <c r="AR6" s="8"/>
    </row>
    <row r="7" spans="1:47" x14ac:dyDescent="0.2">
      <c r="A7" s="6" t="s">
        <v>19</v>
      </c>
      <c r="B7" s="59">
        <v>1.4E-2</v>
      </c>
      <c r="D7">
        <v>64</v>
      </c>
      <c r="E7" s="53">
        <v>9.6527000000000002E-3</v>
      </c>
      <c r="G7">
        <v>4</v>
      </c>
      <c r="H7" s="53">
        <v>2.6370000000000001E-2</v>
      </c>
      <c r="I7" s="53">
        <f t="shared" si="10"/>
        <v>2.6028305521127008E-2</v>
      </c>
      <c r="J7" s="53">
        <f t="shared" si="0"/>
        <v>0.90112326459071324</v>
      </c>
      <c r="K7" s="53">
        <f t="shared" si="11"/>
        <v>2.1763870960208789E-2</v>
      </c>
      <c r="M7" s="8">
        <f t="shared" si="12"/>
        <v>81219.666893987189</v>
      </c>
      <c r="N7" s="8">
        <f t="shared" si="13"/>
        <v>20304.916723496797</v>
      </c>
      <c r="O7" s="8">
        <f t="shared" si="1"/>
        <v>101524.58361748399</v>
      </c>
      <c r="Q7" s="53">
        <f t="shared" si="14"/>
        <v>0.26814500670297819</v>
      </c>
      <c r="S7" s="8">
        <f t="shared" si="15"/>
        <v>53.060400000000001</v>
      </c>
      <c r="T7" s="8">
        <f t="shared" si="16"/>
        <v>1453.3171478985439</v>
      </c>
      <c r="U7" s="8">
        <f t="shared" si="17"/>
        <v>15093.758939405154</v>
      </c>
      <c r="V7" s="8">
        <f t="shared" si="18"/>
        <v>879.69731884962846</v>
      </c>
      <c r="X7" s="8">
        <f t="shared" si="2"/>
        <v>16.884990142966803</v>
      </c>
      <c r="Y7" s="8">
        <f t="shared" si="3"/>
        <v>462.477586238919</v>
      </c>
      <c r="Z7" s="8">
        <f t="shared" si="4"/>
        <v>4803.1671625576337</v>
      </c>
      <c r="AA7" s="8">
        <f t="shared" si="5"/>
        <v>279.93909879251379</v>
      </c>
      <c r="AC7" s="8">
        <f t="shared" si="6"/>
        <v>15.21545744021226</v>
      </c>
      <c r="AD7" s="8">
        <f t="shared" si="7"/>
        <v>416.74931231164783</v>
      </c>
      <c r="AE7" s="8">
        <f t="shared" si="8"/>
        <v>4328.2456738988476</v>
      </c>
      <c r="AF7" s="8">
        <f t="shared" si="9"/>
        <v>252.25963459049223</v>
      </c>
      <c r="AG7" s="8">
        <f t="shared" si="19"/>
        <v>5012.4700782412001</v>
      </c>
      <c r="AR7" s="8"/>
    </row>
    <row r="8" spans="1:47" x14ac:dyDescent="0.2">
      <c r="A8" s="6" t="s">
        <v>20</v>
      </c>
      <c r="B8" s="59">
        <v>0.15</v>
      </c>
      <c r="D8">
        <v>65</v>
      </c>
      <c r="E8" s="53">
        <v>1.0795270000000001E-2</v>
      </c>
      <c r="G8">
        <v>5</v>
      </c>
      <c r="H8" s="53">
        <v>2.5489999999999999E-2</v>
      </c>
      <c r="I8" s="53">
        <f t="shared" si="10"/>
        <v>2.5170547141944267E-2</v>
      </c>
      <c r="J8" s="53">
        <f t="shared" si="0"/>
        <v>0.88174468672828576</v>
      </c>
      <c r="K8" s="53">
        <f t="shared" si="11"/>
        <v>2.1739513625213296E-2</v>
      </c>
      <c r="M8" s="8">
        <f t="shared" si="12"/>
        <v>81178.572400251753</v>
      </c>
      <c r="N8" s="8">
        <f t="shared" si="13"/>
        <v>20294.643100062938</v>
      </c>
      <c r="O8" s="8">
        <f t="shared" si="1"/>
        <v>101473.21550031469</v>
      </c>
      <c r="Q8" s="53">
        <f t="shared" si="14"/>
        <v>0.2257231808872599</v>
      </c>
      <c r="S8" s="8">
        <f t="shared" si="15"/>
        <v>54.121608000000002</v>
      </c>
      <c r="T8" s="8">
        <f t="shared" si="16"/>
        <v>1452.58181697792</v>
      </c>
      <c r="U8" s="8">
        <f t="shared" si="17"/>
        <v>15071.087707058221</v>
      </c>
      <c r="V8" s="8">
        <f t="shared" si="18"/>
        <v>979.49050725988764</v>
      </c>
      <c r="X8" s="8">
        <f t="shared" si="2"/>
        <v>14.51243893993596</v>
      </c>
      <c r="Y8" s="8">
        <f t="shared" si="3"/>
        <v>389.50256105016859</v>
      </c>
      <c r="Z8" s="8">
        <f t="shared" si="4"/>
        <v>4041.2369142302991</v>
      </c>
      <c r="AA8" s="8">
        <f t="shared" si="5"/>
        <v>262.64548863470606</v>
      </c>
      <c r="AC8" s="8">
        <f t="shared" si="6"/>
        <v>12.796265926757208</v>
      </c>
      <c r="AD8" s="8">
        <f t="shared" si="7"/>
        <v>343.44181367304589</v>
      </c>
      <c r="AE8" s="8">
        <f t="shared" si="8"/>
        <v>3563.3391769327795</v>
      </c>
      <c r="AF8" s="8">
        <f t="shared" si="9"/>
        <v>231.58626409680642</v>
      </c>
      <c r="AG8" s="8">
        <f t="shared" si="19"/>
        <v>4151.1635206293886</v>
      </c>
      <c r="AR8" s="8"/>
    </row>
    <row r="9" spans="1:47" x14ac:dyDescent="0.2">
      <c r="A9" s="6" t="s">
        <v>14</v>
      </c>
      <c r="B9" s="51">
        <v>100000</v>
      </c>
      <c r="D9">
        <v>66</v>
      </c>
      <c r="E9" s="53">
        <v>1.1728260000000001E-2</v>
      </c>
      <c r="G9">
        <v>6</v>
      </c>
      <c r="H9" s="53">
        <v>2.5020000000000001E-2</v>
      </c>
      <c r="I9" s="53">
        <f t="shared" si="10"/>
        <v>2.4712124595133091E-2</v>
      </c>
      <c r="J9" s="53">
        <f t="shared" si="0"/>
        <v>0.86219592102620657</v>
      </c>
      <c r="K9" s="53">
        <f t="shared" si="11"/>
        <v>2.2420011861077244E-2</v>
      </c>
      <c r="M9" s="8">
        <f t="shared" si="12"/>
        <v>81192.731414463808</v>
      </c>
      <c r="N9" s="8">
        <f t="shared" si="13"/>
        <v>20298.182853615952</v>
      </c>
      <c r="O9" s="8">
        <f t="shared" si="1"/>
        <v>101490.91426807977</v>
      </c>
      <c r="Q9" s="53">
        <f t="shared" si="14"/>
        <v>0.18979347247367462</v>
      </c>
      <c r="S9" s="8">
        <f t="shared" si="15"/>
        <v>55.204040160000005</v>
      </c>
      <c r="T9" s="8">
        <f t="shared" si="16"/>
        <v>1452.8351735716942</v>
      </c>
      <c r="U9" s="8">
        <f t="shared" si="17"/>
        <v>15056.326252711347</v>
      </c>
      <c r="V9" s="8">
        <f t="shared" si="18"/>
        <v>1095.6218220707735</v>
      </c>
      <c r="X9" s="8">
        <f t="shared" si="2"/>
        <v>12.460831542743241</v>
      </c>
      <c r="Y9" s="8">
        <f t="shared" si="3"/>
        <v>327.93857668349716</v>
      </c>
      <c r="Z9" s="8">
        <f t="shared" si="4"/>
        <v>3398.5618542383636</v>
      </c>
      <c r="AA9" s="8">
        <f t="shared" si="5"/>
        <v>247.30724272731049</v>
      </c>
      <c r="AC9" s="8">
        <f t="shared" si="6"/>
        <v>10.743678128747915</v>
      </c>
      <c r="AD9" s="8">
        <f t="shared" si="7"/>
        <v>282.74730316365111</v>
      </c>
      <c r="AE9" s="8">
        <f t="shared" si="8"/>
        <v>2930.2261680795782</v>
      </c>
      <c r="AF9" s="8">
        <f t="shared" si="9"/>
        <v>213.22729591972509</v>
      </c>
      <c r="AG9" s="8">
        <f t="shared" si="19"/>
        <v>3436.9444452917023</v>
      </c>
      <c r="AR9" s="8"/>
    </row>
    <row r="10" spans="1:47" x14ac:dyDescent="0.2">
      <c r="A10" s="6" t="s">
        <v>25</v>
      </c>
      <c r="B10" s="51">
        <v>20</v>
      </c>
      <c r="D10">
        <v>67</v>
      </c>
      <c r="E10" s="53">
        <v>1.2797940000000001E-2</v>
      </c>
      <c r="G10">
        <v>7</v>
      </c>
      <c r="H10" s="53">
        <v>2.477E-2</v>
      </c>
      <c r="I10" s="53">
        <f t="shared" si="10"/>
        <v>2.4468197167211519E-2</v>
      </c>
      <c r="J10" s="53">
        <f t="shared" si="0"/>
        <v>0.84258782390013232</v>
      </c>
      <c r="K10" s="53">
        <f t="shared" si="11"/>
        <v>2.3004632599682183E-2</v>
      </c>
      <c r="M10" s="8">
        <f t="shared" si="12"/>
        <v>81254.382012178394</v>
      </c>
      <c r="N10" s="8">
        <f t="shared" si="13"/>
        <v>20313.595503044598</v>
      </c>
      <c r="O10" s="8">
        <f t="shared" si="1"/>
        <v>101567.977515223</v>
      </c>
      <c r="Q10" s="53">
        <f t="shared" si="14"/>
        <v>0.15943239648987043</v>
      </c>
      <c r="S10" s="8">
        <f t="shared" si="15"/>
        <v>56.308120963200004</v>
      </c>
      <c r="T10" s="8">
        <f t="shared" si="16"/>
        <v>1453.9383284387752</v>
      </c>
      <c r="U10" s="8">
        <f t="shared" si="17"/>
        <v>15053.549464867545</v>
      </c>
      <c r="V10" s="8">
        <f t="shared" si="18"/>
        <v>1191.2156479726893</v>
      </c>
      <c r="X10" s="8">
        <f t="shared" si="2"/>
        <v>10.686913806073441</v>
      </c>
      <c r="Y10" s="8">
        <f t="shared" si="3"/>
        <v>275.94800411696519</v>
      </c>
      <c r="Z10" s="8">
        <f t="shared" si="4"/>
        <v>2857.0654259914377</v>
      </c>
      <c r="AA10" s="8">
        <f t="shared" si="5"/>
        <v>226.0849542937151</v>
      </c>
      <c r="AC10" s="8">
        <f t="shared" si="6"/>
        <v>9.004663448067701</v>
      </c>
      <c r="AD10" s="8">
        <f t="shared" si="7"/>
        <v>232.51042829849845</v>
      </c>
      <c r="AE10" s="8">
        <f t="shared" si="8"/>
        <v>2407.3285400264299</v>
      </c>
      <c r="AF10" s="8">
        <f t="shared" si="9"/>
        <v>190.49642965490227</v>
      </c>
      <c r="AG10" s="8">
        <f t="shared" si="19"/>
        <v>2839.3400614278985</v>
      </c>
      <c r="AR10" s="8"/>
    </row>
    <row r="11" spans="1:47" x14ac:dyDescent="0.2">
      <c r="A11" s="18" t="s">
        <v>64</v>
      </c>
      <c r="B11" s="63">
        <v>0.4</v>
      </c>
      <c r="D11">
        <v>68</v>
      </c>
      <c r="E11" s="53">
        <v>1.397499E-2</v>
      </c>
      <c r="G11">
        <v>8</v>
      </c>
      <c r="H11" s="53">
        <v>2.4660000000000001E-2</v>
      </c>
      <c r="I11" s="53">
        <f t="shared" si="10"/>
        <v>2.4360850246257219E-2</v>
      </c>
      <c r="J11" s="53">
        <f t="shared" si="0"/>
        <v>0.8229278065902943</v>
      </c>
      <c r="K11" s="53">
        <f t="shared" si="11"/>
        <v>2.3609421799577101E-2</v>
      </c>
      <c r="M11" s="8">
        <f t="shared" si="12"/>
        <v>81365.273383019186</v>
      </c>
      <c r="N11" s="8">
        <f t="shared" si="13"/>
        <v>20341.318345754797</v>
      </c>
      <c r="O11" s="8">
        <f t="shared" si="1"/>
        <v>101706.59172877399</v>
      </c>
      <c r="Q11" s="53">
        <f t="shared" si="14"/>
        <v>0.13378319170870631</v>
      </c>
      <c r="S11" s="8">
        <f t="shared" si="15"/>
        <v>57.434283382464002</v>
      </c>
      <c r="T11" s="8">
        <f t="shared" si="16"/>
        <v>1455.9225809844947</v>
      </c>
      <c r="U11" s="8">
        <f t="shared" si="17"/>
        <v>15057.781924353694</v>
      </c>
      <c r="V11" s="8">
        <f t="shared" si="18"/>
        <v>1301.6348585493458</v>
      </c>
      <c r="X11" s="8">
        <f t="shared" si="2"/>
        <v>9.1568854403445776</v>
      </c>
      <c r="Y11" s="8">
        <f t="shared" si="3"/>
        <v>232.12122619007545</v>
      </c>
      <c r="Z11" s="8">
        <f t="shared" si="4"/>
        <v>2400.6982580215622</v>
      </c>
      <c r="AA11" s="8">
        <f t="shared" si="5"/>
        <v>207.5227648532757</v>
      </c>
      <c r="AC11" s="8">
        <f t="shared" si="6"/>
        <v>7.5354556506213646</v>
      </c>
      <c r="AD11" s="8">
        <f t="shared" si="7"/>
        <v>191.01901153164837</v>
      </c>
      <c r="AE11" s="8">
        <f t="shared" si="8"/>
        <v>1975.6013517588246</v>
      </c>
      <c r="AF11" s="8">
        <f t="shared" si="9"/>
        <v>170.77625369825958</v>
      </c>
      <c r="AG11" s="8">
        <f t="shared" si="19"/>
        <v>2344.9320726393539</v>
      </c>
      <c r="AR11" s="8"/>
    </row>
    <row r="12" spans="1:47" x14ac:dyDescent="0.2">
      <c r="D12">
        <v>69</v>
      </c>
      <c r="E12" s="53">
        <v>1.5660050000000002E-2</v>
      </c>
      <c r="G12">
        <v>9</v>
      </c>
      <c r="H12" s="53">
        <v>2.4639999999999999E-2</v>
      </c>
      <c r="I12" s="53">
        <f t="shared" si="10"/>
        <v>2.4341331386158117E-2</v>
      </c>
      <c r="J12" s="53">
        <f t="shared" si="0"/>
        <v>0.80326389514893914</v>
      </c>
      <c r="K12" s="53">
        <f t="shared" si="11"/>
        <v>2.4185180505365337E-2</v>
      </c>
      <c r="M12" s="8">
        <f t="shared" si="12"/>
        <v>81523.240297631026</v>
      </c>
      <c r="N12" s="8">
        <f t="shared" si="13"/>
        <v>20380.810074407756</v>
      </c>
      <c r="O12" s="8">
        <f t="shared" si="1"/>
        <v>101904.05037203878</v>
      </c>
      <c r="Q12" s="53">
        <f t="shared" si="14"/>
        <v>0.11212653700104769</v>
      </c>
      <c r="S12" s="8">
        <f t="shared" si="15"/>
        <v>58.582969050113284</v>
      </c>
      <c r="T12" s="8">
        <f t="shared" si="16"/>
        <v>1458.7491873297986</v>
      </c>
      <c r="U12" s="8">
        <f t="shared" si="17"/>
        <v>15069.033268039506</v>
      </c>
      <c r="V12" s="8">
        <f t="shared" si="18"/>
        <v>1424.1080849087382</v>
      </c>
      <c r="X12" s="8">
        <f t="shared" si="2"/>
        <v>7.837416579296514</v>
      </c>
      <c r="Y12" s="8">
        <f t="shared" si="3"/>
        <v>195.15612218346197</v>
      </c>
      <c r="Z12" s="8">
        <f t="shared" si="4"/>
        <v>2015.9833665630024</v>
      </c>
      <c r="AA12" s="8">
        <f t="shared" si="5"/>
        <v>190.52172493726434</v>
      </c>
      <c r="AC12" s="8">
        <f t="shared" si="6"/>
        <v>6.2955137693905927</v>
      </c>
      <c r="AD12" s="8">
        <f t="shared" si="7"/>
        <v>156.76186686724995</v>
      </c>
      <c r="AE12" s="8">
        <f t="shared" si="8"/>
        <v>1619.3666515808688</v>
      </c>
      <c r="AF12" s="8">
        <f t="shared" si="9"/>
        <v>153.03922288360172</v>
      </c>
      <c r="AG12" s="8">
        <f t="shared" si="19"/>
        <v>1935.4632551011111</v>
      </c>
      <c r="AR12" s="8"/>
    </row>
    <row r="13" spans="1:47" x14ac:dyDescent="0.2">
      <c r="D13">
        <v>70</v>
      </c>
      <c r="E13" s="53">
        <v>1.7473579999999999E-2</v>
      </c>
      <c r="G13">
        <v>10</v>
      </c>
      <c r="H13" s="53">
        <v>2.47E-2</v>
      </c>
      <c r="I13" s="53">
        <f t="shared" si="10"/>
        <v>2.4399886823535121E-2</v>
      </c>
      <c r="J13" s="53">
        <f t="shared" si="0"/>
        <v>0.78348852098697153</v>
      </c>
      <c r="K13" s="53">
        <f t="shared" si="11"/>
        <v>2.4926885759928158E-2</v>
      </c>
      <c r="M13" s="8">
        <f t="shared" si="12"/>
        <v>81742.119978905219</v>
      </c>
      <c r="N13" s="8">
        <f t="shared" si="13"/>
        <v>20435.529994726305</v>
      </c>
      <c r="O13" s="8">
        <f t="shared" si="1"/>
        <v>102177.64997363152</v>
      </c>
      <c r="Q13" s="53">
        <f t="shared" si="14"/>
        <v>9.3815035351491757E-2</v>
      </c>
      <c r="S13" s="8">
        <f t="shared" si="15"/>
        <v>59.754628431115549</v>
      </c>
      <c r="T13" s="8">
        <f t="shared" si="16"/>
        <v>1462.6657460438048</v>
      </c>
      <c r="U13" s="8">
        <f t="shared" si="17"/>
        <v>15083.678410074292</v>
      </c>
      <c r="V13" s="8">
        <f t="shared" si="18"/>
        <v>1600.1071074695685</v>
      </c>
      <c r="X13" s="8">
        <f t="shared" si="2"/>
        <v>6.7000795557653339</v>
      </c>
      <c r="Y13" s="8">
        <f t="shared" si="3"/>
        <v>164.0036448939457</v>
      </c>
      <c r="Z13" s="8">
        <f t="shared" si="4"/>
        <v>1691.2806253590993</v>
      </c>
      <c r="AA13" s="8">
        <f t="shared" si="5"/>
        <v>179.41446879132596</v>
      </c>
      <c r="AC13" s="8">
        <f t="shared" si="6"/>
        <v>5.2494354216416266</v>
      </c>
      <c r="AD13" s="8">
        <f t="shared" si="7"/>
        <v>128.49497317443002</v>
      </c>
      <c r="AE13" s="8">
        <f t="shared" si="8"/>
        <v>1325.098955736521</v>
      </c>
      <c r="AF13" s="8">
        <f t="shared" si="9"/>
        <v>140.56917679697915</v>
      </c>
      <c r="AG13" s="8">
        <f t="shared" si="19"/>
        <v>1599.4125411295718</v>
      </c>
      <c r="AR13" s="8"/>
    </row>
    <row r="14" spans="1:47" x14ac:dyDescent="0.2">
      <c r="D14">
        <v>71</v>
      </c>
      <c r="E14" s="53">
        <v>1.9737480000000002E-2</v>
      </c>
      <c r="G14">
        <v>11</v>
      </c>
      <c r="H14" s="53">
        <v>2.487E-2</v>
      </c>
      <c r="I14" s="53">
        <f t="shared" si="10"/>
        <v>2.4565775278567011E-2</v>
      </c>
      <c r="J14" s="53">
        <f t="shared" si="0"/>
        <v>0.76320887666583503</v>
      </c>
      <c r="K14" s="53">
        <f t="shared" si="11"/>
        <v>2.622465982888585E-2</v>
      </c>
      <c r="M14" s="8">
        <f t="shared" si="12"/>
        <v>82068.023997806333</v>
      </c>
      <c r="N14" s="8">
        <f t="shared" si="13"/>
        <v>20517.005999451583</v>
      </c>
      <c r="O14" s="8">
        <f t="shared" si="1"/>
        <v>102585.02999725792</v>
      </c>
      <c r="Q14" s="53">
        <f t="shared" si="14"/>
        <v>7.8349388202163445E-2</v>
      </c>
      <c r="S14" s="8">
        <f t="shared" si="15"/>
        <v>60.949720999737863</v>
      </c>
      <c r="T14" s="8">
        <f t="shared" si="16"/>
        <v>1468.4973619239377</v>
      </c>
      <c r="U14" s="8">
        <f t="shared" si="17"/>
        <v>15115.927761059766</v>
      </c>
      <c r="V14" s="8">
        <f t="shared" si="18"/>
        <v>1792.5277284594861</v>
      </c>
      <c r="X14" s="8">
        <f t="shared" si="2"/>
        <v>5.718000230253967</v>
      </c>
      <c r="Y14" s="8">
        <f t="shared" si="3"/>
        <v>137.7671319224666</v>
      </c>
      <c r="Z14" s="8">
        <f t="shared" si="4"/>
        <v>1418.1012972744174</v>
      </c>
      <c r="AA14" s="8">
        <f t="shared" si="5"/>
        <v>168.16605221395591</v>
      </c>
      <c r="AC14" s="8">
        <f t="shared" si="6"/>
        <v>4.364028532507116</v>
      </c>
      <c r="AD14" s="8">
        <f t="shared" si="7"/>
        <v>105.14509799601964</v>
      </c>
      <c r="AE14" s="8">
        <f t="shared" si="8"/>
        <v>1082.3074980911715</v>
      </c>
      <c r="AF14" s="8">
        <f t="shared" si="9"/>
        <v>128.34582380354144</v>
      </c>
      <c r="AG14" s="8">
        <f t="shared" si="19"/>
        <v>1320.1624484232398</v>
      </c>
      <c r="AR14" s="8"/>
    </row>
    <row r="15" spans="1:47" x14ac:dyDescent="0.2">
      <c r="D15">
        <v>72</v>
      </c>
      <c r="E15" s="53">
        <v>2.1721769999999998E-2</v>
      </c>
      <c r="G15">
        <v>12</v>
      </c>
      <c r="H15" s="53">
        <v>2.487E-2</v>
      </c>
      <c r="I15" s="53">
        <f t="shared" si="10"/>
        <v>2.4565775278567011E-2</v>
      </c>
      <c r="J15" s="53">
        <f t="shared" si="0"/>
        <v>0.7446884743097516</v>
      </c>
      <c r="K15" s="53">
        <f t="shared" si="11"/>
        <v>2.4565775278566938E-2</v>
      </c>
      <c r="M15" s="8">
        <f t="shared" si="12"/>
        <v>82258.656528029882</v>
      </c>
      <c r="N15" s="8">
        <f t="shared" si="13"/>
        <v>20564.66413200747</v>
      </c>
      <c r="O15" s="8">
        <f t="shared" si="1"/>
        <v>102823.32066003735</v>
      </c>
      <c r="Q15" s="53">
        <f t="shared" si="14"/>
        <v>6.5282523411584359E-2</v>
      </c>
      <c r="S15" s="8">
        <f t="shared" si="15"/>
        <v>62.168715419732621</v>
      </c>
      <c r="T15" s="8">
        <f t="shared" si="16"/>
        <v>1471.9084757060564</v>
      </c>
      <c r="U15" s="8">
        <f t="shared" si="17"/>
        <v>15116.136326186443</v>
      </c>
      <c r="V15" s="8">
        <f t="shared" si="18"/>
        <v>2029.4732350610743</v>
      </c>
      <c r="X15" s="8">
        <f t="shared" si="2"/>
        <v>4.8708808184504555</v>
      </c>
      <c r="Y15" s="8">
        <f t="shared" si="3"/>
        <v>115.32312856114848</v>
      </c>
      <c r="Z15" s="8">
        <f t="shared" si="4"/>
        <v>1184.3400331372063</v>
      </c>
      <c r="AA15" s="8">
        <f t="shared" si="5"/>
        <v>159.00798633970061</v>
      </c>
      <c r="AC15" s="8">
        <f t="shared" si="6"/>
        <v>3.6272888052365038</v>
      </c>
      <c r="AD15" s="8">
        <f t="shared" si="7"/>
        <v>85.879804660828995</v>
      </c>
      <c r="AE15" s="8">
        <f t="shared" si="8"/>
        <v>881.96437234090683</v>
      </c>
      <c r="AF15" s="8">
        <f t="shared" si="9"/>
        <v>118.41141475037747</v>
      </c>
      <c r="AG15" s="8">
        <f t="shared" si="19"/>
        <v>1089.8828805573498</v>
      </c>
      <c r="AR15" s="8"/>
    </row>
    <row r="16" spans="1:47" x14ac:dyDescent="0.2">
      <c r="D16">
        <v>73</v>
      </c>
      <c r="E16" s="53">
        <v>2.3921029999999999E-2</v>
      </c>
      <c r="G16">
        <v>13</v>
      </c>
      <c r="H16" s="53">
        <v>2.4920000000000001E-2</v>
      </c>
      <c r="I16" s="53">
        <f t="shared" si="10"/>
        <v>2.4614560763919189E-2</v>
      </c>
      <c r="J16" s="53">
        <f t="shared" si="0"/>
        <v>0.72615681422166578</v>
      </c>
      <c r="K16" s="53">
        <f t="shared" si="11"/>
        <v>2.519998658814547E-2</v>
      </c>
      <c r="M16" s="8">
        <f t="shared" si="12"/>
        <v>82502.039008492677</v>
      </c>
      <c r="N16" s="8">
        <f t="shared" si="13"/>
        <v>20625.509752123169</v>
      </c>
      <c r="O16" s="8">
        <f t="shared" si="1"/>
        <v>103127.54876061584</v>
      </c>
      <c r="Q16" s="53">
        <f t="shared" si="14"/>
        <v>5.4284800735065558E-2</v>
      </c>
      <c r="S16" s="8">
        <f t="shared" si="15"/>
        <v>63.412089728127278</v>
      </c>
      <c r="T16" s="8">
        <f t="shared" si="16"/>
        <v>1476.2634791908199</v>
      </c>
      <c r="U16" s="8">
        <f t="shared" si="17"/>
        <v>15130.180545176094</v>
      </c>
      <c r="V16" s="8">
        <f t="shared" si="18"/>
        <v>2240.1128948418823</v>
      </c>
      <c r="X16" s="8">
        <f t="shared" si="2"/>
        <v>4.139701232253957</v>
      </c>
      <c r="Y16" s="8">
        <f t="shared" si="3"/>
        <v>96.374205141941687</v>
      </c>
      <c r="Z16" s="8">
        <f t="shared" si="4"/>
        <v>987.7363656619566</v>
      </c>
      <c r="AA16" s="8">
        <f t="shared" si="5"/>
        <v>146.2402225021072</v>
      </c>
      <c r="AC16" s="8">
        <f t="shared" si="6"/>
        <v>3.0060722586430377</v>
      </c>
      <c r="AD16" s="8">
        <f t="shared" si="7"/>
        <v>69.982785779017661</v>
      </c>
      <c r="AE16" s="8">
        <f t="shared" si="8"/>
        <v>717.25149257997271</v>
      </c>
      <c r="AF16" s="8">
        <f t="shared" si="9"/>
        <v>106.19333408319773</v>
      </c>
      <c r="AG16" s="8">
        <f t="shared" si="19"/>
        <v>896.43368470083124</v>
      </c>
      <c r="AR16" s="8"/>
    </row>
    <row r="17" spans="4:44" x14ac:dyDescent="0.2">
      <c r="D17">
        <v>74</v>
      </c>
      <c r="E17" s="53">
        <v>2.5978890000000001E-2</v>
      </c>
      <c r="G17">
        <v>14</v>
      </c>
      <c r="H17" s="53">
        <v>2.4989999999999998E-2</v>
      </c>
      <c r="I17" s="53">
        <f t="shared" si="10"/>
        <v>2.4682856445219562E-2</v>
      </c>
      <c r="J17" s="53">
        <f t="shared" si="0"/>
        <v>0.70782386801134656</v>
      </c>
      <c r="K17" s="53">
        <f t="shared" si="11"/>
        <v>2.5570700302124431E-2</v>
      </c>
      <c r="M17" s="8">
        <f t="shared" si="12"/>
        <v>82776.822411940811</v>
      </c>
      <c r="N17" s="8">
        <f t="shared" si="13"/>
        <v>20694.205602985203</v>
      </c>
      <c r="O17" s="8">
        <f t="shared" si="1"/>
        <v>103471.02801492601</v>
      </c>
      <c r="Q17" s="53">
        <f t="shared" si="14"/>
        <v>4.5038314529917328E-2</v>
      </c>
      <c r="S17" s="8">
        <f t="shared" si="15"/>
        <v>64.680331522689826</v>
      </c>
      <c r="T17" s="8">
        <f t="shared" si="16"/>
        <v>1481.1803601318652</v>
      </c>
      <c r="U17" s="8">
        <f t="shared" si="17"/>
        <v>15146.455930537517</v>
      </c>
      <c r="V17" s="8">
        <f t="shared" si="18"/>
        <v>2475.1335652758853</v>
      </c>
      <c r="X17" s="8">
        <f t="shared" si="2"/>
        <v>3.5111589081871966</v>
      </c>
      <c r="Y17" s="8">
        <f t="shared" si="3"/>
        <v>80.405580702450948</v>
      </c>
      <c r="Z17" s="8">
        <f t="shared" si="4"/>
        <v>822.22234203168102</v>
      </c>
      <c r="AA17" s="8">
        <f t="shared" si="5"/>
        <v>134.36213238367381</v>
      </c>
      <c r="AC17" s="8">
        <f t="shared" si="6"/>
        <v>2.4852820795955579</v>
      </c>
      <c r="AD17" s="8">
        <f t="shared" si="7"/>
        <v>56.912989142507314</v>
      </c>
      <c r="AE17" s="8">
        <f t="shared" si="8"/>
        <v>581.98859850221288</v>
      </c>
      <c r="AF17" s="8">
        <f t="shared" si="9"/>
        <v>95.104724258064607</v>
      </c>
      <c r="AG17" s="8">
        <f t="shared" si="19"/>
        <v>736.49159398238032</v>
      </c>
      <c r="AR17" s="8"/>
    </row>
    <row r="18" spans="4:44" x14ac:dyDescent="0.2">
      <c r="D18">
        <v>75</v>
      </c>
      <c r="E18" s="53">
        <v>2.922232E-2</v>
      </c>
      <c r="G18">
        <v>15</v>
      </c>
      <c r="H18" s="53">
        <v>2.4979999999999999E-2</v>
      </c>
      <c r="I18" s="53">
        <f t="shared" si="10"/>
        <v>2.4673100204884196E-2</v>
      </c>
      <c r="J18" s="53">
        <f t="shared" si="0"/>
        <v>0.69066767586788669</v>
      </c>
      <c r="K18" s="53">
        <f t="shared" si="11"/>
        <v>2.4536512840189015E-2</v>
      </c>
      <c r="M18" s="8">
        <f t="shared" si="12"/>
        <v>82966.673538954637</v>
      </c>
      <c r="N18" s="8">
        <f t="shared" si="13"/>
        <v>20741.668384738659</v>
      </c>
      <c r="O18" s="8">
        <f t="shared" si="1"/>
        <v>103708.3419236933</v>
      </c>
      <c r="Q18" s="53">
        <f t="shared" si="14"/>
        <v>3.7288028744315325E-2</v>
      </c>
      <c r="S18" s="8">
        <f t="shared" si="15"/>
        <v>65.973938153143621</v>
      </c>
      <c r="T18" s="8">
        <f t="shared" si="16"/>
        <v>1484.5774917502108</v>
      </c>
      <c r="U18" s="8">
        <f t="shared" si="17"/>
        <v>15149.195084186293</v>
      </c>
      <c r="V18" s="8">
        <f t="shared" si="18"/>
        <v>2694.2276069180166</v>
      </c>
      <c r="X18" s="8">
        <f t="shared" si="2"/>
        <v>2.9713549773185957</v>
      </c>
      <c r="Y18" s="8">
        <f t="shared" si="3"/>
        <v>66.862868017481745</v>
      </c>
      <c r="Z18" s="8">
        <f t="shared" si="4"/>
        <v>682.29421307665962</v>
      </c>
      <c r="AA18" s="8">
        <f t="shared" si="5"/>
        <v>121.3434703755601</v>
      </c>
      <c r="AC18" s="8">
        <f t="shared" si="6"/>
        <v>2.0522188363631115</v>
      </c>
      <c r="AD18" s="8">
        <f t="shared" si="7"/>
        <v>46.180021655495366</v>
      </c>
      <c r="AE18" s="8">
        <f t="shared" si="8"/>
        <v>471.23855840376518</v>
      </c>
      <c r="AF18" s="8">
        <f t="shared" si="9"/>
        <v>83.808012666031857</v>
      </c>
      <c r="AG18" s="8">
        <f t="shared" si="19"/>
        <v>603.2788115616554</v>
      </c>
      <c r="AR18" s="8"/>
    </row>
    <row r="19" spans="4:44" x14ac:dyDescent="0.2">
      <c r="D19">
        <v>76</v>
      </c>
      <c r="E19" s="53">
        <v>3.2869429999999998E-2</v>
      </c>
      <c r="G19">
        <v>16</v>
      </c>
      <c r="H19" s="53">
        <v>2.486E-2</v>
      </c>
      <c r="I19" s="53">
        <f t="shared" si="10"/>
        <v>2.4556017895887416E-2</v>
      </c>
      <c r="J19" s="53">
        <f t="shared" si="0"/>
        <v>0.67509876092267385</v>
      </c>
      <c r="K19" s="53">
        <f t="shared" si="11"/>
        <v>2.2799783260935555E-2</v>
      </c>
      <c r="M19" s="8">
        <f t="shared" si="12"/>
        <v>83012.664280582903</v>
      </c>
      <c r="N19" s="8">
        <f t="shared" si="13"/>
        <v>20753.166070145726</v>
      </c>
      <c r="O19" s="8">
        <f t="shared" si="1"/>
        <v>103765.83035072863</v>
      </c>
      <c r="Q19" s="53">
        <f t="shared" si="14"/>
        <v>3.0768628130752783E-2</v>
      </c>
      <c r="S19" s="8">
        <f t="shared" si="15"/>
        <v>67.293416916206496</v>
      </c>
      <c r="T19" s="8">
        <f t="shared" si="16"/>
        <v>1485.4004344685081</v>
      </c>
      <c r="U19" s="8">
        <f t="shared" si="17"/>
        <v>15107.120474633088</v>
      </c>
      <c r="V19" s="8">
        <f t="shared" si="18"/>
        <v>3032.2782995747043</v>
      </c>
      <c r="X19" s="8">
        <f t="shared" si="2"/>
        <v>2.5092388642747032</v>
      </c>
      <c r="Y19" s="8">
        <f t="shared" si="3"/>
        <v>55.387654097280205</v>
      </c>
      <c r="Z19" s="8">
        <f t="shared" si="4"/>
        <v>563.31474250195311</v>
      </c>
      <c r="AA19" s="8">
        <f t="shared" si="5"/>
        <v>113.06768039530517</v>
      </c>
      <c r="AC19" s="8">
        <f t="shared" si="6"/>
        <v>1.6939840481308694</v>
      </c>
      <c r="AD19" s="8">
        <f t="shared" si="7"/>
        <v>37.392136651487526</v>
      </c>
      <c r="AE19" s="8">
        <f t="shared" si="8"/>
        <v>380.29308467254361</v>
      </c>
      <c r="AF19" s="8">
        <f t="shared" si="9"/>
        <v>76.331850935271419</v>
      </c>
      <c r="AG19" s="8">
        <f t="shared" si="19"/>
        <v>495.71105630743341</v>
      </c>
      <c r="AR19" s="8"/>
    </row>
    <row r="20" spans="4:44" x14ac:dyDescent="0.2">
      <c r="D20">
        <v>77</v>
      </c>
      <c r="E20" s="53">
        <v>3.7547710000000005E-2</v>
      </c>
      <c r="G20">
        <v>17</v>
      </c>
      <c r="H20" s="53">
        <v>2.4660000000000001E-2</v>
      </c>
      <c r="I20" s="53">
        <f t="shared" si="10"/>
        <v>2.4360850246257219E-2</v>
      </c>
      <c r="J20" s="53">
        <f t="shared" si="0"/>
        <v>0.66091208289531456</v>
      </c>
      <c r="K20" s="53">
        <f t="shared" si="11"/>
        <v>2.1238167852174087E-2</v>
      </c>
      <c r="M20" s="8">
        <f t="shared" si="12"/>
        <v>82929.076023361544</v>
      </c>
      <c r="N20" s="8">
        <f t="shared" si="13"/>
        <v>20732.269005840386</v>
      </c>
      <c r="O20" s="8">
        <f t="shared" si="1"/>
        <v>103661.34502920193</v>
      </c>
      <c r="Q20" s="53">
        <f t="shared" si="14"/>
        <v>2.5293688732881028E-2</v>
      </c>
      <c r="S20" s="8">
        <f t="shared" si="15"/>
        <v>68.639285254530634</v>
      </c>
      <c r="T20" s="8">
        <f t="shared" si="16"/>
        <v>1483.9047345693527</v>
      </c>
      <c r="U20" s="8">
        <f t="shared" si="17"/>
        <v>15035.206964048808</v>
      </c>
      <c r="V20" s="8">
        <f t="shared" si="18"/>
        <v>3407.2893241432002</v>
      </c>
      <c r="X20" s="8">
        <f t="shared" si="2"/>
        <v>2.1119366431573159</v>
      </c>
      <c r="Y20" s="8">
        <f t="shared" si="3"/>
        <v>45.657712959427826</v>
      </c>
      <c r="Z20" s="8">
        <f t="shared" si="4"/>
        <v>462.6126919457223</v>
      </c>
      <c r="AA20" s="8">
        <f t="shared" si="5"/>
        <v>104.83761814844611</v>
      </c>
      <c r="AC20" s="8">
        <f t="shared" si="6"/>
        <v>1.3958044457720402</v>
      </c>
      <c r="AD20" s="8">
        <f t="shared" si="7"/>
        <v>30.17573417225184</v>
      </c>
      <c r="AE20" s="8">
        <f t="shared" si="8"/>
        <v>305.74631780765583</v>
      </c>
      <c r="AF20" s="8">
        <f t="shared" si="9"/>
        <v>69.288448576273154</v>
      </c>
      <c r="AG20" s="8">
        <f t="shared" si="19"/>
        <v>406.60630500195282</v>
      </c>
      <c r="AR20" s="8"/>
    </row>
    <row r="21" spans="4:44" x14ac:dyDescent="0.2">
      <c r="D21">
        <v>78</v>
      </c>
      <c r="E21" s="53">
        <v>4.150015E-2</v>
      </c>
      <c r="G21">
        <v>18</v>
      </c>
      <c r="H21" s="53">
        <v>2.4459999999999999E-2</v>
      </c>
      <c r="I21" s="53">
        <f t="shared" si="10"/>
        <v>2.4165644498780187E-2</v>
      </c>
      <c r="J21" s="53">
        <f t="shared" si="0"/>
        <v>0.64727657622441392</v>
      </c>
      <c r="K21" s="53">
        <f t="shared" si="11"/>
        <v>2.0847146791670716E-2</v>
      </c>
      <c r="M21" s="8">
        <f t="shared" si="12"/>
        <v>82813.183903199519</v>
      </c>
      <c r="N21" s="8">
        <f t="shared" si="13"/>
        <v>20703.29597579988</v>
      </c>
      <c r="O21" s="8">
        <f t="shared" si="1"/>
        <v>103516.47987899939</v>
      </c>
      <c r="Q21" s="53">
        <f t="shared" si="14"/>
        <v>2.0692373346982259E-2</v>
      </c>
      <c r="S21" s="8">
        <f t="shared" si="15"/>
        <v>70.012070959621255</v>
      </c>
      <c r="T21" s="8">
        <f t="shared" si="16"/>
        <v>1481.8310003128747</v>
      </c>
      <c r="U21" s="8">
        <f t="shared" si="17"/>
        <v>14941.563609972283</v>
      </c>
      <c r="V21" s="8">
        <f t="shared" si="18"/>
        <v>3886.8067667175051</v>
      </c>
      <c r="X21" s="8">
        <f t="shared" si="2"/>
        <v>1.7708635303970393</v>
      </c>
      <c r="Y21" s="8">
        <f t="shared" si="3"/>
        <v>37.480972076647582</v>
      </c>
      <c r="Z21" s="8">
        <f t="shared" si="4"/>
        <v>377.92725913318111</v>
      </c>
      <c r="AA21" s="8">
        <f t="shared" si="5"/>
        <v>98.311680522208292</v>
      </c>
      <c r="AC21" s="8">
        <f t="shared" si="6"/>
        <v>1.1462384829160739</v>
      </c>
      <c r="AD21" s="8">
        <f t="shared" si="7"/>
        <v>24.260555279335307</v>
      </c>
      <c r="AE21" s="8">
        <f t="shared" si="8"/>
        <v>244.62346235360235</v>
      </c>
      <c r="AF21" s="8">
        <f t="shared" si="9"/>
        <v>63.634847971283385</v>
      </c>
      <c r="AG21" s="8">
        <f t="shared" si="19"/>
        <v>333.66510408713708</v>
      </c>
      <c r="AR21" s="8"/>
    </row>
    <row r="22" spans="4:44" x14ac:dyDescent="0.2">
      <c r="D22">
        <v>79</v>
      </c>
      <c r="E22" s="53">
        <v>4.704303E-2</v>
      </c>
      <c r="G22">
        <v>19</v>
      </c>
      <c r="H22" s="53">
        <v>2.427E-2</v>
      </c>
      <c r="I22" s="53">
        <f t="shared" si="10"/>
        <v>2.3980163736996421E-2</v>
      </c>
      <c r="J22" s="53">
        <f t="shared" si="0"/>
        <v>0.63405275958074014</v>
      </c>
      <c r="K22" s="53">
        <f t="shared" si="11"/>
        <v>2.0641510024888652E-2</v>
      </c>
      <c r="M22" s="8">
        <f t="shared" si="12"/>
        <v>82680.449851873534</v>
      </c>
      <c r="N22" s="8">
        <f t="shared" si="13"/>
        <v>20670.112462968384</v>
      </c>
      <c r="O22" s="8">
        <f t="shared" si="1"/>
        <v>103350.56231484193</v>
      </c>
      <c r="Q22" s="53">
        <f t="shared" si="14"/>
        <v>1.685859123684252E-2</v>
      </c>
      <c r="S22" s="8">
        <f t="shared" si="15"/>
        <v>71.412312378813681</v>
      </c>
      <c r="T22" s="8">
        <f t="shared" si="16"/>
        <v>1479.4559022574508</v>
      </c>
      <c r="U22" s="8">
        <f t="shared" si="17"/>
        <v>14856.349271878746</v>
      </c>
      <c r="V22" s="8">
        <f t="shared" si="18"/>
        <v>4289.0638386502869</v>
      </c>
      <c r="X22" s="8">
        <f t="shared" si="2"/>
        <v>1.4776902293137355</v>
      </c>
      <c r="Y22" s="8">
        <f t="shared" si="3"/>
        <v>30.613453879907667</v>
      </c>
      <c r="Z22" s="8">
        <f t="shared" si="4"/>
        <v>307.41312570688302</v>
      </c>
      <c r="AA22" s="8">
        <f t="shared" si="5"/>
        <v>88.750910258392608</v>
      </c>
      <c r="AC22" s="8">
        <f t="shared" si="6"/>
        <v>0.93693356770187075</v>
      </c>
      <c r="AD22" s="8">
        <f t="shared" si="7"/>
        <v>19.410544912853172</v>
      </c>
      <c r="AE22" s="8">
        <f t="shared" si="8"/>
        <v>194.91614068579014</v>
      </c>
      <c r="AF22" s="8">
        <f t="shared" si="9"/>
        <v>56.272759564636452</v>
      </c>
      <c r="AG22" s="8">
        <f t="shared" si="19"/>
        <v>271.53637873098165</v>
      </c>
      <c r="AR22" s="8"/>
    </row>
    <row r="23" spans="4:44" x14ac:dyDescent="0.2">
      <c r="D23">
        <v>80</v>
      </c>
      <c r="E23" s="53">
        <v>5.2770629999999999E-2</v>
      </c>
      <c r="G23">
        <v>20</v>
      </c>
      <c r="H23" s="53">
        <v>2.4150000000000001E-2</v>
      </c>
      <c r="I23" s="53">
        <f t="shared" si="10"/>
        <v>2.3863000264527503E-2</v>
      </c>
      <c r="J23" s="53">
        <f t="shared" si="0"/>
        <v>0.62048117992903384</v>
      </c>
      <c r="K23" s="53">
        <f t="shared" si="11"/>
        <v>2.1636894287617989E-2</v>
      </c>
      <c r="M23" s="8">
        <f t="shared" si="12"/>
        <v>82630.136364810096</v>
      </c>
      <c r="N23" s="8">
        <f t="shared" si="13"/>
        <v>20657.534091202524</v>
      </c>
      <c r="O23" s="8">
        <f t="shared" si="1"/>
        <v>103287.67045601262</v>
      </c>
      <c r="Q23" s="53">
        <f t="shared" si="14"/>
        <v>1.3655685220000501E-2</v>
      </c>
      <c r="S23" s="8">
        <f t="shared" si="15"/>
        <v>72.840558626389949</v>
      </c>
      <c r="T23" s="8">
        <f t="shared" si="16"/>
        <v>1478.5556097997717</v>
      </c>
      <c r="U23" s="8">
        <f t="shared" si="17"/>
        <v>14761.446950508045</v>
      </c>
      <c r="V23" s="8">
        <f t="shared" si="18"/>
        <v>4858.9649798923156</v>
      </c>
      <c r="X23" s="8">
        <f t="shared" si="2"/>
        <v>1.2279892033455715</v>
      </c>
      <c r="Y23" s="8">
        <f t="shared" si="3"/>
        <v>24.926364646554781</v>
      </c>
      <c r="Z23" s="8">
        <f t="shared" si="4"/>
        <v>248.85720020295068</v>
      </c>
      <c r="AA23" s="8">
        <f t="shared" si="5"/>
        <v>81.915304430137283</v>
      </c>
      <c r="AC23" s="8">
        <f t="shared" si="6"/>
        <v>0.76194418983197443</v>
      </c>
      <c r="AD23" s="8">
        <f t="shared" si="7"/>
        <v>15.466340147235664</v>
      </c>
      <c r="AE23" s="8">
        <f t="shared" si="8"/>
        <v>154.41120921576263</v>
      </c>
      <c r="AF23" s="8">
        <f t="shared" si="9"/>
        <v>50.826904747057597</v>
      </c>
      <c r="AG23" s="8">
        <f t="shared" si="19"/>
        <v>221.46639829988786</v>
      </c>
      <c r="AR23" s="8"/>
    </row>
    <row r="24" spans="4:44" x14ac:dyDescent="0.2">
      <c r="D24">
        <v>81</v>
      </c>
      <c r="E24" s="53">
        <v>5.8951179999999999E-2</v>
      </c>
      <c r="G24">
        <v>21</v>
      </c>
      <c r="H24" s="53">
        <v>2.409E-2</v>
      </c>
      <c r="I24" s="53">
        <f t="shared" si="10"/>
        <v>2.3804413380161302E-2</v>
      </c>
      <c r="J24" s="53">
        <f t="shared" si="0"/>
        <v>0.6065957554795236</v>
      </c>
      <c r="K24" s="53">
        <f t="shared" si="11"/>
        <v>2.2632675692837268E-2</v>
      </c>
      <c r="M24" s="8">
        <f t="shared" si="12"/>
        <v>82662.125933424191</v>
      </c>
      <c r="N24" s="8">
        <f t="shared" si="13"/>
        <v>20665.531483356048</v>
      </c>
      <c r="O24" s="8">
        <f t="shared" si="1"/>
        <v>103327.65741678025</v>
      </c>
      <c r="Q24" s="53">
        <f t="shared" si="14"/>
        <v>1.0994806191680476E-2</v>
      </c>
      <c r="S24" s="8">
        <f t="shared" si="15"/>
        <v>74.297369798917757</v>
      </c>
      <c r="T24" s="8">
        <f t="shared" si="16"/>
        <v>1479.1280202811079</v>
      </c>
      <c r="U24" s="8">
        <f t="shared" si="17"/>
        <v>14678.407087660886</v>
      </c>
      <c r="V24" s="8">
        <f t="shared" si="18"/>
        <v>5452.6655783076658</v>
      </c>
      <c r="X24" s="8">
        <f t="shared" si="2"/>
        <v>1.0145814946479927</v>
      </c>
      <c r="Y24" s="8">
        <f t="shared" si="3"/>
        <v>20.198506645041327</v>
      </c>
      <c r="Z24" s="8">
        <f t="shared" si="4"/>
        <v>200.44370672012136</v>
      </c>
      <c r="AA24" s="8">
        <f t="shared" si="5"/>
        <v>74.459884747301473</v>
      </c>
      <c r="AC24" s="8">
        <f t="shared" si="6"/>
        <v>0.61544082824154334</v>
      </c>
      <c r="AD24" s="8">
        <f t="shared" si="7"/>
        <v>12.252328397907021</v>
      </c>
      <c r="AE24" s="8">
        <f t="shared" si="8"/>
        <v>121.58830170900808</v>
      </c>
      <c r="AF24" s="8">
        <f t="shared" si="9"/>
        <v>45.167050041207595</v>
      </c>
      <c r="AG24" s="8">
        <f t="shared" si="19"/>
        <v>179.62312097636425</v>
      </c>
      <c r="AR24" s="8"/>
    </row>
    <row r="25" spans="4:44" x14ac:dyDescent="0.2">
      <c r="D25">
        <v>82</v>
      </c>
      <c r="E25" s="53">
        <v>6.573641999999999E-2</v>
      </c>
      <c r="G25">
        <v>22</v>
      </c>
      <c r="H25" s="53">
        <v>2.409E-2</v>
      </c>
      <c r="I25" s="53">
        <f t="shared" si="10"/>
        <v>2.3804413380161302E-2</v>
      </c>
      <c r="J25" s="53">
        <f t="shared" si="0"/>
        <v>0.59232660750473454</v>
      </c>
      <c r="K25" s="53">
        <f t="shared" si="11"/>
        <v>2.3804413380161399E-2</v>
      </c>
      <c r="M25" s="8">
        <f t="shared" si="12"/>
        <v>82791.080503122837</v>
      </c>
      <c r="N25" s="8">
        <f t="shared" si="13"/>
        <v>20697.770125780709</v>
      </c>
      <c r="O25" s="8">
        <f t="shared" si="1"/>
        <v>103488.85062890354</v>
      </c>
      <c r="Q25" s="53">
        <f t="shared" si="14"/>
        <v>8.7946519838881642E-3</v>
      </c>
      <c r="S25" s="8">
        <f t="shared" si="15"/>
        <v>75.783317194896114</v>
      </c>
      <c r="T25" s="8">
        <f t="shared" si="16"/>
        <v>1481.4354895753063</v>
      </c>
      <c r="U25" s="8">
        <f t="shared" si="17"/>
        <v>14605.385968662891</v>
      </c>
      <c r="V25" s="8">
        <f t="shared" si="18"/>
        <v>6100.7898614176056</v>
      </c>
      <c r="X25" s="8">
        <f t="shared" si="2"/>
        <v>0.83322288512052933</v>
      </c>
      <c r="Y25" s="8">
        <f t="shared" si="3"/>
        <v>16.288096093357776</v>
      </c>
      <c r="Z25" s="8">
        <f t="shared" si="4"/>
        <v>160.58338808013789</v>
      </c>
      <c r="AA25" s="8">
        <f t="shared" si="5"/>
        <v>67.077002142455768</v>
      </c>
      <c r="AC25" s="8">
        <f t="shared" si="6"/>
        <v>0.49354008483875028</v>
      </c>
      <c r="AD25" s="8">
        <f t="shared" si="7"/>
        <v>9.6478727016897317</v>
      </c>
      <c r="AE25" s="8">
        <f t="shared" si="8"/>
        <v>95.117813483124309</v>
      </c>
      <c r="AF25" s="8">
        <f t="shared" si="9"/>
        <v>39.731493120628635</v>
      </c>
      <c r="AG25" s="8">
        <f t="shared" si="19"/>
        <v>144.99071939028141</v>
      </c>
      <c r="AR25" s="8"/>
    </row>
    <row r="26" spans="4:44" x14ac:dyDescent="0.2">
      <c r="D26">
        <v>83</v>
      </c>
      <c r="E26" s="53">
        <v>7.2184380000000006E-2</v>
      </c>
      <c r="G26">
        <v>23</v>
      </c>
      <c r="H26" s="53">
        <v>2.4129999999999999E-2</v>
      </c>
      <c r="I26" s="53">
        <f t="shared" si="10"/>
        <v>2.3843471684450026E-2</v>
      </c>
      <c r="J26" s="53">
        <f t="shared" si="0"/>
        <v>0.57787375637469418</v>
      </c>
      <c r="K26" s="53">
        <f t="shared" si="11"/>
        <v>2.4702754378801976E-2</v>
      </c>
      <c r="M26" s="8">
        <f t="shared" si="12"/>
        <v>82994.760361387685</v>
      </c>
      <c r="N26" s="8">
        <f t="shared" si="13"/>
        <v>20748.690090346921</v>
      </c>
      <c r="O26" s="8">
        <f t="shared" si="1"/>
        <v>103743.45045173461</v>
      </c>
      <c r="Q26" s="53">
        <f t="shared" si="14"/>
        <v>6.9840445902232401E-3</v>
      </c>
      <c r="S26" s="8">
        <f t="shared" si="15"/>
        <v>77.298983538794033</v>
      </c>
      <c r="T26" s="8">
        <f t="shared" si="16"/>
        <v>1485.0800678162418</v>
      </c>
      <c r="U26" s="8">
        <f t="shared" si="17"/>
        <v>14535.756322348529</v>
      </c>
      <c r="V26" s="8">
        <f t="shared" si="18"/>
        <v>6819.7230311444146</v>
      </c>
      <c r="X26" s="8">
        <f t="shared" si="2"/>
        <v>0.67981765893199353</v>
      </c>
      <c r="Y26" s="8">
        <f t="shared" si="3"/>
        <v>13.060762364652881</v>
      </c>
      <c r="Z26" s="8">
        <f t="shared" si="4"/>
        <v>127.83691817765741</v>
      </c>
      <c r="AA26" s="8">
        <f t="shared" si="5"/>
        <v>59.977090685422027</v>
      </c>
      <c r="AC26" s="8">
        <f t="shared" si="6"/>
        <v>0.3928487842168818</v>
      </c>
      <c r="AD26" s="8">
        <f t="shared" si="7"/>
        <v>7.5474718087791937</v>
      </c>
      <c r="AE26" s="8">
        <f t="shared" si="8"/>
        <v>73.873600110687306</v>
      </c>
      <c r="AF26" s="8">
        <f t="shared" si="9"/>
        <v>34.659186690810508</v>
      </c>
      <c r="AG26" s="8">
        <f t="shared" si="19"/>
        <v>116.47310739449389</v>
      </c>
      <c r="AR26" s="8"/>
    </row>
    <row r="27" spans="4:44" x14ac:dyDescent="0.2">
      <c r="D27">
        <v>84</v>
      </c>
      <c r="E27" s="53">
        <v>8.1257309999999999E-2</v>
      </c>
      <c r="G27">
        <v>24</v>
      </c>
      <c r="H27" s="53">
        <v>2.4209999999999999E-2</v>
      </c>
      <c r="I27" s="53">
        <f t="shared" si="10"/>
        <v>2.3921583716671978E-2</v>
      </c>
      <c r="J27" s="53">
        <f t="shared" si="0"/>
        <v>0.56320138825489219</v>
      </c>
      <c r="K27" s="53">
        <f t="shared" si="11"/>
        <v>2.5718160457776952E-2</v>
      </c>
      <c r="M27" s="8">
        <f t="shared" si="12"/>
        <v>83283.46492245578</v>
      </c>
      <c r="N27" s="8">
        <f t="shared" si="13"/>
        <v>20820.866230613945</v>
      </c>
      <c r="O27" s="8">
        <f t="shared" si="1"/>
        <v>104104.33115306972</v>
      </c>
      <c r="Q27" s="53">
        <f t="shared" si="14"/>
        <v>5.5079198123477776E-3</v>
      </c>
      <c r="S27" s="8">
        <f t="shared" si="15"/>
        <v>78.844963209569912</v>
      </c>
      <c r="T27" s="8">
        <f t="shared" si="16"/>
        <v>1490.246049225947</v>
      </c>
      <c r="U27" s="8">
        <f t="shared" si="17"/>
        <v>14485.660236160604</v>
      </c>
      <c r="V27" s="8">
        <f t="shared" si="18"/>
        <v>7514.7065995990242</v>
      </c>
      <c r="X27" s="8">
        <f t="shared" si="2"/>
        <v>0.55065673877014709</v>
      </c>
      <c r="Y27" s="8">
        <f t="shared" si="3"/>
        <v>10.407944858198032</v>
      </c>
      <c r="Z27" s="8">
        <f t="shared" si="4"/>
        <v>101.16849700816937</v>
      </c>
      <c r="AA27" s="8">
        <f t="shared" si="5"/>
        <v>52.483045974044444</v>
      </c>
      <c r="AC27" s="8">
        <f t="shared" si="6"/>
        <v>0.31013063972725835</v>
      </c>
      <c r="AD27" s="8">
        <f t="shared" si="7"/>
        <v>5.861768993017499</v>
      </c>
      <c r="AE27" s="8">
        <f t="shared" si="8"/>
        <v>56.978237962661893</v>
      </c>
      <c r="AF27" s="8">
        <f t="shared" si="9"/>
        <v>29.55852435242716</v>
      </c>
      <c r="AG27" s="8">
        <f t="shared" si="19"/>
        <v>92.708661947833804</v>
      </c>
      <c r="AR27" s="8"/>
    </row>
    <row r="28" spans="4:44" x14ac:dyDescent="0.2">
      <c r="D28">
        <v>85</v>
      </c>
      <c r="E28" s="53">
        <v>9.2639579999999999E-2</v>
      </c>
      <c r="G28">
        <v>25</v>
      </c>
      <c r="H28" s="53">
        <v>2.4309999999999998E-2</v>
      </c>
      <c r="I28" s="53">
        <f t="shared" si="10"/>
        <v>2.4019215177511436E-2</v>
      </c>
      <c r="J28" s="53">
        <f t="shared" si="0"/>
        <v>0.54854806158178593</v>
      </c>
      <c r="K28" s="53">
        <f t="shared" si="11"/>
        <v>2.6362370237658257E-2</v>
      </c>
      <c r="M28" s="8">
        <f t="shared" si="12"/>
        <v>83627.029768984226</v>
      </c>
      <c r="N28" s="8">
        <f t="shared" si="13"/>
        <v>20906.757442246057</v>
      </c>
      <c r="O28" s="8">
        <f t="shared" si="1"/>
        <v>104533.78721123029</v>
      </c>
      <c r="Q28" s="53">
        <f t="shared" si="14"/>
        <v>4.3013069049955884E-3</v>
      </c>
      <c r="S28" s="8">
        <f>S27*(1+$B$5)</f>
        <v>80.421862473761308</v>
      </c>
      <c r="T28" s="8">
        <f t="shared" si="16"/>
        <v>1496.3936819603518</v>
      </c>
      <c r="U28" s="8">
        <f t="shared" si="17"/>
        <v>14403.191700679996</v>
      </c>
      <c r="V28" s="8">
        <f t="shared" si="18"/>
        <v>8494.1343528969755</v>
      </c>
      <c r="X28" s="8">
        <f t="shared" si="2"/>
        <v>0.44295716966513815</v>
      </c>
      <c r="Y28" s="8">
        <f t="shared" si="3"/>
        <v>8.2420164079414615</v>
      </c>
      <c r="Z28" s="8">
        <f t="shared" si="4"/>
        <v>79.331624929218435</v>
      </c>
      <c r="AA28" s="8">
        <f t="shared" si="5"/>
        <v>46.78501089106512</v>
      </c>
      <c r="AC28" s="8">
        <f t="shared" si="6"/>
        <v>0.24298329678356581</v>
      </c>
      <c r="AD28" s="8">
        <f t="shared" si="7"/>
        <v>4.521142124101563</v>
      </c>
      <c r="AE28" s="8">
        <f t="shared" si="8"/>
        <v>43.517209077056059</v>
      </c>
      <c r="AF28" s="8">
        <f t="shared" si="9"/>
        <v>25.663827035376514</v>
      </c>
      <c r="AG28" s="8">
        <f t="shared" si="19"/>
        <v>73.945161533317702</v>
      </c>
      <c r="AR28" s="8"/>
    </row>
    <row r="29" spans="4:44" x14ac:dyDescent="0.2">
      <c r="D29">
        <v>86</v>
      </c>
      <c r="E29" s="53">
        <v>0.10700140000000001</v>
      </c>
      <c r="G29">
        <v>26</v>
      </c>
      <c r="H29" s="53">
        <v>2.443E-2</v>
      </c>
      <c r="I29" s="53">
        <f t="shared" si="10"/>
        <v>2.4136360349799893E-2</v>
      </c>
      <c r="J29" s="53">
        <f t="shared" si="0"/>
        <v>0.53390072310461201</v>
      </c>
      <c r="K29" s="53">
        <f t="shared" si="11"/>
        <v>2.7064989657011405E-2</v>
      </c>
      <c r="M29" s="8">
        <f t="shared" si="12"/>
        <v>84031.033003797493</v>
      </c>
      <c r="N29" s="8">
        <f t="shared" si="13"/>
        <v>21007.758250949373</v>
      </c>
      <c r="O29" s="8">
        <f t="shared" si="1"/>
        <v>105038.79125474687</v>
      </c>
      <c r="Q29" s="53">
        <f t="shared" si="14"/>
        <v>3.317410293885843E-3</v>
      </c>
      <c r="S29" s="8">
        <f t="shared" si="15"/>
        <v>82.030299723236539</v>
      </c>
      <c r="T29" s="8">
        <f t="shared" si="16"/>
        <v>1503.6227786978081</v>
      </c>
      <c r="U29" s="8">
        <f t="shared" si="17"/>
        <v>14293.484181119917</v>
      </c>
      <c r="V29" s="8">
        <f t="shared" si="18"/>
        <v>9730.7495055474228</v>
      </c>
      <c r="X29" s="8">
        <f t="shared" si="2"/>
        <v>0.35283749461841502</v>
      </c>
      <c r="Y29" s="8">
        <f t="shared" si="3"/>
        <v>6.4675430405215355</v>
      </c>
      <c r="Z29" s="8">
        <f t="shared" si="4"/>
        <v>61.480662204696308</v>
      </c>
      <c r="AA29" s="8">
        <f t="shared" si="5"/>
        <v>41.85494003899354</v>
      </c>
      <c r="AC29" s="8">
        <f t="shared" si="6"/>
        <v>0.18838019351519142</v>
      </c>
      <c r="AD29" s="8">
        <f t="shared" si="7"/>
        <v>3.4530259060446489</v>
      </c>
      <c r="AE29" s="8">
        <f t="shared" si="8"/>
        <v>32.824570008037746</v>
      </c>
      <c r="AF29" s="8">
        <f t="shared" si="9"/>
        <v>22.346382752318828</v>
      </c>
      <c r="AG29" s="8">
        <f t="shared" si="19"/>
        <v>58.812358859916415</v>
      </c>
      <c r="AR29" s="8"/>
    </row>
    <row r="30" spans="4:44" x14ac:dyDescent="0.2">
      <c r="D30">
        <v>87</v>
      </c>
      <c r="E30" s="53">
        <v>0.12226466000000001</v>
      </c>
      <c r="G30">
        <v>27</v>
      </c>
      <c r="H30" s="53">
        <v>2.4570000000000002E-2</v>
      </c>
      <c r="I30" s="53">
        <f t="shared" si="10"/>
        <v>2.4273012375390805E-2</v>
      </c>
      <c r="J30" s="53">
        <f t="shared" si="0"/>
        <v>0.51924921182601946</v>
      </c>
      <c r="K30" s="53">
        <f t="shared" si="11"/>
        <v>2.7825965040754602E-2</v>
      </c>
      <c r="M30" s="8">
        <f t="shared" si="12"/>
        <v>84501.266906900113</v>
      </c>
      <c r="N30" s="8">
        <f t="shared" si="13"/>
        <v>21125.316726725028</v>
      </c>
      <c r="O30" s="8">
        <f t="shared" si="1"/>
        <v>105626.58363362514</v>
      </c>
      <c r="Q30" s="53">
        <f t="shared" si="14"/>
        <v>2.5180763358557995E-3</v>
      </c>
      <c r="S30" s="8">
        <f t="shared" si="15"/>
        <v>83.670905717701274</v>
      </c>
      <c r="T30" s="8">
        <f t="shared" si="16"/>
        <v>1512.0369845304213</v>
      </c>
      <c r="U30" s="8">
        <f t="shared" si="17"/>
        <v>14145.979700341524</v>
      </c>
      <c r="V30" s="8">
        <f t="shared" si="18"/>
        <v>11302.192326014978</v>
      </c>
      <c r="X30" s="8">
        <f t="shared" si="2"/>
        <v>0.27757072392665405</v>
      </c>
      <c r="Y30" s="8">
        <f t="shared" si="3"/>
        <v>5.016047057217329</v>
      </c>
      <c r="Z30" s="8">
        <f t="shared" si="4"/>
        <v>46.928018675013142</v>
      </c>
      <c r="AA30" s="8">
        <f t="shared" si="5"/>
        <v>37.494009165799667</v>
      </c>
      <c r="AC30" s="8">
        <f t="shared" si="6"/>
        <v>0.14412837962489275</v>
      </c>
      <c r="AD30" s="8">
        <f t="shared" si="7"/>
        <v>2.6045784809423225</v>
      </c>
      <c r="AE30" s="8">
        <f t="shared" si="8"/>
        <v>24.367336709557296</v>
      </c>
      <c r="AF30" s="8">
        <f t="shared" si="9"/>
        <v>19.468734707539028</v>
      </c>
      <c r="AG30" s="8">
        <f t="shared" si="19"/>
        <v>46.584778277663538</v>
      </c>
      <c r="AR30" s="8"/>
    </row>
    <row r="31" spans="4:44" x14ac:dyDescent="0.2">
      <c r="D31">
        <v>88</v>
      </c>
      <c r="E31" s="53">
        <v>0.13987938999999999</v>
      </c>
      <c r="G31">
        <v>28</v>
      </c>
      <c r="H31" s="53">
        <v>2.4719999999999999E-2</v>
      </c>
      <c r="I31" s="53">
        <f t="shared" si="10"/>
        <v>2.4419404540743664E-2</v>
      </c>
      <c r="J31" s="53">
        <f t="shared" si="0"/>
        <v>0.50472410428806347</v>
      </c>
      <c r="K31" s="53">
        <f t="shared" si="11"/>
        <v>2.8371993005270855E-2</v>
      </c>
      <c r="M31" s="8">
        <f t="shared" si="12"/>
        <v>85020.543140026246</v>
      </c>
      <c r="N31" s="8">
        <f t="shared" si="13"/>
        <v>21255.135785006561</v>
      </c>
      <c r="O31" s="8">
        <f t="shared" si="1"/>
        <v>106275.67892503281</v>
      </c>
      <c r="Q31" s="53">
        <f t="shared" si="14"/>
        <v>1.8786739004785925E-3</v>
      </c>
      <c r="S31" s="8">
        <f t="shared" si="15"/>
        <v>85.344323832055295</v>
      </c>
      <c r="T31" s="8">
        <f t="shared" si="16"/>
        <v>1521.328737168159</v>
      </c>
      <c r="U31" s="8">
        <f t="shared" si="17"/>
        <v>13989.654670229176</v>
      </c>
      <c r="V31" s="8">
        <f t="shared" si="18"/>
        <v>12993.759750038304</v>
      </c>
      <c r="X31" s="8">
        <f t="shared" si="2"/>
        <v>0.21490352224111259</v>
      </c>
      <c r="Y31" s="8">
        <f t="shared" si="3"/>
        <v>3.8308218921205284</v>
      </c>
      <c r="Z31" s="8">
        <f t="shared" si="4"/>
        <v>35.227018371898659</v>
      </c>
      <c r="AA31" s="8">
        <f t="shared" si="5"/>
        <v>32.719278940367019</v>
      </c>
      <c r="AC31" s="8">
        <f t="shared" si="6"/>
        <v>0.10846698777149548</v>
      </c>
      <c r="AD31" s="8">
        <f t="shared" si="7"/>
        <v>1.9335081481876382</v>
      </c>
      <c r="AE31" s="8">
        <f t="shared" si="8"/>
        <v>17.779925294495705</v>
      </c>
      <c r="AF31" s="8">
        <f t="shared" si="9"/>
        <v>16.514208756128042</v>
      </c>
      <c r="AG31" s="8">
        <f t="shared" si="19"/>
        <v>36.336109186582881</v>
      </c>
      <c r="AR31" s="8"/>
    </row>
    <row r="32" spans="4:44" x14ac:dyDescent="0.2">
      <c r="D32">
        <v>89</v>
      </c>
      <c r="E32" s="53">
        <v>0.16003311000000001</v>
      </c>
      <c r="G32">
        <v>29</v>
      </c>
      <c r="H32" s="53">
        <v>2.487E-2</v>
      </c>
      <c r="I32" s="53">
        <f t="shared" si="10"/>
        <v>2.4565775278567011E-2</v>
      </c>
      <c r="J32" s="53">
        <f t="shared" si="0"/>
        <v>0.4904619960109568</v>
      </c>
      <c r="K32" s="53">
        <f t="shared" si="11"/>
        <v>2.8664155937620766E-2</v>
      </c>
      <c r="M32" s="8">
        <f t="shared" si="12"/>
        <v>85568.006571671853</v>
      </c>
      <c r="N32" s="8">
        <f t="shared" si="13"/>
        <v>21392.001642917963</v>
      </c>
      <c r="O32" s="8">
        <f t="shared" si="1"/>
        <v>106960.00821458982</v>
      </c>
      <c r="Q32" s="53">
        <f t="shared" si="14"/>
        <v>1.3735032200801174E-3</v>
      </c>
      <c r="S32" s="8">
        <f t="shared" si="15"/>
        <v>87.051210308696398</v>
      </c>
      <c r="T32" s="8">
        <f t="shared" si="16"/>
        <v>1531.1248619675434</v>
      </c>
      <c r="U32" s="8">
        <f t="shared" si="17"/>
        <v>13797.195764840701</v>
      </c>
      <c r="V32" s="8">
        <f t="shared" si="18"/>
        <v>14961.500703451813</v>
      </c>
      <c r="X32" s="8">
        <f t="shared" si="2"/>
        <v>0.16354083681202092</v>
      </c>
      <c r="Y32" s="8">
        <f t="shared" si="3"/>
        <v>2.8764843165523115</v>
      </c>
      <c r="Z32" s="8">
        <f t="shared" si="4"/>
        <v>25.920431583199996</v>
      </c>
      <c r="AA32" s="8">
        <f t="shared" si="5"/>
        <v>28.107780883567024</v>
      </c>
      <c r="AC32" s="8">
        <f t="shared" si="6"/>
        <v>8.0210565252125943E-2</v>
      </c>
      <c r="AD32" s="8">
        <f t="shared" si="7"/>
        <v>1.4108062393904597</v>
      </c>
      <c r="AE32" s="8">
        <f t="shared" si="8"/>
        <v>12.712986611761716</v>
      </c>
      <c r="AF32" s="8">
        <f t="shared" si="9"/>
        <v>13.785798315592897</v>
      </c>
      <c r="AG32" s="8">
        <f t="shared" si="19"/>
        <v>27.989801731997197</v>
      </c>
      <c r="AR32" s="8"/>
    </row>
    <row r="33" spans="4:44" x14ac:dyDescent="0.2">
      <c r="D33">
        <v>90</v>
      </c>
      <c r="E33" s="53">
        <v>0.18075868</v>
      </c>
      <c r="G33">
        <v>30</v>
      </c>
      <c r="H33" s="53">
        <v>2.5020000000000001E-2</v>
      </c>
      <c r="I33" s="53">
        <f t="shared" si="10"/>
        <v>2.4712124595133091E-2</v>
      </c>
      <c r="J33" s="53">
        <f t="shared" si="0"/>
        <v>0.47646370067584193</v>
      </c>
      <c r="K33" s="53">
        <f t="shared" si="11"/>
        <v>2.8956254775549289E-2</v>
      </c>
      <c r="M33" s="8">
        <f t="shared" si="12"/>
        <v>86144.154157072102</v>
      </c>
      <c r="N33" s="8">
        <f t="shared" si="13"/>
        <v>21536.038539268025</v>
      </c>
      <c r="O33" s="8">
        <f t="shared" si="1"/>
        <v>107680.19269634012</v>
      </c>
      <c r="Q33" s="53">
        <f t="shared" si="14"/>
        <v>9.8064264394932951E-4</v>
      </c>
      <c r="S33" s="8">
        <f t="shared" si="15"/>
        <v>88.79223451487033</v>
      </c>
      <c r="T33" s="8">
        <f t="shared" si="16"/>
        <v>1541.4342512768524</v>
      </c>
      <c r="U33" s="8">
        <f t="shared" si="17"/>
        <v>13564.649585391828</v>
      </c>
      <c r="V33" s="8">
        <f t="shared" si="18"/>
        <v>17232.396122594597</v>
      </c>
      <c r="X33" s="8">
        <f t="shared" si="2"/>
        <v>0.12195642002428334</v>
      </c>
      <c r="Y33" s="8">
        <f t="shared" si="3"/>
        <v>2.1171649076705417</v>
      </c>
      <c r="Z33" s="8">
        <f t="shared" si="4"/>
        <v>18.631089884794104</v>
      </c>
      <c r="AA33" s="8">
        <f t="shared" si="5"/>
        <v>23.668751564079809</v>
      </c>
      <c r="AC33" s="8">
        <f t="shared" si="6"/>
        <v>5.8107807205947389E-2</v>
      </c>
      <c r="AD33" s="8">
        <f t="shared" si="7"/>
        <v>1.0087522268497335</v>
      </c>
      <c r="AE33" s="8">
        <f t="shared" si="8"/>
        <v>8.8770380341332444</v>
      </c>
      <c r="AF33" s="8">
        <f t="shared" si="9"/>
        <v>11.277300960598588</v>
      </c>
      <c r="AG33" s="8">
        <f t="shared" si="19"/>
        <v>21.221199028787513</v>
      </c>
      <c r="AR33" s="8"/>
    </row>
    <row r="34" spans="4:44" x14ac:dyDescent="0.2">
      <c r="D34">
        <v>91</v>
      </c>
      <c r="E34" s="53">
        <v>0.20019365</v>
      </c>
      <c r="G34">
        <v>31</v>
      </c>
      <c r="H34" s="53">
        <v>2.5180000000000001E-2</v>
      </c>
      <c r="I34" s="53">
        <f t="shared" si="10"/>
        <v>2.4868206928880785E-2</v>
      </c>
      <c r="J34" s="53">
        <f t="shared" si="0"/>
        <v>0.46258987582736716</v>
      </c>
      <c r="K34" s="53">
        <f t="shared" si="11"/>
        <v>2.9550676941311613E-2</v>
      </c>
      <c r="M34" s="8">
        <f t="shared" si="12"/>
        <v>86775.747166721863</v>
      </c>
      <c r="N34" s="8">
        <f t="shared" si="13"/>
        <v>21693.936791680466</v>
      </c>
      <c r="O34" s="8">
        <f t="shared" si="1"/>
        <v>108469.68395840233</v>
      </c>
      <c r="Q34" s="53">
        <f t="shared" si="14"/>
        <v>6.8287552796573786E-4</v>
      </c>
      <c r="S34" s="8">
        <f t="shared" si="15"/>
        <v>90.568079205167734</v>
      </c>
      <c r="T34" s="8">
        <f t="shared" si="16"/>
        <v>1552.7357621857184</v>
      </c>
      <c r="U34" s="8">
        <f t="shared" si="17"/>
        <v>13326.96933594965</v>
      </c>
      <c r="V34" s="8">
        <f t="shared" si="18"/>
        <v>19606.836892337978</v>
      </c>
      <c r="X34" s="8">
        <f t="shared" si="2"/>
        <v>8.8814920649167975E-2</v>
      </c>
      <c r="Y34" s="8">
        <f t="shared" si="3"/>
        <v>1.5226789031844803</v>
      </c>
      <c r="Z34" s="8">
        <f t="shared" si="4"/>
        <v>13.068994445437305</v>
      </c>
      <c r="AA34" s="8">
        <f t="shared" si="5"/>
        <v>19.227300369585571</v>
      </c>
      <c r="AC34" s="8">
        <f t="shared" si="6"/>
        <v>4.108488311471608E-2</v>
      </c>
      <c r="AD34" s="8">
        <f t="shared" si="7"/>
        <v>0.70437584474906034</v>
      </c>
      <c r="AE34" s="8">
        <f t="shared" si="8"/>
        <v>6.0455845177033938</v>
      </c>
      <c r="AF34" s="8">
        <f t="shared" si="9"/>
        <v>8.8943544904620797</v>
      </c>
      <c r="AG34" s="8">
        <f t="shared" si="19"/>
        <v>15.68539973602925</v>
      </c>
      <c r="AR34" s="8"/>
    </row>
    <row r="35" spans="4:44" x14ac:dyDescent="0.2">
      <c r="D35">
        <v>92</v>
      </c>
      <c r="E35" s="53">
        <v>0.22469547000000001</v>
      </c>
      <c r="G35">
        <v>32</v>
      </c>
      <c r="H35" s="53">
        <v>2.5340000000000001E-2</v>
      </c>
      <c r="I35" s="53">
        <f t="shared" si="10"/>
        <v>2.5024264904735357E-2</v>
      </c>
      <c r="J35" s="53">
        <f t="shared" si="0"/>
        <v>0.44898020595179028</v>
      </c>
      <c r="K35" s="53">
        <f t="shared" si="11"/>
        <v>2.98620621562272E-2</v>
      </c>
      <c r="M35" s="8">
        <f t="shared" si="12"/>
        <v>87439.193933082468</v>
      </c>
      <c r="N35" s="8">
        <f t="shared" si="13"/>
        <v>21859.798483270617</v>
      </c>
      <c r="O35" s="8">
        <f t="shared" si="1"/>
        <v>109298.99241635308</v>
      </c>
      <c r="Q35" s="53">
        <f t="shared" si="14"/>
        <v>4.6424295599760976E-4</v>
      </c>
      <c r="S35" s="8">
        <f t="shared" si="15"/>
        <v>92.379440789271086</v>
      </c>
      <c r="T35" s="8">
        <f t="shared" si="16"/>
        <v>1564.6072534038274</v>
      </c>
      <c r="U35" s="8">
        <f t="shared" si="17"/>
        <v>13110.304808430154</v>
      </c>
      <c r="V35" s="8">
        <f t="shared" si="18"/>
        <v>21880.964233152044</v>
      </c>
      <c r="X35" s="8">
        <f t="shared" si="2"/>
        <v>6.3083659402153117E-2</v>
      </c>
      <c r="Y35" s="8">
        <f t="shared" si="3"/>
        <v>1.0684320042271616</v>
      </c>
      <c r="Z35" s="8">
        <f t="shared" si="4"/>
        <v>8.9527063178484934</v>
      </c>
      <c r="AA35" s="8">
        <f t="shared" si="5"/>
        <v>14.941975003113129</v>
      </c>
      <c r="AC35" s="8">
        <f t="shared" si="6"/>
        <v>2.8323314390571296E-2</v>
      </c>
      <c r="AD35" s="8">
        <f t="shared" si="7"/>
        <v>0.47970482130339503</v>
      </c>
      <c r="AE35" s="8">
        <f t="shared" si="8"/>
        <v>4.0195879264135108</v>
      </c>
      <c r="AF35" s="8">
        <f t="shared" si="9"/>
        <v>6.7086510142242348</v>
      </c>
      <c r="AG35" s="8">
        <f t="shared" si="19"/>
        <v>11.236267076331712</v>
      </c>
      <c r="AR35" s="8"/>
    </row>
    <row r="36" spans="4:44" x14ac:dyDescent="0.2">
      <c r="D36">
        <v>93</v>
      </c>
      <c r="E36" s="53">
        <v>0.24599945000000001</v>
      </c>
      <c r="G36">
        <v>33</v>
      </c>
      <c r="H36" s="53">
        <v>2.5499999999999998E-2</v>
      </c>
      <c r="I36" s="53">
        <f t="shared" si="10"/>
        <v>2.5180298530298326E-2</v>
      </c>
      <c r="J36" s="53">
        <f t="shared" si="0"/>
        <v>0.43563530089638075</v>
      </c>
      <c r="K36" s="53">
        <f t="shared" si="11"/>
        <v>3.0173374548313252E-2</v>
      </c>
      <c r="M36" s="8">
        <f t="shared" si="12"/>
        <v>88135.146395904783</v>
      </c>
      <c r="N36" s="8">
        <f t="shared" si="13"/>
        <v>22033.786598976196</v>
      </c>
      <c r="O36" s="8">
        <f t="shared" si="1"/>
        <v>110168.93299488098</v>
      </c>
      <c r="Q36" s="53">
        <f t="shared" si="14"/>
        <v>3.0594021678470687E-4</v>
      </c>
      <c r="S36" s="8">
        <f t="shared" si="15"/>
        <v>94.227029605056515</v>
      </c>
      <c r="T36" s="8">
        <f t="shared" si="16"/>
        <v>1577.0603905197686</v>
      </c>
      <c r="U36" s="8">
        <f t="shared" si="17"/>
        <v>12809.845008839651</v>
      </c>
      <c r="V36" s="8">
        <f t="shared" si="18"/>
        <v>24754.46017868329</v>
      </c>
      <c r="X36" s="8">
        <f t="shared" ref="X36:X53" si="20">S36*Q35</f>
        <v>4.3744234758725721E-2</v>
      </c>
      <c r="Y36" s="8">
        <f t="shared" ref="Y36:Y53" si="21">T36*Q35</f>
        <v>0.73213917748164214</v>
      </c>
      <c r="Z36" s="8">
        <f t="shared" ref="Z36:Z53" si="22">U36*Q35</f>
        <v>5.9468803127749474</v>
      </c>
      <c r="AA36" s="8">
        <f t="shared" ref="AA36:AA53" si="23">V36*Q35</f>
        <v>11.49208376747705</v>
      </c>
      <c r="AC36" s="8">
        <f t="shared" ref="AC36:AC53" si="24">X36*J36</f>
        <v>1.9056532871599398E-2</v>
      </c>
      <c r="AD36" s="8">
        <f t="shared" ref="AD36:AD53" si="25">Y36*J36</f>
        <v>0.31894567088024389</v>
      </c>
      <c r="AE36" s="8">
        <f t="shared" ref="AE36:AE53" si="26">Z36*J36</f>
        <v>2.5906709944504769</v>
      </c>
      <c r="AF36" s="8">
        <f t="shared" ref="AF36:AF53" si="27">AA36*J36</f>
        <v>5.006357369971278</v>
      </c>
      <c r="AG36" s="8">
        <f t="shared" si="19"/>
        <v>7.9350305681735982</v>
      </c>
      <c r="AR36" s="8"/>
    </row>
    <row r="37" spans="4:44" x14ac:dyDescent="0.2">
      <c r="D37">
        <v>94</v>
      </c>
      <c r="E37" s="53">
        <v>0.27561788000000004</v>
      </c>
      <c r="G37">
        <v>34</v>
      </c>
      <c r="H37" s="53">
        <v>2.5659999999999999E-2</v>
      </c>
      <c r="I37" s="53">
        <f t="shared" si="10"/>
        <v>2.5336307813167001E-2</v>
      </c>
      <c r="J37" s="53">
        <f t="shared" si="0"/>
        <v>0.42255550600771608</v>
      </c>
      <c r="K37" s="53">
        <f t="shared" si="11"/>
        <v>3.0484614147833235E-2</v>
      </c>
      <c r="M37" s="8">
        <f t="shared" si="12"/>
        <v>88864.291917679759</v>
      </c>
      <c r="N37" s="8">
        <f t="shared" si="13"/>
        <v>22216.07297941994</v>
      </c>
      <c r="O37" s="8">
        <f t="shared" si="1"/>
        <v>111080.3648970997</v>
      </c>
      <c r="Q37" s="53">
        <f t="shared" si="14"/>
        <v>1.9607722796436997E-4</v>
      </c>
      <c r="S37" s="8">
        <f t="shared" si="15"/>
        <v>96.111570197157647</v>
      </c>
      <c r="T37" s="8">
        <f t="shared" si="16"/>
        <v>1590.1074729646175</v>
      </c>
      <c r="U37" s="8">
        <f t="shared" si="17"/>
        <v>12560.93643234208</v>
      </c>
      <c r="V37" s="8">
        <f t="shared" si="18"/>
        <v>27325.708670485834</v>
      </c>
      <c r="X37" s="8">
        <f t="shared" si="20"/>
        <v>2.9404394621636982E-2</v>
      </c>
      <c r="Y37" s="8">
        <f t="shared" si="21"/>
        <v>0.48647782498977749</v>
      </c>
      <c r="Z37" s="8">
        <f t="shared" si="22"/>
        <v>3.8428956151296583</v>
      </c>
      <c r="AA37" s="8">
        <f t="shared" si="23"/>
        <v>8.360033234444181</v>
      </c>
      <c r="AC37" s="8">
        <f t="shared" si="24"/>
        <v>1.2424988848196379E-2</v>
      </c>
      <c r="AD37" s="8">
        <f t="shared" si="25"/>
        <v>0.20556388350008856</v>
      </c>
      <c r="AE37" s="8">
        <f t="shared" si="26"/>
        <v>1.623836701185946</v>
      </c>
      <c r="AF37" s="8">
        <f t="shared" si="27"/>
        <v>3.5325780736218841</v>
      </c>
      <c r="AG37" s="8">
        <f t="shared" si="19"/>
        <v>5.3744036471561154</v>
      </c>
      <c r="AR37" s="8"/>
    </row>
    <row r="38" spans="4:44" x14ac:dyDescent="0.2">
      <c r="D38">
        <v>95</v>
      </c>
      <c r="E38" s="53">
        <v>0.30556044000000004</v>
      </c>
      <c r="G38">
        <v>35</v>
      </c>
      <c r="H38" s="53">
        <v>2.581E-2</v>
      </c>
      <c r="I38" s="53">
        <f t="shared" si="10"/>
        <v>2.548254441449891E-2</v>
      </c>
      <c r="J38" s="53">
        <f t="shared" si="0"/>
        <v>0.40988073390848667</v>
      </c>
      <c r="K38" s="53">
        <f t="shared" si="11"/>
        <v>3.0454588859783846E-2</v>
      </c>
      <c r="M38" s="8">
        <f t="shared" si="12"/>
        <v>89596.779479445919</v>
      </c>
      <c r="N38" s="8">
        <f t="shared" si="13"/>
        <v>22399.19486986148</v>
      </c>
      <c r="O38" s="8">
        <f t="shared" si="1"/>
        <v>111995.97434930739</v>
      </c>
      <c r="Q38" s="53">
        <f t="shared" si="14"/>
        <v>1.2072961236507056E-4</v>
      </c>
      <c r="S38" s="8">
        <f t="shared" si="15"/>
        <v>98.033801601100805</v>
      </c>
      <c r="T38" s="8">
        <f t="shared" si="16"/>
        <v>1603.2143567385515</v>
      </c>
      <c r="U38" s="8">
        <f t="shared" si="17"/>
        <v>12167.009053232536</v>
      </c>
      <c r="V38" s="8">
        <f t="shared" si="18"/>
        <v>30868.093018690488</v>
      </c>
      <c r="X38" s="8">
        <f t="shared" si="20"/>
        <v>1.922219606475286E-2</v>
      </c>
      <c r="Y38" s="8">
        <f t="shared" si="21"/>
        <v>0.31435382690197572</v>
      </c>
      <c r="Z38" s="8">
        <f t="shared" si="22"/>
        <v>2.3856734077752293</v>
      </c>
      <c r="AA38" s="8">
        <f t="shared" si="23"/>
        <v>6.0525301116511523</v>
      </c>
      <c r="AC38" s="8">
        <f t="shared" si="24"/>
        <v>7.8788078303537266E-3</v>
      </c>
      <c r="AD38" s="8">
        <f t="shared" si="25"/>
        <v>0.12884757727752319</v>
      </c>
      <c r="AE38" s="8">
        <f t="shared" si="26"/>
        <v>0.97784156724487137</v>
      </c>
      <c r="AF38" s="8">
        <f t="shared" si="27"/>
        <v>2.4808154841667891</v>
      </c>
      <c r="AG38" s="8">
        <f t="shared" si="19"/>
        <v>3.5953834365195374</v>
      </c>
      <c r="AR38" s="8"/>
    </row>
    <row r="39" spans="4:44" x14ac:dyDescent="0.2">
      <c r="D39">
        <v>96</v>
      </c>
      <c r="E39" s="53">
        <v>0.33257691</v>
      </c>
      <c r="G39">
        <v>36</v>
      </c>
      <c r="H39" s="53">
        <v>2.596E-2</v>
      </c>
      <c r="I39" s="53">
        <f t="shared" si="10"/>
        <v>2.5628759633814266E-2</v>
      </c>
      <c r="J39" s="53">
        <f t="shared" si="0"/>
        <v>0.39747018785099697</v>
      </c>
      <c r="K39" s="53">
        <f t="shared" si="11"/>
        <v>3.0746292309851757E-2</v>
      </c>
      <c r="M39" s="8">
        <f t="shared" si="12"/>
        <v>90361.659728555795</v>
      </c>
      <c r="N39" s="8">
        <f t="shared" si="13"/>
        <v>22590.414932138949</v>
      </c>
      <c r="O39" s="8">
        <f t="shared" si="1"/>
        <v>112952.07466069475</v>
      </c>
      <c r="Q39" s="53">
        <f t="shared" si="14"/>
        <v>7.1263506056304634E-5</v>
      </c>
      <c r="S39" s="8">
        <f t="shared" si="15"/>
        <v>99.994477633122827</v>
      </c>
      <c r="T39" s="8">
        <f t="shared" si="16"/>
        <v>1616.900864263524</v>
      </c>
      <c r="U39" s="8">
        <f t="shared" si="17"/>
        <v>11763.675035589002</v>
      </c>
      <c r="V39" s="8">
        <f t="shared" si="18"/>
        <v>34513.685632234745</v>
      </c>
      <c r="X39" s="8">
        <f t="shared" si="20"/>
        <v>1.2072294523294638E-2</v>
      </c>
      <c r="Y39" s="8">
        <f t="shared" si="21"/>
        <v>0.19520781457528283</v>
      </c>
      <c r="Z39" s="8">
        <f t="shared" si="22"/>
        <v>1.4202239270353179</v>
      </c>
      <c r="AA39" s="8">
        <f t="shared" si="23"/>
        <v>4.1668238876696062</v>
      </c>
      <c r="AC39" s="8">
        <f t="shared" si="24"/>
        <v>4.7983771719664814E-3</v>
      </c>
      <c r="AD39" s="8">
        <f t="shared" si="25"/>
        <v>7.7589286729220247E-2</v>
      </c>
      <c r="AE39" s="8">
        <f t="shared" si="26"/>
        <v>0.56449667106920842</v>
      </c>
      <c r="AF39" s="8">
        <f t="shared" si="27"/>
        <v>1.6561882733740598</v>
      </c>
      <c r="AG39" s="8">
        <f t="shared" si="19"/>
        <v>2.303072608344455</v>
      </c>
      <c r="AR39" s="8"/>
    </row>
    <row r="40" spans="4:44" x14ac:dyDescent="0.2">
      <c r="D40">
        <v>97</v>
      </c>
      <c r="E40" s="53">
        <v>0.35657767000000001</v>
      </c>
      <c r="G40">
        <v>37</v>
      </c>
      <c r="H40" s="53">
        <v>2.6110000000000001E-2</v>
      </c>
      <c r="I40" s="53">
        <f t="shared" si="10"/>
        <v>2.5774953477364682E-2</v>
      </c>
      <c r="J40" s="53">
        <f t="shared" si="0"/>
        <v>0.38532302185706202</v>
      </c>
      <c r="K40" s="53">
        <f t="shared" si="11"/>
        <v>3.1037931845179736E-2</v>
      </c>
      <c r="M40" s="8">
        <f t="shared" si="12"/>
        <v>91159.651578764751</v>
      </c>
      <c r="N40" s="8">
        <f t="shared" si="13"/>
        <v>22789.912894691188</v>
      </c>
      <c r="O40" s="8">
        <f t="shared" si="1"/>
        <v>113949.56447345595</v>
      </c>
      <c r="Q40" s="53">
        <f t="shared" si="14"/>
        <v>4.0428473003882671E-5</v>
      </c>
      <c r="S40" s="8">
        <f t="shared" si="15"/>
        <v>101.99436718578528</v>
      </c>
      <c r="T40" s="8">
        <f t="shared" si="16"/>
        <v>1631.1798595382243</v>
      </c>
      <c r="U40" s="8">
        <f t="shared" si="17"/>
        <v>11405.883294484229</v>
      </c>
      <c r="V40" s="8">
        <f t="shared" si="18"/>
        <v>37896.994048427754</v>
      </c>
      <c r="X40" s="8">
        <f t="shared" si="20"/>
        <v>7.2684762036531675E-3</v>
      </c>
      <c r="Y40" s="8">
        <f t="shared" si="21"/>
        <v>0.11624359579912438</v>
      </c>
      <c r="Z40" s="8">
        <f t="shared" si="22"/>
        <v>0.81282323323398065</v>
      </c>
      <c r="AA40" s="8">
        <f t="shared" si="23"/>
        <v>2.7006726648858721</v>
      </c>
      <c r="AC40" s="8">
        <f t="shared" si="24"/>
        <v>2.8007112150877848E-3</v>
      </c>
      <c r="AD40" s="8">
        <f t="shared" si="25"/>
        <v>4.4791333604849486E-2</v>
      </c>
      <c r="AE40" s="8">
        <f t="shared" si="26"/>
        <v>0.31319950446534495</v>
      </c>
      <c r="AF40" s="8">
        <f t="shared" si="27"/>
        <v>1.0406313522805888</v>
      </c>
      <c r="AG40" s="8">
        <f t="shared" si="19"/>
        <v>1.401422901565871</v>
      </c>
      <c r="AR40" s="8"/>
    </row>
    <row r="41" spans="4:44" x14ac:dyDescent="0.2">
      <c r="D41">
        <v>98</v>
      </c>
      <c r="E41" s="53">
        <v>0.37908291000000005</v>
      </c>
      <c r="G41">
        <v>38</v>
      </c>
      <c r="H41" s="53">
        <v>2.6259999999999999E-2</v>
      </c>
      <c r="I41" s="53">
        <f t="shared" si="10"/>
        <v>2.5921125951399046E-2</v>
      </c>
      <c r="J41" s="53">
        <f t="shared" si="0"/>
        <v>0.37343818647922677</v>
      </c>
      <c r="K41" s="53">
        <f t="shared" si="11"/>
        <v>3.1329507490670302E-2</v>
      </c>
      <c r="M41" s="8">
        <f t="shared" si="12"/>
        <v>91991.509139589878</v>
      </c>
      <c r="N41" s="8">
        <f t="shared" si="13"/>
        <v>22997.87728489747</v>
      </c>
      <c r="O41" s="8">
        <f t="shared" si="1"/>
        <v>114989.38642448734</v>
      </c>
      <c r="Q41" s="53">
        <f t="shared" si="14"/>
        <v>2.2110694953725243E-5</v>
      </c>
      <c r="S41" s="8">
        <f t="shared" si="15"/>
        <v>104.03425452950098</v>
      </c>
      <c r="T41" s="8">
        <f t="shared" si="16"/>
        <v>1646.0648363423545</v>
      </c>
      <c r="U41" s="8">
        <f t="shared" si="17"/>
        <v>11096.0805737871</v>
      </c>
      <c r="V41" s="8">
        <f t="shared" si="18"/>
        <v>41002.647485973328</v>
      </c>
      <c r="X41" s="8">
        <f t="shared" si="20"/>
        <v>4.2059460507249888E-3</v>
      </c>
      <c r="Y41" s="8">
        <f t="shared" si="21"/>
        <v>6.654788779870742E-2</v>
      </c>
      <c r="Z41" s="8">
        <f t="shared" si="22"/>
        <v>0.4485975939262587</v>
      </c>
      <c r="AA41" s="8">
        <f t="shared" si="23"/>
        <v>1.6576744269743904</v>
      </c>
      <c r="AC41" s="8">
        <f t="shared" si="24"/>
        <v>1.5706608656122058E-3</v>
      </c>
      <c r="AD41" s="8">
        <f t="shared" si="25"/>
        <v>2.4851522533572361E-2</v>
      </c>
      <c r="AE41" s="8">
        <f t="shared" si="26"/>
        <v>0.16752347193476663</v>
      </c>
      <c r="AF41" s="8">
        <f t="shared" si="27"/>
        <v>0.61903893178230773</v>
      </c>
      <c r="AG41" s="8">
        <f t="shared" si="19"/>
        <v>0.81298458711625887</v>
      </c>
      <c r="AR41" s="8"/>
    </row>
    <row r="42" spans="4:44" x14ac:dyDescent="0.2">
      <c r="D42">
        <v>99</v>
      </c>
      <c r="E42" s="53">
        <v>0.40251482</v>
      </c>
      <c r="G42">
        <v>39</v>
      </c>
      <c r="H42" s="53">
        <v>2.64E-2</v>
      </c>
      <c r="I42" s="53">
        <f t="shared" si="10"/>
        <v>2.6057534319289598E-2</v>
      </c>
      <c r="J42" s="53">
        <f t="shared" si="0"/>
        <v>0.36195193998144004</v>
      </c>
      <c r="K42" s="53">
        <f t="shared" si="11"/>
        <v>3.1241052299130538E-2</v>
      </c>
      <c r="M42" s="8">
        <f t="shared" si="12"/>
        <v>92822.74661856427</v>
      </c>
      <c r="N42" s="8">
        <f t="shared" si="13"/>
        <v>23205.686654641067</v>
      </c>
      <c r="O42" s="8">
        <f t="shared" si="1"/>
        <v>116028.43327320533</v>
      </c>
      <c r="Q42" s="53">
        <f t="shared" si="14"/>
        <v>1.1669572113263046E-5</v>
      </c>
      <c r="S42" s="8">
        <f t="shared" si="15"/>
        <v>106.11493962009101</v>
      </c>
      <c r="T42" s="8">
        <f t="shared" si="16"/>
        <v>1660.9387176123464</v>
      </c>
      <c r="U42" s="8">
        <f t="shared" si="17"/>
        <v>10804.742820518673</v>
      </c>
      <c r="V42" s="8">
        <f t="shared" si="18"/>
        <v>43984.396127947504</v>
      </c>
      <c r="X42" s="8">
        <f t="shared" si="20"/>
        <v>2.346275059972805E-3</v>
      </c>
      <c r="Y42" s="8">
        <f t="shared" si="21"/>
        <v>3.6724509321958185E-2</v>
      </c>
      <c r="Z42" s="8">
        <f t="shared" si="22"/>
        <v>0.23890037255794128</v>
      </c>
      <c r="AA42" s="8">
        <f t="shared" si="23"/>
        <v>0.97252556550886105</v>
      </c>
      <c r="AC42" s="8">
        <f t="shared" si="24"/>
        <v>8.4923880968722633E-4</v>
      </c>
      <c r="AD42" s="8">
        <f t="shared" si="25"/>
        <v>1.3292507393949243E-2</v>
      </c>
      <c r="AE42" s="8">
        <f t="shared" si="26"/>
        <v>8.6470453309635625E-2</v>
      </c>
      <c r="AF42" s="8">
        <f t="shared" si="27"/>
        <v>0.3520075151174793</v>
      </c>
      <c r="AG42" s="8">
        <f t="shared" si="19"/>
        <v>0.4526197146307514</v>
      </c>
      <c r="AR42" s="8"/>
    </row>
    <row r="43" spans="4:44" x14ac:dyDescent="0.2">
      <c r="D43">
        <v>100</v>
      </c>
      <c r="E43" s="53">
        <v>0.43419751000000001</v>
      </c>
      <c r="G43">
        <v>40</v>
      </c>
      <c r="H43" s="53">
        <v>2.6540000000000001E-2</v>
      </c>
      <c r="I43" s="53">
        <f t="shared" si="10"/>
        <v>2.6193924082475131E-2</v>
      </c>
      <c r="J43" s="53">
        <f t="shared" si="0"/>
        <v>0.35072355328981913</v>
      </c>
      <c r="K43" s="53">
        <f t="shared" si="11"/>
        <v>3.1513124846710809E-2</v>
      </c>
      <c r="M43" s="8">
        <f t="shared" si="12"/>
        <v>93686.981367792032</v>
      </c>
      <c r="N43" s="8">
        <f t="shared" si="13"/>
        <v>23421.745341948008</v>
      </c>
      <c r="O43" s="8">
        <f t="shared" si="1"/>
        <v>117108.72670974003</v>
      </c>
      <c r="Q43" s="53">
        <f t="shared" si="14"/>
        <v>5.9265369354235594E-6</v>
      </c>
      <c r="S43" s="8">
        <f t="shared" si="15"/>
        <v>108.23723841249283</v>
      </c>
      <c r="T43" s="8">
        <f t="shared" si="16"/>
        <v>1676.4030408347246</v>
      </c>
      <c r="U43" s="8">
        <f t="shared" si="17"/>
        <v>10493.816843120976</v>
      </c>
      <c r="V43" s="8">
        <f t="shared" si="18"/>
        <v>47137.998052000199</v>
      </c>
      <c r="X43" s="8">
        <f t="shared" si="20"/>
        <v>1.2630822589950301E-3</v>
      </c>
      <c r="Y43" s="8">
        <f t="shared" si="21"/>
        <v>1.9562906175914274E-2</v>
      </c>
      <c r="Z43" s="8">
        <f t="shared" si="22"/>
        <v>0.1224583523941746</v>
      </c>
      <c r="AA43" s="8">
        <f t="shared" si="23"/>
        <v>0.55008026754266937</v>
      </c>
      <c r="AC43" s="8">
        <f t="shared" si="24"/>
        <v>4.4299269797206856E-4</v>
      </c>
      <c r="AD43" s="8">
        <f t="shared" si="25"/>
        <v>6.8611719666920017E-3</v>
      </c>
      <c r="AE43" s="8">
        <f t="shared" si="26"/>
        <v>4.2949028481701748E-2</v>
      </c>
      <c r="AF43" s="8">
        <f t="shared" si="27"/>
        <v>0.19292610602717936</v>
      </c>
      <c r="AG43" s="8">
        <f t="shared" si="19"/>
        <v>0.24317929917354517</v>
      </c>
      <c r="AR43" s="8"/>
    </row>
    <row r="44" spans="4:44" x14ac:dyDescent="0.2">
      <c r="D44">
        <v>101</v>
      </c>
      <c r="E44" s="53">
        <v>0.47489508999999996</v>
      </c>
      <c r="G44">
        <v>41</v>
      </c>
      <c r="H44" s="53">
        <v>2.6669999999999999E-2</v>
      </c>
      <c r="I44" s="53">
        <f t="shared" si="10"/>
        <v>2.6320555065349444E-2</v>
      </c>
      <c r="J44" s="53">
        <f t="shared" si="0"/>
        <v>0.33988676611542634</v>
      </c>
      <c r="K44" s="53">
        <f t="shared" si="11"/>
        <v>3.1385794380322039E-2</v>
      </c>
      <c r="M44" s="8">
        <f t="shared" si="12"/>
        <v>94547.223145914017</v>
      </c>
      <c r="N44" s="8">
        <f t="shared" si="13"/>
        <v>23636.805786478504</v>
      </c>
      <c r="O44" s="8">
        <f t="shared" si="1"/>
        <v>118184.02893239252</v>
      </c>
      <c r="Q44" s="53">
        <f t="shared" si="14"/>
        <v>2.8502619518686765E-6</v>
      </c>
      <c r="S44" s="8">
        <f t="shared" si="15"/>
        <v>110.40198318074269</v>
      </c>
      <c r="T44" s="8">
        <f t="shared" si="16"/>
        <v>1691.795915187623</v>
      </c>
      <c r="U44" s="8">
        <f t="shared" si="17"/>
        <v>10028.62526975696</v>
      </c>
      <c r="V44" s="8">
        <f t="shared" si="18"/>
        <v>51315.211084212795</v>
      </c>
      <c r="X44" s="8">
        <f t="shared" si="20"/>
        <v>6.5430143106468214E-4</v>
      </c>
      <c r="Y44" s="8">
        <f t="shared" si="21"/>
        <v>1.0026490978558152E-2</v>
      </c>
      <c r="Z44" s="8">
        <f t="shared" si="22"/>
        <v>5.9435018072736677E-2</v>
      </c>
      <c r="AA44" s="8">
        <f t="shared" si="23"/>
        <v>0.30412149383964354</v>
      </c>
      <c r="AC44" s="8">
        <f t="shared" si="24"/>
        <v>2.2238839746927037E-4</v>
      </c>
      <c r="AD44" s="8">
        <f t="shared" si="25"/>
        <v>3.4078715941876269E-3</v>
      </c>
      <c r="AE44" s="8">
        <f t="shared" si="26"/>
        <v>2.020117608675439E-2</v>
      </c>
      <c r="AF44" s="8">
        <f t="shared" si="27"/>
        <v>0.103366871047349</v>
      </c>
      <c r="AG44" s="8">
        <f t="shared" si="19"/>
        <v>0.12719830712576027</v>
      </c>
      <c r="AR44" s="8"/>
    </row>
    <row r="45" spans="4:44" x14ac:dyDescent="0.2">
      <c r="D45">
        <v>102</v>
      </c>
      <c r="E45" s="53">
        <v>0.50954043000000004</v>
      </c>
      <c r="G45">
        <v>42</v>
      </c>
      <c r="H45" s="53">
        <v>2.6800000000000001E-2</v>
      </c>
      <c r="I45" s="53">
        <f t="shared" si="10"/>
        <v>2.6447170014848229E-2</v>
      </c>
      <c r="J45" s="53">
        <f t="shared" si="0"/>
        <v>0.32930162970189297</v>
      </c>
      <c r="K45" s="53">
        <f t="shared" si="11"/>
        <v>3.1638382944298472E-2</v>
      </c>
      <c r="M45" s="8">
        <f t="shared" si="12"/>
        <v>95439.467610481588</v>
      </c>
      <c r="N45" s="8">
        <f t="shared" si="13"/>
        <v>23859.866902620397</v>
      </c>
      <c r="O45" s="8">
        <f t="shared" si="1"/>
        <v>119299.33451310199</v>
      </c>
      <c r="Q45" s="53">
        <f t="shared" si="14"/>
        <v>1.272183563855562E-6</v>
      </c>
      <c r="S45" s="8">
        <f t="shared" si="15"/>
        <v>112.61002284435754</v>
      </c>
      <c r="T45" s="8">
        <f t="shared" si="16"/>
        <v>1707.7614347478814</v>
      </c>
      <c r="U45" s="8">
        <f t="shared" si="17"/>
        <v>9395.1246321543476</v>
      </c>
      <c r="V45" s="8">
        <f t="shared" si="18"/>
        <v>56654.668200539672</v>
      </c>
      <c r="X45" s="8">
        <f t="shared" si="20"/>
        <v>3.209680635123348E-4</v>
      </c>
      <c r="Y45" s="8">
        <f t="shared" si="21"/>
        <v>4.8675674403305478E-3</v>
      </c>
      <c r="Z45" s="8">
        <f t="shared" si="22"/>
        <v>2.6778566272093733E-2</v>
      </c>
      <c r="AA45" s="8">
        <f t="shared" si="23"/>
        <v>0.16148064516774244</v>
      </c>
      <c r="AC45" s="8">
        <f t="shared" si="24"/>
        <v>1.0569530639687254E-4</v>
      </c>
      <c r="AD45" s="8">
        <f t="shared" si="25"/>
        <v>1.602897890784721E-3</v>
      </c>
      <c r="AE45" s="8">
        <f t="shared" si="26"/>
        <v>8.8182255144806116E-3</v>
      </c>
      <c r="AF45" s="8">
        <f t="shared" si="27"/>
        <v>5.3175839619050695E-2</v>
      </c>
      <c r="AG45" s="8">
        <f t="shared" si="19"/>
        <v>6.3702658330712897E-2</v>
      </c>
      <c r="AR45" s="8"/>
    </row>
    <row r="46" spans="4:44" x14ac:dyDescent="0.2">
      <c r="D46">
        <v>103</v>
      </c>
      <c r="E46" s="53">
        <v>0.54443039999999998</v>
      </c>
      <c r="G46">
        <v>43</v>
      </c>
      <c r="H46" s="53">
        <v>2.6929999999999999E-2</v>
      </c>
      <c r="I46" s="53">
        <f t="shared" si="10"/>
        <v>2.6573768935031109E-2</v>
      </c>
      <c r="J46" s="53">
        <f t="shared" si="0"/>
        <v>0.31896558558159949</v>
      </c>
      <c r="K46" s="53">
        <f t="shared" si="11"/>
        <v>3.1890923582712095E-2</v>
      </c>
      <c r="M46" s="8">
        <f t="shared" si="12"/>
        <v>96364.465078835434</v>
      </c>
      <c r="N46" s="8">
        <f t="shared" si="13"/>
        <v>24091.116269708858</v>
      </c>
      <c r="O46" s="8">
        <f t="shared" si="1"/>
        <v>120455.58134854429</v>
      </c>
      <c r="Q46" s="53">
        <f t="shared" si="14"/>
        <v>5.3036141313621649E-7</v>
      </c>
      <c r="S46" s="8">
        <f t="shared" si="15"/>
        <v>114.8622233012447</v>
      </c>
      <c r="T46" s="8">
        <f t="shared" si="16"/>
        <v>1724.3130254392845</v>
      </c>
      <c r="U46" s="8">
        <f t="shared" si="17"/>
        <v>8860.3175161360577</v>
      </c>
      <c r="V46" s="8">
        <f t="shared" si="18"/>
        <v>61376.988716237247</v>
      </c>
      <c r="X46" s="8">
        <f t="shared" si="20"/>
        <v>1.4612583259175085E-4</v>
      </c>
      <c r="Y46" s="8">
        <f t="shared" si="21"/>
        <v>2.1936426899059154E-3</v>
      </c>
      <c r="Z46" s="8">
        <f t="shared" si="22"/>
        <v>1.1271950314569831E-2</v>
      </c>
      <c r="AA46" s="8">
        <f t="shared" si="23"/>
        <v>7.8082796243745312E-2</v>
      </c>
      <c r="AC46" s="8">
        <f t="shared" si="24"/>
        <v>4.6609111761226583E-5</v>
      </c>
      <c r="AD46" s="8">
        <f t="shared" si="25"/>
        <v>6.996965251426353E-4</v>
      </c>
      <c r="AE46" s="8">
        <f t="shared" si="26"/>
        <v>3.5953642327334607E-3</v>
      </c>
      <c r="AF46" s="8">
        <f t="shared" si="27"/>
        <v>2.490572482773494E-2</v>
      </c>
      <c r="AG46" s="8">
        <f t="shared" si="19"/>
        <v>2.9247394697372264E-2</v>
      </c>
      <c r="AR46" s="8"/>
    </row>
    <row r="47" spans="4:44" x14ac:dyDescent="0.2">
      <c r="D47">
        <v>104</v>
      </c>
      <c r="E47" s="53">
        <v>0.57924222000000003</v>
      </c>
      <c r="G47">
        <v>44</v>
      </c>
      <c r="H47" s="53">
        <v>2.7050000000000001E-2</v>
      </c>
      <c r="I47" s="53">
        <f t="shared" si="10"/>
        <v>2.6690615253044576E-2</v>
      </c>
      <c r="J47" s="53">
        <f t="shared" si="0"/>
        <v>0.30900832177573911</v>
      </c>
      <c r="K47" s="53">
        <f t="shared" si="11"/>
        <v>3.1715006927623565E-2</v>
      </c>
      <c r="M47" s="8">
        <f t="shared" si="12"/>
        <v>97281.312696218913</v>
      </c>
      <c r="N47" s="8">
        <f t="shared" si="13"/>
        <v>24320.328174054728</v>
      </c>
      <c r="O47" s="8">
        <f t="shared" si="1"/>
        <v>121601.64087027364</v>
      </c>
      <c r="Q47" s="53">
        <f t="shared" si="14"/>
        <v>2.0537405631221578E-7</v>
      </c>
      <c r="S47" s="8">
        <f t="shared" si="15"/>
        <v>117.15946776726959</v>
      </c>
      <c r="T47" s="8">
        <f t="shared" si="16"/>
        <v>1740.7187854640399</v>
      </c>
      <c r="U47" s="8">
        <f t="shared" si="17"/>
        <v>8308.3349247921306</v>
      </c>
      <c r="V47" s="8">
        <f t="shared" si="18"/>
        <v>66203.629979659425</v>
      </c>
      <c r="X47" s="8">
        <f t="shared" si="20"/>
        <v>6.2136860887336112E-5</v>
      </c>
      <c r="Y47" s="8">
        <f t="shared" si="21"/>
        <v>9.2321007493146668E-4</v>
      </c>
      <c r="Z47" s="8">
        <f t="shared" si="22"/>
        <v>4.4064202515217352E-3</v>
      </c>
      <c r="AA47" s="8">
        <f t="shared" si="23"/>
        <v>3.5111850750759357E-2</v>
      </c>
      <c r="AC47" s="8">
        <f t="shared" si="24"/>
        <v>1.9200807103208295E-5</v>
      </c>
      <c r="AD47" s="8">
        <f t="shared" si="25"/>
        <v>2.8527959590102686E-4</v>
      </c>
      <c r="AE47" s="8">
        <f t="shared" si="26"/>
        <v>1.3616205269613617E-3</v>
      </c>
      <c r="AF47" s="8">
        <f t="shared" si="27"/>
        <v>1.0849854074932375E-2</v>
      </c>
      <c r="AG47" s="8">
        <f t="shared" si="19"/>
        <v>1.2515955004897973E-2</v>
      </c>
      <c r="AR47" s="8"/>
    </row>
    <row r="48" spans="4:44" x14ac:dyDescent="0.2">
      <c r="D48">
        <v>105</v>
      </c>
      <c r="E48" s="53">
        <v>0.61364118000000001</v>
      </c>
      <c r="G48">
        <v>45</v>
      </c>
      <c r="H48" s="53">
        <v>2.717E-2</v>
      </c>
      <c r="I48" s="53">
        <f t="shared" si="10"/>
        <v>2.6807447919590902E-2</v>
      </c>
      <c r="J48" s="53">
        <f t="shared" si="0"/>
        <v>0.29929213083059825</v>
      </c>
      <c r="K48" s="53">
        <f t="shared" si="11"/>
        <v>3.1948085247629182E-2</v>
      </c>
      <c r="M48" s="8">
        <f t="shared" si="12"/>
        <v>98229.776108477163</v>
      </c>
      <c r="N48" s="8">
        <f t="shared" si="13"/>
        <v>24557.444027119291</v>
      </c>
      <c r="O48" s="8">
        <f t="shared" si="1"/>
        <v>122787.22013559645</v>
      </c>
      <c r="Q48" s="53">
        <f t="shared" si="14"/>
        <v>7.3450822202994453E-8</v>
      </c>
      <c r="S48" s="8">
        <f t="shared" si="15"/>
        <v>119.50265712261498</v>
      </c>
      <c r="T48" s="8">
        <f t="shared" si="16"/>
        <v>1757.6902677897242</v>
      </c>
      <c r="U48" s="8">
        <f t="shared" si="17"/>
        <v>7748.2894501537276</v>
      </c>
      <c r="V48" s="8">
        <f t="shared" si="18"/>
        <v>71123.541978971596</v>
      </c>
      <c r="X48" s="8">
        <f t="shared" si="20"/>
        <v>2.4542745433359343E-5</v>
      </c>
      <c r="Y48" s="8">
        <f t="shared" si="21"/>
        <v>3.6098398003648046E-4</v>
      </c>
      <c r="Z48" s="8">
        <f t="shared" si="22"/>
        <v>1.591297633859219E-3</v>
      </c>
      <c r="AA48" s="8">
        <f t="shared" si="23"/>
        <v>1.4606930315513555E-2</v>
      </c>
      <c r="AC48" s="8">
        <f t="shared" si="24"/>
        <v>7.3454505771830523E-6</v>
      </c>
      <c r="AD48" s="8">
        <f t="shared" si="25"/>
        <v>1.0803966458082837E-4</v>
      </c>
      <c r="AE48" s="8">
        <f t="shared" si="26"/>
        <v>4.762628596234148E-4</v>
      </c>
      <c r="AF48" s="8">
        <f t="shared" si="27"/>
        <v>4.3717392990241149E-3</v>
      </c>
      <c r="AG48" s="8">
        <f t="shared" si="19"/>
        <v>4.9633872738055413E-3</v>
      </c>
      <c r="AR48" s="8"/>
    </row>
    <row r="49" spans="4:44" x14ac:dyDescent="0.2">
      <c r="D49">
        <v>106</v>
      </c>
      <c r="E49" s="53">
        <v>0.64730123000000006</v>
      </c>
      <c r="G49">
        <v>46</v>
      </c>
      <c r="H49" s="53">
        <v>2.7279999999999999E-2</v>
      </c>
      <c r="I49" s="53">
        <f t="shared" si="10"/>
        <v>2.6914532540881435E-2</v>
      </c>
      <c r="J49" s="53">
        <f t="shared" si="0"/>
        <v>0.28994370460990576</v>
      </c>
      <c r="K49" s="53">
        <f t="shared" si="11"/>
        <v>3.1733340498955577E-2</v>
      </c>
      <c r="M49" s="8">
        <f t="shared" si="12"/>
        <v>99166.189047447901</v>
      </c>
      <c r="N49" s="8">
        <f t="shared" si="13"/>
        <v>24791.547261861975</v>
      </c>
      <c r="O49" s="8">
        <f t="shared" si="1"/>
        <v>123957.73630930987</v>
      </c>
      <c r="Q49" s="53">
        <f t="shared" si="14"/>
        <v>2.4121617045221924E-8</v>
      </c>
      <c r="S49" s="8">
        <f t="shared" si="15"/>
        <v>121.89271026506728</v>
      </c>
      <c r="T49" s="8">
        <f t="shared" si="16"/>
        <v>1774.4461230371558</v>
      </c>
      <c r="U49" s="8">
        <f t="shared" si="17"/>
        <v>7182.665633090417</v>
      </c>
      <c r="V49" s="8">
        <f t="shared" si="18"/>
        <v>76065.571578973759</v>
      </c>
      <c r="X49" s="8">
        <f t="shared" si="20"/>
        <v>8.9531197895205733E-6</v>
      </c>
      <c r="Y49" s="8">
        <f t="shared" si="21"/>
        <v>1.3033452669199494E-4</v>
      </c>
      <c r="Z49" s="8">
        <f t="shared" si="22"/>
        <v>5.2757269635968283E-4</v>
      </c>
      <c r="AA49" s="8">
        <f t="shared" si="23"/>
        <v>5.5870787738163492E-3</v>
      </c>
      <c r="AC49" s="8">
        <f t="shared" si="24"/>
        <v>2.5959007195898549E-6</v>
      </c>
      <c r="AD49" s="8">
        <f t="shared" si="25"/>
        <v>3.7789675507655658E-5</v>
      </c>
      <c r="AE49" s="8">
        <f t="shared" si="26"/>
        <v>1.5296638203356338E-4</v>
      </c>
      <c r="AF49" s="8">
        <f t="shared" si="27"/>
        <v>1.619938317627682E-3</v>
      </c>
      <c r="AG49" s="8">
        <f t="shared" si="19"/>
        <v>1.8132902758884908E-3</v>
      </c>
      <c r="AR49" s="8"/>
    </row>
    <row r="50" spans="4:44" x14ac:dyDescent="0.2">
      <c r="D50">
        <v>107</v>
      </c>
      <c r="E50" s="53">
        <v>0.67990812</v>
      </c>
      <c r="G50">
        <v>47</v>
      </c>
      <c r="H50" s="53">
        <v>2.7390000000000001E-2</v>
      </c>
      <c r="I50" s="53">
        <f t="shared" si="10"/>
        <v>2.7021605696283663E-2</v>
      </c>
      <c r="J50" s="53">
        <f t="shared" si="0"/>
        <v>0.28082727798558388</v>
      </c>
      <c r="K50" s="53">
        <f t="shared" si="11"/>
        <v>3.1946970844786197E-2</v>
      </c>
      <c r="M50" s="8">
        <f t="shared" si="12"/>
        <v>100132.91784628073</v>
      </c>
      <c r="N50" s="8">
        <f t="shared" si="13"/>
        <v>25033.229461570183</v>
      </c>
      <c r="O50" s="8">
        <f t="shared" si="1"/>
        <v>125166.14730785092</v>
      </c>
      <c r="Q50" s="53">
        <f t="shared" si="14"/>
        <v>7.2315149629216844E-9</v>
      </c>
      <c r="S50" s="8">
        <f t="shared" si="15"/>
        <v>124.33056447036863</v>
      </c>
      <c r="T50" s="8">
        <f t="shared" si="16"/>
        <v>1791.744439989686</v>
      </c>
      <c r="U50" s="8">
        <f t="shared" si="17"/>
        <v>6620.8338338576732</v>
      </c>
      <c r="V50" s="8">
        <f t="shared" si="18"/>
        <v>81020.20110673309</v>
      </c>
      <c r="X50" s="8">
        <f t="shared" si="20"/>
        <v>2.9990542631705073E-6</v>
      </c>
      <c r="Y50" s="8">
        <f t="shared" si="21"/>
        <v>4.321977322433682E-5</v>
      </c>
      <c r="Z50" s="8">
        <f t="shared" si="22"/>
        <v>1.5970521826036326E-4</v>
      </c>
      <c r="AA50" s="8">
        <f t="shared" si="23"/>
        <v>1.9543382640234809E-3</v>
      </c>
      <c r="AC50" s="8">
        <f t="shared" si="24"/>
        <v>8.422162452572345E-7</v>
      </c>
      <c r="AD50" s="8">
        <f t="shared" si="25"/>
        <v>1.2137291269744732E-5</v>
      </c>
      <c r="AE50" s="8">
        <f t="shared" si="26"/>
        <v>4.4849581724151384E-5</v>
      </c>
      <c r="AF50" s="8">
        <f t="shared" si="27"/>
        <v>5.4883149494878547E-4</v>
      </c>
      <c r="AG50" s="8">
        <f t="shared" si="19"/>
        <v>6.0666058418793877E-4</v>
      </c>
      <c r="AR50" s="8"/>
    </row>
    <row r="51" spans="4:44" x14ac:dyDescent="0.2">
      <c r="D51">
        <v>108</v>
      </c>
      <c r="E51" s="53">
        <v>0.71117909999999995</v>
      </c>
      <c r="G51">
        <v>48</v>
      </c>
      <c r="H51" s="53">
        <v>2.75E-2</v>
      </c>
      <c r="I51" s="53">
        <f t="shared" si="10"/>
        <v>2.7128667388252696E-2</v>
      </c>
      <c r="J51" s="53">
        <f t="shared" si="0"/>
        <v>0.27193939918144983</v>
      </c>
      <c r="K51" s="53">
        <f t="shared" si="11"/>
        <v>3.2160566910797161E-2</v>
      </c>
      <c r="M51" s="8">
        <f t="shared" si="12"/>
        <v>101130.66967745053</v>
      </c>
      <c r="N51" s="8">
        <f t="shared" si="13"/>
        <v>25282.667419362631</v>
      </c>
      <c r="O51" s="8">
        <f t="shared" si="1"/>
        <v>126413.33709681316</v>
      </c>
      <c r="Q51" s="53">
        <f t="shared" si="14"/>
        <v>1.9675368367702725E-9</v>
      </c>
      <c r="S51" s="8">
        <f t="shared" si="15"/>
        <v>126.81717575977601</v>
      </c>
      <c r="T51" s="8">
        <f t="shared" si="16"/>
        <v>1809.5978725515176</v>
      </c>
      <c r="U51" s="8">
        <f t="shared" si="17"/>
        <v>6068.6221336189001</v>
      </c>
      <c r="V51" s="8">
        <f t="shared" si="18"/>
        <v>85949.454368420498</v>
      </c>
      <c r="X51" s="8">
        <f t="shared" si="20"/>
        <v>9.1708030406228932E-7</v>
      </c>
      <c r="Y51" s="8">
        <f t="shared" si="21"/>
        <v>1.3086134092227547E-5</v>
      </c>
      <c r="Z51" s="8">
        <f t="shared" si="22"/>
        <v>4.3885331763582797E-5</v>
      </c>
      <c r="AA51" s="8">
        <f t="shared" si="23"/>
        <v>6.2154476532018735E-4</v>
      </c>
      <c r="AC51" s="8">
        <f t="shared" si="24"/>
        <v>2.4939026688784029E-7</v>
      </c>
      <c r="AD51" s="8">
        <f t="shared" si="25"/>
        <v>3.5586354426482467E-6</v>
      </c>
      <c r="AE51" s="8">
        <f t="shared" si="26"/>
        <v>1.1934150752667302E-5</v>
      </c>
      <c r="AF51" s="8">
        <f t="shared" si="27"/>
        <v>1.6902251004554698E-4</v>
      </c>
      <c r="AG51" s="8">
        <f t="shared" si="19"/>
        <v>1.8476468650775038E-4</v>
      </c>
      <c r="AR51" s="8"/>
    </row>
    <row r="52" spans="4:44" x14ac:dyDescent="0.2">
      <c r="D52">
        <v>109</v>
      </c>
      <c r="E52" s="53">
        <v>0.74086099999999999</v>
      </c>
      <c r="G52">
        <v>49</v>
      </c>
      <c r="H52" s="53">
        <v>2.76E-2</v>
      </c>
      <c r="I52" s="53">
        <f t="shared" si="10"/>
        <v>2.7225986253591527E-2</v>
      </c>
      <c r="J52" s="53">
        <f t="shared" si="0"/>
        <v>0.26340215020802865</v>
      </c>
      <c r="K52" s="53">
        <f t="shared" si="11"/>
        <v>3.1897291789855411E-2</v>
      </c>
      <c r="M52" s="8">
        <f t="shared" si="12"/>
        <v>102111.47643077922</v>
      </c>
      <c r="N52" s="8">
        <f t="shared" si="13"/>
        <v>25527.869107694805</v>
      </c>
      <c r="O52" s="8">
        <f t="shared" si="1"/>
        <v>127639.34553847402</v>
      </c>
      <c r="Q52" s="53">
        <f t="shared" si="14"/>
        <v>4.8302589598227176E-10</v>
      </c>
      <c r="S52" s="8">
        <f t="shared" si="15"/>
        <v>129.35351927497152</v>
      </c>
      <c r="T52" s="8">
        <f t="shared" si="16"/>
        <v>1827.1480956427774</v>
      </c>
      <c r="U52" s="8">
        <f t="shared" si="17"/>
        <v>5528.8701353749584</v>
      </c>
      <c r="V52" s="8">
        <f t="shared" si="18"/>
        <v>90774.43488464097</v>
      </c>
      <c r="X52" s="8">
        <f t="shared" si="20"/>
        <v>2.5450781413937994E-7</v>
      </c>
      <c r="Y52" s="8">
        <f t="shared" si="21"/>
        <v>3.5949811844118175E-6</v>
      </c>
      <c r="Z52" s="8">
        <f t="shared" si="22"/>
        <v>1.0878255657069274E-5</v>
      </c>
      <c r="AA52" s="8">
        <f t="shared" si="23"/>
        <v>1.7860204447253558E-4</v>
      </c>
      <c r="AC52" s="8">
        <f t="shared" si="24"/>
        <v>6.7037905489057998E-8</v>
      </c>
      <c r="AD52" s="8">
        <f t="shared" si="25"/>
        <v>9.4692577393147831E-7</v>
      </c>
      <c r="AE52" s="8">
        <f t="shared" si="26"/>
        <v>2.8653559305846981E-6</v>
      </c>
      <c r="AF52" s="8">
        <f t="shared" si="27"/>
        <v>4.7044162545615828E-5</v>
      </c>
      <c r="AG52" s="8">
        <f t="shared" si="19"/>
        <v>5.0923482155621066E-5</v>
      </c>
      <c r="AR52" s="8"/>
    </row>
    <row r="53" spans="4:44" x14ac:dyDescent="0.2">
      <c r="D53">
        <v>110</v>
      </c>
      <c r="E53" s="53">
        <v>0.76874483999999998</v>
      </c>
      <c r="G53">
        <v>50</v>
      </c>
      <c r="H53" s="53">
        <v>2.7709999999999999E-2</v>
      </c>
      <c r="I53" s="53">
        <f t="shared" si="10"/>
        <v>2.7333026067638905E-2</v>
      </c>
      <c r="J53" s="53">
        <f t="shared" si="0"/>
        <v>0.2549593130089392</v>
      </c>
      <c r="K53" s="53">
        <f t="shared" si="11"/>
        <v>3.2577976955960347E-2</v>
      </c>
      <c r="M53" s="8">
        <f t="shared" si="12"/>
        <v>103171.99920404622</v>
      </c>
      <c r="N53" s="8">
        <f t="shared" si="13"/>
        <v>25792.999801011556</v>
      </c>
      <c r="O53" s="8">
        <f t="shared" si="1"/>
        <v>128964.99900505778</v>
      </c>
      <c r="Q53" s="53">
        <f t="shared" si="14"/>
        <v>1.0639522051010744E-10</v>
      </c>
      <c r="S53" s="8">
        <f t="shared" si="15"/>
        <v>131.94058966047095</v>
      </c>
      <c r="T53" s="8">
        <f t="shared" si="16"/>
        <v>1846.1247301337514</v>
      </c>
      <c r="U53" s="8">
        <f t="shared" si="17"/>
        <v>5012.20171457575</v>
      </c>
      <c r="V53" s="8">
        <f t="shared" si="18"/>
        <v>95545.138127886108</v>
      </c>
      <c r="X53" s="8">
        <f t="shared" si="20"/>
        <v>6.3730721537178247E-8</v>
      </c>
      <c r="Y53" s="8">
        <f t="shared" si="21"/>
        <v>8.9172605186788491E-7</v>
      </c>
      <c r="Z53" s="8">
        <f t="shared" si="22"/>
        <v>2.4210232240268304E-6</v>
      </c>
      <c r="AA53" s="8">
        <f t="shared" si="23"/>
        <v>4.61507759509721E-5</v>
      </c>
      <c r="AC53" s="8">
        <f t="shared" si="24"/>
        <v>1.6248740980682973E-8</v>
      </c>
      <c r="AD53" s="8">
        <f t="shared" si="25"/>
        <v>2.2735386157640964E-7</v>
      </c>
      <c r="AE53" s="8">
        <f t="shared" si="26"/>
        <v>6.1726241797656783E-7</v>
      </c>
      <c r="AF53" s="8">
        <f t="shared" si="27"/>
        <v>1.1766570131289319E-5</v>
      </c>
      <c r="AG53" s="8">
        <f t="shared" si="19"/>
        <v>1.2627435151822979E-5</v>
      </c>
      <c r="AR53" s="8"/>
    </row>
    <row r="54" spans="4:44" x14ac:dyDescent="0.2">
      <c r="D54">
        <v>111</v>
      </c>
      <c r="E54" s="53">
        <v>0.79466567999999993</v>
      </c>
    </row>
    <row r="55" spans="4:44" x14ac:dyDescent="0.2">
      <c r="D55">
        <v>112</v>
      </c>
      <c r="E55" s="53">
        <v>0.81850801000000006</v>
      </c>
    </row>
    <row r="56" spans="4:44" x14ac:dyDescent="0.2">
      <c r="D56">
        <v>113</v>
      </c>
      <c r="E56" s="53">
        <v>0.84019901000000008</v>
      </c>
    </row>
    <row r="57" spans="4:44" x14ac:dyDescent="0.2">
      <c r="D57">
        <v>114</v>
      </c>
      <c r="E57" s="53">
        <v>0.85971164999999994</v>
      </c>
    </row>
    <row r="58" spans="4:44" x14ac:dyDescent="0.2">
      <c r="D58">
        <v>115</v>
      </c>
      <c r="E58" s="53">
        <v>0.87705601999999994</v>
      </c>
    </row>
    <row r="59" spans="4:44" x14ac:dyDescent="0.2">
      <c r="D59">
        <v>116</v>
      </c>
      <c r="E59" s="53">
        <v>0.89227828999999992</v>
      </c>
    </row>
    <row r="60" spans="4:44" x14ac:dyDescent="0.2">
      <c r="D60">
        <v>117</v>
      </c>
      <c r="E60" s="53">
        <v>0.90545023000000002</v>
      </c>
    </row>
    <row r="61" spans="4:44" x14ac:dyDescent="0.2">
      <c r="D61">
        <v>118</v>
      </c>
      <c r="E61" s="53">
        <v>0.91666747999999998</v>
      </c>
    </row>
    <row r="62" spans="4:44" x14ac:dyDescent="0.2">
      <c r="D62">
        <v>119</v>
      </c>
      <c r="E62" s="53">
        <v>0.92604048000000005</v>
      </c>
    </row>
    <row r="63" spans="4:44" x14ac:dyDescent="0.2">
      <c r="D63">
        <v>120</v>
      </c>
      <c r="E63" s="53">
        <v>0</v>
      </c>
    </row>
  </sheetData>
  <mergeCells count="8">
    <mergeCell ref="AC1:AG1"/>
    <mergeCell ref="AI1:AJ1"/>
    <mergeCell ref="D1:E1"/>
    <mergeCell ref="G1:K1"/>
    <mergeCell ref="M1:O1"/>
    <mergeCell ref="Q1:Q2"/>
    <mergeCell ref="S1:V1"/>
    <mergeCell ref="X1:A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6972-BADF-1C45-BAED-1DDA9745BCC1}">
  <dimension ref="A1:AU63"/>
  <sheetViews>
    <sheetView zoomScale="50" workbookViewId="0">
      <selection activeCell="AM18" sqref="AM18"/>
    </sheetView>
  </sheetViews>
  <sheetFormatPr baseColWidth="10" defaultRowHeight="16" x14ac:dyDescent="0.2"/>
  <cols>
    <col min="1" max="1" width="13" bestFit="1" customWidth="1"/>
    <col min="2" max="2" width="11.1640625" bestFit="1" customWidth="1"/>
    <col min="4" max="4" width="5.83203125" customWidth="1"/>
    <col min="5" max="5" width="21.5" bestFit="1" customWidth="1"/>
    <col min="8" max="8" width="10.6640625" bestFit="1" customWidth="1"/>
    <col min="9" max="9" width="12.33203125" bestFit="1" customWidth="1"/>
    <col min="10" max="10" width="15" bestFit="1" customWidth="1"/>
    <col min="11" max="11" width="12.33203125" bestFit="1" customWidth="1"/>
    <col min="13" max="13" width="11.1640625" bestFit="1" customWidth="1"/>
    <col min="14" max="14" width="11" bestFit="1" customWidth="1"/>
    <col min="15" max="15" width="11.1640625" bestFit="1" customWidth="1"/>
    <col min="17" max="17" width="35" bestFit="1" customWidth="1"/>
    <col min="20" max="20" width="19" bestFit="1" customWidth="1"/>
    <col min="21" max="21" width="17.33203125" bestFit="1" customWidth="1"/>
    <col min="22" max="22" width="18.6640625" customWidth="1"/>
    <col min="31" max="31" width="11.83203125" bestFit="1" customWidth="1"/>
    <col min="35" max="35" width="13.6640625" bestFit="1" customWidth="1"/>
    <col min="46" max="46" width="11.1640625" bestFit="1" customWidth="1"/>
  </cols>
  <sheetData>
    <row r="1" spans="1:47" x14ac:dyDescent="0.2">
      <c r="A1" s="4" t="s">
        <v>10</v>
      </c>
      <c r="B1" s="5"/>
      <c r="D1" s="90" t="s">
        <v>3</v>
      </c>
      <c r="E1" s="90"/>
      <c r="G1" s="91" t="s">
        <v>8</v>
      </c>
      <c r="H1" s="91"/>
      <c r="I1" s="91"/>
      <c r="J1" s="91"/>
      <c r="K1" s="91"/>
      <c r="M1" s="85" t="s">
        <v>21</v>
      </c>
      <c r="N1" s="85"/>
      <c r="O1" s="85"/>
      <c r="Q1" s="95" t="s">
        <v>27</v>
      </c>
      <c r="S1" s="94" t="s">
        <v>28</v>
      </c>
      <c r="T1" s="94"/>
      <c r="U1" s="94"/>
      <c r="V1" s="94"/>
      <c r="X1" s="85" t="s">
        <v>74</v>
      </c>
      <c r="Y1" s="85"/>
      <c r="Z1" s="85"/>
      <c r="AA1" s="85"/>
      <c r="AB1" s="26" t="s">
        <v>72</v>
      </c>
      <c r="AC1" s="85" t="s">
        <v>87</v>
      </c>
      <c r="AD1" s="85"/>
      <c r="AE1" s="85"/>
      <c r="AF1" s="85"/>
      <c r="AG1" s="85"/>
      <c r="AH1" s="26" t="s">
        <v>86</v>
      </c>
      <c r="AI1" s="86" t="s">
        <v>29</v>
      </c>
      <c r="AJ1" s="87"/>
      <c r="AL1" s="9" t="s">
        <v>31</v>
      </c>
      <c r="AM1" s="10">
        <f>B9-AJ6</f>
        <v>3023.0890872129239</v>
      </c>
      <c r="AO1" s="9" t="s">
        <v>33</v>
      </c>
      <c r="AP1" s="55" cm="1">
        <f t="array" ref="AP1">MMULT(TRANSPOSE(AG4:AG53),G4:G53)/AJ6</f>
        <v>4.0159881540719162</v>
      </c>
      <c r="AT1" s="58"/>
      <c r="AU1" s="8"/>
    </row>
    <row r="2" spans="1:47" x14ac:dyDescent="0.2">
      <c r="A2" s="11" t="s">
        <v>11</v>
      </c>
      <c r="B2" s="51">
        <v>50</v>
      </c>
      <c r="D2" s="1" t="s">
        <v>1</v>
      </c>
      <c r="E2" s="1" t="s">
        <v>2</v>
      </c>
      <c r="G2" s="3" t="s">
        <v>0</v>
      </c>
      <c r="H2" s="3" t="s">
        <v>4</v>
      </c>
      <c r="I2" s="3" t="s">
        <v>6</v>
      </c>
      <c r="J2" s="3" t="s">
        <v>5</v>
      </c>
      <c r="K2" s="3" t="s">
        <v>7</v>
      </c>
      <c r="M2" s="7" t="s">
        <v>22</v>
      </c>
      <c r="N2" s="7" t="s">
        <v>23</v>
      </c>
      <c r="O2" s="7" t="s">
        <v>24</v>
      </c>
      <c r="Q2" s="95"/>
      <c r="S2" s="22" t="s">
        <v>11</v>
      </c>
      <c r="T2" s="22" t="s">
        <v>12</v>
      </c>
      <c r="U2" s="22" t="s">
        <v>13</v>
      </c>
      <c r="V2" s="22" t="s">
        <v>26</v>
      </c>
      <c r="X2" s="39" t="s">
        <v>11</v>
      </c>
      <c r="Y2" s="39" t="s">
        <v>12</v>
      </c>
      <c r="Z2" s="39" t="s">
        <v>13</v>
      </c>
      <c r="AA2" s="39" t="s">
        <v>26</v>
      </c>
      <c r="AC2" s="39" t="s">
        <v>11</v>
      </c>
      <c r="AD2" s="39" t="s">
        <v>12</v>
      </c>
      <c r="AE2" s="39" t="s">
        <v>13</v>
      </c>
      <c r="AF2" s="39" t="s">
        <v>26</v>
      </c>
      <c r="AG2" s="39" t="s">
        <v>34</v>
      </c>
      <c r="AI2" s="7" t="s">
        <v>11</v>
      </c>
      <c r="AJ2" s="24">
        <f>SUM(AC4:AC53)</f>
        <v>205.36090171300378</v>
      </c>
      <c r="AL2" s="9" t="s">
        <v>32</v>
      </c>
      <c r="AM2" s="10">
        <f>'Base Case'!AM1-'LAPSE UP'!AM1</f>
        <v>1180.8731614224234</v>
      </c>
      <c r="AR2" s="58"/>
      <c r="AT2" s="58"/>
      <c r="AU2" s="8"/>
    </row>
    <row r="3" spans="1:47" x14ac:dyDescent="0.2">
      <c r="A3" s="11" t="s">
        <v>15</v>
      </c>
      <c r="B3" s="51">
        <v>80000</v>
      </c>
      <c r="D3">
        <v>60</v>
      </c>
      <c r="E3" s="53">
        <v>6.4678699999999997E-3</v>
      </c>
      <c r="G3">
        <v>0</v>
      </c>
      <c r="H3" s="53">
        <v>0</v>
      </c>
      <c r="I3" s="53">
        <f>LN(1+H3)</f>
        <v>0</v>
      </c>
      <c r="J3" s="53">
        <f>EXP(-I3*G3)</f>
        <v>1</v>
      </c>
      <c r="K3" s="54" t="s">
        <v>9</v>
      </c>
      <c r="M3" s="8">
        <f>B3</f>
        <v>80000</v>
      </c>
      <c r="N3" s="8">
        <f>B4</f>
        <v>20000</v>
      </c>
      <c r="O3" s="8">
        <f>N3+M3</f>
        <v>100000</v>
      </c>
      <c r="Q3">
        <v>1</v>
      </c>
      <c r="AI3" s="7" t="s">
        <v>12</v>
      </c>
      <c r="AJ3" s="24">
        <f>SUM(AD4:AD53)</f>
        <v>5619.634302797599</v>
      </c>
      <c r="AR3" s="8"/>
    </row>
    <row r="4" spans="1:47" x14ac:dyDescent="0.2">
      <c r="A4" s="11" t="s">
        <v>16</v>
      </c>
      <c r="B4" s="51">
        <v>20000</v>
      </c>
      <c r="D4">
        <v>61</v>
      </c>
      <c r="E4" s="53">
        <v>7.1002599999999997E-3</v>
      </c>
      <c r="G4">
        <v>1</v>
      </c>
      <c r="H4" s="53">
        <v>3.5139999999999998E-2</v>
      </c>
      <c r="I4" s="53">
        <f>LN(1+H4)</f>
        <v>3.4536683270235471E-2</v>
      </c>
      <c r="J4" s="53">
        <f t="shared" ref="J4:J53" si="0">EXP(-I4*G4)</f>
        <v>0.96605290105686192</v>
      </c>
      <c r="K4" s="53">
        <f>-LN(J4/J3)</f>
        <v>3.4536683270235465E-2</v>
      </c>
      <c r="M4" s="8">
        <f>M3*(1-$B$6)*EXP(K4*1)</f>
        <v>80989.353600000002</v>
      </c>
      <c r="N4" s="8">
        <f>N3*(1-$B$6)*EXP(K4*1)</f>
        <v>20247.338400000001</v>
      </c>
      <c r="O4" s="8">
        <f t="shared" ref="O4:O53" si="1">N4+M4</f>
        <v>101236.69200000001</v>
      </c>
      <c r="Q4" s="64">
        <f>Q3*(1-E3)*(1-$B$8)</f>
        <v>0.76998740074999994</v>
      </c>
      <c r="S4" s="8">
        <v>50</v>
      </c>
      <c r="T4" s="8">
        <f>O4*$B$7 / (1-$B$6)</f>
        <v>1449.1960000000001</v>
      </c>
      <c r="U4" s="8">
        <f>(O4-$B$10)*$B$8*(1-E3)</f>
        <v>22626.458008720641</v>
      </c>
      <c r="V4" s="8">
        <f>MAX(O4,$B$9)*E3</f>
        <v>654.78576308603999</v>
      </c>
      <c r="X4" s="8">
        <f t="shared" ref="X4:X35" si="2">S4*Q3</f>
        <v>50</v>
      </c>
      <c r="Y4" s="8">
        <f t="shared" ref="Y4:Y35" si="3">T4*Q3</f>
        <v>1449.1960000000001</v>
      </c>
      <c r="Z4" s="8">
        <f t="shared" ref="Z4:Z35" si="4">U4*Q3</f>
        <v>22626.458008720641</v>
      </c>
      <c r="AA4" s="8">
        <f t="shared" ref="AA4:AA35" si="5">V4*Q3</f>
        <v>654.78576308603999</v>
      </c>
      <c r="AC4" s="8">
        <f t="shared" ref="AC4:AC35" si="6">X4*J4</f>
        <v>48.302645052843097</v>
      </c>
      <c r="AD4" s="8">
        <f t="shared" ref="AD4:AD35" si="7">Y4*J4</f>
        <v>1400.0000000000002</v>
      </c>
      <c r="AE4" s="8">
        <f t="shared" ref="AE4:AE35" si="8">Z4*J4</f>
        <v>21858.355399965843</v>
      </c>
      <c r="AF4" s="8">
        <f t="shared" ref="AF4:AF35" si="9">AA4*J4</f>
        <v>632.55768599999999</v>
      </c>
      <c r="AG4" s="8">
        <f>SUM(AC4:AF4)</f>
        <v>23939.215731018689</v>
      </c>
      <c r="AI4" s="7" t="s">
        <v>13</v>
      </c>
      <c r="AJ4" s="24">
        <f>SUM(AE4:AE53)</f>
        <v>87486.706767545751</v>
      </c>
      <c r="AR4" s="8"/>
    </row>
    <row r="5" spans="1:47" x14ac:dyDescent="0.2">
      <c r="A5" s="11" t="s">
        <v>17</v>
      </c>
      <c r="B5" s="59">
        <v>0.02</v>
      </c>
      <c r="D5">
        <v>62</v>
      </c>
      <c r="E5" s="53">
        <v>7.8151000000000002E-3</v>
      </c>
      <c r="G5">
        <v>2</v>
      </c>
      <c r="H5" s="53">
        <v>3.0349999999999999E-2</v>
      </c>
      <c r="I5" s="53">
        <f t="shared" ref="I5:I53" si="10">LN(1+H5)</f>
        <v>2.9898550345863351E-2</v>
      </c>
      <c r="J5" s="53">
        <f t="shared" si="0"/>
        <v>0.94195563634332247</v>
      </c>
      <c r="K5" s="53">
        <f t="shared" ref="K5:K53" si="11">-LN(J5/J4)</f>
        <v>2.5260417421491276E-2</v>
      </c>
      <c r="M5" s="8">
        <f t="shared" ref="M5:M53" si="12">M4*(1-$B$6)*EXP(K5*1)</f>
        <v>81233.889418663239</v>
      </c>
      <c r="N5" s="8">
        <f t="shared" ref="N5:N53" si="13">N4*(1-$B$6)*EXP(K5*1)</f>
        <v>20308.47235466581</v>
      </c>
      <c r="O5" s="8">
        <f t="shared" si="1"/>
        <v>101542.36177332904</v>
      </c>
      <c r="Q5" s="64">
        <f t="shared" ref="Q5:Q53" si="14">Q4*(1-E4)*(1-$B$8)</f>
        <v>0.59250322475616179</v>
      </c>
      <c r="S5" s="8">
        <f t="shared" ref="S5:S53" si="15">S4*(1+$B$5)</f>
        <v>51</v>
      </c>
      <c r="T5" s="8">
        <f t="shared" ref="T5:T53" si="16">O5*$B$7 / (1-$B$6)</f>
        <v>1453.5716409270008</v>
      </c>
      <c r="U5" s="8">
        <f t="shared" ref="U5:U53" si="17">(O5-$B$10)*$B$8*(1-E4)</f>
        <v>22680.34348700798</v>
      </c>
      <c r="V5" s="8">
        <f t="shared" ref="V5:V53" si="18">MAX(O5,$B$9)*E4</f>
        <v>720.97716960469722</v>
      </c>
      <c r="X5" s="8">
        <f t="shared" si="2"/>
        <v>39.269357438249997</v>
      </c>
      <c r="Y5" s="8">
        <f t="shared" si="3"/>
        <v>1119.2318496012936</v>
      </c>
      <c r="Z5" s="8">
        <f t="shared" si="4"/>
        <v>17463.578729678466</v>
      </c>
      <c r="AA5" s="8">
        <f t="shared" si="5"/>
        <v>555.14333682401264</v>
      </c>
      <c r="AC5" s="8">
        <f t="shared" si="6"/>
        <v>36.98999257454016</v>
      </c>
      <c r="AD5" s="8">
        <f t="shared" si="7"/>
        <v>1054.2667491069003</v>
      </c>
      <c r="AE5" s="8">
        <f t="shared" si="8"/>
        <v>16449.916415145992</v>
      </c>
      <c r="AF5" s="8">
        <f t="shared" si="9"/>
        <v>522.92039509981817</v>
      </c>
      <c r="AG5" s="8">
        <f t="shared" ref="AG5:AG53" si="19">SUM(AC5:AF5)</f>
        <v>18064.093551927253</v>
      </c>
      <c r="AI5" s="7" t="s">
        <v>26</v>
      </c>
      <c r="AJ5" s="24">
        <f>SUM(AF4:AF53)</f>
        <v>3665.2089407307162</v>
      </c>
      <c r="AR5" s="8"/>
    </row>
    <row r="6" spans="1:47" x14ac:dyDescent="0.2">
      <c r="A6" s="11" t="s">
        <v>18</v>
      </c>
      <c r="B6" s="59">
        <v>2.1999999999999999E-2</v>
      </c>
      <c r="D6">
        <v>63</v>
      </c>
      <c r="E6" s="53">
        <v>8.6648699999999999E-3</v>
      </c>
      <c r="G6">
        <v>3</v>
      </c>
      <c r="H6" s="53">
        <v>2.7830000000000001E-2</v>
      </c>
      <c r="I6" s="53">
        <f t="shared" si="10"/>
        <v>2.7449783708099751E-2</v>
      </c>
      <c r="J6" s="53">
        <f t="shared" si="0"/>
        <v>0.92095016751412118</v>
      </c>
      <c r="K6" s="53">
        <f t="shared" si="11"/>
        <v>2.2552250432572456E-2</v>
      </c>
      <c r="M6" s="8">
        <f t="shared" si="12"/>
        <v>81258.802918728543</v>
      </c>
      <c r="N6" s="8">
        <f t="shared" si="13"/>
        <v>20314.700729682136</v>
      </c>
      <c r="O6" s="8">
        <f t="shared" si="1"/>
        <v>101573.50364841068</v>
      </c>
      <c r="Q6" s="64">
        <f t="shared" si="14"/>
        <v>0.45560138342338669</v>
      </c>
      <c r="S6" s="8">
        <f t="shared" si="15"/>
        <v>52.02</v>
      </c>
      <c r="T6" s="8">
        <f t="shared" si="16"/>
        <v>1454.0174346398258</v>
      </c>
      <c r="U6" s="8">
        <f t="shared" si="17"/>
        <v>22670.966893960798</v>
      </c>
      <c r="V6" s="8">
        <f t="shared" si="18"/>
        <v>793.80708836269434</v>
      </c>
      <c r="X6" s="8">
        <f t="shared" si="2"/>
        <v>30.822017751815537</v>
      </c>
      <c r="Y6" s="8">
        <f t="shared" si="3"/>
        <v>861.51001887577843</v>
      </c>
      <c r="Z6" s="8">
        <f t="shared" si="4"/>
        <v>13432.620993011958</v>
      </c>
      <c r="AA6" s="8">
        <f t="shared" si="5"/>
        <v>470.33325968919587</v>
      </c>
      <c r="AC6" s="8">
        <f t="shared" si="6"/>
        <v>28.385542411657735</v>
      </c>
      <c r="AD6" s="8">
        <f t="shared" si="7"/>
        <v>793.40779619874183</v>
      </c>
      <c r="AE6" s="8">
        <f t="shared" si="8"/>
        <v>12370.774553668063</v>
      </c>
      <c r="AF6" s="8">
        <f t="shared" si="9"/>
        <v>433.1534942982276</v>
      </c>
      <c r="AG6" s="8">
        <f t="shared" si="19"/>
        <v>13625.72138657669</v>
      </c>
      <c r="AI6" s="7" t="s">
        <v>30</v>
      </c>
      <c r="AJ6" s="24">
        <f>SUM(AJ2:AJ5)</f>
        <v>96976.910912787076</v>
      </c>
      <c r="AR6" s="8"/>
    </row>
    <row r="7" spans="1:47" x14ac:dyDescent="0.2">
      <c r="A7" s="11" t="s">
        <v>19</v>
      </c>
      <c r="B7" s="59">
        <v>1.4E-2</v>
      </c>
      <c r="D7">
        <v>64</v>
      </c>
      <c r="E7" s="53">
        <v>9.6527000000000002E-3</v>
      </c>
      <c r="G7">
        <v>4</v>
      </c>
      <c r="H7" s="53">
        <v>2.6370000000000001E-2</v>
      </c>
      <c r="I7" s="53">
        <f t="shared" si="10"/>
        <v>2.6028305521127008E-2</v>
      </c>
      <c r="J7" s="53">
        <f t="shared" si="0"/>
        <v>0.90112326459071324</v>
      </c>
      <c r="K7" s="53">
        <f t="shared" si="11"/>
        <v>2.1763870960208789E-2</v>
      </c>
      <c r="M7" s="8">
        <f t="shared" si="12"/>
        <v>81219.666893987189</v>
      </c>
      <c r="N7" s="8">
        <f t="shared" si="13"/>
        <v>20304.916723496797</v>
      </c>
      <c r="O7" s="8">
        <f t="shared" si="1"/>
        <v>101524.58361748399</v>
      </c>
      <c r="Q7" s="64">
        <f t="shared" si="14"/>
        <v>0.35003158391475725</v>
      </c>
      <c r="S7" s="8">
        <f t="shared" si="15"/>
        <v>53.060400000000001</v>
      </c>
      <c r="T7" s="8">
        <f t="shared" si="16"/>
        <v>1453.3171478985439</v>
      </c>
      <c r="U7" s="8">
        <f t="shared" si="17"/>
        <v>22640.638409107731</v>
      </c>
      <c r="V7" s="8">
        <f t="shared" si="18"/>
        <v>879.69731884962846</v>
      </c>
      <c r="X7" s="8">
        <f t="shared" si="2"/>
        <v>24.174391644998266</v>
      </c>
      <c r="Y7" s="8">
        <f t="shared" si="3"/>
        <v>662.13330313550728</v>
      </c>
      <c r="Z7" s="8">
        <f t="shared" si="4"/>
        <v>10315.106180778146</v>
      </c>
      <c r="AA7" s="8">
        <f t="shared" si="5"/>
        <v>400.79131546173483</v>
      </c>
      <c r="AC7" s="8">
        <f t="shared" si="6"/>
        <v>21.7841067186353</v>
      </c>
      <c r="AD7" s="8">
        <f t="shared" si="7"/>
        <v>596.66372371570071</v>
      </c>
      <c r="AE7" s="8">
        <f t="shared" si="8"/>
        <v>9295.1821562226469</v>
      </c>
      <c r="AF7" s="8">
        <f t="shared" si="9"/>
        <v>361.16237860848491</v>
      </c>
      <c r="AG7" s="8">
        <f t="shared" si="19"/>
        <v>10274.792365265468</v>
      </c>
      <c r="AR7" s="8"/>
    </row>
    <row r="8" spans="1:47" x14ac:dyDescent="0.2">
      <c r="A8" s="19" t="s">
        <v>65</v>
      </c>
      <c r="B8" s="66">
        <v>0.22500000000000001</v>
      </c>
      <c r="D8">
        <v>65</v>
      </c>
      <c r="E8" s="53">
        <v>1.0795270000000001E-2</v>
      </c>
      <c r="G8">
        <v>5</v>
      </c>
      <c r="H8" s="53">
        <v>2.5489999999999999E-2</v>
      </c>
      <c r="I8" s="53">
        <f t="shared" si="10"/>
        <v>2.5170547141944267E-2</v>
      </c>
      <c r="J8" s="53">
        <f t="shared" si="0"/>
        <v>0.88174468672828576</v>
      </c>
      <c r="K8" s="53">
        <f t="shared" si="11"/>
        <v>2.1739513625213296E-2</v>
      </c>
      <c r="M8" s="8">
        <f t="shared" si="12"/>
        <v>81178.572400251753</v>
      </c>
      <c r="N8" s="8">
        <f t="shared" si="13"/>
        <v>20294.643100062938</v>
      </c>
      <c r="O8" s="8">
        <f t="shared" si="1"/>
        <v>101473.21550031469</v>
      </c>
      <c r="Q8" s="64">
        <f t="shared" si="14"/>
        <v>0.26865594638464502</v>
      </c>
      <c r="S8" s="8">
        <f t="shared" si="15"/>
        <v>54.121608000000002</v>
      </c>
      <c r="T8" s="8">
        <f t="shared" si="16"/>
        <v>1452.58181697792</v>
      </c>
      <c r="U8" s="8">
        <f t="shared" si="17"/>
        <v>22606.631560587331</v>
      </c>
      <c r="V8" s="8">
        <f t="shared" si="18"/>
        <v>979.49050725988764</v>
      </c>
      <c r="X8" s="8">
        <f t="shared" si="2"/>
        <v>18.944272172253598</v>
      </c>
      <c r="Y8" s="8">
        <f t="shared" si="3"/>
        <v>508.44951416255736</v>
      </c>
      <c r="Z8" s="8">
        <f t="shared" si="4"/>
        <v>7913.0350521297241</v>
      </c>
      <c r="AA8" s="8">
        <f t="shared" si="5"/>
        <v>342.8526136856475</v>
      </c>
      <c r="AC8" s="8">
        <f t="shared" si="6"/>
        <v>16.704011331819132</v>
      </c>
      <c r="AD8" s="8">
        <f t="shared" si="7"/>
        <v>448.32265758241323</v>
      </c>
      <c r="AE8" s="8">
        <f t="shared" si="8"/>
        <v>6977.276613110068</v>
      </c>
      <c r="AF8" s="8">
        <f t="shared" si="9"/>
        <v>302.30847044822525</v>
      </c>
      <c r="AG8" s="8">
        <f t="shared" si="19"/>
        <v>7744.6117524725259</v>
      </c>
      <c r="AR8" s="8"/>
    </row>
    <row r="9" spans="1:47" x14ac:dyDescent="0.2">
      <c r="A9" s="11" t="s">
        <v>14</v>
      </c>
      <c r="B9" s="51">
        <v>100000</v>
      </c>
      <c r="D9">
        <v>66</v>
      </c>
      <c r="E9" s="53">
        <v>1.1728260000000001E-2</v>
      </c>
      <c r="G9">
        <v>6</v>
      </c>
      <c r="H9" s="53">
        <v>2.5020000000000001E-2</v>
      </c>
      <c r="I9" s="53">
        <f t="shared" si="10"/>
        <v>2.4712124595133091E-2</v>
      </c>
      <c r="J9" s="53">
        <f t="shared" si="0"/>
        <v>0.86219592102620657</v>
      </c>
      <c r="K9" s="53">
        <f t="shared" si="11"/>
        <v>2.2420011861077244E-2</v>
      </c>
      <c r="M9" s="8">
        <f t="shared" si="12"/>
        <v>81192.731414463808</v>
      </c>
      <c r="N9" s="8">
        <f t="shared" si="13"/>
        <v>20298.182853615952</v>
      </c>
      <c r="O9" s="8">
        <f t="shared" si="1"/>
        <v>101490.91426807977</v>
      </c>
      <c r="Q9" s="64">
        <f t="shared" si="14"/>
        <v>0.20596069300239589</v>
      </c>
      <c r="S9" s="8">
        <f t="shared" si="15"/>
        <v>55.204040160000005</v>
      </c>
      <c r="T9" s="8">
        <f t="shared" si="16"/>
        <v>1452.8351735716942</v>
      </c>
      <c r="U9" s="8">
        <f t="shared" si="17"/>
        <v>22584.489379067021</v>
      </c>
      <c r="V9" s="8">
        <f t="shared" si="18"/>
        <v>1095.6218220707735</v>
      </c>
      <c r="X9" s="8">
        <f t="shared" si="2"/>
        <v>14.830893653440752</v>
      </c>
      <c r="Y9" s="8">
        <f t="shared" si="3"/>
        <v>390.31280849680354</v>
      </c>
      <c r="Z9" s="8">
        <f t="shared" si="4"/>
        <v>6067.4573677472144</v>
      </c>
      <c r="AA9" s="8">
        <f t="shared" si="5"/>
        <v>294.3453174880928</v>
      </c>
      <c r="AC9" s="8">
        <f t="shared" si="6"/>
        <v>12.787136013170072</v>
      </c>
      <c r="AD9" s="8">
        <f t="shared" si="7"/>
        <v>336.52611141022692</v>
      </c>
      <c r="AE9" s="8">
        <f t="shared" si="8"/>
        <v>5231.3369934720522</v>
      </c>
      <c r="AF9" s="8">
        <f t="shared" si="9"/>
        <v>253.78333211139736</v>
      </c>
      <c r="AG9" s="8">
        <f t="shared" si="19"/>
        <v>5834.4335730068469</v>
      </c>
      <c r="AR9" s="8"/>
    </row>
    <row r="10" spans="1:47" x14ac:dyDescent="0.2">
      <c r="A10" s="11" t="s">
        <v>25</v>
      </c>
      <c r="B10" s="51">
        <v>20</v>
      </c>
      <c r="D10">
        <v>67</v>
      </c>
      <c r="E10" s="53">
        <v>1.2797940000000001E-2</v>
      </c>
      <c r="G10">
        <v>7</v>
      </c>
      <c r="H10" s="53">
        <v>2.477E-2</v>
      </c>
      <c r="I10" s="53">
        <f t="shared" si="10"/>
        <v>2.4468197167211519E-2</v>
      </c>
      <c r="J10" s="53">
        <f t="shared" si="0"/>
        <v>0.84258782390013232</v>
      </c>
      <c r="K10" s="53">
        <f t="shared" si="11"/>
        <v>2.3004632599682183E-2</v>
      </c>
      <c r="M10" s="8">
        <f t="shared" si="12"/>
        <v>81254.382012178394</v>
      </c>
      <c r="N10" s="8">
        <f t="shared" si="13"/>
        <v>20313.595503044598</v>
      </c>
      <c r="O10" s="8">
        <f t="shared" si="1"/>
        <v>101567.977515223</v>
      </c>
      <c r="Q10" s="64">
        <f t="shared" si="14"/>
        <v>0.15774747764493979</v>
      </c>
      <c r="S10" s="8">
        <f t="shared" si="15"/>
        <v>56.308120963200004</v>
      </c>
      <c r="T10" s="8">
        <f t="shared" si="16"/>
        <v>1453.9383284387752</v>
      </c>
      <c r="U10" s="8">
        <f t="shared" si="17"/>
        <v>22580.324197301317</v>
      </c>
      <c r="V10" s="8">
        <f t="shared" si="18"/>
        <v>1191.2156479726893</v>
      </c>
      <c r="X10" s="8">
        <f t="shared" si="2"/>
        <v>11.597259615243408</v>
      </c>
      <c r="Y10" s="8">
        <f t="shared" si="3"/>
        <v>299.45414570799522</v>
      </c>
      <c r="Z10" s="8">
        <f t="shared" si="4"/>
        <v>4650.6592198949484</v>
      </c>
      <c r="AA10" s="8">
        <f t="shared" si="5"/>
        <v>245.34360037175315</v>
      </c>
      <c r="AC10" s="8">
        <f t="shared" si="6"/>
        <v>9.7717097424128276</v>
      </c>
      <c r="AD10" s="8">
        <f t="shared" si="7"/>
        <v>252.31641698997285</v>
      </c>
      <c r="AE10" s="8">
        <f t="shared" si="8"/>
        <v>3918.5888317923714</v>
      </c>
      <c r="AF10" s="8">
        <f t="shared" si="9"/>
        <v>206.72353034505917</v>
      </c>
      <c r="AG10" s="8">
        <f t="shared" si="19"/>
        <v>4387.4004888698155</v>
      </c>
      <c r="AR10" s="8"/>
    </row>
    <row r="11" spans="1:47" x14ac:dyDescent="0.2">
      <c r="D11">
        <v>68</v>
      </c>
      <c r="E11" s="53">
        <v>1.397499E-2</v>
      </c>
      <c r="G11">
        <v>8</v>
      </c>
      <c r="H11" s="53">
        <v>2.4660000000000001E-2</v>
      </c>
      <c r="I11" s="53">
        <f t="shared" si="10"/>
        <v>2.4360850246257219E-2</v>
      </c>
      <c r="J11" s="53">
        <f t="shared" si="0"/>
        <v>0.8229278065902943</v>
      </c>
      <c r="K11" s="53">
        <f t="shared" si="11"/>
        <v>2.3609421799577101E-2</v>
      </c>
      <c r="M11" s="8">
        <f t="shared" si="12"/>
        <v>81365.273383019186</v>
      </c>
      <c r="N11" s="8">
        <f t="shared" si="13"/>
        <v>20341.318345754797</v>
      </c>
      <c r="O11" s="8">
        <f t="shared" si="1"/>
        <v>101706.59172877399</v>
      </c>
      <c r="Q11" s="64">
        <f t="shared" si="14"/>
        <v>0.1206896920404386</v>
      </c>
      <c r="S11" s="8">
        <f t="shared" si="15"/>
        <v>57.434283382464002</v>
      </c>
      <c r="T11" s="8">
        <f t="shared" si="16"/>
        <v>1455.9225809844947</v>
      </c>
      <c r="U11" s="8">
        <f t="shared" si="17"/>
        <v>22586.672886530545</v>
      </c>
      <c r="V11" s="8">
        <f t="shared" si="18"/>
        <v>1301.6348585493458</v>
      </c>
      <c r="X11" s="8">
        <f t="shared" si="2"/>
        <v>9.0601133339283777</v>
      </c>
      <c r="Y11" s="8">
        <f t="shared" si="3"/>
        <v>229.66811479661462</v>
      </c>
      <c r="Z11" s="8">
        <f t="shared" si="4"/>
        <v>3562.9906762415449</v>
      </c>
      <c r="AA11" s="8">
        <f t="shared" si="5"/>
        <v>205.32961575088731</v>
      </c>
      <c r="AC11" s="8">
        <f t="shared" si="6"/>
        <v>7.4558191933491589</v>
      </c>
      <c r="AD11" s="8">
        <f t="shared" si="7"/>
        <v>189.00027795330598</v>
      </c>
      <c r="AE11" s="8">
        <f t="shared" si="8"/>
        <v>2932.0841021011238</v>
      </c>
      <c r="AF11" s="8">
        <f t="shared" si="9"/>
        <v>168.97145031790564</v>
      </c>
      <c r="AG11" s="8">
        <f t="shared" si="19"/>
        <v>3297.5116495656848</v>
      </c>
      <c r="AR11" s="8"/>
    </row>
    <row r="12" spans="1:47" x14ac:dyDescent="0.2">
      <c r="D12">
        <v>69</v>
      </c>
      <c r="E12" s="53">
        <v>1.5660050000000002E-2</v>
      </c>
      <c r="G12">
        <v>9</v>
      </c>
      <c r="H12" s="53">
        <v>2.4639999999999999E-2</v>
      </c>
      <c r="I12" s="53">
        <f t="shared" si="10"/>
        <v>2.4341331386158117E-2</v>
      </c>
      <c r="J12" s="53">
        <f t="shared" si="0"/>
        <v>0.80326389514893914</v>
      </c>
      <c r="K12" s="53">
        <f t="shared" si="11"/>
        <v>2.4185180505365337E-2</v>
      </c>
      <c r="M12" s="8">
        <f t="shared" si="12"/>
        <v>81523.240297631026</v>
      </c>
      <c r="N12" s="8">
        <f t="shared" si="13"/>
        <v>20380.810074407756</v>
      </c>
      <c r="O12" s="8">
        <f t="shared" si="1"/>
        <v>101904.05037203878</v>
      </c>
      <c r="Q12" s="64">
        <f t="shared" si="14"/>
        <v>9.2227367470829547E-2</v>
      </c>
      <c r="S12" s="8">
        <f t="shared" si="15"/>
        <v>58.582969050113284</v>
      </c>
      <c r="T12" s="8">
        <f t="shared" si="16"/>
        <v>1458.7491873297986</v>
      </c>
      <c r="U12" s="8">
        <f t="shared" si="17"/>
        <v>22603.549902059258</v>
      </c>
      <c r="V12" s="8">
        <f t="shared" si="18"/>
        <v>1424.1080849087382</v>
      </c>
      <c r="X12" s="8">
        <f t="shared" si="2"/>
        <v>7.0703604934727178</v>
      </c>
      <c r="Y12" s="8">
        <f t="shared" si="3"/>
        <v>176.05599018307348</v>
      </c>
      <c r="Z12" s="8">
        <f t="shared" si="4"/>
        <v>2728.0154767002177</v>
      </c>
      <c r="AA12" s="8">
        <f t="shared" si="5"/>
        <v>171.8751661999344</v>
      </c>
      <c r="AC12" s="8">
        <f t="shared" si="6"/>
        <v>5.6793653100940711</v>
      </c>
      <c r="AD12" s="8">
        <f t="shared" si="7"/>
        <v>141.419420438759</v>
      </c>
      <c r="AE12" s="8">
        <f t="shared" si="8"/>
        <v>2191.3163378408071</v>
      </c>
      <c r="AF12" s="8">
        <f t="shared" si="9"/>
        <v>138.0611154811306</v>
      </c>
      <c r="AG12" s="8">
        <f t="shared" si="19"/>
        <v>2476.4762390707906</v>
      </c>
      <c r="AR12" s="8"/>
    </row>
    <row r="13" spans="1:47" x14ac:dyDescent="0.2">
      <c r="D13">
        <v>70</v>
      </c>
      <c r="E13" s="53">
        <v>1.7473579999999999E-2</v>
      </c>
      <c r="G13">
        <v>10</v>
      </c>
      <c r="H13" s="53">
        <v>2.47E-2</v>
      </c>
      <c r="I13" s="53">
        <f t="shared" si="10"/>
        <v>2.4399886823535121E-2</v>
      </c>
      <c r="J13" s="53">
        <f t="shared" si="0"/>
        <v>0.78348852098697153</v>
      </c>
      <c r="K13" s="53">
        <f t="shared" si="11"/>
        <v>2.4926885759928158E-2</v>
      </c>
      <c r="M13" s="8">
        <f t="shared" si="12"/>
        <v>81742.119978905219</v>
      </c>
      <c r="N13" s="8">
        <f t="shared" si="13"/>
        <v>20435.529994726305</v>
      </c>
      <c r="O13" s="8">
        <f t="shared" si="1"/>
        <v>102177.64997363152</v>
      </c>
      <c r="Q13" s="64">
        <f t="shared" si="14"/>
        <v>7.0356888770772688E-2</v>
      </c>
      <c r="S13" s="8">
        <f t="shared" si="15"/>
        <v>59.754628431115549</v>
      </c>
      <c r="T13" s="8">
        <f t="shared" si="16"/>
        <v>1462.6657460438048</v>
      </c>
      <c r="U13" s="8">
        <f t="shared" si="17"/>
        <v>22625.517615111439</v>
      </c>
      <c r="V13" s="8">
        <f t="shared" si="18"/>
        <v>1600.1071074695685</v>
      </c>
      <c r="X13" s="8">
        <f t="shared" si="2"/>
        <v>5.5110120743993729</v>
      </c>
      <c r="Y13" s="8">
        <f t="shared" si="3"/>
        <v>134.89781124737704</v>
      </c>
      <c r="Z13" s="8">
        <f t="shared" si="4"/>
        <v>2086.6919273066096</v>
      </c>
      <c r="AA13" s="8">
        <f t="shared" si="5"/>
        <v>147.57366619328204</v>
      </c>
      <c r="AC13" s="8">
        <f t="shared" si="6"/>
        <v>4.3178146993125068</v>
      </c>
      <c r="AD13" s="8">
        <f t="shared" si="7"/>
        <v>105.69088661858709</v>
      </c>
      <c r="AE13" s="8">
        <f t="shared" si="8"/>
        <v>1634.8991718809086</v>
      </c>
      <c r="AF13" s="8">
        <f t="shared" si="9"/>
        <v>115.62227346239959</v>
      </c>
      <c r="AG13" s="8">
        <f t="shared" si="19"/>
        <v>1860.5301466612077</v>
      </c>
      <c r="AR13" s="8"/>
    </row>
    <row r="14" spans="1:47" x14ac:dyDescent="0.2">
      <c r="D14">
        <v>71</v>
      </c>
      <c r="E14" s="53">
        <v>1.9737480000000002E-2</v>
      </c>
      <c r="G14">
        <v>11</v>
      </c>
      <c r="H14" s="53">
        <v>2.487E-2</v>
      </c>
      <c r="I14" s="53">
        <f t="shared" si="10"/>
        <v>2.4565775278567011E-2</v>
      </c>
      <c r="J14" s="53">
        <f t="shared" si="0"/>
        <v>0.76320887666583503</v>
      </c>
      <c r="K14" s="53">
        <f t="shared" si="11"/>
        <v>2.622465982888585E-2</v>
      </c>
      <c r="M14" s="8">
        <f t="shared" si="12"/>
        <v>82068.023997806333</v>
      </c>
      <c r="N14" s="8">
        <f t="shared" si="13"/>
        <v>20517.005999451583</v>
      </c>
      <c r="O14" s="8">
        <f t="shared" si="1"/>
        <v>102585.02999725792</v>
      </c>
      <c r="Q14" s="64">
        <f t="shared" si="14"/>
        <v>5.3573814085871259E-2</v>
      </c>
      <c r="S14" s="8">
        <f t="shared" si="15"/>
        <v>60.949720999737863</v>
      </c>
      <c r="T14" s="8">
        <f t="shared" si="16"/>
        <v>1468.4973619239377</v>
      </c>
      <c r="U14" s="8">
        <f t="shared" si="17"/>
        <v>22673.891641589649</v>
      </c>
      <c r="V14" s="8">
        <f t="shared" si="18"/>
        <v>1792.5277284594861</v>
      </c>
      <c r="X14" s="8">
        <f t="shared" si="2"/>
        <v>4.2882327409881853</v>
      </c>
      <c r="Y14" s="8">
        <f t="shared" si="3"/>
        <v>103.3189055530556</v>
      </c>
      <c r="Z14" s="8">
        <f t="shared" si="4"/>
        <v>1595.2644722278756</v>
      </c>
      <c r="AA14" s="8">
        <f t="shared" si="5"/>
        <v>126.11667400974989</v>
      </c>
      <c r="AC14" s="8">
        <f t="shared" si="6"/>
        <v>3.2728172931312476</v>
      </c>
      <c r="AD14" s="8">
        <f t="shared" si="7"/>
        <v>78.85390584549107</v>
      </c>
      <c r="AE14" s="8">
        <f t="shared" si="8"/>
        <v>1217.5200058339531</v>
      </c>
      <c r="AF14" s="8">
        <f t="shared" si="9"/>
        <v>96.253365099812527</v>
      </c>
      <c r="AG14" s="8">
        <f t="shared" si="19"/>
        <v>1395.9000940723879</v>
      </c>
      <c r="AR14" s="8"/>
    </row>
    <row r="15" spans="1:47" x14ac:dyDescent="0.2">
      <c r="D15">
        <v>72</v>
      </c>
      <c r="E15" s="53">
        <v>2.1721769999999998E-2</v>
      </c>
      <c r="G15">
        <v>12</v>
      </c>
      <c r="H15" s="53">
        <v>2.487E-2</v>
      </c>
      <c r="I15" s="53">
        <f t="shared" si="10"/>
        <v>2.4565775278567011E-2</v>
      </c>
      <c r="J15" s="53">
        <f t="shared" si="0"/>
        <v>0.7446884743097516</v>
      </c>
      <c r="K15" s="53">
        <f t="shared" si="11"/>
        <v>2.4565775278566938E-2</v>
      </c>
      <c r="M15" s="8">
        <f t="shared" si="12"/>
        <v>82258.656528029882</v>
      </c>
      <c r="N15" s="8">
        <f t="shared" si="13"/>
        <v>20564.66413200747</v>
      </c>
      <c r="O15" s="8">
        <f t="shared" si="1"/>
        <v>102823.32066003735</v>
      </c>
      <c r="Q15" s="64">
        <f t="shared" si="14"/>
        <v>4.070021155141644E-2</v>
      </c>
      <c r="S15" s="8">
        <f t="shared" si="15"/>
        <v>62.168715419732621</v>
      </c>
      <c r="T15" s="8">
        <f t="shared" si="16"/>
        <v>1471.9084757060564</v>
      </c>
      <c r="U15" s="8">
        <f t="shared" si="17"/>
        <v>22674.204489279666</v>
      </c>
      <c r="V15" s="8">
        <f t="shared" si="18"/>
        <v>2029.4732350610743</v>
      </c>
      <c r="X15" s="8">
        <f t="shared" si="2"/>
        <v>3.3306152018541932</v>
      </c>
      <c r="Y15" s="8">
        <f t="shared" si="3"/>
        <v>78.855751028894417</v>
      </c>
      <c r="Z15" s="8">
        <f t="shared" si="4"/>
        <v>1214.7436158536964</v>
      </c>
      <c r="AA15" s="8">
        <f t="shared" si="5"/>
        <v>108.72662178741369</v>
      </c>
      <c r="AC15" s="8">
        <f t="shared" si="6"/>
        <v>2.4802707531816646</v>
      </c>
      <c r="AD15" s="8">
        <f t="shared" si="7"/>
        <v>58.72296892425701</v>
      </c>
      <c r="AE15" s="8">
        <f t="shared" si="8"/>
        <v>904.6055699676001</v>
      </c>
      <c r="AF15" s="8">
        <f t="shared" si="9"/>
        <v>80.967462095722496</v>
      </c>
      <c r="AG15" s="8">
        <f t="shared" si="19"/>
        <v>1046.7762717407613</v>
      </c>
      <c r="AR15" s="8"/>
    </row>
    <row r="16" spans="1:47" x14ac:dyDescent="0.2">
      <c r="D16">
        <v>73</v>
      </c>
      <c r="E16" s="53">
        <v>2.3921029999999999E-2</v>
      </c>
      <c r="G16">
        <v>13</v>
      </c>
      <c r="H16" s="53">
        <v>2.4920000000000001E-2</v>
      </c>
      <c r="I16" s="53">
        <f t="shared" si="10"/>
        <v>2.4614560763919189E-2</v>
      </c>
      <c r="J16" s="53">
        <f t="shared" si="0"/>
        <v>0.72615681422166578</v>
      </c>
      <c r="K16" s="53">
        <f t="shared" si="11"/>
        <v>2.519998658814547E-2</v>
      </c>
      <c r="M16" s="8">
        <f t="shared" si="12"/>
        <v>82502.039008492677</v>
      </c>
      <c r="N16" s="8">
        <f t="shared" si="13"/>
        <v>20625.509752123169</v>
      </c>
      <c r="O16" s="8">
        <f t="shared" si="1"/>
        <v>103127.54876061584</v>
      </c>
      <c r="Q16" s="64">
        <f t="shared" si="14"/>
        <v>3.0857501460787556E-2</v>
      </c>
      <c r="S16" s="8">
        <f t="shared" si="15"/>
        <v>63.412089728127278</v>
      </c>
      <c r="T16" s="8">
        <f t="shared" si="16"/>
        <v>1476.2634791908199</v>
      </c>
      <c r="U16" s="8">
        <f t="shared" si="17"/>
        <v>22695.270817764143</v>
      </c>
      <c r="V16" s="8">
        <f t="shared" si="18"/>
        <v>2240.1128948418823</v>
      </c>
      <c r="X16" s="8">
        <f t="shared" si="2"/>
        <v>2.5808854668521817</v>
      </c>
      <c r="Y16" s="8">
        <f t="shared" si="3"/>
        <v>60.084235908696435</v>
      </c>
      <c r="Z16" s="8">
        <f t="shared" si="4"/>
        <v>923.70232349968865</v>
      </c>
      <c r="AA16" s="8">
        <f t="shared" si="5"/>
        <v>91.173068719120494</v>
      </c>
      <c r="AC16" s="8">
        <f t="shared" si="6"/>
        <v>1.8741275684803769</v>
      </c>
      <c r="AD16" s="8">
        <f t="shared" si="7"/>
        <v>43.630577332402019</v>
      </c>
      <c r="AE16" s="8">
        <f t="shared" si="8"/>
        <v>670.75273652168448</v>
      </c>
      <c r="AF16" s="8">
        <f t="shared" si="9"/>
        <v>66.205945123889549</v>
      </c>
      <c r="AG16" s="8">
        <f t="shared" si="19"/>
        <v>782.46338654645649</v>
      </c>
      <c r="AR16" s="8"/>
    </row>
    <row r="17" spans="4:44" x14ac:dyDescent="0.2">
      <c r="D17">
        <v>74</v>
      </c>
      <c r="E17" s="53">
        <v>2.5978890000000001E-2</v>
      </c>
      <c r="G17">
        <v>14</v>
      </c>
      <c r="H17" s="53">
        <v>2.4989999999999998E-2</v>
      </c>
      <c r="I17" s="53">
        <f t="shared" si="10"/>
        <v>2.4682856445219562E-2</v>
      </c>
      <c r="J17" s="53">
        <f t="shared" si="0"/>
        <v>0.70782386801134656</v>
      </c>
      <c r="K17" s="53">
        <f t="shared" si="11"/>
        <v>2.5570700302124431E-2</v>
      </c>
      <c r="M17" s="8">
        <f t="shared" si="12"/>
        <v>82776.822411940811</v>
      </c>
      <c r="N17" s="8">
        <f t="shared" si="13"/>
        <v>20694.205602985203</v>
      </c>
      <c r="O17" s="8">
        <f t="shared" si="1"/>
        <v>103471.02801492601</v>
      </c>
      <c r="Q17" s="64">
        <f t="shared" si="14"/>
        <v>2.3342502638029738E-2</v>
      </c>
      <c r="S17" s="8">
        <f t="shared" si="15"/>
        <v>64.680331522689826</v>
      </c>
      <c r="T17" s="8">
        <f t="shared" si="16"/>
        <v>1481.1803601318652</v>
      </c>
      <c r="U17" s="8">
        <f t="shared" si="17"/>
        <v>22719.683895806276</v>
      </c>
      <c r="V17" s="8">
        <f t="shared" si="18"/>
        <v>2475.1335652758853</v>
      </c>
      <c r="X17" s="8">
        <f t="shared" si="2"/>
        <v>1.9958734244456247</v>
      </c>
      <c r="Y17" s="8">
        <f t="shared" si="3"/>
        <v>45.705525126458866</v>
      </c>
      <c r="Z17" s="8">
        <f t="shared" si="4"/>
        <v>701.0726790034737</v>
      </c>
      <c r="AA17" s="8">
        <f t="shared" si="5"/>
        <v>76.376437606144947</v>
      </c>
      <c r="AC17" s="8">
        <f t="shared" si="6"/>
        <v>1.4127268473521541</v>
      </c>
      <c r="AD17" s="8">
        <f t="shared" si="7"/>
        <v>32.351461584499901</v>
      </c>
      <c r="AE17" s="8">
        <f t="shared" si="8"/>
        <v>496.23597540931587</v>
      </c>
      <c r="AF17" s="8">
        <f t="shared" si="9"/>
        <v>54.061065491308788</v>
      </c>
      <c r="AG17" s="8">
        <f t="shared" si="19"/>
        <v>584.06122933247673</v>
      </c>
      <c r="AR17" s="8"/>
    </row>
    <row r="18" spans="4:44" x14ac:dyDescent="0.2">
      <c r="D18">
        <v>75</v>
      </c>
      <c r="E18" s="53">
        <v>2.922232E-2</v>
      </c>
      <c r="G18">
        <v>15</v>
      </c>
      <c r="H18" s="53">
        <v>2.4979999999999999E-2</v>
      </c>
      <c r="I18" s="53">
        <f t="shared" si="10"/>
        <v>2.4673100204884196E-2</v>
      </c>
      <c r="J18" s="53">
        <f t="shared" si="0"/>
        <v>0.69066767586788669</v>
      </c>
      <c r="K18" s="53">
        <f t="shared" si="11"/>
        <v>2.4536512840189015E-2</v>
      </c>
      <c r="M18" s="8">
        <f t="shared" si="12"/>
        <v>82966.673538954637</v>
      </c>
      <c r="N18" s="8">
        <f t="shared" si="13"/>
        <v>20741.668384738659</v>
      </c>
      <c r="O18" s="8">
        <f t="shared" si="1"/>
        <v>103708.3419236933</v>
      </c>
      <c r="Q18" s="64">
        <f t="shared" si="14"/>
        <v>1.7620470005495534E-2</v>
      </c>
      <c r="S18" s="8">
        <f t="shared" si="15"/>
        <v>65.973938153143621</v>
      </c>
      <c r="T18" s="8">
        <f t="shared" si="16"/>
        <v>1484.5774917502108</v>
      </c>
      <c r="U18" s="8">
        <f t="shared" si="17"/>
        <v>22723.792626279439</v>
      </c>
      <c r="V18" s="8">
        <f t="shared" si="18"/>
        <v>2694.2276069180166</v>
      </c>
      <c r="X18" s="8">
        <f t="shared" si="2"/>
        <v>1.5399968253809657</v>
      </c>
      <c r="Y18" s="8">
        <f t="shared" si="3"/>
        <v>34.653754017538866</v>
      </c>
      <c r="Z18" s="8">
        <f t="shared" si="4"/>
        <v>530.43018932496852</v>
      </c>
      <c r="AA18" s="8">
        <f t="shared" si="5"/>
        <v>62.89001502193635</v>
      </c>
      <c r="AC18" s="8">
        <f t="shared" si="6"/>
        <v>1.0636260282297954</v>
      </c>
      <c r="AD18" s="8">
        <f t="shared" si="7"/>
        <v>23.934227747391009</v>
      </c>
      <c r="AE18" s="8">
        <f t="shared" si="8"/>
        <v>366.35098607123911</v>
      </c>
      <c r="AF18" s="8">
        <f t="shared" si="9"/>
        <v>43.436100510497262</v>
      </c>
      <c r="AG18" s="8">
        <f t="shared" si="19"/>
        <v>434.78494035735719</v>
      </c>
      <c r="AR18" s="8"/>
    </row>
    <row r="19" spans="4:44" x14ac:dyDescent="0.2">
      <c r="D19">
        <v>76</v>
      </c>
      <c r="E19" s="53">
        <v>3.2869429999999998E-2</v>
      </c>
      <c r="G19">
        <v>16</v>
      </c>
      <c r="H19" s="53">
        <v>2.486E-2</v>
      </c>
      <c r="I19" s="53">
        <f t="shared" si="10"/>
        <v>2.4556017895887416E-2</v>
      </c>
      <c r="J19" s="53">
        <f t="shared" si="0"/>
        <v>0.67509876092267385</v>
      </c>
      <c r="K19" s="53">
        <f t="shared" si="11"/>
        <v>2.2799783260935555E-2</v>
      </c>
      <c r="M19" s="8">
        <f t="shared" si="12"/>
        <v>83012.664280582903</v>
      </c>
      <c r="N19" s="8">
        <f t="shared" si="13"/>
        <v>20753.166070145726</v>
      </c>
      <c r="O19" s="8">
        <f t="shared" si="1"/>
        <v>103765.83035072863</v>
      </c>
      <c r="Q19" s="64">
        <f t="shared" si="14"/>
        <v>1.3256808219144519E-2</v>
      </c>
      <c r="S19" s="8">
        <f t="shared" si="15"/>
        <v>67.293416916206496</v>
      </c>
      <c r="T19" s="8">
        <f t="shared" si="16"/>
        <v>1485.4004344685081</v>
      </c>
      <c r="U19" s="8">
        <f t="shared" si="17"/>
        <v>22660.680711949633</v>
      </c>
      <c r="V19" s="8">
        <f t="shared" si="18"/>
        <v>3032.2782995747043</v>
      </c>
      <c r="X19" s="8">
        <f t="shared" si="2"/>
        <v>1.1857416343393223</v>
      </c>
      <c r="Y19" s="8">
        <f t="shared" si="3"/>
        <v>26.173453801702383</v>
      </c>
      <c r="Z19" s="8">
        <f t="shared" si="4"/>
        <v>399.29184478901971</v>
      </c>
      <c r="AA19" s="8">
        <f t="shared" si="5"/>
        <v>53.43016882597108</v>
      </c>
      <c r="AC19" s="8">
        <f t="shared" si="6"/>
        <v>0.80049270811690276</v>
      </c>
      <c r="AD19" s="8">
        <f t="shared" si="7"/>
        <v>17.669666230596125</v>
      </c>
      <c r="AE19" s="8">
        <f t="shared" si="8"/>
        <v>269.56142966359579</v>
      </c>
      <c r="AF19" s="8">
        <f t="shared" si="9"/>
        <v>36.070640770302354</v>
      </c>
      <c r="AG19" s="8">
        <f t="shared" si="19"/>
        <v>324.10222937261119</v>
      </c>
      <c r="AR19" s="8"/>
    </row>
    <row r="20" spans="4:44" x14ac:dyDescent="0.2">
      <c r="D20">
        <v>77</v>
      </c>
      <c r="E20" s="53">
        <v>3.7547710000000005E-2</v>
      </c>
      <c r="G20">
        <v>17</v>
      </c>
      <c r="H20" s="53">
        <v>2.4660000000000001E-2</v>
      </c>
      <c r="I20" s="53">
        <f t="shared" si="10"/>
        <v>2.4360850246257219E-2</v>
      </c>
      <c r="J20" s="53">
        <f t="shared" si="0"/>
        <v>0.66091208289531456</v>
      </c>
      <c r="K20" s="53">
        <f t="shared" si="11"/>
        <v>2.1238167852174087E-2</v>
      </c>
      <c r="M20" s="8">
        <f t="shared" si="12"/>
        <v>82929.076023361544</v>
      </c>
      <c r="N20" s="8">
        <f t="shared" si="13"/>
        <v>20732.269005840386</v>
      </c>
      <c r="O20" s="8">
        <f t="shared" si="1"/>
        <v>103661.34502920193</v>
      </c>
      <c r="Q20" s="64">
        <f t="shared" si="14"/>
        <v>9.9363249792554908E-3</v>
      </c>
      <c r="S20" s="8">
        <f t="shared" si="15"/>
        <v>68.639285254530634</v>
      </c>
      <c r="T20" s="8">
        <f t="shared" si="16"/>
        <v>1483.9047345693527</v>
      </c>
      <c r="U20" s="8">
        <f t="shared" si="17"/>
        <v>22552.810446073214</v>
      </c>
      <c r="V20" s="8">
        <f t="shared" si="18"/>
        <v>3407.2893241432002</v>
      </c>
      <c r="X20" s="8">
        <f t="shared" si="2"/>
        <v>0.90993784091846686</v>
      </c>
      <c r="Y20" s="8">
        <f t="shared" si="3"/>
        <v>19.671840481666461</v>
      </c>
      <c r="Z20" s="8">
        <f t="shared" si="4"/>
        <v>298.97828288631172</v>
      </c>
      <c r="AA20" s="8">
        <f t="shared" si="5"/>
        <v>45.16978111730495</v>
      </c>
      <c r="AC20" s="8">
        <f t="shared" si="6"/>
        <v>0.60138891374668935</v>
      </c>
      <c r="AD20" s="8">
        <f t="shared" si="7"/>
        <v>13.001357067122548</v>
      </c>
      <c r="AE20" s="8">
        <f t="shared" si="8"/>
        <v>197.59835968285685</v>
      </c>
      <c r="AF20" s="8">
        <f t="shared" si="9"/>
        <v>29.853254122163463</v>
      </c>
      <c r="AG20" s="8">
        <f t="shared" si="19"/>
        <v>241.05435978588955</v>
      </c>
      <c r="AR20" s="8"/>
    </row>
    <row r="21" spans="4:44" x14ac:dyDescent="0.2">
      <c r="D21">
        <v>78</v>
      </c>
      <c r="E21" s="53">
        <v>4.150015E-2</v>
      </c>
      <c r="G21">
        <v>18</v>
      </c>
      <c r="H21" s="53">
        <v>2.4459999999999999E-2</v>
      </c>
      <c r="I21" s="53">
        <f t="shared" si="10"/>
        <v>2.4165644498780187E-2</v>
      </c>
      <c r="J21" s="53">
        <f t="shared" si="0"/>
        <v>0.64727657622441392</v>
      </c>
      <c r="K21" s="53">
        <f t="shared" si="11"/>
        <v>2.0847146791670716E-2</v>
      </c>
      <c r="M21" s="8">
        <f t="shared" si="12"/>
        <v>82813.183903199519</v>
      </c>
      <c r="N21" s="8">
        <f t="shared" si="13"/>
        <v>20703.29597579988</v>
      </c>
      <c r="O21" s="8">
        <f t="shared" si="1"/>
        <v>103516.47987899939</v>
      </c>
      <c r="Q21" s="64">
        <f t="shared" si="14"/>
        <v>7.4115100161132033E-3</v>
      </c>
      <c r="S21" s="8">
        <f t="shared" si="15"/>
        <v>70.012070959621255</v>
      </c>
      <c r="T21" s="8">
        <f t="shared" si="16"/>
        <v>1481.8310003128747</v>
      </c>
      <c r="U21" s="8">
        <f t="shared" si="17"/>
        <v>22412.345414958425</v>
      </c>
      <c r="V21" s="8">
        <f t="shared" si="18"/>
        <v>3886.8067667175051</v>
      </c>
      <c r="X21" s="8">
        <f t="shared" si="2"/>
        <v>0.69566268952549259</v>
      </c>
      <c r="Y21" s="8">
        <f t="shared" si="3"/>
        <v>14.723954383443967</v>
      </c>
      <c r="Z21" s="8">
        <f t="shared" si="4"/>
        <v>222.69634759035367</v>
      </c>
      <c r="AA21" s="8">
        <f t="shared" si="5"/>
        <v>38.620575165674417</v>
      </c>
      <c r="AC21" s="8">
        <f t="shared" si="6"/>
        <v>0.45028616388312831</v>
      </c>
      <c r="AD21" s="8">
        <f t="shared" si="7"/>
        <v>9.5304707818000622</v>
      </c>
      <c r="AE21" s="8">
        <f t="shared" si="8"/>
        <v>144.14612940596612</v>
      </c>
      <c r="AF21" s="8">
        <f t="shared" si="9"/>
        <v>24.998193665055364</v>
      </c>
      <c r="AG21" s="8">
        <f t="shared" si="19"/>
        <v>179.12508001670469</v>
      </c>
      <c r="AR21" s="8"/>
    </row>
    <row r="22" spans="4:44" x14ac:dyDescent="0.2">
      <c r="D22">
        <v>79</v>
      </c>
      <c r="E22" s="53">
        <v>4.704303E-2</v>
      </c>
      <c r="G22">
        <v>19</v>
      </c>
      <c r="H22" s="53">
        <v>2.427E-2</v>
      </c>
      <c r="I22" s="53">
        <f t="shared" si="10"/>
        <v>2.3980163736996421E-2</v>
      </c>
      <c r="J22" s="53">
        <f t="shared" si="0"/>
        <v>0.63405275958074014</v>
      </c>
      <c r="K22" s="53">
        <f t="shared" si="11"/>
        <v>2.0641510024888652E-2</v>
      </c>
      <c r="M22" s="8">
        <f t="shared" si="12"/>
        <v>82680.449851873534</v>
      </c>
      <c r="N22" s="8">
        <f t="shared" si="13"/>
        <v>20670.112462968384</v>
      </c>
      <c r="O22" s="8">
        <f t="shared" si="1"/>
        <v>103350.56231484193</v>
      </c>
      <c r="Q22" s="64">
        <f t="shared" si="14"/>
        <v>5.505546710006453E-3</v>
      </c>
      <c r="S22" s="8">
        <f t="shared" si="15"/>
        <v>71.412312378813681</v>
      </c>
      <c r="T22" s="8">
        <f t="shared" si="16"/>
        <v>1479.4559022574508</v>
      </c>
      <c r="U22" s="8">
        <f t="shared" si="17"/>
        <v>22284.523907818118</v>
      </c>
      <c r="V22" s="8">
        <f t="shared" si="18"/>
        <v>4289.0638386502869</v>
      </c>
      <c r="X22" s="8">
        <f t="shared" si="2"/>
        <v>0.52927306846938249</v>
      </c>
      <c r="Y22" s="8">
        <f t="shared" si="3"/>
        <v>10.965002237978894</v>
      </c>
      <c r="Z22" s="8">
        <f t="shared" si="4"/>
        <v>165.16197214710812</v>
      </c>
      <c r="AA22" s="8">
        <f t="shared" si="5"/>
        <v>31.788439599905544</v>
      </c>
      <c r="AC22" s="8">
        <f t="shared" si="6"/>
        <v>0.33558704963477798</v>
      </c>
      <c r="AD22" s="8">
        <f t="shared" si="7"/>
        <v>6.9523899277995094</v>
      </c>
      <c r="AE22" s="8">
        <f t="shared" si="8"/>
        <v>104.72140421767125</v>
      </c>
      <c r="AF22" s="8">
        <f t="shared" si="9"/>
        <v>20.155547851085789</v>
      </c>
      <c r="AG22" s="8">
        <f t="shared" si="19"/>
        <v>132.16492904619133</v>
      </c>
      <c r="AR22" s="8"/>
    </row>
    <row r="23" spans="4:44" x14ac:dyDescent="0.2">
      <c r="D23">
        <v>80</v>
      </c>
      <c r="E23" s="53">
        <v>5.2770629999999999E-2</v>
      </c>
      <c r="G23">
        <v>20</v>
      </c>
      <c r="H23" s="53">
        <v>2.4150000000000001E-2</v>
      </c>
      <c r="I23" s="53">
        <f t="shared" si="10"/>
        <v>2.3863000264527503E-2</v>
      </c>
      <c r="J23" s="53">
        <f t="shared" si="0"/>
        <v>0.62048117992903384</v>
      </c>
      <c r="K23" s="53">
        <f t="shared" si="11"/>
        <v>2.1636894287617989E-2</v>
      </c>
      <c r="M23" s="8">
        <f t="shared" si="12"/>
        <v>82630.136364810096</v>
      </c>
      <c r="N23" s="8">
        <f t="shared" si="13"/>
        <v>20657.534091202524</v>
      </c>
      <c r="O23" s="8">
        <f t="shared" si="1"/>
        <v>103287.67045601262</v>
      </c>
      <c r="Q23" s="64">
        <f t="shared" si="14"/>
        <v>4.0660755609949438E-3</v>
      </c>
      <c r="S23" s="8">
        <f t="shared" si="15"/>
        <v>72.840558626389949</v>
      </c>
      <c r="T23" s="8">
        <f t="shared" si="16"/>
        <v>1478.5556097997717</v>
      </c>
      <c r="U23" s="8">
        <f t="shared" si="17"/>
        <v>22142.170425762069</v>
      </c>
      <c r="V23" s="8">
        <f t="shared" si="18"/>
        <v>4858.9649798923156</v>
      </c>
      <c r="X23" s="8">
        <f t="shared" si="2"/>
        <v>0.40102709790055335</v>
      </c>
      <c r="Y23" s="8">
        <f t="shared" si="3"/>
        <v>8.1402569730947185</v>
      </c>
      <c r="Z23" s="8">
        <f t="shared" si="4"/>
        <v>121.90475353995654</v>
      </c>
      <c r="AA23" s="8">
        <f t="shared" si="5"/>
        <v>26.751258659082708</v>
      </c>
      <c r="AC23" s="8">
        <f t="shared" si="6"/>
        <v>0.24882976688885153</v>
      </c>
      <c r="AD23" s="8">
        <f t="shared" si="7"/>
        <v>5.0508762515913563</v>
      </c>
      <c r="AE23" s="8">
        <f t="shared" si="8"/>
        <v>75.639605315430302</v>
      </c>
      <c r="AF23" s="8">
        <f t="shared" si="9"/>
        <v>16.598652537374424</v>
      </c>
      <c r="AG23" s="8">
        <f t="shared" si="19"/>
        <v>97.53796387128493</v>
      </c>
      <c r="AR23" s="8"/>
    </row>
    <row r="24" spans="4:44" x14ac:dyDescent="0.2">
      <c r="D24">
        <v>81</v>
      </c>
      <c r="E24" s="53">
        <v>5.8951179999999999E-2</v>
      </c>
      <c r="G24">
        <v>21</v>
      </c>
      <c r="H24" s="53">
        <v>2.409E-2</v>
      </c>
      <c r="I24" s="53">
        <f t="shared" si="10"/>
        <v>2.3804413380161302E-2</v>
      </c>
      <c r="J24" s="53">
        <f t="shared" si="0"/>
        <v>0.6065957554795236</v>
      </c>
      <c r="K24" s="53">
        <f t="shared" si="11"/>
        <v>2.2632675692837268E-2</v>
      </c>
      <c r="M24" s="8">
        <f t="shared" si="12"/>
        <v>82662.125933424191</v>
      </c>
      <c r="N24" s="8">
        <f t="shared" si="13"/>
        <v>20665.531483356048</v>
      </c>
      <c r="O24" s="8">
        <f t="shared" si="1"/>
        <v>103327.65741678025</v>
      </c>
      <c r="Q24" s="64">
        <f t="shared" si="14"/>
        <v>2.9849172988105689E-3</v>
      </c>
      <c r="S24" s="8">
        <f t="shared" si="15"/>
        <v>74.297369798917757</v>
      </c>
      <c r="T24" s="8">
        <f t="shared" si="16"/>
        <v>1479.1280202811079</v>
      </c>
      <c r="U24" s="8">
        <f t="shared" si="17"/>
        <v>22017.61063149133</v>
      </c>
      <c r="V24" s="8">
        <f t="shared" si="18"/>
        <v>5452.6655783076658</v>
      </c>
      <c r="X24" s="8">
        <f t="shared" si="2"/>
        <v>0.30209871958558332</v>
      </c>
      <c r="Y24" s="8">
        <f t="shared" si="3"/>
        <v>6.0142462948478466</v>
      </c>
      <c r="Z24" s="8">
        <f t="shared" si="4"/>
        <v>89.52526850020935</v>
      </c>
      <c r="AA24" s="8">
        <f t="shared" si="5"/>
        <v>22.170950250235162</v>
      </c>
      <c r="AC24" s="8">
        <f t="shared" si="6"/>
        <v>0.18325180103641367</v>
      </c>
      <c r="AD24" s="8">
        <f t="shared" si="7"/>
        <v>3.648216274863155</v>
      </c>
      <c r="AE24" s="8">
        <f t="shared" si="8"/>
        <v>54.305647880391689</v>
      </c>
      <c r="AF24" s="8">
        <f t="shared" si="9"/>
        <v>13.448804316740331</v>
      </c>
      <c r="AG24" s="8">
        <f t="shared" si="19"/>
        <v>71.58592027303159</v>
      </c>
      <c r="AR24" s="8"/>
    </row>
    <row r="25" spans="4:44" x14ac:dyDescent="0.2">
      <c r="D25">
        <v>82</v>
      </c>
      <c r="E25" s="53">
        <v>6.573641999999999E-2</v>
      </c>
      <c r="G25">
        <v>22</v>
      </c>
      <c r="H25" s="53">
        <v>2.409E-2</v>
      </c>
      <c r="I25" s="53">
        <f t="shared" si="10"/>
        <v>2.3804413380161302E-2</v>
      </c>
      <c r="J25" s="53">
        <f t="shared" si="0"/>
        <v>0.59232660750473454</v>
      </c>
      <c r="K25" s="53">
        <f t="shared" si="11"/>
        <v>2.3804413380161399E-2</v>
      </c>
      <c r="M25" s="8">
        <f t="shared" si="12"/>
        <v>82791.080503122837</v>
      </c>
      <c r="N25" s="8">
        <f t="shared" si="13"/>
        <v>20697.770125780709</v>
      </c>
      <c r="O25" s="8">
        <f t="shared" si="1"/>
        <v>103488.85062890354</v>
      </c>
      <c r="Q25" s="64">
        <f t="shared" si="14"/>
        <v>2.1769384989285367E-3</v>
      </c>
      <c r="S25" s="8">
        <f t="shared" si="15"/>
        <v>75.783317194896114</v>
      </c>
      <c r="T25" s="8">
        <f t="shared" si="16"/>
        <v>1481.4354895753063</v>
      </c>
      <c r="U25" s="8">
        <f t="shared" si="17"/>
        <v>21908.078952994339</v>
      </c>
      <c r="V25" s="8">
        <f t="shared" si="18"/>
        <v>6100.7898614176056</v>
      </c>
      <c r="X25" s="8">
        <f t="shared" si="2"/>
        <v>0.22620693445629383</v>
      </c>
      <c r="Y25" s="8">
        <f t="shared" si="3"/>
        <v>4.4219624199052356</v>
      </c>
      <c r="Z25" s="8">
        <f t="shared" si="4"/>
        <v>65.393803850500547</v>
      </c>
      <c r="AA25" s="8">
        <f t="shared" si="5"/>
        <v>18.210353193753544</v>
      </c>
      <c r="AC25" s="8">
        <f t="shared" si="6"/>
        <v>0.13398838608054237</v>
      </c>
      <c r="AD25" s="8">
        <f t="shared" si="7"/>
        <v>2.6192459986958947</v>
      </c>
      <c r="AE25" s="8">
        <f t="shared" si="8"/>
        <v>38.734489986597033</v>
      </c>
      <c r="AF25" s="8">
        <f t="shared" si="9"/>
        <v>10.786476728719045</v>
      </c>
      <c r="AG25" s="8">
        <f t="shared" si="19"/>
        <v>52.274201100092512</v>
      </c>
      <c r="AR25" s="8"/>
    </row>
    <row r="26" spans="4:44" x14ac:dyDescent="0.2">
      <c r="D26">
        <v>83</v>
      </c>
      <c r="E26" s="53">
        <v>7.2184380000000006E-2</v>
      </c>
      <c r="G26">
        <v>23</v>
      </c>
      <c r="H26" s="53">
        <v>2.4129999999999999E-2</v>
      </c>
      <c r="I26" s="53">
        <f t="shared" si="10"/>
        <v>2.3843471684450026E-2</v>
      </c>
      <c r="J26" s="53">
        <f t="shared" si="0"/>
        <v>0.57787375637469418</v>
      </c>
      <c r="K26" s="53">
        <f t="shared" si="11"/>
        <v>2.4702754378801976E-2</v>
      </c>
      <c r="M26" s="8">
        <f t="shared" si="12"/>
        <v>82994.760361387685</v>
      </c>
      <c r="N26" s="8">
        <f t="shared" si="13"/>
        <v>20748.690090346921</v>
      </c>
      <c r="O26" s="8">
        <f t="shared" si="1"/>
        <v>103743.45045173461</v>
      </c>
      <c r="Q26" s="64">
        <f t="shared" si="14"/>
        <v>1.5762216254728209E-3</v>
      </c>
      <c r="S26" s="8">
        <f t="shared" si="15"/>
        <v>77.298983538794033</v>
      </c>
      <c r="T26" s="8">
        <f t="shared" si="16"/>
        <v>1485.0800678162418</v>
      </c>
      <c r="U26" s="8">
        <f t="shared" si="17"/>
        <v>21803.634483522794</v>
      </c>
      <c r="V26" s="8">
        <f t="shared" si="18"/>
        <v>6819.7230311444146</v>
      </c>
      <c r="X26" s="8">
        <f t="shared" si="2"/>
        <v>0.16827513319364396</v>
      </c>
      <c r="Y26" s="8">
        <f t="shared" si="3"/>
        <v>3.2329279736205789</v>
      </c>
      <c r="Z26" s="8">
        <f t="shared" si="4"/>
        <v>47.465171323746588</v>
      </c>
      <c r="AA26" s="8">
        <f t="shared" si="5"/>
        <v>14.846117618527892</v>
      </c>
      <c r="AC26" s="8">
        <f t="shared" si="6"/>
        <v>9.7241783323063019E-2</v>
      </c>
      <c r="AD26" s="8">
        <f t="shared" si="7"/>
        <v>1.8682242322049523</v>
      </c>
      <c r="AE26" s="8">
        <f t="shared" si="8"/>
        <v>27.428876849821858</v>
      </c>
      <c r="AF26" s="8">
        <f t="shared" si="9"/>
        <v>8.579181755799242</v>
      </c>
      <c r="AG26" s="8">
        <f t="shared" si="19"/>
        <v>37.973524621149117</v>
      </c>
      <c r="AR26" s="8"/>
    </row>
    <row r="27" spans="4:44" x14ac:dyDescent="0.2">
      <c r="D27">
        <v>84</v>
      </c>
      <c r="E27" s="53">
        <v>8.1257309999999999E-2</v>
      </c>
      <c r="G27">
        <v>24</v>
      </c>
      <c r="H27" s="53">
        <v>2.4209999999999999E-2</v>
      </c>
      <c r="I27" s="53">
        <f t="shared" si="10"/>
        <v>2.3921583716671978E-2</v>
      </c>
      <c r="J27" s="53">
        <f t="shared" si="0"/>
        <v>0.56320138825489219</v>
      </c>
      <c r="K27" s="53">
        <f t="shared" si="11"/>
        <v>2.5718160457776952E-2</v>
      </c>
      <c r="M27" s="8">
        <f t="shared" si="12"/>
        <v>83283.46492245578</v>
      </c>
      <c r="N27" s="8">
        <f t="shared" si="13"/>
        <v>20820.866230613945</v>
      </c>
      <c r="O27" s="8">
        <f t="shared" si="1"/>
        <v>104104.33115306972</v>
      </c>
      <c r="Q27" s="64">
        <f t="shared" si="14"/>
        <v>1.1333933596389917E-3</v>
      </c>
      <c r="S27" s="8">
        <f t="shared" si="15"/>
        <v>78.844963209569912</v>
      </c>
      <c r="T27" s="8">
        <f t="shared" si="16"/>
        <v>1490.246049225947</v>
      </c>
      <c r="U27" s="8">
        <f t="shared" si="17"/>
        <v>21728.490354240908</v>
      </c>
      <c r="V27" s="8">
        <f t="shared" si="18"/>
        <v>7514.7065995990242</v>
      </c>
      <c r="X27" s="8">
        <f t="shared" si="2"/>
        <v>0.12427713607053305</v>
      </c>
      <c r="Y27" s="8">
        <f t="shared" si="3"/>
        <v>2.3489580500653715</v>
      </c>
      <c r="Z27" s="8">
        <f t="shared" si="4"/>
        <v>34.248916385232114</v>
      </c>
      <c r="AA27" s="8">
        <f t="shared" si="5"/>
        <v>11.844843051371308</v>
      </c>
      <c r="AC27" s="8">
        <f t="shared" si="6"/>
        <v>6.9993055563266349E-2</v>
      </c>
      <c r="AD27" s="8">
        <f t="shared" si="7"/>
        <v>1.3229364347493218</v>
      </c>
      <c r="AE27" s="8">
        <f t="shared" si="8"/>
        <v>19.28903725438845</v>
      </c>
      <c r="AF27" s="8">
        <f t="shared" si="9"/>
        <v>6.6710320501936344</v>
      </c>
      <c r="AG27" s="8">
        <f t="shared" si="19"/>
        <v>27.352998794894674</v>
      </c>
      <c r="AR27" s="8"/>
    </row>
    <row r="28" spans="4:44" x14ac:dyDescent="0.2">
      <c r="D28">
        <v>85</v>
      </c>
      <c r="E28" s="53">
        <v>9.2639579999999999E-2</v>
      </c>
      <c r="G28">
        <v>25</v>
      </c>
      <c r="H28" s="53">
        <v>2.4309999999999998E-2</v>
      </c>
      <c r="I28" s="53">
        <f t="shared" si="10"/>
        <v>2.4019215177511436E-2</v>
      </c>
      <c r="J28" s="53">
        <f t="shared" si="0"/>
        <v>0.54854806158178593</v>
      </c>
      <c r="K28" s="53">
        <f t="shared" si="11"/>
        <v>2.6362370237658257E-2</v>
      </c>
      <c r="M28" s="8">
        <f t="shared" si="12"/>
        <v>83627.029768984226</v>
      </c>
      <c r="N28" s="8">
        <f t="shared" si="13"/>
        <v>20906.757442246057</v>
      </c>
      <c r="O28" s="8">
        <f t="shared" si="1"/>
        <v>104533.78721123029</v>
      </c>
      <c r="Q28" s="64">
        <f t="shared" si="14"/>
        <v>8.0700506964872013E-4</v>
      </c>
      <c r="S28" s="8">
        <f>S27*(1+$B$5)</f>
        <v>80.421862473761308</v>
      </c>
      <c r="T28" s="8">
        <f t="shared" si="16"/>
        <v>1496.3936819603518</v>
      </c>
      <c r="U28" s="8">
        <f t="shared" si="17"/>
        <v>21604.787551019996</v>
      </c>
      <c r="V28" s="8">
        <f t="shared" si="18"/>
        <v>8494.1343528969755</v>
      </c>
      <c r="X28" s="8">
        <f t="shared" si="2"/>
        <v>9.1149604897561284E-2</v>
      </c>
      <c r="Y28" s="8">
        <f t="shared" si="3"/>
        <v>1.6960026625396041</v>
      </c>
      <c r="Z28" s="8">
        <f t="shared" si="4"/>
        <v>24.486722746737215</v>
      </c>
      <c r="AA28" s="8">
        <f t="shared" si="5"/>
        <v>9.6271954714548755</v>
      </c>
      <c r="AC28" s="8">
        <f t="shared" si="6"/>
        <v>4.9999939080502903E-2</v>
      </c>
      <c r="AD28" s="8">
        <f t="shared" si="7"/>
        <v>0.93033897297364765</v>
      </c>
      <c r="AE28" s="8">
        <f t="shared" si="8"/>
        <v>13.432144297213323</v>
      </c>
      <c r="AF28" s="8">
        <f t="shared" si="9"/>
        <v>5.28097941433552</v>
      </c>
      <c r="AG28" s="8">
        <f t="shared" si="19"/>
        <v>19.693462623602993</v>
      </c>
      <c r="AR28" s="8"/>
    </row>
    <row r="29" spans="4:44" x14ac:dyDescent="0.2">
      <c r="D29">
        <v>86</v>
      </c>
      <c r="E29" s="53">
        <v>0.10700140000000001</v>
      </c>
      <c r="G29">
        <v>26</v>
      </c>
      <c r="H29" s="53">
        <v>2.443E-2</v>
      </c>
      <c r="I29" s="53">
        <f t="shared" si="10"/>
        <v>2.4136360349799893E-2</v>
      </c>
      <c r="J29" s="53">
        <f t="shared" si="0"/>
        <v>0.53390072310461201</v>
      </c>
      <c r="K29" s="53">
        <f t="shared" si="11"/>
        <v>2.7064989657011405E-2</v>
      </c>
      <c r="M29" s="8">
        <f t="shared" si="12"/>
        <v>84031.033003797493</v>
      </c>
      <c r="N29" s="8">
        <f t="shared" si="13"/>
        <v>21007.758250949373</v>
      </c>
      <c r="O29" s="8">
        <f t="shared" si="1"/>
        <v>105038.79125474687</v>
      </c>
      <c r="Q29" s="64">
        <f t="shared" si="14"/>
        <v>5.674894556774088E-4</v>
      </c>
      <c r="S29" s="8">
        <f t="shared" si="15"/>
        <v>82.030299723236539</v>
      </c>
      <c r="T29" s="8">
        <f t="shared" si="16"/>
        <v>1503.6227786978081</v>
      </c>
      <c r="U29" s="8">
        <f t="shared" si="17"/>
        <v>21440.226271679876</v>
      </c>
      <c r="V29" s="8">
        <f t="shared" si="18"/>
        <v>9730.7495055474228</v>
      </c>
      <c r="X29" s="8">
        <f t="shared" si="2"/>
        <v>6.6198867741455891E-2</v>
      </c>
      <c r="Y29" s="8">
        <f t="shared" si="3"/>
        <v>1.2134312052484268</v>
      </c>
      <c r="Z29" s="8">
        <f t="shared" si="4"/>
        <v>17.302371295661338</v>
      </c>
      <c r="AA29" s="8">
        <f t="shared" si="5"/>
        <v>7.8527641824585466</v>
      </c>
      <c r="AC29" s="8">
        <f t="shared" si="6"/>
        <v>3.5343623355869873E-2</v>
      </c>
      <c r="AD29" s="8">
        <f t="shared" si="7"/>
        <v>0.64785179791983594</v>
      </c>
      <c r="AE29" s="8">
        <f t="shared" si="8"/>
        <v>9.2377485461780715</v>
      </c>
      <c r="AF29" s="8">
        <f t="shared" si="9"/>
        <v>4.1925964753846152</v>
      </c>
      <c r="AG29" s="8">
        <f t="shared" si="19"/>
        <v>14.113540442838392</v>
      </c>
      <c r="AR29" s="8"/>
    </row>
    <row r="30" spans="4:44" x14ac:dyDescent="0.2">
      <c r="D30">
        <v>87</v>
      </c>
      <c r="E30" s="53">
        <v>0.12226466000000001</v>
      </c>
      <c r="G30">
        <v>27</v>
      </c>
      <c r="H30" s="53">
        <v>2.4570000000000002E-2</v>
      </c>
      <c r="I30" s="53">
        <f t="shared" si="10"/>
        <v>2.4273012375390805E-2</v>
      </c>
      <c r="J30" s="53">
        <f t="shared" si="0"/>
        <v>0.51924921182601946</v>
      </c>
      <c r="K30" s="53">
        <f t="shared" si="11"/>
        <v>2.7825965040754602E-2</v>
      </c>
      <c r="M30" s="8">
        <f t="shared" si="12"/>
        <v>84501.266906900113</v>
      </c>
      <c r="N30" s="8">
        <f t="shared" si="13"/>
        <v>21125.316726725028</v>
      </c>
      <c r="O30" s="8">
        <f t="shared" si="1"/>
        <v>105626.58363362514</v>
      </c>
      <c r="Q30" s="64">
        <f t="shared" si="14"/>
        <v>3.9274464931188328E-4</v>
      </c>
      <c r="S30" s="8">
        <f t="shared" si="15"/>
        <v>83.670905717701274</v>
      </c>
      <c r="T30" s="8">
        <f t="shared" si="16"/>
        <v>1512.0369845304213</v>
      </c>
      <c r="U30" s="8">
        <f t="shared" si="17"/>
        <v>21218.969550512287</v>
      </c>
      <c r="V30" s="8">
        <f t="shared" si="18"/>
        <v>11302.192326014978</v>
      </c>
      <c r="X30" s="8">
        <f t="shared" si="2"/>
        <v>4.748235674177409E-2</v>
      </c>
      <c r="Y30" s="8">
        <f t="shared" si="3"/>
        <v>0.85806504531527938</v>
      </c>
      <c r="Z30" s="8">
        <f t="shared" si="4"/>
        <v>12.041541480255729</v>
      </c>
      <c r="AA30" s="8">
        <f t="shared" si="5"/>
        <v>6.4138749710516265</v>
      </c>
      <c r="AC30" s="8">
        <f t="shared" si="6"/>
        <v>2.4655176313808078E-2</v>
      </c>
      <c r="AD30" s="8">
        <f t="shared" si="7"/>
        <v>0.44554959847541648</v>
      </c>
      <c r="AE30" s="8">
        <f t="shared" si="8"/>
        <v>6.2525609227931067</v>
      </c>
      <c r="AF30" s="8">
        <f t="shared" si="9"/>
        <v>3.3303995234691905</v>
      </c>
      <c r="AG30" s="8">
        <f t="shared" si="19"/>
        <v>10.053165221051522</v>
      </c>
      <c r="AR30" s="8"/>
    </row>
    <row r="31" spans="4:44" x14ac:dyDescent="0.2">
      <c r="D31">
        <v>88</v>
      </c>
      <c r="E31" s="53">
        <v>0.13987938999999999</v>
      </c>
      <c r="G31">
        <v>28</v>
      </c>
      <c r="H31" s="53">
        <v>2.4719999999999999E-2</v>
      </c>
      <c r="I31" s="53">
        <f t="shared" si="10"/>
        <v>2.4419404540743664E-2</v>
      </c>
      <c r="J31" s="53">
        <f t="shared" si="0"/>
        <v>0.50472410428806347</v>
      </c>
      <c r="K31" s="53">
        <f t="shared" si="11"/>
        <v>2.8371993005270855E-2</v>
      </c>
      <c r="M31" s="8">
        <f t="shared" si="12"/>
        <v>85020.543140026246</v>
      </c>
      <c r="N31" s="8">
        <f t="shared" si="13"/>
        <v>21255.135785006561</v>
      </c>
      <c r="O31" s="8">
        <f t="shared" si="1"/>
        <v>106275.67892503281</v>
      </c>
      <c r="Q31" s="64">
        <f t="shared" si="14"/>
        <v>2.6716254018013363E-4</v>
      </c>
      <c r="S31" s="8">
        <f t="shared" si="15"/>
        <v>85.344323832055295</v>
      </c>
      <c r="T31" s="8">
        <f t="shared" si="16"/>
        <v>1521.328737168159</v>
      </c>
      <c r="U31" s="8">
        <f t="shared" si="17"/>
        <v>20984.482005343765</v>
      </c>
      <c r="V31" s="8">
        <f t="shared" si="18"/>
        <v>12993.759750038304</v>
      </c>
      <c r="X31" s="8">
        <f t="shared" si="2"/>
        <v>3.351852653418036E-2</v>
      </c>
      <c r="Y31" s="8">
        <f t="shared" si="3"/>
        <v>0.59749372136719892</v>
      </c>
      <c r="Z31" s="8">
        <f t="shared" si="4"/>
        <v>8.2415430261802616</v>
      </c>
      <c r="AA31" s="8">
        <f t="shared" si="5"/>
        <v>5.1032296162716575</v>
      </c>
      <c r="AC31" s="8">
        <f t="shared" si="6"/>
        <v>1.691760828201987E-2</v>
      </c>
      <c r="AD31" s="8">
        <f t="shared" si="7"/>
        <v>0.30156948333480121</v>
      </c>
      <c r="AE31" s="8">
        <f t="shared" si="8"/>
        <v>4.1597054218403686</v>
      </c>
      <c r="AF31" s="8">
        <f t="shared" si="9"/>
        <v>2.5757229970490303</v>
      </c>
      <c r="AG31" s="8">
        <f t="shared" si="19"/>
        <v>7.0539155105062203</v>
      </c>
      <c r="AR31" s="8"/>
    </row>
    <row r="32" spans="4:44" x14ac:dyDescent="0.2">
      <c r="D32">
        <v>89</v>
      </c>
      <c r="E32" s="53">
        <v>0.16003311000000001</v>
      </c>
      <c r="G32">
        <v>29</v>
      </c>
      <c r="H32" s="53">
        <v>2.487E-2</v>
      </c>
      <c r="I32" s="53">
        <f t="shared" si="10"/>
        <v>2.4565775278567011E-2</v>
      </c>
      <c r="J32" s="53">
        <f t="shared" si="0"/>
        <v>0.4904619960109568</v>
      </c>
      <c r="K32" s="53">
        <f t="shared" si="11"/>
        <v>2.8664155937620766E-2</v>
      </c>
      <c r="M32" s="8">
        <f t="shared" si="12"/>
        <v>85568.006571671853</v>
      </c>
      <c r="N32" s="8">
        <f t="shared" si="13"/>
        <v>21392.001642917963</v>
      </c>
      <c r="O32" s="8">
        <f t="shared" si="1"/>
        <v>106960.00821458982</v>
      </c>
      <c r="Q32" s="64">
        <f t="shared" si="14"/>
        <v>1.780888054473867E-4</v>
      </c>
      <c r="S32" s="8">
        <f t="shared" si="15"/>
        <v>87.051210308696398</v>
      </c>
      <c r="T32" s="8">
        <f t="shared" si="16"/>
        <v>1531.1248619675434</v>
      </c>
      <c r="U32" s="8">
        <f t="shared" si="17"/>
        <v>20695.793647261053</v>
      </c>
      <c r="V32" s="8">
        <f t="shared" si="18"/>
        <v>14961.500703451813</v>
      </c>
      <c r="X32" s="8">
        <f t="shared" si="2"/>
        <v>2.3256822471826363E-2</v>
      </c>
      <c r="Y32" s="8">
        <f t="shared" si="3"/>
        <v>0.40905920745620539</v>
      </c>
      <c r="Z32" s="8">
        <f t="shared" si="4"/>
        <v>5.5291408018461352</v>
      </c>
      <c r="AA32" s="8">
        <f t="shared" si="5"/>
        <v>3.9971525328410427</v>
      </c>
      <c r="AC32" s="8">
        <f t="shared" si="6"/>
        <v>1.1406587570404431E-2</v>
      </c>
      <c r="AD32" s="8">
        <f t="shared" si="7"/>
        <v>0.20062799537563056</v>
      </c>
      <c r="AE32" s="8">
        <f t="shared" si="8"/>
        <v>2.7118334338990775</v>
      </c>
      <c r="AF32" s="8">
        <f t="shared" si="9"/>
        <v>1.9604514096174694</v>
      </c>
      <c r="AG32" s="8">
        <f t="shared" si="19"/>
        <v>4.8843194264625822</v>
      </c>
      <c r="AR32" s="8"/>
    </row>
    <row r="33" spans="4:44" x14ac:dyDescent="0.2">
      <c r="D33">
        <v>90</v>
      </c>
      <c r="E33" s="53">
        <v>0.18075868</v>
      </c>
      <c r="G33">
        <v>30</v>
      </c>
      <c r="H33" s="53">
        <v>2.5020000000000001E-2</v>
      </c>
      <c r="I33" s="53">
        <f t="shared" si="10"/>
        <v>2.4712124595133091E-2</v>
      </c>
      <c r="J33" s="53">
        <f t="shared" si="0"/>
        <v>0.47646370067584193</v>
      </c>
      <c r="K33" s="53">
        <f t="shared" si="11"/>
        <v>2.8956254775549289E-2</v>
      </c>
      <c r="M33" s="8">
        <f t="shared" si="12"/>
        <v>86144.154157072102</v>
      </c>
      <c r="N33" s="8">
        <f t="shared" si="13"/>
        <v>21536.038539268025</v>
      </c>
      <c r="O33" s="8">
        <f t="shared" si="1"/>
        <v>107680.19269634012</v>
      </c>
      <c r="Q33" s="64">
        <f t="shared" si="14"/>
        <v>1.1593124254297877E-4</v>
      </c>
      <c r="S33" s="8">
        <f t="shared" si="15"/>
        <v>88.79223451487033</v>
      </c>
      <c r="T33" s="8">
        <f t="shared" si="16"/>
        <v>1541.4342512768524</v>
      </c>
      <c r="U33" s="8">
        <f t="shared" si="17"/>
        <v>20346.974378087743</v>
      </c>
      <c r="V33" s="8">
        <f t="shared" si="18"/>
        <v>17232.396122594597</v>
      </c>
      <c r="X33" s="8">
        <f t="shared" si="2"/>
        <v>1.5812902977757476E-2</v>
      </c>
      <c r="Y33" s="8">
        <f t="shared" si="3"/>
        <v>0.27451218448558157</v>
      </c>
      <c r="Z33" s="8">
        <f t="shared" si="4"/>
        <v>3.62356836146223</v>
      </c>
      <c r="AA33" s="8">
        <f t="shared" si="5"/>
        <v>3.06889684046905</v>
      </c>
      <c r="AC33" s="8">
        <f t="shared" si="6"/>
        <v>7.5342742712103672E-3</v>
      </c>
      <c r="AD33" s="8">
        <f t="shared" si="7"/>
        <v>0.13079509130060962</v>
      </c>
      <c r="AE33" s="8">
        <f t="shared" si="8"/>
        <v>1.7264987911541909</v>
      </c>
      <c r="AF33" s="8">
        <f t="shared" si="9"/>
        <v>1.4622179456022824</v>
      </c>
      <c r="AG33" s="8">
        <f t="shared" si="19"/>
        <v>3.3270461023282936</v>
      </c>
      <c r="AR33" s="8"/>
    </row>
    <row r="34" spans="4:44" x14ac:dyDescent="0.2">
      <c r="D34">
        <v>91</v>
      </c>
      <c r="E34" s="53">
        <v>0.20019365</v>
      </c>
      <c r="G34">
        <v>31</v>
      </c>
      <c r="H34" s="53">
        <v>2.5180000000000001E-2</v>
      </c>
      <c r="I34" s="53">
        <f t="shared" si="10"/>
        <v>2.4868206928880785E-2</v>
      </c>
      <c r="J34" s="53">
        <f t="shared" si="0"/>
        <v>0.46258987582736716</v>
      </c>
      <c r="K34" s="53">
        <f t="shared" si="11"/>
        <v>2.9550676941311613E-2</v>
      </c>
      <c r="M34" s="8">
        <f t="shared" si="12"/>
        <v>86775.747166721863</v>
      </c>
      <c r="N34" s="8">
        <f t="shared" si="13"/>
        <v>21693.936791680466</v>
      </c>
      <c r="O34" s="8">
        <f t="shared" si="1"/>
        <v>108469.68395840233</v>
      </c>
      <c r="Q34" s="64">
        <f t="shared" si="14"/>
        <v>7.3606139731866309E-5</v>
      </c>
      <c r="S34" s="8">
        <f t="shared" si="15"/>
        <v>90.568079205167734</v>
      </c>
      <c r="T34" s="8">
        <f t="shared" si="16"/>
        <v>1552.7357621857184</v>
      </c>
      <c r="U34" s="8">
        <f t="shared" si="17"/>
        <v>19990.454003924478</v>
      </c>
      <c r="V34" s="8">
        <f t="shared" si="18"/>
        <v>19606.836892337978</v>
      </c>
      <c r="X34" s="8">
        <f t="shared" si="2"/>
        <v>1.0499669956986013E-2</v>
      </c>
      <c r="Y34" s="8">
        <f t="shared" si="3"/>
        <v>0.18001058625110952</v>
      </c>
      <c r="Z34" s="8">
        <f t="shared" si="4"/>
        <v>2.3175181716732296</v>
      </c>
      <c r="AA34" s="8">
        <f t="shared" si="5"/>
        <v>2.2730449632662584</v>
      </c>
      <c r="AC34" s="8">
        <f t="shared" si="6"/>
        <v>4.8570410216304972E-3</v>
      </c>
      <c r="AD34" s="8">
        <f t="shared" si="7"/>
        <v>8.3271074741512324E-2</v>
      </c>
      <c r="AE34" s="8">
        <f t="shared" si="8"/>
        <v>1.0720604432619862</v>
      </c>
      <c r="AF34" s="8">
        <f t="shared" si="9"/>
        <v>1.0514875873073608</v>
      </c>
      <c r="AG34" s="8">
        <f t="shared" si="19"/>
        <v>2.2116761463324899</v>
      </c>
      <c r="AR34" s="8"/>
    </row>
    <row r="35" spans="4:44" x14ac:dyDescent="0.2">
      <c r="D35">
        <v>92</v>
      </c>
      <c r="E35" s="53">
        <v>0.22469547000000001</v>
      </c>
      <c r="G35">
        <v>32</v>
      </c>
      <c r="H35" s="53">
        <v>2.5340000000000001E-2</v>
      </c>
      <c r="I35" s="53">
        <f t="shared" si="10"/>
        <v>2.5024264904735357E-2</v>
      </c>
      <c r="J35" s="53">
        <f t="shared" si="0"/>
        <v>0.44898020595179028</v>
      </c>
      <c r="K35" s="53">
        <f t="shared" si="11"/>
        <v>2.98620621562272E-2</v>
      </c>
      <c r="M35" s="8">
        <f t="shared" si="12"/>
        <v>87439.193933082468</v>
      </c>
      <c r="N35" s="8">
        <f t="shared" si="13"/>
        <v>21859.798483270617</v>
      </c>
      <c r="O35" s="8">
        <f t="shared" si="1"/>
        <v>109298.99241635308</v>
      </c>
      <c r="Q35" s="64">
        <f t="shared" si="14"/>
        <v>4.562475991631383E-5</v>
      </c>
      <c r="S35" s="8">
        <f t="shared" si="15"/>
        <v>92.379440789271086</v>
      </c>
      <c r="T35" s="8">
        <f t="shared" si="16"/>
        <v>1564.6072534038274</v>
      </c>
      <c r="U35" s="8">
        <f t="shared" si="17"/>
        <v>19665.457212645237</v>
      </c>
      <c r="V35" s="8">
        <f t="shared" si="18"/>
        <v>21880.964233152044</v>
      </c>
      <c r="X35" s="8">
        <f t="shared" si="2"/>
        <v>6.7996940270867575E-3</v>
      </c>
      <c r="Y35" s="8">
        <f t="shared" si="3"/>
        <v>0.11516470011953367</v>
      </c>
      <c r="Z35" s="8">
        <f t="shared" si="4"/>
        <v>1.4474983914850035</v>
      </c>
      <c r="AA35" s="8">
        <f t="shared" si="5"/>
        <v>1.6105733108133584</v>
      </c>
      <c r="AC35" s="8">
        <f t="shared" si="6"/>
        <v>3.0529280246905707E-3</v>
      </c>
      <c r="AD35" s="8">
        <f t="shared" si="7"/>
        <v>5.1706670778044396E-2</v>
      </c>
      <c r="AE35" s="8">
        <f t="shared" si="8"/>
        <v>0.64989812592382201</v>
      </c>
      <c r="AF35" s="8">
        <f t="shared" si="9"/>
        <v>0.72311553678943841</v>
      </c>
      <c r="AG35" s="8">
        <f t="shared" si="19"/>
        <v>1.4277732615159953</v>
      </c>
      <c r="AR35" s="8"/>
    </row>
    <row r="36" spans="4:44" x14ac:dyDescent="0.2">
      <c r="D36">
        <v>93</v>
      </c>
      <c r="E36" s="53">
        <v>0.24599945000000001</v>
      </c>
      <c r="G36">
        <v>33</v>
      </c>
      <c r="H36" s="53">
        <v>2.5499999999999998E-2</v>
      </c>
      <c r="I36" s="53">
        <f t="shared" si="10"/>
        <v>2.5180298530298326E-2</v>
      </c>
      <c r="J36" s="53">
        <f t="shared" si="0"/>
        <v>0.43563530089638075</v>
      </c>
      <c r="K36" s="53">
        <f t="shared" si="11"/>
        <v>3.0173374548313252E-2</v>
      </c>
      <c r="M36" s="8">
        <f t="shared" si="12"/>
        <v>88135.146395904783</v>
      </c>
      <c r="N36" s="8">
        <f t="shared" si="13"/>
        <v>22033.786598976196</v>
      </c>
      <c r="O36" s="8">
        <f t="shared" si="1"/>
        <v>110168.93299488098</v>
      </c>
      <c r="Q36" s="64">
        <f t="shared" si="14"/>
        <v>2.7414139358542415E-5</v>
      </c>
      <c r="S36" s="8">
        <f t="shared" si="15"/>
        <v>94.227029605056515</v>
      </c>
      <c r="T36" s="8">
        <f t="shared" si="16"/>
        <v>1577.0603905197686</v>
      </c>
      <c r="U36" s="8">
        <f t="shared" si="17"/>
        <v>19214.767513259481</v>
      </c>
      <c r="V36" s="8">
        <f t="shared" si="18"/>
        <v>24754.46017868329</v>
      </c>
      <c r="X36" s="8">
        <f t="shared" ref="X36:X53" si="20">S36*Q35</f>
        <v>4.299085603358099E-3</v>
      </c>
      <c r="Y36" s="8">
        <f t="shared" ref="Y36:Y53" si="21">T36*Q35</f>
        <v>7.1953001690992571E-2</v>
      </c>
      <c r="Z36" s="8">
        <f t="shared" ref="Z36:Z53" si="22">U36*Q35</f>
        <v>0.87666915464025041</v>
      </c>
      <c r="AA36" s="8">
        <f t="shared" ref="AA36:AA53" si="23">V36*Q35</f>
        <v>1.1294163025103763</v>
      </c>
      <c r="AC36" s="8">
        <f t="shared" ref="AC36:AC53" si="24">X36*J36</f>
        <v>1.8728334503982039E-3</v>
      </c>
      <c r="AD36" s="8">
        <f t="shared" ref="AD36:AD53" si="25">Y36*J36</f>
        <v>3.1345267542053343E-2</v>
      </c>
      <c r="AE36" s="8">
        <f t="shared" ref="AE36:AE53" si="26">Z36*J36</f>
        <v>0.38190803096828124</v>
      </c>
      <c r="AF36" s="8">
        <f t="shared" ref="AF36:AF53" si="27">AA36*J36</f>
        <v>0.49201361078138556</v>
      </c>
      <c r="AG36" s="8">
        <f t="shared" si="19"/>
        <v>0.90713974274211839</v>
      </c>
      <c r="AR36" s="8"/>
    </row>
    <row r="37" spans="4:44" x14ac:dyDescent="0.2">
      <c r="D37">
        <v>94</v>
      </c>
      <c r="E37" s="53">
        <v>0.27561788000000004</v>
      </c>
      <c r="G37">
        <v>34</v>
      </c>
      <c r="H37" s="53">
        <v>2.5659999999999999E-2</v>
      </c>
      <c r="I37" s="53">
        <f t="shared" si="10"/>
        <v>2.5336307813167001E-2</v>
      </c>
      <c r="J37" s="53">
        <f t="shared" si="0"/>
        <v>0.42255550600771608</v>
      </c>
      <c r="K37" s="53">
        <f t="shared" si="11"/>
        <v>3.0484614147833235E-2</v>
      </c>
      <c r="M37" s="8">
        <f t="shared" si="12"/>
        <v>88864.291917679759</v>
      </c>
      <c r="N37" s="8">
        <f t="shared" si="13"/>
        <v>22216.07297941994</v>
      </c>
      <c r="O37" s="8">
        <f t="shared" si="1"/>
        <v>111080.3648970997</v>
      </c>
      <c r="Q37" s="64">
        <f t="shared" si="14"/>
        <v>1.6019464019441161E-5</v>
      </c>
      <c r="S37" s="8">
        <f t="shared" si="15"/>
        <v>96.111570197157647</v>
      </c>
      <c r="T37" s="8">
        <f t="shared" si="16"/>
        <v>1590.1074729646175</v>
      </c>
      <c r="U37" s="8">
        <f t="shared" si="17"/>
        <v>18841.404648513122</v>
      </c>
      <c r="V37" s="8">
        <f t="shared" si="18"/>
        <v>27325.708670485834</v>
      </c>
      <c r="X37" s="8">
        <f t="shared" si="20"/>
        <v>2.6348159793532118E-3</v>
      </c>
      <c r="Y37" s="8">
        <f t="shared" si="21"/>
        <v>4.3591427858911742E-2</v>
      </c>
      <c r="Z37" s="8">
        <f t="shared" si="22"/>
        <v>0.51652089274502755</v>
      </c>
      <c r="AA37" s="8">
        <f t="shared" si="23"/>
        <v>0.74911078556362942</v>
      </c>
      <c r="AC37" s="8">
        <f t="shared" si="24"/>
        <v>1.1133559993928123E-3</v>
      </c>
      <c r="AD37" s="8">
        <f t="shared" si="25"/>
        <v>1.8419797856521303E-2</v>
      </c>
      <c r="AE37" s="8">
        <f t="shared" si="26"/>
        <v>0.21825874719743235</v>
      </c>
      <c r="AF37" s="8">
        <f t="shared" si="27"/>
        <v>0.31654088704967714</v>
      </c>
      <c r="AG37" s="8">
        <f t="shared" si="19"/>
        <v>0.55433278810302355</v>
      </c>
      <c r="AR37" s="8"/>
    </row>
    <row r="38" spans="4:44" x14ac:dyDescent="0.2">
      <c r="D38">
        <v>95</v>
      </c>
      <c r="E38" s="53">
        <v>0.30556044000000004</v>
      </c>
      <c r="G38">
        <v>35</v>
      </c>
      <c r="H38" s="53">
        <v>2.581E-2</v>
      </c>
      <c r="I38" s="53">
        <f t="shared" si="10"/>
        <v>2.548254441449891E-2</v>
      </c>
      <c r="J38" s="53">
        <f t="shared" si="0"/>
        <v>0.40988073390848667</v>
      </c>
      <c r="K38" s="53">
        <f t="shared" si="11"/>
        <v>3.0454588859783846E-2</v>
      </c>
      <c r="M38" s="8">
        <f t="shared" si="12"/>
        <v>89596.779479445919</v>
      </c>
      <c r="N38" s="8">
        <f t="shared" si="13"/>
        <v>22399.19486986148</v>
      </c>
      <c r="O38" s="8">
        <f t="shared" si="1"/>
        <v>111995.97434930739</v>
      </c>
      <c r="Q38" s="64">
        <f t="shared" si="14"/>
        <v>8.9932653134415454E-6</v>
      </c>
      <c r="S38" s="8">
        <f t="shared" si="15"/>
        <v>98.033801601100805</v>
      </c>
      <c r="T38" s="8">
        <f t="shared" si="16"/>
        <v>1603.2143567385515</v>
      </c>
      <c r="U38" s="8">
        <f t="shared" si="17"/>
        <v>18250.513579848805</v>
      </c>
      <c r="V38" s="8">
        <f t="shared" si="18"/>
        <v>30868.093018690488</v>
      </c>
      <c r="X38" s="8">
        <f t="shared" si="20"/>
        <v>1.5704489574378676E-3</v>
      </c>
      <c r="Y38" s="8">
        <f t="shared" si="21"/>
        <v>2.5682634703224731E-2</v>
      </c>
      <c r="Z38" s="8">
        <f t="shared" si="22"/>
        <v>0.29236344562871019</v>
      </c>
      <c r="AA38" s="8">
        <f t="shared" si="23"/>
        <v>0.49449030546167516</v>
      </c>
      <c r="AC38" s="8">
        <f t="shared" si="24"/>
        <v>6.4369677124045087E-4</v>
      </c>
      <c r="AD38" s="8">
        <f t="shared" si="25"/>
        <v>1.0526817160861322E-2</v>
      </c>
      <c r="AE38" s="8">
        <f t="shared" si="26"/>
        <v>0.11983414366230967</v>
      </c>
      <c r="AF38" s="8">
        <f t="shared" si="27"/>
        <v>0.20268204931326317</v>
      </c>
      <c r="AG38" s="8">
        <f t="shared" si="19"/>
        <v>0.3336867069076746</v>
      </c>
      <c r="AR38" s="8"/>
    </row>
    <row r="39" spans="4:44" x14ac:dyDescent="0.2">
      <c r="D39">
        <v>96</v>
      </c>
      <c r="E39" s="53">
        <v>0.33257691</v>
      </c>
      <c r="G39">
        <v>36</v>
      </c>
      <c r="H39" s="53">
        <v>2.596E-2</v>
      </c>
      <c r="I39" s="53">
        <f t="shared" si="10"/>
        <v>2.5628759633814266E-2</v>
      </c>
      <c r="J39" s="53">
        <f t="shared" si="0"/>
        <v>0.39747018785099697</v>
      </c>
      <c r="K39" s="53">
        <f t="shared" si="11"/>
        <v>3.0746292309851757E-2</v>
      </c>
      <c r="M39" s="8">
        <f t="shared" si="12"/>
        <v>90361.659728555795</v>
      </c>
      <c r="N39" s="8">
        <f t="shared" si="13"/>
        <v>22590.414932138949</v>
      </c>
      <c r="O39" s="8">
        <f t="shared" si="1"/>
        <v>112952.07466069475</v>
      </c>
      <c r="Q39" s="64">
        <f t="shared" si="14"/>
        <v>4.8400913856029469E-6</v>
      </c>
      <c r="S39" s="8">
        <f t="shared" si="15"/>
        <v>99.994477633122827</v>
      </c>
      <c r="T39" s="8">
        <f t="shared" si="16"/>
        <v>1616.900864263524</v>
      </c>
      <c r="U39" s="8">
        <f t="shared" si="17"/>
        <v>17645.512553383502</v>
      </c>
      <c r="V39" s="8">
        <f t="shared" si="18"/>
        <v>34513.685632234745</v>
      </c>
      <c r="X39" s="8">
        <f t="shared" si="20"/>
        <v>8.9927686723366993E-4</v>
      </c>
      <c r="Y39" s="8">
        <f t="shared" si="21"/>
        <v>1.4541218457854806E-2</v>
      </c>
      <c r="Z39" s="8">
        <f t="shared" si="22"/>
        <v>0.15869077598424119</v>
      </c>
      <c r="AA39" s="8">
        <f t="shared" si="23"/>
        <v>0.31039073183540256</v>
      </c>
      <c r="AC39" s="8">
        <f t="shared" si="24"/>
        <v>3.5743574534942283E-4</v>
      </c>
      <c r="AD39" s="8">
        <f t="shared" si="25"/>
        <v>5.7797008320259339E-3</v>
      </c>
      <c r="AE39" s="8">
        <f t="shared" si="26"/>
        <v>6.3074852540676823E-2</v>
      </c>
      <c r="AF39" s="8">
        <f t="shared" si="27"/>
        <v>0.12337106248982588</v>
      </c>
      <c r="AG39" s="8">
        <f t="shared" si="19"/>
        <v>0.19258305160787806</v>
      </c>
      <c r="AR39" s="8"/>
    </row>
    <row r="40" spans="4:44" x14ac:dyDescent="0.2">
      <c r="D40">
        <v>97</v>
      </c>
      <c r="E40" s="53">
        <v>0.35657767000000001</v>
      </c>
      <c r="G40">
        <v>37</v>
      </c>
      <c r="H40" s="53">
        <v>2.6110000000000001E-2</v>
      </c>
      <c r="I40" s="53">
        <f t="shared" si="10"/>
        <v>2.5774953477364682E-2</v>
      </c>
      <c r="J40" s="53">
        <f t="shared" si="0"/>
        <v>0.38532302185706202</v>
      </c>
      <c r="K40" s="53">
        <f t="shared" si="11"/>
        <v>3.1037931845179736E-2</v>
      </c>
      <c r="M40" s="8">
        <f t="shared" si="12"/>
        <v>91159.651578764751</v>
      </c>
      <c r="N40" s="8">
        <f t="shared" si="13"/>
        <v>22789.912894691188</v>
      </c>
      <c r="O40" s="8">
        <f t="shared" si="1"/>
        <v>113949.56447345595</v>
      </c>
      <c r="Q40" s="64">
        <f t="shared" si="14"/>
        <v>2.503551280057663E-6</v>
      </c>
      <c r="S40" s="8">
        <f t="shared" si="15"/>
        <v>101.99436718578528</v>
      </c>
      <c r="T40" s="8">
        <f t="shared" si="16"/>
        <v>1631.1798595382243</v>
      </c>
      <c r="U40" s="8">
        <f t="shared" si="17"/>
        <v>17108.824941726343</v>
      </c>
      <c r="V40" s="8">
        <f t="shared" si="18"/>
        <v>37896.994048427754</v>
      </c>
      <c r="X40" s="8">
        <f t="shared" si="20"/>
        <v>4.9366205799594319E-4</v>
      </c>
      <c r="Y40" s="8">
        <f t="shared" si="21"/>
        <v>7.8950595865199848E-3</v>
      </c>
      <c r="Z40" s="8">
        <f t="shared" si="22"/>
        <v>8.2808276218238511E-2</v>
      </c>
      <c r="AA40" s="8">
        <f t="shared" si="23"/>
        <v>0.18342491443404133</v>
      </c>
      <c r="AC40" s="8">
        <f t="shared" si="24"/>
        <v>1.9021935596317304E-4</v>
      </c>
      <c r="AD40" s="8">
        <f t="shared" si="25"/>
        <v>3.0421482176194469E-3</v>
      </c>
      <c r="AE40" s="8">
        <f t="shared" si="26"/>
        <v>3.1907935227185949E-2</v>
      </c>
      <c r="AF40" s="8">
        <f t="shared" si="27"/>
        <v>7.0677842313597833E-2</v>
      </c>
      <c r="AG40" s="8">
        <f t="shared" si="19"/>
        <v>0.10581814511436641</v>
      </c>
      <c r="AR40" s="8"/>
    </row>
    <row r="41" spans="4:44" x14ac:dyDescent="0.2">
      <c r="D41">
        <v>98</v>
      </c>
      <c r="E41" s="53">
        <v>0.37908291000000005</v>
      </c>
      <c r="G41">
        <v>38</v>
      </c>
      <c r="H41" s="53">
        <v>2.6259999999999999E-2</v>
      </c>
      <c r="I41" s="53">
        <f t="shared" si="10"/>
        <v>2.5921125951399046E-2</v>
      </c>
      <c r="J41" s="53">
        <f t="shared" si="0"/>
        <v>0.37343818647922677</v>
      </c>
      <c r="K41" s="53">
        <f t="shared" si="11"/>
        <v>3.1329507490670302E-2</v>
      </c>
      <c r="M41" s="8">
        <f t="shared" si="12"/>
        <v>91991.509139589878</v>
      </c>
      <c r="N41" s="8">
        <f t="shared" si="13"/>
        <v>22997.87728489747</v>
      </c>
      <c r="O41" s="8">
        <f t="shared" si="1"/>
        <v>114989.38642448734</v>
      </c>
      <c r="Q41" s="64">
        <f t="shared" si="14"/>
        <v>1.2484016183641176E-6</v>
      </c>
      <c r="S41" s="8">
        <f t="shared" si="15"/>
        <v>104.03425452950098</v>
      </c>
      <c r="T41" s="8">
        <f t="shared" si="16"/>
        <v>1646.0648363423545</v>
      </c>
      <c r="U41" s="8">
        <f t="shared" si="17"/>
        <v>16644.12086068065</v>
      </c>
      <c r="V41" s="8">
        <f t="shared" si="18"/>
        <v>41002.647485973328</v>
      </c>
      <c r="X41" s="8">
        <f t="shared" si="20"/>
        <v>2.6045509109717693E-4</v>
      </c>
      <c r="Y41" s="8">
        <f t="shared" si="21"/>
        <v>4.1210077280828088E-3</v>
      </c>
      <c r="Z41" s="8">
        <f t="shared" si="22"/>
        <v>4.1669410086191495E-2</v>
      </c>
      <c r="AA41" s="8">
        <f t="shared" si="23"/>
        <v>0.10265223059926164</v>
      </c>
      <c r="AC41" s="8">
        <f t="shared" si="24"/>
        <v>9.7263876878611559E-5</v>
      </c>
      <c r="AD41" s="8">
        <f t="shared" si="25"/>
        <v>1.5389416524421225E-3</v>
      </c>
      <c r="AE41" s="8">
        <f t="shared" si="26"/>
        <v>1.5560948934246553E-2</v>
      </c>
      <c r="AF41" s="8">
        <f t="shared" si="27"/>
        <v>3.8334262833035655E-2</v>
      </c>
      <c r="AG41" s="8">
        <f t="shared" si="19"/>
        <v>5.5531417296602943E-2</v>
      </c>
      <c r="AR41" s="8"/>
    </row>
    <row r="42" spans="4:44" x14ac:dyDescent="0.2">
      <c r="D42">
        <v>99</v>
      </c>
      <c r="E42" s="53">
        <v>0.40251482</v>
      </c>
      <c r="G42">
        <v>39</v>
      </c>
      <c r="H42" s="53">
        <v>2.64E-2</v>
      </c>
      <c r="I42" s="53">
        <f t="shared" si="10"/>
        <v>2.6057534319289598E-2</v>
      </c>
      <c r="J42" s="53">
        <f t="shared" si="0"/>
        <v>0.36195193998144004</v>
      </c>
      <c r="K42" s="53">
        <f t="shared" si="11"/>
        <v>3.1241052299130538E-2</v>
      </c>
      <c r="M42" s="8">
        <f t="shared" si="12"/>
        <v>92822.74661856427</v>
      </c>
      <c r="N42" s="8">
        <f t="shared" si="13"/>
        <v>23205.686654641067</v>
      </c>
      <c r="O42" s="8">
        <f t="shared" si="1"/>
        <v>116028.43327320533</v>
      </c>
      <c r="Q42" s="64">
        <f t="shared" si="14"/>
        <v>6.0074427252010227E-7</v>
      </c>
      <c r="S42" s="8">
        <f t="shared" si="15"/>
        <v>106.11493962009101</v>
      </c>
      <c r="T42" s="8">
        <f t="shared" si="16"/>
        <v>1660.9387176123464</v>
      </c>
      <c r="U42" s="8">
        <f t="shared" si="17"/>
        <v>16207.11423077801</v>
      </c>
      <c r="V42" s="8">
        <f t="shared" si="18"/>
        <v>43984.396127947504</v>
      </c>
      <c r="X42" s="8">
        <f t="shared" si="20"/>
        <v>1.3247406235433222E-4</v>
      </c>
      <c r="Y42" s="8">
        <f t="shared" si="21"/>
        <v>2.0735185830708753E-3</v>
      </c>
      <c r="Z42" s="8">
        <f t="shared" si="22"/>
        <v>2.0232987634715389E-2</v>
      </c>
      <c r="AA42" s="8">
        <f t="shared" si="23"/>
        <v>5.4910191308898092E-2</v>
      </c>
      <c r="AC42" s="8">
        <f t="shared" si="24"/>
        <v>4.7949243866372799E-5</v>
      </c>
      <c r="AD42" s="8">
        <f t="shared" si="25"/>
        <v>7.5051407373007009E-4</v>
      </c>
      <c r="AE42" s="8">
        <f t="shared" si="26"/>
        <v>7.3233691260057229E-3</v>
      </c>
      <c r="AF42" s="8">
        <f t="shared" si="27"/>
        <v>1.9874850269007673E-2</v>
      </c>
      <c r="AG42" s="8">
        <f t="shared" si="19"/>
        <v>2.7996682712609841E-2</v>
      </c>
      <c r="AR42" s="8"/>
    </row>
    <row r="43" spans="4:44" x14ac:dyDescent="0.2">
      <c r="D43">
        <v>100</v>
      </c>
      <c r="E43" s="53">
        <v>0.43419751000000001</v>
      </c>
      <c r="G43">
        <v>40</v>
      </c>
      <c r="H43" s="53">
        <v>2.6540000000000001E-2</v>
      </c>
      <c r="I43" s="53">
        <f t="shared" si="10"/>
        <v>2.6193924082475131E-2</v>
      </c>
      <c r="J43" s="53">
        <f t="shared" si="0"/>
        <v>0.35072355328981913</v>
      </c>
      <c r="K43" s="53">
        <f t="shared" si="11"/>
        <v>3.1513124846710809E-2</v>
      </c>
      <c r="M43" s="8">
        <f t="shared" si="12"/>
        <v>93686.981367792032</v>
      </c>
      <c r="N43" s="8">
        <f t="shared" si="13"/>
        <v>23421.745341948008</v>
      </c>
      <c r="O43" s="8">
        <f t="shared" si="1"/>
        <v>117108.72670974003</v>
      </c>
      <c r="Q43" s="64">
        <f t="shared" si="14"/>
        <v>2.7817524484549788E-7</v>
      </c>
      <c r="S43" s="8">
        <f t="shared" si="15"/>
        <v>108.23723841249283</v>
      </c>
      <c r="T43" s="8">
        <f t="shared" si="16"/>
        <v>1676.4030408347246</v>
      </c>
      <c r="U43" s="8">
        <f t="shared" si="17"/>
        <v>15740.725264681463</v>
      </c>
      <c r="V43" s="8">
        <f t="shared" si="18"/>
        <v>47137.998052000199</v>
      </c>
      <c r="X43" s="8">
        <f t="shared" si="20"/>
        <v>6.5022901049697869E-5</v>
      </c>
      <c r="Y43" s="8">
        <f t="shared" si="21"/>
        <v>1.0070895252167439E-3</v>
      </c>
      <c r="Z43" s="8">
        <f t="shared" si="22"/>
        <v>9.4561505480698603E-3</v>
      </c>
      <c r="AA43" s="8">
        <f t="shared" si="23"/>
        <v>2.8317882347802859E-2</v>
      </c>
      <c r="AC43" s="8">
        <f t="shared" si="24"/>
        <v>2.2805062901362348E-5</v>
      </c>
      <c r="AD43" s="8">
        <f t="shared" si="25"/>
        <v>3.5321001676497332E-4</v>
      </c>
      <c r="AE43" s="8">
        <f t="shared" si="26"/>
        <v>3.3164947206625319E-3</v>
      </c>
      <c r="AF43" s="8">
        <f t="shared" si="27"/>
        <v>9.9317483186644653E-3</v>
      </c>
      <c r="AG43" s="8">
        <f t="shared" si="19"/>
        <v>1.3624258118993333E-2</v>
      </c>
      <c r="AR43" s="8"/>
    </row>
    <row r="44" spans="4:44" x14ac:dyDescent="0.2">
      <c r="D44">
        <v>101</v>
      </c>
      <c r="E44" s="53">
        <v>0.47489508999999996</v>
      </c>
      <c r="G44">
        <v>41</v>
      </c>
      <c r="H44" s="53">
        <v>2.6669999999999999E-2</v>
      </c>
      <c r="I44" s="53">
        <f t="shared" si="10"/>
        <v>2.6320555065349444E-2</v>
      </c>
      <c r="J44" s="53">
        <f t="shared" si="0"/>
        <v>0.33988676611542634</v>
      </c>
      <c r="K44" s="53">
        <f t="shared" si="11"/>
        <v>3.1385794380322039E-2</v>
      </c>
      <c r="M44" s="8">
        <f t="shared" si="12"/>
        <v>94547.223145914017</v>
      </c>
      <c r="N44" s="8">
        <f t="shared" si="13"/>
        <v>23636.805786478504</v>
      </c>
      <c r="O44" s="8">
        <f t="shared" si="1"/>
        <v>118184.02893239252</v>
      </c>
      <c r="Q44" s="64">
        <f t="shared" si="14"/>
        <v>1.2197899079720533E-7</v>
      </c>
      <c r="S44" s="8">
        <f t="shared" si="15"/>
        <v>110.40198318074269</v>
      </c>
      <c r="T44" s="8">
        <f t="shared" si="16"/>
        <v>1691.795915187623</v>
      </c>
      <c r="U44" s="8">
        <f t="shared" si="17"/>
        <v>15042.937904635441</v>
      </c>
      <c r="V44" s="8">
        <f t="shared" si="18"/>
        <v>51315.211084212795</v>
      </c>
      <c r="X44" s="8">
        <f t="shared" si="20"/>
        <v>3.0711098702731634E-5</v>
      </c>
      <c r="Y44" s="8">
        <f t="shared" si="21"/>
        <v>4.7061574293593019E-4</v>
      </c>
      <c r="Z44" s="8">
        <f t="shared" si="22"/>
        <v>4.1845729348175846E-3</v>
      </c>
      <c r="AA44" s="8">
        <f t="shared" si="23"/>
        <v>1.4274621407649301E-2</v>
      </c>
      <c r="AC44" s="8">
        <f t="shared" si="24"/>
        <v>1.0438296021923121E-5</v>
      </c>
      <c r="AD44" s="8">
        <f t="shared" si="25"/>
        <v>1.5995606294950211E-4</v>
      </c>
      <c r="AE44" s="8">
        <f t="shared" si="26"/>
        <v>1.4222809623892876E-3</v>
      </c>
      <c r="AF44" s="8">
        <f t="shared" si="27"/>
        <v>4.8517549077679561E-3</v>
      </c>
      <c r="AG44" s="8">
        <f t="shared" si="19"/>
        <v>6.4444302291286684E-3</v>
      </c>
      <c r="AR44" s="8"/>
    </row>
    <row r="45" spans="4:44" x14ac:dyDescent="0.2">
      <c r="D45">
        <v>102</v>
      </c>
      <c r="E45" s="53">
        <v>0.50954043000000004</v>
      </c>
      <c r="G45">
        <v>42</v>
      </c>
      <c r="H45" s="53">
        <v>2.6800000000000001E-2</v>
      </c>
      <c r="I45" s="53">
        <f t="shared" si="10"/>
        <v>2.6447170014848229E-2</v>
      </c>
      <c r="J45" s="53">
        <f t="shared" si="0"/>
        <v>0.32930162970189297</v>
      </c>
      <c r="K45" s="53">
        <f t="shared" si="11"/>
        <v>3.1638382944298472E-2</v>
      </c>
      <c r="M45" s="8">
        <f t="shared" si="12"/>
        <v>95439.467610481588</v>
      </c>
      <c r="N45" s="8">
        <f t="shared" si="13"/>
        <v>23859.866902620397</v>
      </c>
      <c r="O45" s="8">
        <f t="shared" si="1"/>
        <v>119299.33451310199</v>
      </c>
      <c r="Q45" s="64">
        <f t="shared" si="14"/>
        <v>4.9640119412954444E-8</v>
      </c>
      <c r="S45" s="8">
        <f t="shared" si="15"/>
        <v>112.61002284435754</v>
      </c>
      <c r="T45" s="8">
        <f t="shared" si="16"/>
        <v>1707.7614347478814</v>
      </c>
      <c r="U45" s="8">
        <f t="shared" si="17"/>
        <v>14092.686948231521</v>
      </c>
      <c r="V45" s="8">
        <f t="shared" si="18"/>
        <v>56654.668200539672</v>
      </c>
      <c r="X45" s="8">
        <f t="shared" si="20"/>
        <v>1.3736056940204971E-5</v>
      </c>
      <c r="Y45" s="8">
        <f t="shared" si="21"/>
        <v>2.0831101633293401E-4</v>
      </c>
      <c r="Z45" s="8">
        <f t="shared" si="22"/>
        <v>1.7190117315662285E-3</v>
      </c>
      <c r="AA45" s="8">
        <f t="shared" si="23"/>
        <v>6.9106792510523502E-3</v>
      </c>
      <c r="AC45" s="8">
        <f t="shared" si="24"/>
        <v>4.5233059360874942E-6</v>
      </c>
      <c r="AD45" s="8">
        <f t="shared" si="25"/>
        <v>6.8597157163292818E-5</v>
      </c>
      <c r="AE45" s="8">
        <f t="shared" si="26"/>
        <v>5.6607336468143202E-4</v>
      </c>
      <c r="AF45" s="8">
        <f t="shared" si="27"/>
        <v>2.275697939718596E-3</v>
      </c>
      <c r="AG45" s="8">
        <f t="shared" si="19"/>
        <v>2.9148917674994084E-3</v>
      </c>
      <c r="AR45" s="8"/>
    </row>
    <row r="46" spans="4:44" x14ac:dyDescent="0.2">
      <c r="D46">
        <v>103</v>
      </c>
      <c r="E46" s="53">
        <v>0.54443039999999998</v>
      </c>
      <c r="G46">
        <v>43</v>
      </c>
      <c r="H46" s="53">
        <v>2.6929999999999999E-2</v>
      </c>
      <c r="I46" s="53">
        <f t="shared" si="10"/>
        <v>2.6573768935031109E-2</v>
      </c>
      <c r="J46" s="53">
        <f t="shared" si="0"/>
        <v>0.31896558558159949</v>
      </c>
      <c r="K46" s="53">
        <f t="shared" si="11"/>
        <v>3.1890923582712095E-2</v>
      </c>
      <c r="M46" s="8">
        <f t="shared" si="12"/>
        <v>96364.465078835434</v>
      </c>
      <c r="N46" s="8">
        <f t="shared" si="13"/>
        <v>24091.116269708858</v>
      </c>
      <c r="O46" s="8">
        <f t="shared" si="1"/>
        <v>120455.58134854429</v>
      </c>
      <c r="Q46" s="64">
        <f t="shared" si="14"/>
        <v>1.8868515507070374E-8</v>
      </c>
      <c r="S46" s="8">
        <f t="shared" si="15"/>
        <v>114.8622233012447</v>
      </c>
      <c r="T46" s="8">
        <f t="shared" si="16"/>
        <v>1724.3130254392845</v>
      </c>
      <c r="U46" s="8">
        <f t="shared" si="17"/>
        <v>13290.476274204088</v>
      </c>
      <c r="V46" s="8">
        <f t="shared" si="18"/>
        <v>61376.988716237247</v>
      </c>
      <c r="X46" s="8">
        <f t="shared" si="20"/>
        <v>5.7017744807112256E-6</v>
      </c>
      <c r="Y46" s="8">
        <f t="shared" si="21"/>
        <v>8.5595104488118837E-5</v>
      </c>
      <c r="Z46" s="8">
        <f t="shared" si="22"/>
        <v>6.5974082930652875E-4</v>
      </c>
      <c r="AA46" s="8">
        <f t="shared" si="23"/>
        <v>3.0467610490815746E-3</v>
      </c>
      <c r="AC46" s="8">
        <f t="shared" si="24"/>
        <v>1.8186698360942764E-6</v>
      </c>
      <c r="AD46" s="8">
        <f t="shared" si="25"/>
        <v>2.7301892625971021E-5</v>
      </c>
      <c r="AE46" s="8">
        <f t="shared" si="26"/>
        <v>2.10434619951847E-4</v>
      </c>
      <c r="AF46" s="8">
        <f t="shared" si="27"/>
        <v>9.7181192214751281E-4</v>
      </c>
      <c r="AG46" s="8">
        <f t="shared" si="19"/>
        <v>1.2113671045614251E-3</v>
      </c>
      <c r="AR46" s="8"/>
    </row>
    <row r="47" spans="4:44" x14ac:dyDescent="0.2">
      <c r="D47">
        <v>104</v>
      </c>
      <c r="E47" s="53">
        <v>0.57924222000000003</v>
      </c>
      <c r="G47">
        <v>44</v>
      </c>
      <c r="H47" s="53">
        <v>2.7050000000000001E-2</v>
      </c>
      <c r="I47" s="53">
        <f t="shared" si="10"/>
        <v>2.6690615253044576E-2</v>
      </c>
      <c r="J47" s="53">
        <f t="shared" si="0"/>
        <v>0.30900832177573911</v>
      </c>
      <c r="K47" s="53">
        <f t="shared" si="11"/>
        <v>3.1715006927623565E-2</v>
      </c>
      <c r="M47" s="8">
        <f t="shared" si="12"/>
        <v>97281.312696218913</v>
      </c>
      <c r="N47" s="8">
        <f t="shared" si="13"/>
        <v>24320.328174054728</v>
      </c>
      <c r="O47" s="8">
        <f t="shared" si="1"/>
        <v>121601.64087027364</v>
      </c>
      <c r="Q47" s="64">
        <f t="shared" si="14"/>
        <v>6.661839598166132E-9</v>
      </c>
      <c r="S47" s="8">
        <f t="shared" si="15"/>
        <v>117.15946776726959</v>
      </c>
      <c r="T47" s="8">
        <f t="shared" si="16"/>
        <v>1740.7187854640399</v>
      </c>
      <c r="U47" s="8">
        <f t="shared" si="17"/>
        <v>12462.502387188199</v>
      </c>
      <c r="V47" s="8">
        <f t="shared" si="18"/>
        <v>66203.629979659425</v>
      </c>
      <c r="X47" s="8">
        <f t="shared" si="20"/>
        <v>2.210625234366838E-6</v>
      </c>
      <c r="Y47" s="8">
        <f t="shared" si="21"/>
        <v>3.2844779396976943E-5</v>
      </c>
      <c r="Z47" s="8">
        <f t="shared" si="22"/>
        <v>2.3514891954956208E-4</v>
      </c>
      <c r="AA47" s="8">
        <f t="shared" si="23"/>
        <v>1.249164218895553E-3</v>
      </c>
      <c r="AC47" s="8">
        <f t="shared" si="24"/>
        <v>6.8310159374679658E-7</v>
      </c>
      <c r="AD47" s="8">
        <f t="shared" si="25"/>
        <v>1.0149310160554218E-5</v>
      </c>
      <c r="AE47" s="8">
        <f t="shared" si="26"/>
        <v>7.2662972997388474E-5</v>
      </c>
      <c r="AF47" s="8">
        <f t="shared" si="27"/>
        <v>3.8600213890321687E-4</v>
      </c>
      <c r="AG47" s="8">
        <f t="shared" si="19"/>
        <v>4.6949752365490636E-4</v>
      </c>
      <c r="AR47" s="8"/>
    </row>
    <row r="48" spans="4:44" x14ac:dyDescent="0.2">
      <c r="D48">
        <v>105</v>
      </c>
      <c r="E48" s="53">
        <v>0.61364118000000001</v>
      </c>
      <c r="G48">
        <v>45</v>
      </c>
      <c r="H48" s="53">
        <v>2.717E-2</v>
      </c>
      <c r="I48" s="53">
        <f t="shared" si="10"/>
        <v>2.6807447919590902E-2</v>
      </c>
      <c r="J48" s="53">
        <f t="shared" si="0"/>
        <v>0.29929213083059825</v>
      </c>
      <c r="K48" s="53">
        <f t="shared" si="11"/>
        <v>3.1948085247629182E-2</v>
      </c>
      <c r="M48" s="8">
        <f t="shared" si="12"/>
        <v>98229.776108477163</v>
      </c>
      <c r="N48" s="8">
        <f t="shared" si="13"/>
        <v>24557.444027119291</v>
      </c>
      <c r="O48" s="8">
        <f t="shared" si="1"/>
        <v>122787.22013559645</v>
      </c>
      <c r="Q48" s="64">
        <f t="shared" si="14"/>
        <v>2.1723411510313672E-9</v>
      </c>
      <c r="S48" s="8">
        <f t="shared" si="15"/>
        <v>119.50265712261498</v>
      </c>
      <c r="T48" s="8">
        <f t="shared" si="16"/>
        <v>1757.6902677897242</v>
      </c>
      <c r="U48" s="8">
        <f t="shared" si="17"/>
        <v>11622.434175230594</v>
      </c>
      <c r="V48" s="8">
        <f t="shared" si="18"/>
        <v>71123.541978971596</v>
      </c>
      <c r="X48" s="8">
        <f t="shared" si="20"/>
        <v>7.9610753330550636E-7</v>
      </c>
      <c r="Y48" s="8">
        <f t="shared" si="21"/>
        <v>1.1709450627272817E-5</v>
      </c>
      <c r="Z48" s="8">
        <f t="shared" si="22"/>
        <v>7.7426792215630499E-5</v>
      </c>
      <c r="AA48" s="8">
        <f t="shared" si="23"/>
        <v>4.7381362831734418E-4</v>
      </c>
      <c r="AC48" s="8">
        <f t="shared" si="24"/>
        <v>2.3826872001329645E-7</v>
      </c>
      <c r="AD48" s="8">
        <f t="shared" si="25"/>
        <v>3.5045464290921668E-6</v>
      </c>
      <c r="AE48" s="8">
        <f t="shared" si="26"/>
        <v>2.3173229625594028E-5</v>
      </c>
      <c r="AF48" s="8">
        <f t="shared" si="27"/>
        <v>1.4180869043567502E-4</v>
      </c>
      <c r="AG48" s="8">
        <f t="shared" si="19"/>
        <v>1.6872473521037449E-4</v>
      </c>
      <c r="AR48" s="8"/>
    </row>
    <row r="49" spans="4:44" x14ac:dyDescent="0.2">
      <c r="D49">
        <v>106</v>
      </c>
      <c r="E49" s="53">
        <v>0.64730123000000006</v>
      </c>
      <c r="G49">
        <v>46</v>
      </c>
      <c r="H49" s="53">
        <v>2.7279999999999999E-2</v>
      </c>
      <c r="I49" s="53">
        <f t="shared" si="10"/>
        <v>2.6914532540881435E-2</v>
      </c>
      <c r="J49" s="53">
        <f t="shared" si="0"/>
        <v>0.28994370460990576</v>
      </c>
      <c r="K49" s="53">
        <f t="shared" si="11"/>
        <v>3.1733340498955577E-2</v>
      </c>
      <c r="M49" s="8">
        <f t="shared" si="12"/>
        <v>99166.189047447901</v>
      </c>
      <c r="N49" s="8">
        <f t="shared" si="13"/>
        <v>24791.547261861975</v>
      </c>
      <c r="O49" s="8">
        <f t="shared" si="1"/>
        <v>123957.73630930987</v>
      </c>
      <c r="Q49" s="64">
        <f t="shared" si="14"/>
        <v>6.5045995190618864E-10</v>
      </c>
      <c r="S49" s="8">
        <f t="shared" si="15"/>
        <v>121.89271026506728</v>
      </c>
      <c r="T49" s="8">
        <f t="shared" si="16"/>
        <v>1774.4461230371558</v>
      </c>
      <c r="U49" s="8">
        <f t="shared" si="17"/>
        <v>10773.998449635626</v>
      </c>
      <c r="V49" s="8">
        <f t="shared" si="18"/>
        <v>76065.571578973759</v>
      </c>
      <c r="X49" s="8">
        <f t="shared" si="20"/>
        <v>2.6479255051954922E-7</v>
      </c>
      <c r="Y49" s="8">
        <f t="shared" si="21"/>
        <v>3.8547023333616818E-6</v>
      </c>
      <c r="Z49" s="8">
        <f t="shared" si="22"/>
        <v>2.3404800193291621E-5</v>
      </c>
      <c r="AA49" s="8">
        <f t="shared" si="23"/>
        <v>1.6524037131772671E-4</v>
      </c>
      <c r="AC49" s="8">
        <f t="shared" si="24"/>
        <v>7.6774933050743725E-8</v>
      </c>
      <c r="AD49" s="8">
        <f t="shared" si="25"/>
        <v>1.117646674703334E-6</v>
      </c>
      <c r="AE49" s="8">
        <f t="shared" si="26"/>
        <v>6.7860744736976106E-6</v>
      </c>
      <c r="AF49" s="8">
        <f t="shared" si="27"/>
        <v>4.7910405410978097E-5</v>
      </c>
      <c r="AG49" s="8">
        <f t="shared" si="19"/>
        <v>5.5890901492429787E-5</v>
      </c>
      <c r="AR49" s="8"/>
    </row>
    <row r="50" spans="4:44" x14ac:dyDescent="0.2">
      <c r="D50">
        <v>107</v>
      </c>
      <c r="E50" s="53">
        <v>0.67990812</v>
      </c>
      <c r="G50">
        <v>47</v>
      </c>
      <c r="H50" s="53">
        <v>2.7390000000000001E-2</v>
      </c>
      <c r="I50" s="53">
        <f t="shared" si="10"/>
        <v>2.7021605696283663E-2</v>
      </c>
      <c r="J50" s="53">
        <f t="shared" si="0"/>
        <v>0.28082727798558388</v>
      </c>
      <c r="K50" s="53">
        <f t="shared" si="11"/>
        <v>3.1946970844786197E-2</v>
      </c>
      <c r="M50" s="8">
        <f t="shared" si="12"/>
        <v>100132.91784628073</v>
      </c>
      <c r="N50" s="8">
        <f t="shared" si="13"/>
        <v>25033.229461570183</v>
      </c>
      <c r="O50" s="8">
        <f t="shared" si="1"/>
        <v>125166.14730785092</v>
      </c>
      <c r="Q50" s="64">
        <f t="shared" si="14"/>
        <v>1.7779772935296817E-10</v>
      </c>
      <c r="S50" s="8">
        <f t="shared" si="15"/>
        <v>124.33056447036863</v>
      </c>
      <c r="T50" s="8">
        <f t="shared" si="16"/>
        <v>1791.744439989686</v>
      </c>
      <c r="U50" s="8">
        <f t="shared" si="17"/>
        <v>9931.2507507865103</v>
      </c>
      <c r="V50" s="8">
        <f t="shared" si="18"/>
        <v>81020.20110673309</v>
      </c>
      <c r="X50" s="8">
        <f t="shared" si="20"/>
        <v>8.0872052985865262E-8</v>
      </c>
      <c r="Y50" s="8">
        <f t="shared" si="21"/>
        <v>1.1654580022638722E-6</v>
      </c>
      <c r="Z50" s="8">
        <f t="shared" si="22"/>
        <v>6.4598808857248931E-6</v>
      </c>
      <c r="AA50" s="8">
        <f t="shared" si="23"/>
        <v>5.270039611531534E-5</v>
      </c>
      <c r="AC50" s="8">
        <f t="shared" si="24"/>
        <v>2.2711078505126453E-8</v>
      </c>
      <c r="AD50" s="8">
        <f t="shared" si="25"/>
        <v>3.2729239838227966E-7</v>
      </c>
      <c r="AE50" s="8">
        <f t="shared" si="26"/>
        <v>1.8141107652492243E-6</v>
      </c>
      <c r="AF50" s="8">
        <f t="shared" si="27"/>
        <v>1.4799708789826046E-5</v>
      </c>
      <c r="AG50" s="8">
        <f t="shared" si="19"/>
        <v>1.6963823031962678E-5</v>
      </c>
      <c r="AR50" s="8"/>
    </row>
    <row r="51" spans="4:44" x14ac:dyDescent="0.2">
      <c r="D51">
        <v>108</v>
      </c>
      <c r="E51" s="53">
        <v>0.71117909999999995</v>
      </c>
      <c r="G51">
        <v>48</v>
      </c>
      <c r="H51" s="53">
        <v>2.75E-2</v>
      </c>
      <c r="I51" s="53">
        <f t="shared" si="10"/>
        <v>2.7128667388252696E-2</v>
      </c>
      <c r="J51" s="53">
        <f t="shared" si="0"/>
        <v>0.27193939918144983</v>
      </c>
      <c r="K51" s="53">
        <f t="shared" si="11"/>
        <v>3.2160566910797161E-2</v>
      </c>
      <c r="M51" s="8">
        <f t="shared" si="12"/>
        <v>101130.66967745053</v>
      </c>
      <c r="N51" s="8">
        <f t="shared" si="13"/>
        <v>25282.667419362631</v>
      </c>
      <c r="O51" s="8">
        <f t="shared" si="1"/>
        <v>126413.33709681316</v>
      </c>
      <c r="Q51" s="64">
        <f t="shared" si="14"/>
        <v>4.4106497322450148E-11</v>
      </c>
      <c r="S51" s="8">
        <f t="shared" si="15"/>
        <v>126.81717575977601</v>
      </c>
      <c r="T51" s="8">
        <f t="shared" si="16"/>
        <v>1809.5978725515176</v>
      </c>
      <c r="U51" s="8">
        <f t="shared" si="17"/>
        <v>9102.9332004283497</v>
      </c>
      <c r="V51" s="8">
        <f t="shared" si="18"/>
        <v>85949.454368420498</v>
      </c>
      <c r="X51" s="8">
        <f t="shared" si="20"/>
        <v>2.254780589304445E-8</v>
      </c>
      <c r="Y51" s="8">
        <f t="shared" si="21"/>
        <v>3.2174239278162174E-7</v>
      </c>
      <c r="Z51" s="8">
        <f t="shared" si="22"/>
        <v>1.6184808534879081E-6</v>
      </c>
      <c r="AA51" s="8">
        <f t="shared" si="23"/>
        <v>1.5281617825831715E-5</v>
      </c>
      <c r="AC51" s="8">
        <f t="shared" si="24"/>
        <v>6.1316367874144618E-9</v>
      </c>
      <c r="AD51" s="8">
        <f t="shared" si="25"/>
        <v>8.7494432984236252E-8</v>
      </c>
      <c r="AE51" s="8">
        <f t="shared" si="26"/>
        <v>4.4012871088418184E-7</v>
      </c>
      <c r="AF51" s="8">
        <f t="shared" si="27"/>
        <v>4.1556739700772105E-6</v>
      </c>
      <c r="AG51" s="8">
        <f t="shared" si="19"/>
        <v>4.6894287507330433E-6</v>
      </c>
      <c r="AR51" s="8"/>
    </row>
    <row r="52" spans="4:44" x14ac:dyDescent="0.2">
      <c r="D52">
        <v>109</v>
      </c>
      <c r="E52" s="53">
        <v>0.74086099999999999</v>
      </c>
      <c r="G52">
        <v>49</v>
      </c>
      <c r="H52" s="53">
        <v>2.76E-2</v>
      </c>
      <c r="I52" s="53">
        <f t="shared" si="10"/>
        <v>2.7225986253591527E-2</v>
      </c>
      <c r="J52" s="53">
        <f t="shared" si="0"/>
        <v>0.26340215020802865</v>
      </c>
      <c r="K52" s="53">
        <f t="shared" si="11"/>
        <v>3.1897291789855411E-2</v>
      </c>
      <c r="M52" s="8">
        <f t="shared" si="12"/>
        <v>102111.47643077922</v>
      </c>
      <c r="N52" s="8">
        <f t="shared" si="13"/>
        <v>25527.869107694805</v>
      </c>
      <c r="O52" s="8">
        <f t="shared" si="1"/>
        <v>127639.34553847402</v>
      </c>
      <c r="Q52" s="64">
        <f t="shared" si="14"/>
        <v>9.8726306457011735E-12</v>
      </c>
      <c r="S52" s="8">
        <f t="shared" si="15"/>
        <v>129.35351927497152</v>
      </c>
      <c r="T52" s="8">
        <f t="shared" si="16"/>
        <v>1827.1480956427774</v>
      </c>
      <c r="U52" s="8">
        <f t="shared" si="17"/>
        <v>8293.3052030624385</v>
      </c>
      <c r="V52" s="8">
        <f t="shared" si="18"/>
        <v>90774.43488464097</v>
      </c>
      <c r="X52" s="8">
        <f t="shared" si="20"/>
        <v>5.7053306515510348E-9</v>
      </c>
      <c r="Y52" s="8">
        <f t="shared" si="21"/>
        <v>8.058910258818805E-8</v>
      </c>
      <c r="Z52" s="8">
        <f t="shared" si="22"/>
        <v>3.6578864373313533E-7</v>
      </c>
      <c r="AA52" s="8">
        <f t="shared" si="23"/>
        <v>4.0037423691863423E-6</v>
      </c>
      <c r="AC52" s="8">
        <f t="shared" si="24"/>
        <v>1.5027963612663156E-9</v>
      </c>
      <c r="AD52" s="8">
        <f t="shared" si="25"/>
        <v>2.1227342905064139E-8</v>
      </c>
      <c r="AE52" s="8">
        <f t="shared" si="26"/>
        <v>9.6349515280986385E-8</v>
      </c>
      <c r="AF52" s="8">
        <f t="shared" si="27"/>
        <v>1.0545943489226695E-6</v>
      </c>
      <c r="AG52" s="8">
        <f t="shared" si="19"/>
        <v>1.1736740034699863E-6</v>
      </c>
      <c r="AR52" s="8"/>
    </row>
    <row r="53" spans="4:44" x14ac:dyDescent="0.2">
      <c r="D53">
        <v>110</v>
      </c>
      <c r="E53" s="53">
        <v>0.76874483999999998</v>
      </c>
      <c r="G53">
        <v>50</v>
      </c>
      <c r="H53" s="53">
        <v>2.7709999999999999E-2</v>
      </c>
      <c r="I53" s="53">
        <f t="shared" si="10"/>
        <v>2.7333026067638905E-2</v>
      </c>
      <c r="J53" s="53">
        <f t="shared" si="0"/>
        <v>0.2549593130089392</v>
      </c>
      <c r="K53" s="53">
        <f t="shared" si="11"/>
        <v>3.2577976955960347E-2</v>
      </c>
      <c r="M53" s="8">
        <f t="shared" si="12"/>
        <v>103171.99920404622</v>
      </c>
      <c r="N53" s="8">
        <f t="shared" si="13"/>
        <v>25792.999801011556</v>
      </c>
      <c r="O53" s="8">
        <f t="shared" si="1"/>
        <v>128964.99900505778</v>
      </c>
      <c r="Q53" s="64">
        <f t="shared" si="14"/>
        <v>1.9827473154946764E-12</v>
      </c>
      <c r="S53" s="8">
        <f t="shared" si="15"/>
        <v>131.94058966047095</v>
      </c>
      <c r="T53" s="8">
        <f t="shared" si="16"/>
        <v>1846.1247301337514</v>
      </c>
      <c r="U53" s="8">
        <f t="shared" si="17"/>
        <v>7518.3025718636254</v>
      </c>
      <c r="V53" s="8">
        <f t="shared" si="18"/>
        <v>95545.138127886108</v>
      </c>
      <c r="X53" s="8">
        <f t="shared" si="20"/>
        <v>1.3026007088938489E-9</v>
      </c>
      <c r="Y53" s="8">
        <f t="shared" si="21"/>
        <v>1.8226107586505285E-8</v>
      </c>
      <c r="Z53" s="8">
        <f t="shared" si="22"/>
        <v>7.4225424374634779E-8</v>
      </c>
      <c r="AA53" s="8">
        <f t="shared" si="23"/>
        <v>9.4328185872912001E-7</v>
      </c>
      <c r="AC53" s="8">
        <f t="shared" si="24"/>
        <v>3.3211018186453291E-10</v>
      </c>
      <c r="AD53" s="8">
        <f t="shared" si="25"/>
        <v>4.6469158690824023E-9</v>
      </c>
      <c r="AE53" s="8">
        <f t="shared" si="26"/>
        <v>1.8924463206353856E-8</v>
      </c>
      <c r="AF53" s="8">
        <f t="shared" si="27"/>
        <v>2.4049849467537167E-7</v>
      </c>
      <c r="AG53" s="8">
        <f t="shared" si="19"/>
        <v>2.6440198393267248E-7</v>
      </c>
      <c r="AR53" s="8"/>
    </row>
    <row r="54" spans="4:44" x14ac:dyDescent="0.2">
      <c r="D54">
        <v>111</v>
      </c>
      <c r="E54" s="53">
        <v>0.79466567999999993</v>
      </c>
    </row>
    <row r="55" spans="4:44" x14ac:dyDescent="0.2">
      <c r="D55">
        <v>112</v>
      </c>
      <c r="E55" s="53">
        <v>0.81850801000000006</v>
      </c>
    </row>
    <row r="56" spans="4:44" x14ac:dyDescent="0.2">
      <c r="D56">
        <v>113</v>
      </c>
      <c r="E56" s="53">
        <v>0.84019901000000008</v>
      </c>
    </row>
    <row r="57" spans="4:44" x14ac:dyDescent="0.2">
      <c r="D57">
        <v>114</v>
      </c>
      <c r="E57" s="53">
        <v>0.85971164999999994</v>
      </c>
    </row>
    <row r="58" spans="4:44" x14ac:dyDescent="0.2">
      <c r="D58">
        <v>115</v>
      </c>
      <c r="E58" s="53">
        <v>0.87705601999999994</v>
      </c>
    </row>
    <row r="59" spans="4:44" x14ac:dyDescent="0.2">
      <c r="D59">
        <v>116</v>
      </c>
      <c r="E59" s="53">
        <v>0.89227828999999992</v>
      </c>
    </row>
    <row r="60" spans="4:44" x14ac:dyDescent="0.2">
      <c r="D60">
        <v>117</v>
      </c>
      <c r="E60" s="53">
        <v>0.90545023000000002</v>
      </c>
    </row>
    <row r="61" spans="4:44" x14ac:dyDescent="0.2">
      <c r="D61">
        <v>118</v>
      </c>
      <c r="E61" s="53">
        <v>0.91666747999999998</v>
      </c>
    </row>
    <row r="62" spans="4:44" x14ac:dyDescent="0.2">
      <c r="D62">
        <v>119</v>
      </c>
      <c r="E62" s="53">
        <v>0.92604048000000005</v>
      </c>
    </row>
    <row r="63" spans="4:44" x14ac:dyDescent="0.2">
      <c r="D63">
        <v>120</v>
      </c>
      <c r="E63" s="53">
        <v>0</v>
      </c>
    </row>
  </sheetData>
  <mergeCells count="8">
    <mergeCell ref="AC1:AG1"/>
    <mergeCell ref="AI1:AJ1"/>
    <mergeCell ref="D1:E1"/>
    <mergeCell ref="G1:K1"/>
    <mergeCell ref="M1:O1"/>
    <mergeCell ref="Q1:Q2"/>
    <mergeCell ref="S1:V1"/>
    <mergeCell ref="X1:A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C79F-03ED-964F-9A7D-C7D5DB52A6A1}">
  <dimension ref="A1:AU63"/>
  <sheetViews>
    <sheetView workbookViewId="0">
      <selection activeCell="AL14" sqref="AL14"/>
    </sheetView>
  </sheetViews>
  <sheetFormatPr baseColWidth="10" defaultRowHeight="16" x14ac:dyDescent="0.2"/>
  <cols>
    <col min="1" max="1" width="15.1640625" customWidth="1"/>
    <col min="2" max="2" width="11.1640625" bestFit="1" customWidth="1"/>
    <col min="4" max="4" width="5.83203125" customWidth="1"/>
    <col min="5" max="5" width="21.5" bestFit="1" customWidth="1"/>
    <col min="8" max="8" width="10.6640625" bestFit="1" customWidth="1"/>
    <col min="9" max="9" width="12.33203125" bestFit="1" customWidth="1"/>
    <col min="10" max="10" width="15" bestFit="1" customWidth="1"/>
    <col min="11" max="11" width="12.33203125" bestFit="1" customWidth="1"/>
    <col min="13" max="13" width="11.1640625" bestFit="1" customWidth="1"/>
    <col min="14" max="14" width="11" bestFit="1" customWidth="1"/>
    <col min="15" max="15" width="11.1640625" bestFit="1" customWidth="1"/>
    <col min="17" max="17" width="35" bestFit="1" customWidth="1"/>
    <col min="20" max="20" width="19" bestFit="1" customWidth="1"/>
    <col min="21" max="21" width="17.33203125" bestFit="1" customWidth="1"/>
    <col min="22" max="22" width="18.6640625" customWidth="1"/>
    <col min="31" max="31" width="11.83203125" bestFit="1" customWidth="1"/>
    <col min="35" max="35" width="13.6640625" bestFit="1" customWidth="1"/>
    <col min="46" max="46" width="11.1640625" bestFit="1" customWidth="1"/>
  </cols>
  <sheetData>
    <row r="1" spans="1:47" x14ac:dyDescent="0.2">
      <c r="A1" s="4" t="s">
        <v>10</v>
      </c>
      <c r="B1" s="5"/>
      <c r="D1" s="90" t="s">
        <v>3</v>
      </c>
      <c r="E1" s="90"/>
      <c r="G1" s="91" t="s">
        <v>8</v>
      </c>
      <c r="H1" s="91"/>
      <c r="I1" s="91"/>
      <c r="J1" s="91"/>
      <c r="K1" s="91"/>
      <c r="M1" s="85" t="s">
        <v>21</v>
      </c>
      <c r="N1" s="85"/>
      <c r="O1" s="85"/>
      <c r="Q1" s="95" t="s">
        <v>27</v>
      </c>
      <c r="S1" s="94" t="s">
        <v>28</v>
      </c>
      <c r="T1" s="94"/>
      <c r="U1" s="94"/>
      <c r="V1" s="94"/>
      <c r="X1" s="85" t="s">
        <v>74</v>
      </c>
      <c r="Y1" s="85"/>
      <c r="Z1" s="85"/>
      <c r="AA1" s="85"/>
      <c r="AB1" s="26" t="s">
        <v>72</v>
      </c>
      <c r="AC1" s="85" t="s">
        <v>87</v>
      </c>
      <c r="AD1" s="85"/>
      <c r="AE1" s="85"/>
      <c r="AF1" s="85"/>
      <c r="AG1" s="85"/>
      <c r="AH1" s="26" t="s">
        <v>86</v>
      </c>
      <c r="AI1" s="85" t="s">
        <v>29</v>
      </c>
      <c r="AJ1" s="85"/>
      <c r="AL1" s="9" t="s">
        <v>31</v>
      </c>
      <c r="AM1" s="10">
        <f>B9-AJ6</f>
        <v>6684.2777803907375</v>
      </c>
      <c r="AO1" s="9" t="s">
        <v>33</v>
      </c>
      <c r="AP1" s="55" cm="1">
        <f t="array" ref="AP1">MMULT(TRANSPOSE(AG4:AG53),G4:G53)/AJ6</f>
        <v>9.0348497063953399</v>
      </c>
      <c r="AT1" s="58"/>
      <c r="AU1" s="8"/>
    </row>
    <row r="2" spans="1:47" x14ac:dyDescent="0.2">
      <c r="A2" s="11" t="s">
        <v>11</v>
      </c>
      <c r="B2" s="51">
        <v>50</v>
      </c>
      <c r="D2" s="1" t="s">
        <v>1</v>
      </c>
      <c r="E2" s="1" t="s">
        <v>2</v>
      </c>
      <c r="G2" s="3" t="s">
        <v>0</v>
      </c>
      <c r="H2" s="3" t="s">
        <v>4</v>
      </c>
      <c r="I2" s="3" t="s">
        <v>6</v>
      </c>
      <c r="J2" s="3" t="s">
        <v>5</v>
      </c>
      <c r="K2" s="3" t="s">
        <v>7</v>
      </c>
      <c r="M2" s="7" t="s">
        <v>22</v>
      </c>
      <c r="N2" s="7" t="s">
        <v>23</v>
      </c>
      <c r="O2" s="7" t="s">
        <v>24</v>
      </c>
      <c r="Q2" s="95"/>
      <c r="S2" s="22" t="s">
        <v>11</v>
      </c>
      <c r="T2" s="22" t="s">
        <v>12</v>
      </c>
      <c r="U2" s="22" t="s">
        <v>13</v>
      </c>
      <c r="V2" s="22" t="s">
        <v>26</v>
      </c>
      <c r="X2" s="39" t="s">
        <v>11</v>
      </c>
      <c r="Y2" s="39" t="s">
        <v>12</v>
      </c>
      <c r="Z2" s="39" t="s">
        <v>13</v>
      </c>
      <c r="AA2" s="39" t="s">
        <v>26</v>
      </c>
      <c r="AC2" s="39" t="s">
        <v>11</v>
      </c>
      <c r="AD2" s="39" t="s">
        <v>12</v>
      </c>
      <c r="AE2" s="39" t="s">
        <v>13</v>
      </c>
      <c r="AF2" s="39" t="s">
        <v>26</v>
      </c>
      <c r="AG2" s="39" t="s">
        <v>34</v>
      </c>
      <c r="AI2" s="39" t="s">
        <v>11</v>
      </c>
      <c r="AJ2" s="62">
        <f>SUM(AC4:AC53)</f>
        <v>496.15969074908537</v>
      </c>
      <c r="AL2" s="9" t="s">
        <v>32</v>
      </c>
      <c r="AM2" s="10">
        <f>'Base Case'!AM1-'LAPSE DW'!AM1</f>
        <v>-2480.3155317553901</v>
      </c>
      <c r="AR2" s="58"/>
      <c r="AT2" s="58"/>
      <c r="AU2" s="8"/>
    </row>
    <row r="3" spans="1:47" x14ac:dyDescent="0.2">
      <c r="A3" s="11" t="s">
        <v>15</v>
      </c>
      <c r="B3" s="51">
        <v>80000</v>
      </c>
      <c r="D3">
        <v>60</v>
      </c>
      <c r="E3" s="53">
        <v>6.4678699999999997E-3</v>
      </c>
      <c r="G3">
        <v>0</v>
      </c>
      <c r="H3" s="53">
        <v>0</v>
      </c>
      <c r="I3" s="53">
        <f>LN(1+H3)</f>
        <v>0</v>
      </c>
      <c r="J3" s="53">
        <f>EXP(-I3*G3)</f>
        <v>1</v>
      </c>
      <c r="K3" s="54" t="s">
        <v>9</v>
      </c>
      <c r="M3" s="8">
        <f>B3</f>
        <v>80000</v>
      </c>
      <c r="N3" s="8">
        <f>B4</f>
        <v>20000</v>
      </c>
      <c r="O3" s="8">
        <f>N3+M3</f>
        <v>100000</v>
      </c>
      <c r="Q3">
        <v>1</v>
      </c>
      <c r="AI3" s="7" t="s">
        <v>12</v>
      </c>
      <c r="AJ3" s="24">
        <f>SUM(AD4:AD53)</f>
        <v>12543.638480909296</v>
      </c>
      <c r="AR3" s="8"/>
    </row>
    <row r="4" spans="1:47" x14ac:dyDescent="0.2">
      <c r="A4" s="11" t="s">
        <v>16</v>
      </c>
      <c r="B4" s="51">
        <v>20000</v>
      </c>
      <c r="D4">
        <v>61</v>
      </c>
      <c r="E4" s="53">
        <v>7.1002599999999997E-3</v>
      </c>
      <c r="G4">
        <v>1</v>
      </c>
      <c r="H4" s="53">
        <v>3.5139999999999998E-2</v>
      </c>
      <c r="I4" s="53">
        <f>LN(1+H4)</f>
        <v>3.4536683270235471E-2</v>
      </c>
      <c r="J4" s="53">
        <f t="shared" ref="J4:J53" si="0">EXP(-I4*G4)</f>
        <v>0.96605290105686192</v>
      </c>
      <c r="K4" s="53">
        <f>-LN(J4/J3)</f>
        <v>3.4536683270235465E-2</v>
      </c>
      <c r="M4" s="8">
        <f>M3*(1-$B$6)*EXP(K4*1)</f>
        <v>80989.353600000002</v>
      </c>
      <c r="N4" s="8">
        <f>N3*(1-$B$6)*EXP(K4*1)</f>
        <v>20247.338400000001</v>
      </c>
      <c r="O4" s="8">
        <f t="shared" ref="O4:O53" si="1">N4+M4</f>
        <v>101236.69200000001</v>
      </c>
      <c r="Q4" s="64">
        <f>Q3*(1-E3)*(1-$B$8)</f>
        <v>0.91901722024999999</v>
      </c>
      <c r="S4" s="8">
        <v>50</v>
      </c>
      <c r="T4" s="8">
        <f>O4*$B$7 / (1-$B$6)</f>
        <v>1449.1960000000001</v>
      </c>
      <c r="U4" s="8">
        <f>(O4-$B$10)*$B$8*(1-E3)</f>
        <v>7542.1526695735465</v>
      </c>
      <c r="V4" s="8">
        <f>MAX(O4,$B$9)*E3</f>
        <v>654.78576308603999</v>
      </c>
      <c r="X4" s="8">
        <f t="shared" ref="X4:X35" si="2">S4*Q3</f>
        <v>50</v>
      </c>
      <c r="Y4" s="8">
        <f t="shared" ref="Y4:Y35" si="3">T4*Q3</f>
        <v>1449.1960000000001</v>
      </c>
      <c r="Z4" s="8">
        <f t="shared" ref="Z4:Z35" si="4">U4*Q3</f>
        <v>7542.1526695735465</v>
      </c>
      <c r="AA4" s="8">
        <f t="shared" ref="AA4:AA35" si="5">V4*Q3</f>
        <v>654.78576308603999</v>
      </c>
      <c r="AC4" s="8">
        <f t="shared" ref="AC4:AC35" si="6">X4*J4</f>
        <v>48.302645052843097</v>
      </c>
      <c r="AD4" s="8">
        <f t="shared" ref="AD4:AD35" si="7">Y4*J4</f>
        <v>1400.0000000000002</v>
      </c>
      <c r="AE4" s="8">
        <f t="shared" ref="AE4:AE35" si="8">Z4*J4</f>
        <v>7286.1184666552799</v>
      </c>
      <c r="AF4" s="8">
        <f t="shared" ref="AF4:AF35" si="9">AA4*J4</f>
        <v>632.55768599999999</v>
      </c>
      <c r="AG4" s="8">
        <f>SUM(AC4:AF4)</f>
        <v>9366.9787977081232</v>
      </c>
      <c r="AI4" s="7" t="s">
        <v>13</v>
      </c>
      <c r="AJ4" s="24">
        <f>SUM(AE4:AE53)</f>
        <v>64525.803237013177</v>
      </c>
      <c r="AR4" s="8"/>
    </row>
    <row r="5" spans="1:47" x14ac:dyDescent="0.2">
      <c r="A5" s="11" t="s">
        <v>17</v>
      </c>
      <c r="B5" s="59">
        <v>0.02</v>
      </c>
      <c r="D5">
        <v>62</v>
      </c>
      <c r="E5" s="53">
        <v>7.8151000000000002E-3</v>
      </c>
      <c r="G5">
        <v>2</v>
      </c>
      <c r="H5" s="53">
        <v>3.0349999999999999E-2</v>
      </c>
      <c r="I5" s="53">
        <f t="shared" ref="I5:I53" si="10">LN(1+H5)</f>
        <v>2.9898550345863351E-2</v>
      </c>
      <c r="J5" s="53">
        <f t="shared" si="0"/>
        <v>0.94195563634332247</v>
      </c>
      <c r="K5" s="53">
        <f t="shared" ref="K5:K53" si="11">-LN(J5/J4)</f>
        <v>2.5260417421491276E-2</v>
      </c>
      <c r="M5" s="8">
        <f t="shared" ref="M5:M53" si="12">M4*(1-$B$6)*EXP(K5*1)</f>
        <v>81233.889418663239</v>
      </c>
      <c r="N5" s="8">
        <f t="shared" ref="N5:N53" si="13">N4*(1-$B$6)*EXP(K5*1)</f>
        <v>20308.47235466581</v>
      </c>
      <c r="O5" s="8">
        <f t="shared" si="1"/>
        <v>101542.36177332904</v>
      </c>
      <c r="Q5" s="64">
        <f t="shared" ref="Q5:Q53" si="14">Q4*(1-E4)*(1-$B$8)</f>
        <v>0.84405506211361669</v>
      </c>
      <c r="S5" s="8">
        <f t="shared" ref="S5:S53" si="15">S4*(1+$B$5)</f>
        <v>51</v>
      </c>
      <c r="T5" s="8">
        <f t="shared" ref="T5:T53" si="16">O5*$B$7 / (1-$B$6)</f>
        <v>1453.5716409270008</v>
      </c>
      <c r="U5" s="8">
        <f t="shared" ref="U5:U53" si="17">(O5-$B$10)*$B$8*(1-E4)</f>
        <v>7560.1144956693261</v>
      </c>
      <c r="V5" s="8">
        <f t="shared" ref="V5:V53" si="18">MAX(O5,$B$9)*E4</f>
        <v>720.97716960469722</v>
      </c>
      <c r="X5" s="8">
        <f t="shared" si="2"/>
        <v>46.869878232749997</v>
      </c>
      <c r="Y5" s="8">
        <f t="shared" si="3"/>
        <v>1335.8573688789634</v>
      </c>
      <c r="Z5" s="8">
        <f t="shared" si="4"/>
        <v>6947.8754085817545</v>
      </c>
      <c r="AA5" s="8">
        <f t="shared" si="5"/>
        <v>662.59043427382164</v>
      </c>
      <c r="AC5" s="8">
        <f t="shared" si="6"/>
        <v>44.149345976064062</v>
      </c>
      <c r="AD5" s="8">
        <f t="shared" si="7"/>
        <v>1258.3183779663004</v>
      </c>
      <c r="AE5" s="8">
        <f t="shared" si="8"/>
        <v>6544.5904017247485</v>
      </c>
      <c r="AF5" s="8">
        <f t="shared" si="9"/>
        <v>624.130794151396</v>
      </c>
      <c r="AG5" s="8">
        <f t="shared" ref="AG5:AG53" si="19">SUM(AC5:AF5)</f>
        <v>8471.188919818509</v>
      </c>
      <c r="AI5" s="7" t="s">
        <v>26</v>
      </c>
      <c r="AJ5" s="24">
        <f>SUM(AF4:AF53)</f>
        <v>15750.120810937702</v>
      </c>
      <c r="AR5" s="8"/>
    </row>
    <row r="6" spans="1:47" x14ac:dyDescent="0.2">
      <c r="A6" s="11" t="s">
        <v>18</v>
      </c>
      <c r="B6" s="59">
        <v>2.1999999999999999E-2</v>
      </c>
      <c r="D6">
        <v>63</v>
      </c>
      <c r="E6" s="53">
        <v>8.6648699999999999E-3</v>
      </c>
      <c r="G6">
        <v>3</v>
      </c>
      <c r="H6" s="53">
        <v>2.7830000000000001E-2</v>
      </c>
      <c r="I6" s="53">
        <f t="shared" si="10"/>
        <v>2.7449783708099751E-2</v>
      </c>
      <c r="J6" s="53">
        <f t="shared" si="0"/>
        <v>0.92095016751412118</v>
      </c>
      <c r="K6" s="53">
        <f t="shared" si="11"/>
        <v>2.2552250432572456E-2</v>
      </c>
      <c r="M6" s="8">
        <f t="shared" si="12"/>
        <v>81258.802918728543</v>
      </c>
      <c r="N6" s="8">
        <f t="shared" si="13"/>
        <v>20314.700729682136</v>
      </c>
      <c r="O6" s="8">
        <f t="shared" si="1"/>
        <v>101573.50364841068</v>
      </c>
      <c r="Q6" s="64">
        <f t="shared" si="14"/>
        <v>0.77464928584286563</v>
      </c>
      <c r="S6" s="8">
        <f t="shared" si="15"/>
        <v>52.02</v>
      </c>
      <c r="T6" s="8">
        <f t="shared" si="16"/>
        <v>1454.0174346398258</v>
      </c>
      <c r="U6" s="8">
        <f t="shared" si="17"/>
        <v>7556.9889646535985</v>
      </c>
      <c r="V6" s="8">
        <f t="shared" si="18"/>
        <v>793.80708836269434</v>
      </c>
      <c r="X6" s="8">
        <f t="shared" si="2"/>
        <v>43.90774433115034</v>
      </c>
      <c r="Y6" s="8">
        <f t="shared" si="3"/>
        <v>1227.2707761091997</v>
      </c>
      <c r="Z6" s="8">
        <f t="shared" si="4"/>
        <v>6378.5147899526091</v>
      </c>
      <c r="AA6" s="8">
        <f t="shared" si="5"/>
        <v>670.0168912742032</v>
      </c>
      <c r="AC6" s="8">
        <f t="shared" si="6"/>
        <v>40.436844496940111</v>
      </c>
      <c r="AD6" s="8">
        <f t="shared" si="7"/>
        <v>1130.2552268429529</v>
      </c>
      <c r="AE6" s="8">
        <f t="shared" si="8"/>
        <v>5874.2942642981552</v>
      </c>
      <c r="AF6" s="8">
        <f t="shared" si="9"/>
        <v>617.05216825626815</v>
      </c>
      <c r="AG6" s="8">
        <f t="shared" si="19"/>
        <v>7662.0385038943168</v>
      </c>
      <c r="AI6" s="7" t="s">
        <v>30</v>
      </c>
      <c r="AJ6" s="24">
        <f>SUM(AJ2:AJ5)</f>
        <v>93315.722219609263</v>
      </c>
      <c r="AR6" s="8"/>
    </row>
    <row r="7" spans="1:47" x14ac:dyDescent="0.2">
      <c r="A7" s="11" t="s">
        <v>19</v>
      </c>
      <c r="B7" s="59">
        <v>1.4E-2</v>
      </c>
      <c r="D7">
        <v>64</v>
      </c>
      <c r="E7" s="53">
        <v>9.6527000000000002E-3</v>
      </c>
      <c r="G7">
        <v>4</v>
      </c>
      <c r="H7" s="53">
        <v>2.6370000000000001E-2</v>
      </c>
      <c r="I7" s="53">
        <f t="shared" si="10"/>
        <v>2.6028305521127008E-2</v>
      </c>
      <c r="J7" s="53">
        <f t="shared" si="0"/>
        <v>0.90112326459071324</v>
      </c>
      <c r="K7" s="53">
        <f t="shared" si="11"/>
        <v>2.1763870960208789E-2</v>
      </c>
      <c r="M7" s="8">
        <f t="shared" si="12"/>
        <v>81219.666893987189</v>
      </c>
      <c r="N7" s="8">
        <f t="shared" si="13"/>
        <v>20304.916723496797</v>
      </c>
      <c r="O7" s="8">
        <f t="shared" si="1"/>
        <v>101524.58361748399</v>
      </c>
      <c r="Q7" s="64">
        <f t="shared" si="14"/>
        <v>0.71034177169903612</v>
      </c>
      <c r="S7" s="8">
        <f t="shared" si="15"/>
        <v>53.060400000000001</v>
      </c>
      <c r="T7" s="8">
        <f t="shared" si="16"/>
        <v>1453.3171478985439</v>
      </c>
      <c r="U7" s="8">
        <f t="shared" si="17"/>
        <v>7546.8794697025769</v>
      </c>
      <c r="V7" s="8">
        <f t="shared" si="18"/>
        <v>879.69731884962846</v>
      </c>
      <c r="X7" s="8">
        <f t="shared" si="2"/>
        <v>41.103200966536789</v>
      </c>
      <c r="Y7" s="8">
        <f t="shared" si="3"/>
        <v>1125.8110907227974</v>
      </c>
      <c r="Z7" s="8">
        <f t="shared" si="4"/>
        <v>5846.1847915472854</v>
      </c>
      <c r="AA7" s="8">
        <f t="shared" si="5"/>
        <v>681.45689980474833</v>
      </c>
      <c r="AC7" s="8">
        <f t="shared" si="6"/>
        <v>37.039050640093791</v>
      </c>
      <c r="AD7" s="8">
        <f t="shared" si="7"/>
        <v>1014.4945653845589</v>
      </c>
      <c r="AE7" s="8">
        <f t="shared" si="8"/>
        <v>5268.1331247596681</v>
      </c>
      <c r="AF7" s="8">
        <f t="shared" si="9"/>
        <v>614.07666622992144</v>
      </c>
      <c r="AG7" s="8">
        <f t="shared" si="19"/>
        <v>6933.7434070142417</v>
      </c>
      <c r="AR7" s="8"/>
    </row>
    <row r="8" spans="1:47" x14ac:dyDescent="0.2">
      <c r="A8" s="19" t="s">
        <v>66</v>
      </c>
      <c r="B8" s="66">
        <v>7.4999999999999997E-2</v>
      </c>
      <c r="D8">
        <v>65</v>
      </c>
      <c r="E8" s="53">
        <v>1.0795270000000001E-2</v>
      </c>
      <c r="G8">
        <v>5</v>
      </c>
      <c r="H8" s="53">
        <v>2.5489999999999999E-2</v>
      </c>
      <c r="I8" s="53">
        <f t="shared" si="10"/>
        <v>2.5170547141944267E-2</v>
      </c>
      <c r="J8" s="53">
        <f t="shared" si="0"/>
        <v>0.88174468672828576</v>
      </c>
      <c r="K8" s="53">
        <f t="shared" si="11"/>
        <v>2.1739513625213296E-2</v>
      </c>
      <c r="M8" s="8">
        <f t="shared" si="12"/>
        <v>81178.572400251753</v>
      </c>
      <c r="N8" s="8">
        <f t="shared" si="13"/>
        <v>20294.643100062938</v>
      </c>
      <c r="O8" s="8">
        <f t="shared" si="1"/>
        <v>101473.21550031469</v>
      </c>
      <c r="Q8" s="64">
        <f t="shared" si="14"/>
        <v>0.65072367650340512</v>
      </c>
      <c r="S8" s="8">
        <f t="shared" si="15"/>
        <v>54.121608000000002</v>
      </c>
      <c r="T8" s="8">
        <f t="shared" si="16"/>
        <v>1452.58181697792</v>
      </c>
      <c r="U8" s="8">
        <f t="shared" si="17"/>
        <v>7535.5438535291105</v>
      </c>
      <c r="V8" s="8">
        <f t="shared" si="18"/>
        <v>979.49050725988764</v>
      </c>
      <c r="X8" s="8">
        <f t="shared" si="2"/>
        <v>38.444838913920726</v>
      </c>
      <c r="Y8" s="8">
        <f t="shared" si="3"/>
        <v>1031.8295414099007</v>
      </c>
      <c r="Z8" s="8">
        <f t="shared" si="4"/>
        <v>5352.8115716316506</v>
      </c>
      <c r="AA8" s="8">
        <f t="shared" si="5"/>
        <v>695.77302228937617</v>
      </c>
      <c r="AC8" s="8">
        <f t="shared" si="6"/>
        <v>33.898532444474441</v>
      </c>
      <c r="AD8" s="8">
        <f t="shared" si="7"/>
        <v>909.81021574746364</v>
      </c>
      <c r="AE8" s="8">
        <f t="shared" si="8"/>
        <v>4719.8131623438931</v>
      </c>
      <c r="AF8" s="8">
        <f t="shared" si="9"/>
        <v>613.49416557253858</v>
      </c>
      <c r="AG8" s="8">
        <f t="shared" si="19"/>
        <v>6277.0160761083698</v>
      </c>
      <c r="AR8" s="8"/>
    </row>
    <row r="9" spans="1:47" x14ac:dyDescent="0.2">
      <c r="A9" s="11" t="s">
        <v>14</v>
      </c>
      <c r="B9" s="51">
        <v>100000</v>
      </c>
      <c r="D9">
        <v>66</v>
      </c>
      <c r="E9" s="53">
        <v>1.1728260000000001E-2</v>
      </c>
      <c r="G9">
        <v>6</v>
      </c>
      <c r="H9" s="53">
        <v>2.5020000000000001E-2</v>
      </c>
      <c r="I9" s="53">
        <f t="shared" si="10"/>
        <v>2.4712124595133091E-2</v>
      </c>
      <c r="J9" s="53">
        <f t="shared" si="0"/>
        <v>0.86219592102620657</v>
      </c>
      <c r="K9" s="53">
        <f t="shared" si="11"/>
        <v>2.2420011861077244E-2</v>
      </c>
      <c r="M9" s="8">
        <f t="shared" si="12"/>
        <v>81192.731414463808</v>
      </c>
      <c r="N9" s="8">
        <f t="shared" si="13"/>
        <v>20298.182853615952</v>
      </c>
      <c r="O9" s="8">
        <f t="shared" si="1"/>
        <v>101490.91426807977</v>
      </c>
      <c r="Q9" s="64">
        <f t="shared" si="14"/>
        <v>0.59542151831614631</v>
      </c>
      <c r="S9" s="8">
        <f t="shared" si="15"/>
        <v>55.204040160000005</v>
      </c>
      <c r="T9" s="8">
        <f t="shared" si="16"/>
        <v>1452.8351735716942</v>
      </c>
      <c r="U9" s="8">
        <f t="shared" si="17"/>
        <v>7528.1631263556737</v>
      </c>
      <c r="V9" s="8">
        <f t="shared" si="18"/>
        <v>1095.6218220707735</v>
      </c>
      <c r="X9" s="8">
        <f t="shared" si="2"/>
        <v>35.922575970756832</v>
      </c>
      <c r="Y9" s="8">
        <f t="shared" si="3"/>
        <v>945.39424550003559</v>
      </c>
      <c r="Z9" s="8">
        <f t="shared" si="4"/>
        <v>4898.7539868995327</v>
      </c>
      <c r="AA9" s="8">
        <f t="shared" si="5"/>
        <v>712.94706011525329</v>
      </c>
      <c r="AC9" s="8">
        <f t="shared" si="6"/>
        <v>30.972298474740562</v>
      </c>
      <c r="AD9" s="8">
        <f t="shared" si="7"/>
        <v>815.11506223177878</v>
      </c>
      <c r="AE9" s="8">
        <f t="shared" si="8"/>
        <v>4223.6857056156441</v>
      </c>
      <c r="AF9" s="8">
        <f t="shared" si="9"/>
        <v>614.70004713899709</v>
      </c>
      <c r="AG9" s="8">
        <f t="shared" si="19"/>
        <v>5684.4731134611611</v>
      </c>
      <c r="AR9" s="8"/>
    </row>
    <row r="10" spans="1:47" x14ac:dyDescent="0.2">
      <c r="A10" s="11" t="s">
        <v>25</v>
      </c>
      <c r="B10" s="51">
        <v>20</v>
      </c>
      <c r="D10">
        <v>67</v>
      </c>
      <c r="E10" s="53">
        <v>1.2797940000000001E-2</v>
      </c>
      <c r="G10">
        <v>7</v>
      </c>
      <c r="H10" s="53">
        <v>2.477E-2</v>
      </c>
      <c r="I10" s="53">
        <f t="shared" si="10"/>
        <v>2.4468197167211519E-2</v>
      </c>
      <c r="J10" s="53">
        <f t="shared" si="0"/>
        <v>0.84258782390013232</v>
      </c>
      <c r="K10" s="53">
        <f t="shared" si="11"/>
        <v>2.3004632599682183E-2</v>
      </c>
      <c r="M10" s="8">
        <f t="shared" si="12"/>
        <v>81254.382012178394</v>
      </c>
      <c r="N10" s="8">
        <f t="shared" si="13"/>
        <v>20313.595503044598</v>
      </c>
      <c r="O10" s="8">
        <f t="shared" si="1"/>
        <v>101567.977515223</v>
      </c>
      <c r="Q10" s="64">
        <f t="shared" si="14"/>
        <v>0.5443053904442593</v>
      </c>
      <c r="S10" s="8">
        <f t="shared" si="15"/>
        <v>56.308120963200004</v>
      </c>
      <c r="T10" s="8">
        <f t="shared" si="16"/>
        <v>1453.9383284387752</v>
      </c>
      <c r="U10" s="8">
        <f t="shared" si="17"/>
        <v>7526.7747324337724</v>
      </c>
      <c r="V10" s="8">
        <f t="shared" si="18"/>
        <v>1191.2156479726893</v>
      </c>
      <c r="X10" s="8">
        <f t="shared" si="2"/>
        <v>33.527066877437775</v>
      </c>
      <c r="Y10" s="8">
        <f t="shared" si="3"/>
        <v>865.70616705705538</v>
      </c>
      <c r="Z10" s="8">
        <f t="shared" si="4"/>
        <v>4481.6036392093229</v>
      </c>
      <c r="AA10" s="8">
        <f t="shared" si="5"/>
        <v>709.2754297578507</v>
      </c>
      <c r="AC10" s="8">
        <f t="shared" si="6"/>
        <v>28.2494983220145</v>
      </c>
      <c r="AD10" s="8">
        <f t="shared" si="7"/>
        <v>729.43347543752873</v>
      </c>
      <c r="AE10" s="8">
        <f t="shared" si="8"/>
        <v>3776.1446579442973</v>
      </c>
      <c r="AF10" s="8">
        <f t="shared" si="9"/>
        <v>597.62684090549863</v>
      </c>
      <c r="AG10" s="8">
        <f t="shared" si="19"/>
        <v>5131.4544726093391</v>
      </c>
      <c r="AR10" s="8"/>
    </row>
    <row r="11" spans="1:47" x14ac:dyDescent="0.2">
      <c r="D11">
        <v>68</v>
      </c>
      <c r="E11" s="53">
        <v>1.397499E-2</v>
      </c>
      <c r="G11">
        <v>8</v>
      </c>
      <c r="H11" s="53">
        <v>2.4660000000000001E-2</v>
      </c>
      <c r="I11" s="53">
        <f t="shared" si="10"/>
        <v>2.4360850246257219E-2</v>
      </c>
      <c r="J11" s="53">
        <f t="shared" si="0"/>
        <v>0.8229278065902943</v>
      </c>
      <c r="K11" s="53">
        <f t="shared" si="11"/>
        <v>2.3609421799577101E-2</v>
      </c>
      <c r="M11" s="8">
        <f t="shared" si="12"/>
        <v>81365.273383019186</v>
      </c>
      <c r="N11" s="8">
        <f t="shared" si="13"/>
        <v>20341.318345754797</v>
      </c>
      <c r="O11" s="8">
        <f t="shared" si="1"/>
        <v>101706.59172877399</v>
      </c>
      <c r="Q11" s="64">
        <f t="shared" si="14"/>
        <v>0.49703894751200128</v>
      </c>
      <c r="S11" s="8">
        <f t="shared" si="15"/>
        <v>57.434283382464002</v>
      </c>
      <c r="T11" s="8">
        <f t="shared" si="16"/>
        <v>1455.9225809844947</v>
      </c>
      <c r="U11" s="8">
        <f t="shared" si="17"/>
        <v>7528.8909621768471</v>
      </c>
      <c r="V11" s="8">
        <f t="shared" si="18"/>
        <v>1301.6348585493458</v>
      </c>
      <c r="X11" s="8">
        <f t="shared" si="2"/>
        <v>31.261790041378301</v>
      </c>
      <c r="Y11" s="8">
        <f t="shared" si="3"/>
        <v>792.46650889937916</v>
      </c>
      <c r="Z11" s="8">
        <f t="shared" si="4"/>
        <v>4098.0159347799236</v>
      </c>
      <c r="AA11" s="8">
        <f t="shared" si="5"/>
        <v>708.48686989855992</v>
      </c>
      <c r="AC11" s="8">
        <f t="shared" si="6"/>
        <v>25.72619630883775</v>
      </c>
      <c r="AD11" s="8">
        <f t="shared" si="7"/>
        <v>652.14272596483409</v>
      </c>
      <c r="AE11" s="8">
        <f t="shared" si="8"/>
        <v>3372.3712645805172</v>
      </c>
      <c r="AF11" s="8">
        <f t="shared" si="9"/>
        <v>583.03354584364513</v>
      </c>
      <c r="AG11" s="8">
        <f t="shared" si="19"/>
        <v>4633.273732697834</v>
      </c>
      <c r="AR11" s="8"/>
    </row>
    <row r="12" spans="1:47" x14ac:dyDescent="0.2">
      <c r="D12">
        <v>69</v>
      </c>
      <c r="E12" s="53">
        <v>1.5660050000000002E-2</v>
      </c>
      <c r="G12">
        <v>9</v>
      </c>
      <c r="H12" s="53">
        <v>2.4639999999999999E-2</v>
      </c>
      <c r="I12" s="53">
        <f t="shared" si="10"/>
        <v>2.4341331386158117E-2</v>
      </c>
      <c r="J12" s="53">
        <f t="shared" si="0"/>
        <v>0.80326389514893914</v>
      </c>
      <c r="K12" s="53">
        <f t="shared" si="11"/>
        <v>2.4185180505365337E-2</v>
      </c>
      <c r="M12" s="8">
        <f t="shared" si="12"/>
        <v>81523.240297631026</v>
      </c>
      <c r="N12" s="8">
        <f t="shared" si="13"/>
        <v>20380.810074407756</v>
      </c>
      <c r="O12" s="8">
        <f t="shared" si="1"/>
        <v>101904.05037203878</v>
      </c>
      <c r="Q12" s="64">
        <f t="shared" si="14"/>
        <v>0.45333587070159226</v>
      </c>
      <c r="S12" s="8">
        <f t="shared" si="15"/>
        <v>58.582969050113284</v>
      </c>
      <c r="T12" s="8">
        <f t="shared" si="16"/>
        <v>1458.7491873297986</v>
      </c>
      <c r="U12" s="8">
        <f t="shared" si="17"/>
        <v>7534.5166340197529</v>
      </c>
      <c r="V12" s="8">
        <f t="shared" si="18"/>
        <v>1424.1080849087382</v>
      </c>
      <c r="X12" s="8">
        <f t="shared" si="2"/>
        <v>29.118017278796451</v>
      </c>
      <c r="Y12" s="8">
        <f t="shared" si="3"/>
        <v>725.05516075439027</v>
      </c>
      <c r="Z12" s="8">
        <f t="shared" si="4"/>
        <v>3744.9482177848445</v>
      </c>
      <c r="AA12" s="8">
        <f t="shared" si="5"/>
        <v>707.83718366637095</v>
      </c>
      <c r="AC12" s="8">
        <f t="shared" si="6"/>
        <v>23.389451978380151</v>
      </c>
      <c r="AD12" s="8">
        <f t="shared" si="7"/>
        <v>582.41063262541172</v>
      </c>
      <c r="AE12" s="8">
        <f t="shared" si="8"/>
        <v>3008.181692548932</v>
      </c>
      <c r="AF12" s="8">
        <f t="shared" si="9"/>
        <v>568.58005328310412</v>
      </c>
      <c r="AG12" s="8">
        <f t="shared" si="19"/>
        <v>4182.5618304358286</v>
      </c>
      <c r="AR12" s="8"/>
    </row>
    <row r="13" spans="1:47" x14ac:dyDescent="0.2">
      <c r="D13">
        <v>70</v>
      </c>
      <c r="E13" s="53">
        <v>1.7473579999999999E-2</v>
      </c>
      <c r="G13">
        <v>10</v>
      </c>
      <c r="H13" s="53">
        <v>2.47E-2</v>
      </c>
      <c r="I13" s="53">
        <f t="shared" si="10"/>
        <v>2.4399886823535121E-2</v>
      </c>
      <c r="J13" s="53">
        <f t="shared" si="0"/>
        <v>0.78348852098697153</v>
      </c>
      <c r="K13" s="53">
        <f t="shared" si="11"/>
        <v>2.4926885759928158E-2</v>
      </c>
      <c r="M13" s="8">
        <f t="shared" si="12"/>
        <v>81742.119978905219</v>
      </c>
      <c r="N13" s="8">
        <f t="shared" si="13"/>
        <v>20435.529994726305</v>
      </c>
      <c r="O13" s="8">
        <f t="shared" si="1"/>
        <v>102177.64997363152</v>
      </c>
      <c r="Q13" s="64">
        <f t="shared" si="14"/>
        <v>0.41276886267714091</v>
      </c>
      <c r="S13" s="8">
        <f t="shared" si="15"/>
        <v>59.754628431115549</v>
      </c>
      <c r="T13" s="8">
        <f t="shared" si="16"/>
        <v>1462.6657460438048</v>
      </c>
      <c r="U13" s="8">
        <f t="shared" si="17"/>
        <v>7541.8392050371458</v>
      </c>
      <c r="V13" s="8">
        <f t="shared" si="18"/>
        <v>1600.1071074695685</v>
      </c>
      <c r="X13" s="8">
        <f t="shared" si="2"/>
        <v>27.088916508269886</v>
      </c>
      <c r="Y13" s="8">
        <f t="shared" si="3"/>
        <v>663.07884952816232</v>
      </c>
      <c r="Z13" s="8">
        <f t="shared" si="4"/>
        <v>3418.9862427069188</v>
      </c>
      <c r="AA13" s="8">
        <f t="shared" si="5"/>
        <v>725.38594878052311</v>
      </c>
      <c r="AC13" s="8">
        <f t="shared" si="6"/>
        <v>21.22385513020393</v>
      </c>
      <c r="AD13" s="8">
        <f t="shared" si="7"/>
        <v>519.51466711456249</v>
      </c>
      <c r="AE13" s="8">
        <f t="shared" si="8"/>
        <v>2678.7364745732466</v>
      </c>
      <c r="AF13" s="8">
        <f t="shared" si="9"/>
        <v>568.33156415478311</v>
      </c>
      <c r="AG13" s="8">
        <f t="shared" si="19"/>
        <v>3787.8065609727964</v>
      </c>
      <c r="AR13" s="8"/>
    </row>
    <row r="14" spans="1:47" x14ac:dyDescent="0.2">
      <c r="D14">
        <v>71</v>
      </c>
      <c r="E14" s="53">
        <v>1.9737480000000002E-2</v>
      </c>
      <c r="G14">
        <v>11</v>
      </c>
      <c r="H14" s="53">
        <v>2.487E-2</v>
      </c>
      <c r="I14" s="53">
        <f t="shared" si="10"/>
        <v>2.4565775278567011E-2</v>
      </c>
      <c r="J14" s="53">
        <f t="shared" si="0"/>
        <v>0.76320887666583503</v>
      </c>
      <c r="K14" s="53">
        <f t="shared" si="11"/>
        <v>2.622465982888585E-2</v>
      </c>
      <c r="M14" s="8">
        <f t="shared" si="12"/>
        <v>82068.023997806333</v>
      </c>
      <c r="N14" s="8">
        <f t="shared" si="13"/>
        <v>20517.005999451583</v>
      </c>
      <c r="O14" s="8">
        <f t="shared" si="1"/>
        <v>102585.02999725792</v>
      </c>
      <c r="Q14" s="64">
        <f t="shared" si="14"/>
        <v>0.37513958946361964</v>
      </c>
      <c r="S14" s="8">
        <f t="shared" si="15"/>
        <v>60.949720999737863</v>
      </c>
      <c r="T14" s="8">
        <f t="shared" si="16"/>
        <v>1468.4973619239377</v>
      </c>
      <c r="U14" s="8">
        <f t="shared" si="17"/>
        <v>7557.9638805298828</v>
      </c>
      <c r="V14" s="8">
        <f t="shared" si="18"/>
        <v>1792.5277284594861</v>
      </c>
      <c r="X14" s="8">
        <f t="shared" si="2"/>
        <v>25.158147017550849</v>
      </c>
      <c r="Y14" s="8">
        <f t="shared" si="3"/>
        <v>606.14998592572556</v>
      </c>
      <c r="Z14" s="8">
        <f t="shared" si="4"/>
        <v>3119.6921551212304</v>
      </c>
      <c r="AA14" s="8">
        <f t="shared" si="5"/>
        <v>739.89963179346091</v>
      </c>
      <c r="AC14" s="8">
        <f t="shared" si="6"/>
        <v>19.200921124258912</v>
      </c>
      <c r="AD14" s="8">
        <f t="shared" si="7"/>
        <v>462.61904984938474</v>
      </c>
      <c r="AE14" s="8">
        <f t="shared" si="8"/>
        <v>2380.9767452532924</v>
      </c>
      <c r="AF14" s="8">
        <f t="shared" si="9"/>
        <v>564.69796682655226</v>
      </c>
      <c r="AG14" s="8">
        <f t="shared" si="19"/>
        <v>3427.4946830534882</v>
      </c>
      <c r="AR14" s="8"/>
    </row>
    <row r="15" spans="1:47" x14ac:dyDescent="0.2">
      <c r="D15">
        <v>72</v>
      </c>
      <c r="E15" s="53">
        <v>2.1721769999999998E-2</v>
      </c>
      <c r="G15">
        <v>12</v>
      </c>
      <c r="H15" s="53">
        <v>2.487E-2</v>
      </c>
      <c r="I15" s="53">
        <f t="shared" si="10"/>
        <v>2.4565775278567011E-2</v>
      </c>
      <c r="J15" s="53">
        <f t="shared" si="0"/>
        <v>0.7446884743097516</v>
      </c>
      <c r="K15" s="53">
        <f t="shared" si="11"/>
        <v>2.4565775278566938E-2</v>
      </c>
      <c r="M15" s="8">
        <f t="shared" si="12"/>
        <v>82258.656528029882</v>
      </c>
      <c r="N15" s="8">
        <f t="shared" si="13"/>
        <v>20564.66413200747</v>
      </c>
      <c r="O15" s="8">
        <f t="shared" si="1"/>
        <v>102823.32066003735</v>
      </c>
      <c r="Q15" s="64">
        <f t="shared" si="14"/>
        <v>0.34015513337042025</v>
      </c>
      <c r="S15" s="8">
        <f t="shared" si="15"/>
        <v>62.168715419732621</v>
      </c>
      <c r="T15" s="8">
        <f t="shared" si="16"/>
        <v>1471.9084757060564</v>
      </c>
      <c r="U15" s="8">
        <f t="shared" si="17"/>
        <v>7558.0681630932213</v>
      </c>
      <c r="V15" s="8">
        <f t="shared" si="18"/>
        <v>2029.4732350610743</v>
      </c>
      <c r="X15" s="8">
        <f t="shared" si="2"/>
        <v>23.321946380039094</v>
      </c>
      <c r="Y15" s="8">
        <f t="shared" si="3"/>
        <v>552.17114130439211</v>
      </c>
      <c r="Z15" s="8">
        <f t="shared" si="4"/>
        <v>2835.3305878408451</v>
      </c>
      <c r="AA15" s="8">
        <f t="shared" si="5"/>
        <v>761.33575622821547</v>
      </c>
      <c r="AC15" s="8">
        <f t="shared" si="6"/>
        <v>17.367584667685147</v>
      </c>
      <c r="AD15" s="8">
        <f t="shared" si="7"/>
        <v>411.19548477584203</v>
      </c>
      <c r="AE15" s="8">
        <f t="shared" si="8"/>
        <v>2111.4380096229702</v>
      </c>
      <c r="AF15" s="8">
        <f t="shared" si="9"/>
        <v>566.95796274305076</v>
      </c>
      <c r="AG15" s="8">
        <f t="shared" si="19"/>
        <v>3106.9590418095481</v>
      </c>
      <c r="AR15" s="8"/>
    </row>
    <row r="16" spans="1:47" x14ac:dyDescent="0.2">
      <c r="D16">
        <v>73</v>
      </c>
      <c r="E16" s="53">
        <v>2.3921029999999999E-2</v>
      </c>
      <c r="G16">
        <v>13</v>
      </c>
      <c r="H16" s="53">
        <v>2.4920000000000001E-2</v>
      </c>
      <c r="I16" s="53">
        <f t="shared" si="10"/>
        <v>2.4614560763919189E-2</v>
      </c>
      <c r="J16" s="53">
        <f t="shared" si="0"/>
        <v>0.72615681422166578</v>
      </c>
      <c r="K16" s="53">
        <f t="shared" si="11"/>
        <v>2.519998658814547E-2</v>
      </c>
      <c r="M16" s="8">
        <f t="shared" si="12"/>
        <v>82502.039008492677</v>
      </c>
      <c r="N16" s="8">
        <f t="shared" si="13"/>
        <v>20625.509752123169</v>
      </c>
      <c r="O16" s="8">
        <f t="shared" si="1"/>
        <v>103127.54876061584</v>
      </c>
      <c r="Q16" s="64">
        <f t="shared" si="14"/>
        <v>0.30780888466410156</v>
      </c>
      <c r="S16" s="8">
        <f t="shared" si="15"/>
        <v>63.412089728127278</v>
      </c>
      <c r="T16" s="8">
        <f t="shared" si="16"/>
        <v>1476.2634791908199</v>
      </c>
      <c r="U16" s="8">
        <f t="shared" si="17"/>
        <v>7565.0902725880469</v>
      </c>
      <c r="V16" s="8">
        <f t="shared" si="18"/>
        <v>2240.1128948418823</v>
      </c>
      <c r="X16" s="8">
        <f t="shared" si="2"/>
        <v>21.56994783876819</v>
      </c>
      <c r="Y16" s="8">
        <f t="shared" si="3"/>
        <v>502.15860065403399</v>
      </c>
      <c r="Z16" s="8">
        <f t="shared" si="4"/>
        <v>2573.3042906314558</v>
      </c>
      <c r="AA16" s="8">
        <f t="shared" si="5"/>
        <v>761.98590050973871</v>
      </c>
      <c r="AC16" s="8">
        <f t="shared" si="6"/>
        <v>15.663164605527413</v>
      </c>
      <c r="AD16" s="8">
        <f t="shared" si="7"/>
        <v>364.64588968494303</v>
      </c>
      <c r="AE16" s="8">
        <f t="shared" si="8"/>
        <v>1868.6224457078815</v>
      </c>
      <c r="AF16" s="8">
        <f t="shared" si="9"/>
        <v>553.32125399597908</v>
      </c>
      <c r="AG16" s="8">
        <f t="shared" si="19"/>
        <v>2802.2527539943312</v>
      </c>
      <c r="AR16" s="8"/>
    </row>
    <row r="17" spans="4:44" x14ac:dyDescent="0.2">
      <c r="D17">
        <v>74</v>
      </c>
      <c r="E17" s="53">
        <v>2.5978890000000001E-2</v>
      </c>
      <c r="G17">
        <v>14</v>
      </c>
      <c r="H17" s="53">
        <v>2.4989999999999998E-2</v>
      </c>
      <c r="I17" s="53">
        <f t="shared" si="10"/>
        <v>2.4682856445219562E-2</v>
      </c>
      <c r="J17" s="53">
        <f t="shared" si="0"/>
        <v>0.70782386801134656</v>
      </c>
      <c r="K17" s="53">
        <f t="shared" si="11"/>
        <v>2.5570700302124431E-2</v>
      </c>
      <c r="M17" s="8">
        <f t="shared" si="12"/>
        <v>82776.822411940811</v>
      </c>
      <c r="N17" s="8">
        <f t="shared" si="13"/>
        <v>20694.205602985203</v>
      </c>
      <c r="O17" s="8">
        <f t="shared" si="1"/>
        <v>103471.02801492601</v>
      </c>
      <c r="Q17" s="64">
        <f t="shared" si="14"/>
        <v>0.27791234566730116</v>
      </c>
      <c r="S17" s="8">
        <f t="shared" si="15"/>
        <v>64.680331522689826</v>
      </c>
      <c r="T17" s="8">
        <f t="shared" si="16"/>
        <v>1481.1803601318652</v>
      </c>
      <c r="U17" s="8">
        <f t="shared" si="17"/>
        <v>7573.2279652687585</v>
      </c>
      <c r="V17" s="8">
        <f t="shared" si="18"/>
        <v>2475.1335652758853</v>
      </c>
      <c r="X17" s="8">
        <f t="shared" si="2"/>
        <v>19.909180705703484</v>
      </c>
      <c r="Y17" s="8">
        <f t="shared" si="3"/>
        <v>455.9204746385617</v>
      </c>
      <c r="Z17" s="8">
        <f t="shared" si="4"/>
        <v>2331.10685329636</v>
      </c>
      <c r="AA17" s="8">
        <f t="shared" si="5"/>
        <v>761.86810212225146</v>
      </c>
      <c r="AC17" s="8">
        <f t="shared" si="6"/>
        <v>14.09219329604791</v>
      </c>
      <c r="AD17" s="8">
        <f t="shared" si="7"/>
        <v>322.71139386423579</v>
      </c>
      <c r="AE17" s="8">
        <f t="shared" si="8"/>
        <v>1650.013069647988</v>
      </c>
      <c r="AF17" s="8">
        <f t="shared" si="9"/>
        <v>539.26842695863559</v>
      </c>
      <c r="AG17" s="8">
        <f t="shared" si="19"/>
        <v>2526.0850837669072</v>
      </c>
      <c r="AR17" s="8"/>
    </row>
    <row r="18" spans="4:44" x14ac:dyDescent="0.2">
      <c r="D18">
        <v>75</v>
      </c>
      <c r="E18" s="53">
        <v>2.922232E-2</v>
      </c>
      <c r="G18">
        <v>15</v>
      </c>
      <c r="H18" s="53">
        <v>2.4979999999999999E-2</v>
      </c>
      <c r="I18" s="53">
        <f t="shared" si="10"/>
        <v>2.4673100204884196E-2</v>
      </c>
      <c r="J18" s="53">
        <f t="shared" si="0"/>
        <v>0.69066767586788669</v>
      </c>
      <c r="K18" s="53">
        <f t="shared" si="11"/>
        <v>2.4536512840189015E-2</v>
      </c>
      <c r="M18" s="8">
        <f t="shared" si="12"/>
        <v>82966.673538954637</v>
      </c>
      <c r="N18" s="8">
        <f t="shared" si="13"/>
        <v>20741.668384738659</v>
      </c>
      <c r="O18" s="8">
        <f t="shared" si="1"/>
        <v>103708.3419236933</v>
      </c>
      <c r="Q18" s="64">
        <f t="shared" si="14"/>
        <v>0.25039055455385073</v>
      </c>
      <c r="S18" s="8">
        <f t="shared" si="15"/>
        <v>65.973938153143621</v>
      </c>
      <c r="T18" s="8">
        <f t="shared" si="16"/>
        <v>1484.5774917502108</v>
      </c>
      <c r="U18" s="8">
        <f t="shared" si="17"/>
        <v>7574.5975420931463</v>
      </c>
      <c r="V18" s="8">
        <f t="shared" si="18"/>
        <v>2694.2276069180166</v>
      </c>
      <c r="X18" s="8">
        <f t="shared" si="2"/>
        <v>18.334971905049599</v>
      </c>
      <c r="Y18" s="8">
        <f t="shared" si="3"/>
        <v>412.58241305717951</v>
      </c>
      <c r="Z18" s="8">
        <f t="shared" si="4"/>
        <v>2105.07417040888</v>
      </c>
      <c r="AA18" s="8">
        <f t="shared" si="5"/>
        <v>748.75911400018538</v>
      </c>
      <c r="AC18" s="8">
        <f t="shared" si="6"/>
        <v>12.663372432763605</v>
      </c>
      <c r="AD18" s="8">
        <f t="shared" si="7"/>
        <v>284.95733633016658</v>
      </c>
      <c r="AE18" s="8">
        <f t="shared" si="8"/>
        <v>1453.9066848058208</v>
      </c>
      <c r="AF18" s="8">
        <f t="shared" si="9"/>
        <v>517.14371705140604</v>
      </c>
      <c r="AG18" s="8">
        <f t="shared" si="19"/>
        <v>2268.6711106201569</v>
      </c>
      <c r="AR18" s="8"/>
    </row>
    <row r="19" spans="4:44" x14ac:dyDescent="0.2">
      <c r="D19">
        <v>76</v>
      </c>
      <c r="E19" s="53">
        <v>3.2869429999999998E-2</v>
      </c>
      <c r="G19">
        <v>16</v>
      </c>
      <c r="H19" s="53">
        <v>2.486E-2</v>
      </c>
      <c r="I19" s="53">
        <f t="shared" si="10"/>
        <v>2.4556017895887416E-2</v>
      </c>
      <c r="J19" s="53">
        <f t="shared" si="0"/>
        <v>0.67509876092267385</v>
      </c>
      <c r="K19" s="53">
        <f t="shared" si="11"/>
        <v>2.2799783260935555E-2</v>
      </c>
      <c r="M19" s="8">
        <f t="shared" si="12"/>
        <v>83012.664280582903</v>
      </c>
      <c r="N19" s="8">
        <f t="shared" si="13"/>
        <v>20753.166070145726</v>
      </c>
      <c r="O19" s="8">
        <f t="shared" si="1"/>
        <v>103765.83035072863</v>
      </c>
      <c r="Q19" s="64">
        <f t="shared" si="14"/>
        <v>0.22484304452042311</v>
      </c>
      <c r="S19" s="8">
        <f t="shared" si="15"/>
        <v>67.293416916206496</v>
      </c>
      <c r="T19" s="8">
        <f t="shared" si="16"/>
        <v>1485.4004344685081</v>
      </c>
      <c r="U19" s="8">
        <f t="shared" si="17"/>
        <v>7553.5602373165439</v>
      </c>
      <c r="V19" s="8">
        <f t="shared" si="18"/>
        <v>3032.2782995747043</v>
      </c>
      <c r="X19" s="8">
        <f t="shared" si="2"/>
        <v>16.849635979472424</v>
      </c>
      <c r="Y19" s="8">
        <f t="shared" si="3"/>
        <v>371.93023852110059</v>
      </c>
      <c r="Z19" s="8">
        <f t="shared" si="4"/>
        <v>1891.3401366776056</v>
      </c>
      <c r="AA19" s="8">
        <f t="shared" si="5"/>
        <v>759.25384499211771</v>
      </c>
      <c r="AC19" s="8">
        <f t="shared" si="6"/>
        <v>11.375168371739937</v>
      </c>
      <c r="AD19" s="8">
        <f t="shared" si="7"/>
        <v>251.08964317526954</v>
      </c>
      <c r="AE19" s="8">
        <f t="shared" si="8"/>
        <v>1276.8413827543723</v>
      </c>
      <c r="AF19" s="8">
        <f t="shared" si="9"/>
        <v>512.5713299799545</v>
      </c>
      <c r="AG19" s="8">
        <f t="shared" si="19"/>
        <v>2051.8775242813363</v>
      </c>
      <c r="AR19" s="8"/>
    </row>
    <row r="20" spans="4:44" x14ac:dyDescent="0.2">
      <c r="D20">
        <v>77</v>
      </c>
      <c r="E20" s="53">
        <v>3.7547710000000005E-2</v>
      </c>
      <c r="G20">
        <v>17</v>
      </c>
      <c r="H20" s="53">
        <v>2.4660000000000001E-2</v>
      </c>
      <c r="I20" s="53">
        <f t="shared" si="10"/>
        <v>2.4360850246257219E-2</v>
      </c>
      <c r="J20" s="53">
        <f t="shared" si="0"/>
        <v>0.66091208289531456</v>
      </c>
      <c r="K20" s="53">
        <f t="shared" si="11"/>
        <v>2.1238167852174087E-2</v>
      </c>
      <c r="M20" s="8">
        <f t="shared" si="12"/>
        <v>82929.076023361544</v>
      </c>
      <c r="N20" s="8">
        <f t="shared" si="13"/>
        <v>20732.269005840386</v>
      </c>
      <c r="O20" s="8">
        <f t="shared" si="1"/>
        <v>103661.34502920193</v>
      </c>
      <c r="Q20" s="64">
        <f t="shared" si="14"/>
        <v>0.20114363817200429</v>
      </c>
      <c r="S20" s="8">
        <f t="shared" si="15"/>
        <v>68.639285254530634</v>
      </c>
      <c r="T20" s="8">
        <f t="shared" si="16"/>
        <v>1483.9047345693527</v>
      </c>
      <c r="U20" s="8">
        <f t="shared" si="17"/>
        <v>7517.603482024404</v>
      </c>
      <c r="V20" s="8">
        <f t="shared" si="18"/>
        <v>3407.2893241432002</v>
      </c>
      <c r="X20" s="8">
        <f t="shared" si="2"/>
        <v>15.433065870334453</v>
      </c>
      <c r="Y20" s="8">
        <f t="shared" si="3"/>
        <v>333.64565829884361</v>
      </c>
      <c r="Z20" s="8">
        <f t="shared" si="4"/>
        <v>1690.280854395701</v>
      </c>
      <c r="AA20" s="8">
        <f t="shared" si="5"/>
        <v>766.1053052022919</v>
      </c>
      <c r="AC20" s="8">
        <f t="shared" si="6"/>
        <v>10.199899709823333</v>
      </c>
      <c r="AD20" s="8">
        <f t="shared" si="7"/>
        <v>220.51044697526712</v>
      </c>
      <c r="AE20" s="8">
        <f t="shared" si="8"/>
        <v>1117.1270401567347</v>
      </c>
      <c r="AF20" s="8">
        <f t="shared" si="9"/>
        <v>506.32825297839742</v>
      </c>
      <c r="AG20" s="8">
        <f t="shared" si="19"/>
        <v>1854.1656398202224</v>
      </c>
      <c r="AR20" s="8"/>
    </row>
    <row r="21" spans="4:44" x14ac:dyDescent="0.2">
      <c r="D21">
        <v>78</v>
      </c>
      <c r="E21" s="53">
        <v>4.150015E-2</v>
      </c>
      <c r="G21">
        <v>18</v>
      </c>
      <c r="H21" s="53">
        <v>2.4459999999999999E-2</v>
      </c>
      <c r="I21" s="53">
        <f t="shared" si="10"/>
        <v>2.4165644498780187E-2</v>
      </c>
      <c r="J21" s="53">
        <f t="shared" si="0"/>
        <v>0.64727657622441392</v>
      </c>
      <c r="K21" s="53">
        <f t="shared" si="11"/>
        <v>2.0847146791670716E-2</v>
      </c>
      <c r="M21" s="8">
        <f t="shared" si="12"/>
        <v>82813.183903199519</v>
      </c>
      <c r="N21" s="8">
        <f t="shared" si="13"/>
        <v>20703.29597579988</v>
      </c>
      <c r="O21" s="8">
        <f t="shared" si="1"/>
        <v>103516.47987899939</v>
      </c>
      <c r="Q21" s="64">
        <f t="shared" si="14"/>
        <v>0.17907181853925869</v>
      </c>
      <c r="S21" s="8">
        <f t="shared" si="15"/>
        <v>70.012070959621255</v>
      </c>
      <c r="T21" s="8">
        <f t="shared" si="16"/>
        <v>1481.8310003128747</v>
      </c>
      <c r="U21" s="8">
        <f t="shared" si="17"/>
        <v>7470.7818049861417</v>
      </c>
      <c r="V21" s="8">
        <f t="shared" si="18"/>
        <v>3886.8067667175051</v>
      </c>
      <c r="X21" s="8">
        <f t="shared" si="2"/>
        <v>14.082482668774746</v>
      </c>
      <c r="Y21" s="8">
        <f t="shared" si="3"/>
        <v>298.06087855899204</v>
      </c>
      <c r="Z21" s="8">
        <f t="shared" si="4"/>
        <v>1502.7002322441256</v>
      </c>
      <c r="AA21" s="8">
        <f t="shared" si="5"/>
        <v>781.80645392912368</v>
      </c>
      <c r="AC21" s="8">
        <f t="shared" si="6"/>
        <v>9.1152611665841654</v>
      </c>
      <c r="AD21" s="8">
        <f t="shared" si="7"/>
        <v>192.92782498010519</v>
      </c>
      <c r="AE21" s="8">
        <f t="shared" si="8"/>
        <v>972.66266141860922</v>
      </c>
      <c r="AF21" s="8">
        <f t="shared" si="9"/>
        <v>506.04500476939319</v>
      </c>
      <c r="AG21" s="8">
        <f t="shared" si="19"/>
        <v>1680.7507523346919</v>
      </c>
      <c r="AR21" s="8"/>
    </row>
    <row r="22" spans="4:44" x14ac:dyDescent="0.2">
      <c r="D22">
        <v>79</v>
      </c>
      <c r="E22" s="53">
        <v>4.704303E-2</v>
      </c>
      <c r="G22">
        <v>19</v>
      </c>
      <c r="H22" s="53">
        <v>2.427E-2</v>
      </c>
      <c r="I22" s="53">
        <f t="shared" si="10"/>
        <v>2.3980163736996421E-2</v>
      </c>
      <c r="J22" s="53">
        <f t="shared" si="0"/>
        <v>0.63405275958074014</v>
      </c>
      <c r="K22" s="53">
        <f t="shared" si="11"/>
        <v>2.0641510024888652E-2</v>
      </c>
      <c r="M22" s="8">
        <f t="shared" si="12"/>
        <v>82680.449851873534</v>
      </c>
      <c r="N22" s="8">
        <f t="shared" si="13"/>
        <v>20670.112462968384</v>
      </c>
      <c r="O22" s="8">
        <f t="shared" si="1"/>
        <v>103350.56231484193</v>
      </c>
      <c r="Q22" s="64">
        <f t="shared" si="14"/>
        <v>0.15876728786842367</v>
      </c>
      <c r="S22" s="8">
        <f t="shared" si="15"/>
        <v>71.412312378813681</v>
      </c>
      <c r="T22" s="8">
        <f t="shared" si="16"/>
        <v>1479.4559022574508</v>
      </c>
      <c r="U22" s="8">
        <f t="shared" si="17"/>
        <v>7428.1746359393728</v>
      </c>
      <c r="V22" s="8">
        <f t="shared" si="18"/>
        <v>4289.0638386502869</v>
      </c>
      <c r="X22" s="8">
        <f t="shared" si="2"/>
        <v>12.78793264376778</v>
      </c>
      <c r="Y22" s="8">
        <f t="shared" si="3"/>
        <v>264.92885886588147</v>
      </c>
      <c r="Z22" s="8">
        <f t="shared" si="4"/>
        <v>1330.1767404848592</v>
      </c>
      <c r="AA22" s="8">
        <f t="shared" si="5"/>
        <v>768.05046141808043</v>
      </c>
      <c r="AC22" s="8">
        <f t="shared" si="6"/>
        <v>8.1082239821135911</v>
      </c>
      <c r="AD22" s="8">
        <f t="shared" si="7"/>
        <v>167.97887405648856</v>
      </c>
      <c r="AE22" s="8">
        <f t="shared" si="8"/>
        <v>843.40223303453899</v>
      </c>
      <c r="AF22" s="8">
        <f t="shared" si="9"/>
        <v>486.98451455939471</v>
      </c>
      <c r="AG22" s="8">
        <f t="shared" si="19"/>
        <v>1506.4738456325358</v>
      </c>
      <c r="AR22" s="8"/>
    </row>
    <row r="23" spans="4:44" x14ac:dyDescent="0.2">
      <c r="D23">
        <v>80</v>
      </c>
      <c r="E23" s="53">
        <v>5.2770629999999999E-2</v>
      </c>
      <c r="G23">
        <v>20</v>
      </c>
      <c r="H23" s="53">
        <v>2.4150000000000001E-2</v>
      </c>
      <c r="I23" s="53">
        <f t="shared" si="10"/>
        <v>2.3863000264527503E-2</v>
      </c>
      <c r="J23" s="53">
        <f t="shared" si="0"/>
        <v>0.62048117992903384</v>
      </c>
      <c r="K23" s="53">
        <f t="shared" si="11"/>
        <v>2.1636894287617989E-2</v>
      </c>
      <c r="M23" s="8">
        <f t="shared" si="12"/>
        <v>82630.136364810096</v>
      </c>
      <c r="N23" s="8">
        <f t="shared" si="13"/>
        <v>20657.534091202524</v>
      </c>
      <c r="O23" s="8">
        <f t="shared" si="1"/>
        <v>103287.67045601262</v>
      </c>
      <c r="Q23" s="64">
        <f t="shared" si="14"/>
        <v>0.13995101406354499</v>
      </c>
      <c r="S23" s="8">
        <f t="shared" si="15"/>
        <v>72.840558626389949</v>
      </c>
      <c r="T23" s="8">
        <f t="shared" si="16"/>
        <v>1478.5556097997717</v>
      </c>
      <c r="U23" s="8">
        <f t="shared" si="17"/>
        <v>7380.7234752540226</v>
      </c>
      <c r="V23" s="8">
        <f t="shared" si="18"/>
        <v>4858.9649798923156</v>
      </c>
      <c r="X23" s="8">
        <f t="shared" si="2"/>
        <v>11.564697939932845</v>
      </c>
      <c r="Y23" s="8">
        <f t="shared" si="3"/>
        <v>234.74626413055304</v>
      </c>
      <c r="Z23" s="8">
        <f t="shared" si="4"/>
        <v>1171.8174486728878</v>
      </c>
      <c r="AA23" s="8">
        <f t="shared" si="5"/>
        <v>771.44469170515276</v>
      </c>
      <c r="AC23" s="8">
        <f t="shared" si="6"/>
        <v>7.1756774232923988</v>
      </c>
      <c r="AD23" s="8">
        <f t="shared" si="7"/>
        <v>145.65563895165818</v>
      </c>
      <c r="AE23" s="8">
        <f t="shared" si="8"/>
        <v>727.09067321398345</v>
      </c>
      <c r="AF23" s="8">
        <f t="shared" si="9"/>
        <v>478.66691255920296</v>
      </c>
      <c r="AG23" s="8">
        <f t="shared" si="19"/>
        <v>1358.5889021481371</v>
      </c>
      <c r="AR23" s="8"/>
    </row>
    <row r="24" spans="4:44" x14ac:dyDescent="0.2">
      <c r="D24">
        <v>81</v>
      </c>
      <c r="E24" s="53">
        <v>5.8951179999999999E-2</v>
      </c>
      <c r="G24">
        <v>21</v>
      </c>
      <c r="H24" s="53">
        <v>2.409E-2</v>
      </c>
      <c r="I24" s="53">
        <f t="shared" si="10"/>
        <v>2.3804413380161302E-2</v>
      </c>
      <c r="J24" s="53">
        <f t="shared" si="0"/>
        <v>0.6065957554795236</v>
      </c>
      <c r="K24" s="53">
        <f t="shared" si="11"/>
        <v>2.2632675692837268E-2</v>
      </c>
      <c r="M24" s="8">
        <f t="shared" si="12"/>
        <v>82662.125933424191</v>
      </c>
      <c r="N24" s="8">
        <f t="shared" si="13"/>
        <v>20665.531483356048</v>
      </c>
      <c r="O24" s="8">
        <f t="shared" si="1"/>
        <v>103327.65741678025</v>
      </c>
      <c r="Q24" s="64">
        <f t="shared" si="14"/>
        <v>0.12262328256610239</v>
      </c>
      <c r="S24" s="8">
        <f t="shared" si="15"/>
        <v>74.297369798917757</v>
      </c>
      <c r="T24" s="8">
        <f t="shared" si="16"/>
        <v>1479.1280202811079</v>
      </c>
      <c r="U24" s="8">
        <f t="shared" si="17"/>
        <v>7339.2035438304429</v>
      </c>
      <c r="V24" s="8">
        <f t="shared" si="18"/>
        <v>5452.6655783076658</v>
      </c>
      <c r="X24" s="8">
        <f t="shared" si="2"/>
        <v>10.397992245612741</v>
      </c>
      <c r="Y24" s="8">
        <f t="shared" si="3"/>
        <v>207.00546636814479</v>
      </c>
      <c r="Z24" s="8">
        <f t="shared" si="4"/>
        <v>1027.1289783778336</v>
      </c>
      <c r="AA24" s="8">
        <f t="shared" si="5"/>
        <v>763.10607703354378</v>
      </c>
      <c r="AC24" s="8">
        <f t="shared" si="6"/>
        <v>6.3073779616976893</v>
      </c>
      <c r="AD24" s="8">
        <f t="shared" si="7"/>
        <v>125.5686372599759</v>
      </c>
      <c r="AE24" s="8">
        <f t="shared" si="8"/>
        <v>623.05207861401323</v>
      </c>
      <c r="AF24" s="8">
        <f t="shared" si="9"/>
        <v>462.896907309178</v>
      </c>
      <c r="AG24" s="8">
        <f t="shared" si="19"/>
        <v>1217.8250011448649</v>
      </c>
      <c r="AR24" s="8"/>
    </row>
    <row r="25" spans="4:44" x14ac:dyDescent="0.2">
      <c r="D25">
        <v>82</v>
      </c>
      <c r="E25" s="53">
        <v>6.573641999999999E-2</v>
      </c>
      <c r="G25">
        <v>22</v>
      </c>
      <c r="H25" s="53">
        <v>2.409E-2</v>
      </c>
      <c r="I25" s="53">
        <f t="shared" si="10"/>
        <v>2.3804413380161302E-2</v>
      </c>
      <c r="J25" s="53">
        <f t="shared" si="0"/>
        <v>0.59232660750473454</v>
      </c>
      <c r="K25" s="53">
        <f t="shared" si="11"/>
        <v>2.3804413380161399E-2</v>
      </c>
      <c r="M25" s="8">
        <f t="shared" si="12"/>
        <v>82791.080503122837</v>
      </c>
      <c r="N25" s="8">
        <f t="shared" si="13"/>
        <v>20697.770125780709</v>
      </c>
      <c r="O25" s="8">
        <f t="shared" si="1"/>
        <v>103488.85062890354</v>
      </c>
      <c r="Q25" s="64">
        <f t="shared" si="14"/>
        <v>0.10673990821110543</v>
      </c>
      <c r="S25" s="8">
        <f t="shared" si="15"/>
        <v>75.783317194896114</v>
      </c>
      <c r="T25" s="8">
        <f t="shared" si="16"/>
        <v>1481.4354895753063</v>
      </c>
      <c r="U25" s="8">
        <f t="shared" si="17"/>
        <v>7302.6929843314456</v>
      </c>
      <c r="V25" s="8">
        <f t="shared" si="18"/>
        <v>6100.7898614176056</v>
      </c>
      <c r="X25" s="8">
        <f t="shared" si="2"/>
        <v>9.2927991181863128</v>
      </c>
      <c r="Y25" s="8">
        <f t="shared" si="3"/>
        <v>181.65848264164501</v>
      </c>
      <c r="Z25" s="8">
        <f t="shared" si="4"/>
        <v>895.48018531116838</v>
      </c>
      <c r="AA25" s="8">
        <f t="shared" si="5"/>
        <v>748.09887905302367</v>
      </c>
      <c r="AC25" s="8">
        <f t="shared" si="6"/>
        <v>5.5043721758982871</v>
      </c>
      <c r="AD25" s="8">
        <f t="shared" si="7"/>
        <v>107.6011527475833</v>
      </c>
      <c r="AE25" s="8">
        <f t="shared" si="8"/>
        <v>530.41674025307543</v>
      </c>
      <c r="AF25" s="8">
        <f t="shared" si="9"/>
        <v>443.1188711075722</v>
      </c>
      <c r="AG25" s="8">
        <f t="shared" si="19"/>
        <v>1086.6411362841291</v>
      </c>
      <c r="AR25" s="8"/>
    </row>
    <row r="26" spans="4:44" x14ac:dyDescent="0.2">
      <c r="D26">
        <v>83</v>
      </c>
      <c r="E26" s="53">
        <v>7.2184380000000006E-2</v>
      </c>
      <c r="G26">
        <v>23</v>
      </c>
      <c r="H26" s="53">
        <v>2.4129999999999999E-2</v>
      </c>
      <c r="I26" s="53">
        <f t="shared" si="10"/>
        <v>2.3843471684450026E-2</v>
      </c>
      <c r="J26" s="53">
        <f t="shared" si="0"/>
        <v>0.57787375637469418</v>
      </c>
      <c r="K26" s="53">
        <f t="shared" si="11"/>
        <v>2.4702754378801976E-2</v>
      </c>
      <c r="M26" s="8">
        <f t="shared" si="12"/>
        <v>82994.760361387685</v>
      </c>
      <c r="N26" s="8">
        <f t="shared" si="13"/>
        <v>20748.690090346921</v>
      </c>
      <c r="O26" s="8">
        <f t="shared" si="1"/>
        <v>103743.45045173461</v>
      </c>
      <c r="Q26" s="64">
        <f t="shared" si="14"/>
        <v>9.2243968116115349E-2</v>
      </c>
      <c r="S26" s="8">
        <f t="shared" si="15"/>
        <v>77.298983538794033</v>
      </c>
      <c r="T26" s="8">
        <f t="shared" si="16"/>
        <v>1485.0800678162418</v>
      </c>
      <c r="U26" s="8">
        <f t="shared" si="17"/>
        <v>7267.8781611742643</v>
      </c>
      <c r="V26" s="8">
        <f t="shared" si="18"/>
        <v>6819.7230311444146</v>
      </c>
      <c r="X26" s="8">
        <f t="shared" si="2"/>
        <v>8.2508864077426249</v>
      </c>
      <c r="Y26" s="8">
        <f t="shared" si="3"/>
        <v>158.51731012484788</v>
      </c>
      <c r="Z26" s="8">
        <f t="shared" si="4"/>
        <v>775.77264781323868</v>
      </c>
      <c r="AA26" s="8">
        <f t="shared" si="5"/>
        <v>727.93661036951653</v>
      </c>
      <c r="AC26" s="8">
        <f t="shared" si="6"/>
        <v>4.7679707218631373</v>
      </c>
      <c r="AD26" s="8">
        <f t="shared" si="7"/>
        <v>91.60299345225819</v>
      </c>
      <c r="AE26" s="8">
        <f t="shared" si="8"/>
        <v>448.29865408457891</v>
      </c>
      <c r="AF26" s="8">
        <f t="shared" si="9"/>
        <v>420.65546343689465</v>
      </c>
      <c r="AG26" s="8">
        <f t="shared" si="19"/>
        <v>965.32508169559492</v>
      </c>
      <c r="AR26" s="8"/>
    </row>
    <row r="27" spans="4:44" x14ac:dyDescent="0.2">
      <c r="D27">
        <v>84</v>
      </c>
      <c r="E27" s="53">
        <v>8.1257309999999999E-2</v>
      </c>
      <c r="G27">
        <v>24</v>
      </c>
      <c r="H27" s="53">
        <v>2.4209999999999999E-2</v>
      </c>
      <c r="I27" s="53">
        <f t="shared" si="10"/>
        <v>2.3921583716671978E-2</v>
      </c>
      <c r="J27" s="53">
        <f t="shared" si="0"/>
        <v>0.56320138825489219</v>
      </c>
      <c r="K27" s="53">
        <f t="shared" si="11"/>
        <v>2.5718160457776952E-2</v>
      </c>
      <c r="M27" s="8">
        <f t="shared" si="12"/>
        <v>83283.46492245578</v>
      </c>
      <c r="N27" s="8">
        <f t="shared" si="13"/>
        <v>20820.866230613945</v>
      </c>
      <c r="O27" s="8">
        <f t="shared" si="1"/>
        <v>104104.33115306972</v>
      </c>
      <c r="Q27" s="64">
        <f t="shared" si="14"/>
        <v>7.9166489883745264E-2</v>
      </c>
      <c r="S27" s="8">
        <f t="shared" si="15"/>
        <v>78.844963209569912</v>
      </c>
      <c r="T27" s="8">
        <f t="shared" si="16"/>
        <v>1490.246049225947</v>
      </c>
      <c r="U27" s="8">
        <f t="shared" si="17"/>
        <v>7242.8301180803019</v>
      </c>
      <c r="V27" s="8">
        <f t="shared" si="18"/>
        <v>7514.7065995990242</v>
      </c>
      <c r="X27" s="8">
        <f t="shared" si="2"/>
        <v>7.2729722724198549</v>
      </c>
      <c r="Y27" s="8">
        <f t="shared" si="3"/>
        <v>137.46620904996513</v>
      </c>
      <c r="Z27" s="8">
        <f t="shared" si="4"/>
        <v>668.10739048263929</v>
      </c>
      <c r="AA27" s="8">
        <f t="shared" si="5"/>
        <v>693.186355975374</v>
      </c>
      <c r="AC27" s="8">
        <f t="shared" si="6"/>
        <v>4.0961480805662003</v>
      </c>
      <c r="AD27" s="8">
        <f t="shared" si="7"/>
        <v>77.421159775077584</v>
      </c>
      <c r="AE27" s="8">
        <f t="shared" si="8"/>
        <v>376.27900982317578</v>
      </c>
      <c r="AF27" s="8">
        <f t="shared" si="9"/>
        <v>390.40351800468051</v>
      </c>
      <c r="AG27" s="8">
        <f t="shared" si="19"/>
        <v>848.19983568350005</v>
      </c>
      <c r="AR27" s="8"/>
    </row>
    <row r="28" spans="4:44" x14ac:dyDescent="0.2">
      <c r="D28">
        <v>85</v>
      </c>
      <c r="E28" s="53">
        <v>9.2639579999999999E-2</v>
      </c>
      <c r="G28">
        <v>25</v>
      </c>
      <c r="H28" s="53">
        <v>2.4309999999999998E-2</v>
      </c>
      <c r="I28" s="53">
        <f t="shared" si="10"/>
        <v>2.4019215177511436E-2</v>
      </c>
      <c r="J28" s="53">
        <f t="shared" si="0"/>
        <v>0.54854806158178593</v>
      </c>
      <c r="K28" s="53">
        <f t="shared" si="11"/>
        <v>2.6362370237658257E-2</v>
      </c>
      <c r="M28" s="8">
        <f t="shared" si="12"/>
        <v>83627.029768984226</v>
      </c>
      <c r="N28" s="8">
        <f t="shared" si="13"/>
        <v>20906.757442246057</v>
      </c>
      <c r="O28" s="8">
        <f t="shared" si="1"/>
        <v>104533.78721123029</v>
      </c>
      <c r="Q28" s="64">
        <f t="shared" si="14"/>
        <v>6.7278611333126168E-2</v>
      </c>
      <c r="S28" s="8">
        <f>S27*(1+$B$5)</f>
        <v>80.421862473761308</v>
      </c>
      <c r="T28" s="8">
        <f t="shared" si="16"/>
        <v>1496.3936819603518</v>
      </c>
      <c r="U28" s="8">
        <f t="shared" si="17"/>
        <v>7201.5958503399979</v>
      </c>
      <c r="V28" s="8">
        <f t="shared" si="18"/>
        <v>8494.1343528969755</v>
      </c>
      <c r="X28" s="8">
        <f t="shared" si="2"/>
        <v>6.3667165619609776</v>
      </c>
      <c r="Y28" s="8">
        <f t="shared" si="3"/>
        <v>118.46423528501452</v>
      </c>
      <c r="Z28" s="8">
        <f t="shared" si="4"/>
        <v>570.12506503276336</v>
      </c>
      <c r="AA28" s="8">
        <f t="shared" si="5"/>
        <v>672.45080131979159</v>
      </c>
      <c r="AC28" s="8">
        <f t="shared" si="6"/>
        <v>3.4924500287043467</v>
      </c>
      <c r="AD28" s="8">
        <f t="shared" si="7"/>
        <v>64.98332663236333</v>
      </c>
      <c r="AE28" s="8">
        <f t="shared" si="8"/>
        <v>312.74099928291196</v>
      </c>
      <c r="AF28" s="8">
        <f t="shared" si="9"/>
        <v>368.87158357309033</v>
      </c>
      <c r="AG28" s="8">
        <f t="shared" si="19"/>
        <v>750.08835951706999</v>
      </c>
      <c r="AR28" s="8"/>
    </row>
    <row r="29" spans="4:44" x14ac:dyDescent="0.2">
      <c r="D29">
        <v>86</v>
      </c>
      <c r="E29" s="53">
        <v>0.10700140000000001</v>
      </c>
      <c r="G29">
        <v>26</v>
      </c>
      <c r="H29" s="53">
        <v>2.443E-2</v>
      </c>
      <c r="I29" s="53">
        <f t="shared" si="10"/>
        <v>2.4136360349799893E-2</v>
      </c>
      <c r="J29" s="53">
        <f t="shared" si="0"/>
        <v>0.53390072310461201</v>
      </c>
      <c r="K29" s="53">
        <f t="shared" si="11"/>
        <v>2.7064989657011405E-2</v>
      </c>
      <c r="M29" s="8">
        <f t="shared" si="12"/>
        <v>84031.033003797493</v>
      </c>
      <c r="N29" s="8">
        <f t="shared" si="13"/>
        <v>21007.758250949373</v>
      </c>
      <c r="O29" s="8">
        <f t="shared" si="1"/>
        <v>105038.79125474687</v>
      </c>
      <c r="Q29" s="64">
        <f t="shared" si="14"/>
        <v>5.6467502858523963E-2</v>
      </c>
      <c r="S29" s="8">
        <f t="shared" si="15"/>
        <v>82.030299723236539</v>
      </c>
      <c r="T29" s="8">
        <f t="shared" si="16"/>
        <v>1503.6227786978081</v>
      </c>
      <c r="U29" s="8">
        <f t="shared" si="17"/>
        <v>7146.7420905599583</v>
      </c>
      <c r="V29" s="8">
        <f t="shared" si="18"/>
        <v>9730.7495055474228</v>
      </c>
      <c r="X29" s="8">
        <f t="shared" si="2"/>
        <v>5.5188846526194784</v>
      </c>
      <c r="Y29" s="8">
        <f t="shared" si="3"/>
        <v>101.16165251964502</v>
      </c>
      <c r="Z29" s="8">
        <f t="shared" si="4"/>
        <v>480.82288340887703</v>
      </c>
      <c r="AA29" s="8">
        <f t="shared" si="5"/>
        <v>654.67131396373475</v>
      </c>
      <c r="AC29" s="8">
        <f t="shared" si="6"/>
        <v>2.9465365067644851</v>
      </c>
      <c r="AD29" s="8">
        <f t="shared" si="7"/>
        <v>54.010279430695967</v>
      </c>
      <c r="AE29" s="8">
        <f t="shared" si="8"/>
        <v>256.71168513724399</v>
      </c>
      <c r="AF29" s="8">
        <f t="shared" si="9"/>
        <v>349.52948792108447</v>
      </c>
      <c r="AG29" s="8">
        <f t="shared" si="19"/>
        <v>663.19798899578893</v>
      </c>
      <c r="AR29" s="8"/>
    </row>
    <row r="30" spans="4:44" x14ac:dyDescent="0.2">
      <c r="D30">
        <v>87</v>
      </c>
      <c r="E30" s="53">
        <v>0.12226466000000001</v>
      </c>
      <c r="G30">
        <v>27</v>
      </c>
      <c r="H30" s="53">
        <v>2.4570000000000002E-2</v>
      </c>
      <c r="I30" s="53">
        <f t="shared" si="10"/>
        <v>2.4273012375390805E-2</v>
      </c>
      <c r="J30" s="53">
        <f t="shared" si="0"/>
        <v>0.51924921182601946</v>
      </c>
      <c r="K30" s="53">
        <f t="shared" si="11"/>
        <v>2.7825965040754602E-2</v>
      </c>
      <c r="M30" s="8">
        <f t="shared" si="12"/>
        <v>84501.266906900113</v>
      </c>
      <c r="N30" s="8">
        <f t="shared" si="13"/>
        <v>21125.316726725028</v>
      </c>
      <c r="O30" s="8">
        <f t="shared" si="1"/>
        <v>105626.58363362514</v>
      </c>
      <c r="Q30" s="64">
        <f t="shared" si="14"/>
        <v>4.6643495923296058E-2</v>
      </c>
      <c r="S30" s="8">
        <f t="shared" si="15"/>
        <v>83.670905717701274</v>
      </c>
      <c r="T30" s="8">
        <f t="shared" si="16"/>
        <v>1512.0369845304213</v>
      </c>
      <c r="U30" s="8">
        <f t="shared" si="17"/>
        <v>7072.9898501707621</v>
      </c>
      <c r="V30" s="8">
        <f t="shared" si="18"/>
        <v>11302.192326014978</v>
      </c>
      <c r="X30" s="8">
        <f t="shared" si="2"/>
        <v>4.7246871077895856</v>
      </c>
      <c r="Y30" s="8">
        <f t="shared" si="3"/>
        <v>85.380952746165519</v>
      </c>
      <c r="Z30" s="8">
        <f t="shared" si="4"/>
        <v>399.39407458282847</v>
      </c>
      <c r="AA30" s="8">
        <f t="shared" si="5"/>
        <v>638.20657747683833</v>
      </c>
      <c r="AC30" s="8">
        <f t="shared" si="6"/>
        <v>2.4532900568442977</v>
      </c>
      <c r="AD30" s="8">
        <f t="shared" si="7"/>
        <v>44.33399241840106</v>
      </c>
      <c r="AE30" s="8">
        <f t="shared" si="8"/>
        <v>207.38505843511612</v>
      </c>
      <c r="AF30" s="8">
        <f t="shared" si="9"/>
        <v>331.38826233702974</v>
      </c>
      <c r="AG30" s="8">
        <f t="shared" si="19"/>
        <v>585.56060324739121</v>
      </c>
      <c r="AR30" s="8"/>
    </row>
    <row r="31" spans="4:44" x14ac:dyDescent="0.2">
      <c r="D31">
        <v>88</v>
      </c>
      <c r="E31" s="53">
        <v>0.13987938999999999</v>
      </c>
      <c r="G31">
        <v>28</v>
      </c>
      <c r="H31" s="53">
        <v>2.4719999999999999E-2</v>
      </c>
      <c r="I31" s="53">
        <f t="shared" si="10"/>
        <v>2.4419404540743664E-2</v>
      </c>
      <c r="J31" s="53">
        <f t="shared" si="0"/>
        <v>0.50472410428806347</v>
      </c>
      <c r="K31" s="53">
        <f t="shared" si="11"/>
        <v>2.8371993005270855E-2</v>
      </c>
      <c r="M31" s="8">
        <f t="shared" si="12"/>
        <v>85020.543140026246</v>
      </c>
      <c r="N31" s="8">
        <f t="shared" si="13"/>
        <v>21255.135785006561</v>
      </c>
      <c r="O31" s="8">
        <f t="shared" si="1"/>
        <v>106275.67892503281</v>
      </c>
      <c r="Q31" s="64">
        <f t="shared" si="14"/>
        <v>3.7870096396546163E-2</v>
      </c>
      <c r="S31" s="8">
        <f t="shared" si="15"/>
        <v>85.344323832055295</v>
      </c>
      <c r="T31" s="8">
        <f t="shared" si="16"/>
        <v>1521.328737168159</v>
      </c>
      <c r="U31" s="8">
        <f t="shared" si="17"/>
        <v>6994.8273351145881</v>
      </c>
      <c r="V31" s="8">
        <f t="shared" si="18"/>
        <v>12993.759750038304</v>
      </c>
      <c r="X31" s="8">
        <f t="shared" si="2"/>
        <v>3.98075762073693</v>
      </c>
      <c r="Y31" s="8">
        <f t="shared" si="3"/>
        <v>70.960090750096171</v>
      </c>
      <c r="Z31" s="8">
        <f t="shared" si="4"/>
        <v>326.26320028957713</v>
      </c>
      <c r="AA31" s="8">
        <f t="shared" si="5"/>
        <v>606.07437992920006</v>
      </c>
      <c r="AC31" s="8">
        <f t="shared" si="6"/>
        <v>2.0091843245143295</v>
      </c>
      <c r="AD31" s="8">
        <f t="shared" si="7"/>
        <v>35.815268244041988</v>
      </c>
      <c r="AE31" s="8">
        <f t="shared" si="8"/>
        <v>164.67290152831387</v>
      </c>
      <c r="AF31" s="8">
        <f t="shared" si="9"/>
        <v>305.90034854170898</v>
      </c>
      <c r="AG31" s="8">
        <f t="shared" si="19"/>
        <v>508.39770263857918</v>
      </c>
      <c r="AR31" s="8"/>
    </row>
    <row r="32" spans="4:44" x14ac:dyDescent="0.2">
      <c r="D32">
        <v>89</v>
      </c>
      <c r="E32" s="53">
        <v>0.16003311000000001</v>
      </c>
      <c r="G32">
        <v>29</v>
      </c>
      <c r="H32" s="53">
        <v>2.487E-2</v>
      </c>
      <c r="I32" s="53">
        <f t="shared" si="10"/>
        <v>2.4565775278567011E-2</v>
      </c>
      <c r="J32" s="53">
        <f t="shared" si="0"/>
        <v>0.4904619960109568</v>
      </c>
      <c r="K32" s="53">
        <f t="shared" si="11"/>
        <v>2.8664155937620766E-2</v>
      </c>
      <c r="M32" s="8">
        <f t="shared" si="12"/>
        <v>85568.006571671853</v>
      </c>
      <c r="N32" s="8">
        <f t="shared" si="13"/>
        <v>21392.001642917963</v>
      </c>
      <c r="O32" s="8">
        <f t="shared" si="1"/>
        <v>106960.00821458982</v>
      </c>
      <c r="Q32" s="64">
        <f t="shared" si="14"/>
        <v>3.0129886632354386E-2</v>
      </c>
      <c r="S32" s="8">
        <f t="shared" si="15"/>
        <v>87.051210308696398</v>
      </c>
      <c r="T32" s="8">
        <f t="shared" si="16"/>
        <v>1531.1248619675434</v>
      </c>
      <c r="U32" s="8">
        <f t="shared" si="17"/>
        <v>6898.5978824203503</v>
      </c>
      <c r="V32" s="8">
        <f t="shared" si="18"/>
        <v>14961.500703451813</v>
      </c>
      <c r="X32" s="8">
        <f t="shared" si="2"/>
        <v>3.2966377258263457</v>
      </c>
      <c r="Y32" s="8">
        <f t="shared" si="3"/>
        <v>57.983846117859308</v>
      </c>
      <c r="Z32" s="8">
        <f t="shared" si="4"/>
        <v>261.25056680826788</v>
      </c>
      <c r="AA32" s="8">
        <f t="shared" si="5"/>
        <v>566.59347387671335</v>
      </c>
      <c r="AC32" s="8">
        <f t="shared" si="6"/>
        <v>1.6168755191338109</v>
      </c>
      <c r="AD32" s="8">
        <f t="shared" si="7"/>
        <v>28.438872903357446</v>
      </c>
      <c r="AE32" s="8">
        <f t="shared" si="8"/>
        <v>128.13347445577688</v>
      </c>
      <c r="AF32" s="8">
        <f t="shared" si="9"/>
        <v>277.89256612435474</v>
      </c>
      <c r="AG32" s="8">
        <f t="shared" si="19"/>
        <v>436.08178900262288</v>
      </c>
      <c r="AR32" s="8"/>
    </row>
    <row r="33" spans="4:44" x14ac:dyDescent="0.2">
      <c r="D33">
        <v>90</v>
      </c>
      <c r="E33" s="53">
        <v>0.18075868</v>
      </c>
      <c r="G33">
        <v>30</v>
      </c>
      <c r="H33" s="53">
        <v>2.5020000000000001E-2</v>
      </c>
      <c r="I33" s="53">
        <f t="shared" si="10"/>
        <v>2.4712124595133091E-2</v>
      </c>
      <c r="J33" s="53">
        <f t="shared" si="0"/>
        <v>0.47646370067584193</v>
      </c>
      <c r="K33" s="53">
        <f t="shared" si="11"/>
        <v>2.8956254775549289E-2</v>
      </c>
      <c r="M33" s="8">
        <f t="shared" si="12"/>
        <v>86144.154157072102</v>
      </c>
      <c r="N33" s="8">
        <f t="shared" si="13"/>
        <v>21536.038539268025</v>
      </c>
      <c r="O33" s="8">
        <f t="shared" si="1"/>
        <v>107680.19269634012</v>
      </c>
      <c r="Q33" s="64">
        <f t="shared" si="14"/>
        <v>2.3409999132833943E-2</v>
      </c>
      <c r="S33" s="8">
        <f t="shared" si="15"/>
        <v>88.79223451487033</v>
      </c>
      <c r="T33" s="8">
        <f t="shared" si="16"/>
        <v>1541.4342512768524</v>
      </c>
      <c r="U33" s="8">
        <f t="shared" si="17"/>
        <v>6782.3247926959139</v>
      </c>
      <c r="V33" s="8">
        <f t="shared" si="18"/>
        <v>17232.396122594597</v>
      </c>
      <c r="X33" s="8">
        <f t="shared" si="2"/>
        <v>2.6752999597664671</v>
      </c>
      <c r="Y33" s="8">
        <f t="shared" si="3"/>
        <v>46.443239242199624</v>
      </c>
      <c r="Z33" s="8">
        <f t="shared" si="4"/>
        <v>204.35067710773436</v>
      </c>
      <c r="AA33" s="8">
        <f t="shared" si="5"/>
        <v>519.21014157759851</v>
      </c>
      <c r="AC33" s="8">
        <f t="shared" si="6"/>
        <v>1.2746833192482618</v>
      </c>
      <c r="AD33" s="8">
        <f t="shared" si="7"/>
        <v>22.128517640711916</v>
      </c>
      <c r="AE33" s="8">
        <f t="shared" si="8"/>
        <v>97.365679850365169</v>
      </c>
      <c r="AF33" s="8">
        <f t="shared" si="9"/>
        <v>247.38478548449041</v>
      </c>
      <c r="AG33" s="8">
        <f t="shared" si="19"/>
        <v>368.15366629481576</v>
      </c>
      <c r="AR33" s="8"/>
    </row>
    <row r="34" spans="4:44" x14ac:dyDescent="0.2">
      <c r="D34">
        <v>91</v>
      </c>
      <c r="E34" s="53">
        <v>0.20019365</v>
      </c>
      <c r="G34">
        <v>31</v>
      </c>
      <c r="H34" s="53">
        <v>2.5180000000000001E-2</v>
      </c>
      <c r="I34" s="53">
        <f t="shared" si="10"/>
        <v>2.4868206928880785E-2</v>
      </c>
      <c r="J34" s="53">
        <f t="shared" si="0"/>
        <v>0.46258987582736716</v>
      </c>
      <c r="K34" s="53">
        <f t="shared" si="11"/>
        <v>2.9550676941311613E-2</v>
      </c>
      <c r="M34" s="8">
        <f t="shared" si="12"/>
        <v>86775.747166721863</v>
      </c>
      <c r="N34" s="8">
        <f t="shared" si="13"/>
        <v>21693.936791680466</v>
      </c>
      <c r="O34" s="8">
        <f t="shared" si="1"/>
        <v>108469.68395840233</v>
      </c>
      <c r="Q34" s="64">
        <f t="shared" si="14"/>
        <v>1.7740055696473103E-2</v>
      </c>
      <c r="S34" s="8">
        <f t="shared" si="15"/>
        <v>90.568079205167734</v>
      </c>
      <c r="T34" s="8">
        <f t="shared" si="16"/>
        <v>1552.7357621857184</v>
      </c>
      <c r="U34" s="8">
        <f t="shared" si="17"/>
        <v>6663.4846679748252</v>
      </c>
      <c r="V34" s="8">
        <f t="shared" si="18"/>
        <v>19606.836892337978</v>
      </c>
      <c r="X34" s="8">
        <f t="shared" si="2"/>
        <v>2.1201986556554124</v>
      </c>
      <c r="Y34" s="8">
        <f t="shared" si="3"/>
        <v>36.349542846287918</v>
      </c>
      <c r="Z34" s="8">
        <f t="shared" si="4"/>
        <v>155.99217029894294</v>
      </c>
      <c r="AA34" s="8">
        <f t="shared" si="5"/>
        <v>458.99603464724862</v>
      </c>
      <c r="AC34" s="8">
        <f t="shared" si="6"/>
        <v>0.98078243284898803</v>
      </c>
      <c r="AD34" s="8">
        <f t="shared" si="7"/>
        <v>16.81493051164589</v>
      </c>
      <c r="AE34" s="8">
        <f t="shared" si="8"/>
        <v>72.160398688629527</v>
      </c>
      <c r="AF34" s="8">
        <f t="shared" si="9"/>
        <v>212.32691867272464</v>
      </c>
      <c r="AG34" s="8">
        <f t="shared" si="19"/>
        <v>302.28303030584902</v>
      </c>
      <c r="AR34" s="8"/>
    </row>
    <row r="35" spans="4:44" x14ac:dyDescent="0.2">
      <c r="D35">
        <v>92</v>
      </c>
      <c r="E35" s="53">
        <v>0.22469547000000001</v>
      </c>
      <c r="G35">
        <v>32</v>
      </c>
      <c r="H35" s="53">
        <v>2.5340000000000001E-2</v>
      </c>
      <c r="I35" s="53">
        <f t="shared" si="10"/>
        <v>2.5024264904735357E-2</v>
      </c>
      <c r="J35" s="53">
        <f t="shared" si="0"/>
        <v>0.44898020595179028</v>
      </c>
      <c r="K35" s="53">
        <f t="shared" si="11"/>
        <v>2.98620621562272E-2</v>
      </c>
      <c r="M35" s="8">
        <f t="shared" si="12"/>
        <v>87439.193933082468</v>
      </c>
      <c r="N35" s="8">
        <f t="shared" si="13"/>
        <v>21859.798483270617</v>
      </c>
      <c r="O35" s="8">
        <f t="shared" si="1"/>
        <v>109298.99241635308</v>
      </c>
      <c r="Q35" s="64">
        <f t="shared" si="14"/>
        <v>1.3124463505738395E-2</v>
      </c>
      <c r="S35" s="8">
        <f t="shared" si="15"/>
        <v>92.379440789271086</v>
      </c>
      <c r="T35" s="8">
        <f t="shared" si="16"/>
        <v>1564.6072534038274</v>
      </c>
      <c r="U35" s="8">
        <f t="shared" si="17"/>
        <v>6555.1524042150768</v>
      </c>
      <c r="V35" s="8">
        <f t="shared" si="18"/>
        <v>21880.964233152044</v>
      </c>
      <c r="X35" s="8">
        <f t="shared" si="2"/>
        <v>1.6388164248107082</v>
      </c>
      <c r="Y35" s="8">
        <f t="shared" si="3"/>
        <v>27.756219818489704</v>
      </c>
      <c r="Z35" s="8">
        <f t="shared" si="4"/>
        <v>116.28876874964503</v>
      </c>
      <c r="AA35" s="8">
        <f t="shared" si="5"/>
        <v>388.16952418865316</v>
      </c>
      <c r="AC35" s="8">
        <f t="shared" si="6"/>
        <v>0.73579613592868842</v>
      </c>
      <c r="AD35" s="8">
        <f t="shared" si="7"/>
        <v>12.461993290548671</v>
      </c>
      <c r="AE35" s="8">
        <f t="shared" si="8"/>
        <v>52.21135534309574</v>
      </c>
      <c r="AF35" s="8">
        <f t="shared" si="9"/>
        <v>174.28043291442992</v>
      </c>
      <c r="AG35" s="8">
        <f t="shared" si="19"/>
        <v>239.68957768400304</v>
      </c>
      <c r="AR35" s="8"/>
    </row>
    <row r="36" spans="4:44" x14ac:dyDescent="0.2">
      <c r="D36">
        <v>93</v>
      </c>
      <c r="E36" s="53">
        <v>0.24599945000000001</v>
      </c>
      <c r="G36">
        <v>33</v>
      </c>
      <c r="H36" s="53">
        <v>2.5499999999999998E-2</v>
      </c>
      <c r="I36" s="53">
        <f t="shared" si="10"/>
        <v>2.5180298530298326E-2</v>
      </c>
      <c r="J36" s="53">
        <f t="shared" si="0"/>
        <v>0.43563530089638075</v>
      </c>
      <c r="K36" s="53">
        <f t="shared" si="11"/>
        <v>3.0173374548313252E-2</v>
      </c>
      <c r="M36" s="8">
        <f t="shared" si="12"/>
        <v>88135.146395904783</v>
      </c>
      <c r="N36" s="8">
        <f t="shared" si="13"/>
        <v>22033.786598976196</v>
      </c>
      <c r="O36" s="8">
        <f t="shared" si="1"/>
        <v>110168.93299488098</v>
      </c>
      <c r="Q36" s="64">
        <f t="shared" si="14"/>
        <v>9.4122968090822601E-3</v>
      </c>
      <c r="S36" s="8">
        <f t="shared" si="15"/>
        <v>94.227029605056515</v>
      </c>
      <c r="T36" s="8">
        <f t="shared" si="16"/>
        <v>1577.0603905197686</v>
      </c>
      <c r="U36" s="8">
        <f t="shared" si="17"/>
        <v>6404.9225044198256</v>
      </c>
      <c r="V36" s="8">
        <f t="shared" si="18"/>
        <v>24754.46017868329</v>
      </c>
      <c r="X36" s="8">
        <f t="shared" ref="X36:X53" si="20">S36*Q35</f>
        <v>1.2366792113056955</v>
      </c>
      <c r="Y36" s="8">
        <f t="shared" ref="Y36:Y53" si="21">T36*Q35</f>
        <v>20.698071541722243</v>
      </c>
      <c r="Z36" s="8">
        <f t="shared" ref="Z36:Z53" si="22">U36*Q35</f>
        <v>84.06117166634057</v>
      </c>
      <c r="AA36" s="8">
        <f t="shared" ref="AA36:AA53" si="23">V36*Q35</f>
        <v>324.88900921938318</v>
      </c>
      <c r="AC36" s="8">
        <f t="shared" ref="AC36:AC53" si="24">X36*J36</f>
        <v>0.53874112032945543</v>
      </c>
      <c r="AD36" s="8">
        <f t="shared" ref="AD36:AD53" si="25">Y36*J36</f>
        <v>9.0168106240529848</v>
      </c>
      <c r="AE36" s="8">
        <f t="shared" ref="AE36:AE53" si="26">Z36*J36</f>
        <v>36.620013812568587</v>
      </c>
      <c r="AF36" s="8">
        <f t="shared" ref="AF36:AF53" si="27">AA36*J36</f>
        <v>141.533121289213</v>
      </c>
      <c r="AG36" s="8">
        <f t="shared" si="19"/>
        <v>187.70868684616403</v>
      </c>
      <c r="AR36" s="8"/>
    </row>
    <row r="37" spans="4:44" x14ac:dyDescent="0.2">
      <c r="D37">
        <v>94</v>
      </c>
      <c r="E37" s="53">
        <v>0.27561788000000004</v>
      </c>
      <c r="G37">
        <v>34</v>
      </c>
      <c r="H37" s="53">
        <v>2.5659999999999999E-2</v>
      </c>
      <c r="I37" s="53">
        <f t="shared" si="10"/>
        <v>2.5336307813167001E-2</v>
      </c>
      <c r="J37" s="53">
        <f t="shared" si="0"/>
        <v>0.42255550600771608</v>
      </c>
      <c r="K37" s="53">
        <f t="shared" si="11"/>
        <v>3.0484614147833235E-2</v>
      </c>
      <c r="M37" s="8">
        <f t="shared" si="12"/>
        <v>88864.291917679759</v>
      </c>
      <c r="N37" s="8">
        <f t="shared" si="13"/>
        <v>22216.07297941994</v>
      </c>
      <c r="O37" s="8">
        <f t="shared" si="1"/>
        <v>111080.3648970997</v>
      </c>
      <c r="Q37" s="64">
        <f t="shared" si="14"/>
        <v>6.5646111980004248E-3</v>
      </c>
      <c r="S37" s="8">
        <f t="shared" si="15"/>
        <v>96.111570197157647</v>
      </c>
      <c r="T37" s="8">
        <f t="shared" si="16"/>
        <v>1590.1074729646175</v>
      </c>
      <c r="U37" s="8">
        <f t="shared" si="17"/>
        <v>6280.4682161710398</v>
      </c>
      <c r="V37" s="8">
        <f t="shared" si="18"/>
        <v>27325.708670485834</v>
      </c>
      <c r="X37" s="8">
        <f t="shared" si="20"/>
        <v>0.90463062548259254</v>
      </c>
      <c r="Y37" s="8">
        <f t="shared" si="21"/>
        <v>14.966563493882726</v>
      </c>
      <c r="Z37" s="8">
        <f t="shared" si="22"/>
        <v>59.113630950609235</v>
      </c>
      <c r="AA37" s="8">
        <f t="shared" si="23"/>
        <v>257.19768052512524</v>
      </c>
      <c r="AC37" s="8">
        <f t="shared" si="24"/>
        <v>0.38225665170087358</v>
      </c>
      <c r="AD37" s="8">
        <f t="shared" si="25"/>
        <v>6.3242038103542262</v>
      </c>
      <c r="AE37" s="8">
        <f t="shared" si="26"/>
        <v>24.97879023828807</v>
      </c>
      <c r="AF37" s="8">
        <f t="shared" si="27"/>
        <v>108.6802960383052</v>
      </c>
      <c r="AG37" s="8">
        <f t="shared" si="19"/>
        <v>140.36554673864836</v>
      </c>
      <c r="AR37" s="8"/>
    </row>
    <row r="38" spans="4:44" x14ac:dyDescent="0.2">
      <c r="D38">
        <v>95</v>
      </c>
      <c r="E38" s="53">
        <v>0.30556044000000004</v>
      </c>
      <c r="G38">
        <v>35</v>
      </c>
      <c r="H38" s="53">
        <v>2.581E-2</v>
      </c>
      <c r="I38" s="53">
        <f t="shared" si="10"/>
        <v>2.548254441449891E-2</v>
      </c>
      <c r="J38" s="53">
        <f t="shared" si="0"/>
        <v>0.40988073390848667</v>
      </c>
      <c r="K38" s="53">
        <f t="shared" si="11"/>
        <v>3.0454588859783846E-2</v>
      </c>
      <c r="M38" s="8">
        <f t="shared" si="12"/>
        <v>89596.779479445919</v>
      </c>
      <c r="N38" s="8">
        <f t="shared" si="13"/>
        <v>22399.19486986148</v>
      </c>
      <c r="O38" s="8">
        <f t="shared" si="1"/>
        <v>111995.97434930739</v>
      </c>
      <c r="Q38" s="64">
        <f t="shared" si="14"/>
        <v>4.3986404533395409E-3</v>
      </c>
      <c r="S38" s="8">
        <f t="shared" si="15"/>
        <v>98.033801601100805</v>
      </c>
      <c r="T38" s="8">
        <f t="shared" si="16"/>
        <v>1603.2143567385515</v>
      </c>
      <c r="U38" s="8">
        <f t="shared" si="17"/>
        <v>6083.5045266162679</v>
      </c>
      <c r="V38" s="8">
        <f t="shared" si="18"/>
        <v>30868.093018690488</v>
      </c>
      <c r="X38" s="8">
        <f t="shared" si="20"/>
        <v>0.64355379177313832</v>
      </c>
      <c r="Y38" s="8">
        <f t="shared" si="21"/>
        <v>10.524478919040943</v>
      </c>
      <c r="Z38" s="8">
        <f t="shared" si="22"/>
        <v>39.935841938511423</v>
      </c>
      <c r="AA38" s="8">
        <f t="shared" si="23"/>
        <v>202.63702909141432</v>
      </c>
      <c r="AC38" s="8">
        <f t="shared" si="24"/>
        <v>0.26378030048156337</v>
      </c>
      <c r="AD38" s="8">
        <f t="shared" si="25"/>
        <v>4.3137811433408979</v>
      </c>
      <c r="AE38" s="8">
        <f t="shared" si="26"/>
        <v>16.368932203010385</v>
      </c>
      <c r="AF38" s="8">
        <f t="shared" si="27"/>
        <v>83.057014201024259</v>
      </c>
      <c r="AG38" s="8">
        <f t="shared" si="19"/>
        <v>104.00350784785711</v>
      </c>
      <c r="AR38" s="8"/>
    </row>
    <row r="39" spans="4:44" x14ac:dyDescent="0.2">
      <c r="D39">
        <v>96</v>
      </c>
      <c r="E39" s="53">
        <v>0.33257691</v>
      </c>
      <c r="G39">
        <v>36</v>
      </c>
      <c r="H39" s="53">
        <v>2.596E-2</v>
      </c>
      <c r="I39" s="53">
        <f t="shared" si="10"/>
        <v>2.5628759633814266E-2</v>
      </c>
      <c r="J39" s="53">
        <f t="shared" si="0"/>
        <v>0.39747018785099697</v>
      </c>
      <c r="K39" s="53">
        <f t="shared" si="11"/>
        <v>3.0746292309851757E-2</v>
      </c>
      <c r="M39" s="8">
        <f t="shared" si="12"/>
        <v>90361.659728555795</v>
      </c>
      <c r="N39" s="8">
        <f t="shared" si="13"/>
        <v>22590.414932138949</v>
      </c>
      <c r="O39" s="8">
        <f t="shared" si="1"/>
        <v>112952.07466069475</v>
      </c>
      <c r="Q39" s="64">
        <f t="shared" si="14"/>
        <v>2.8254956954391628E-3</v>
      </c>
      <c r="S39" s="8">
        <f t="shared" si="15"/>
        <v>99.994477633122827</v>
      </c>
      <c r="T39" s="8">
        <f t="shared" si="16"/>
        <v>1616.900864263524</v>
      </c>
      <c r="U39" s="8">
        <f t="shared" si="17"/>
        <v>5881.8375177945009</v>
      </c>
      <c r="V39" s="8">
        <f t="shared" si="18"/>
        <v>34513.685632234745</v>
      </c>
      <c r="X39" s="8">
        <f t="shared" si="20"/>
        <v>0.43983975442760997</v>
      </c>
      <c r="Y39" s="8">
        <f t="shared" si="21"/>
        <v>7.1121655505892027</v>
      </c>
      <c r="Z39" s="8">
        <f t="shared" si="22"/>
        <v>25.872088445741124</v>
      </c>
      <c r="AA39" s="8">
        <f t="shared" si="23"/>
        <v>151.81329381579144</v>
      </c>
      <c r="AC39" s="8">
        <f t="shared" si="24"/>
        <v>0.17482318981667852</v>
      </c>
      <c r="AD39" s="8">
        <f t="shared" si="25"/>
        <v>2.8268737774200798</v>
      </c>
      <c r="AE39" s="8">
        <f t="shared" si="26"/>
        <v>10.283383854626333</v>
      </c>
      <c r="AF39" s="8">
        <f t="shared" si="27"/>
        <v>60.34125841124122</v>
      </c>
      <c r="AG39" s="8">
        <f t="shared" si="19"/>
        <v>73.626339233104318</v>
      </c>
      <c r="AR39" s="8"/>
    </row>
    <row r="40" spans="4:44" x14ac:dyDescent="0.2">
      <c r="D40">
        <v>97</v>
      </c>
      <c r="E40" s="53">
        <v>0.35657767000000001</v>
      </c>
      <c r="G40">
        <v>37</v>
      </c>
      <c r="H40" s="53">
        <v>2.6110000000000001E-2</v>
      </c>
      <c r="I40" s="53">
        <f t="shared" si="10"/>
        <v>2.5774953477364682E-2</v>
      </c>
      <c r="J40" s="53">
        <f t="shared" si="0"/>
        <v>0.38532302185706202</v>
      </c>
      <c r="K40" s="53">
        <f t="shared" si="11"/>
        <v>3.1037931845179736E-2</v>
      </c>
      <c r="M40" s="8">
        <f t="shared" si="12"/>
        <v>91159.651578764751</v>
      </c>
      <c r="N40" s="8">
        <f t="shared" si="13"/>
        <v>22789.912894691188</v>
      </c>
      <c r="O40" s="8">
        <f t="shared" si="1"/>
        <v>113949.56447345595</v>
      </c>
      <c r="Q40" s="64">
        <f t="shared" si="14"/>
        <v>1.7443659877443272E-3</v>
      </c>
      <c r="S40" s="8">
        <f t="shared" si="15"/>
        <v>101.99436718578528</v>
      </c>
      <c r="T40" s="8">
        <f t="shared" si="16"/>
        <v>1631.1798595382243</v>
      </c>
      <c r="U40" s="8">
        <f t="shared" si="17"/>
        <v>5702.9416472421144</v>
      </c>
      <c r="V40" s="8">
        <f t="shared" si="18"/>
        <v>37896.994048427754</v>
      </c>
      <c r="X40" s="8">
        <f t="shared" si="20"/>
        <v>0.28818464544247768</v>
      </c>
      <c r="Y40" s="8">
        <f t="shared" si="21"/>
        <v>4.6088916716123105</v>
      </c>
      <c r="Z40" s="8">
        <f t="shared" si="22"/>
        <v>16.113637075623323</v>
      </c>
      <c r="AA40" s="8">
        <f t="shared" si="23"/>
        <v>107.07779355391619</v>
      </c>
      <c r="AC40" s="8">
        <f t="shared" si="24"/>
        <v>0.11104417843470149</v>
      </c>
      <c r="AD40" s="8">
        <f t="shared" si="25"/>
        <v>1.7759120663175014</v>
      </c>
      <c r="AE40" s="8">
        <f t="shared" si="26"/>
        <v>6.2089553310871706</v>
      </c>
      <c r="AF40" s="8">
        <f t="shared" si="27"/>
        <v>41.259538985981628</v>
      </c>
      <c r="AG40" s="8">
        <f t="shared" si="19"/>
        <v>49.355450561821002</v>
      </c>
      <c r="AR40" s="8"/>
    </row>
    <row r="41" spans="4:44" x14ac:dyDescent="0.2">
      <c r="D41">
        <v>98</v>
      </c>
      <c r="E41" s="53">
        <v>0.37908291000000005</v>
      </c>
      <c r="G41">
        <v>38</v>
      </c>
      <c r="H41" s="53">
        <v>2.6259999999999999E-2</v>
      </c>
      <c r="I41" s="53">
        <f t="shared" si="10"/>
        <v>2.5921125951399046E-2</v>
      </c>
      <c r="J41" s="53">
        <f t="shared" si="0"/>
        <v>0.37343818647922677</v>
      </c>
      <c r="K41" s="53">
        <f t="shared" si="11"/>
        <v>3.1329507490670302E-2</v>
      </c>
      <c r="M41" s="8">
        <f t="shared" si="12"/>
        <v>91991.509139589878</v>
      </c>
      <c r="N41" s="8">
        <f t="shared" si="13"/>
        <v>22997.87728489747</v>
      </c>
      <c r="O41" s="8">
        <f t="shared" si="1"/>
        <v>114989.38642448734</v>
      </c>
      <c r="Q41" s="64">
        <f t="shared" si="14"/>
        <v>1.0381867260916659E-3</v>
      </c>
      <c r="S41" s="8">
        <f t="shared" si="15"/>
        <v>104.03425452950098</v>
      </c>
      <c r="T41" s="8">
        <f t="shared" si="16"/>
        <v>1646.0648363423545</v>
      </c>
      <c r="U41" s="8">
        <f t="shared" si="17"/>
        <v>5548.0402868935498</v>
      </c>
      <c r="V41" s="8">
        <f t="shared" si="18"/>
        <v>41002.647485973328</v>
      </c>
      <c r="X41" s="8">
        <f t="shared" si="20"/>
        <v>0.18147381516159772</v>
      </c>
      <c r="Y41" s="8">
        <f t="shared" si="21"/>
        <v>2.8713395141375355</v>
      </c>
      <c r="Z41" s="8">
        <f t="shared" si="22"/>
        <v>9.6778127750923879</v>
      </c>
      <c r="AA41" s="8">
        <f t="shared" si="23"/>
        <v>71.523623682002324</v>
      </c>
      <c r="AC41" s="8">
        <f t="shared" si="24"/>
        <v>6.7769252427413454E-2</v>
      </c>
      <c r="AD41" s="8">
        <f t="shared" si="25"/>
        <v>1.0722678209256653</v>
      </c>
      <c r="AE41" s="8">
        <f t="shared" si="26"/>
        <v>3.6140648518159941</v>
      </c>
      <c r="AF41" s="8">
        <f t="shared" si="27"/>
        <v>26.709652318229622</v>
      </c>
      <c r="AG41" s="8">
        <f t="shared" si="19"/>
        <v>31.463754243398697</v>
      </c>
      <c r="AR41" s="8"/>
    </row>
    <row r="42" spans="4:44" x14ac:dyDescent="0.2">
      <c r="D42">
        <v>99</v>
      </c>
      <c r="E42" s="53">
        <v>0.40251482</v>
      </c>
      <c r="G42">
        <v>39</v>
      </c>
      <c r="H42" s="53">
        <v>2.64E-2</v>
      </c>
      <c r="I42" s="53">
        <f t="shared" si="10"/>
        <v>2.6057534319289598E-2</v>
      </c>
      <c r="J42" s="53">
        <f t="shared" si="0"/>
        <v>0.36195193998144004</v>
      </c>
      <c r="K42" s="53">
        <f t="shared" si="11"/>
        <v>3.1241052299130538E-2</v>
      </c>
      <c r="M42" s="8">
        <f t="shared" si="12"/>
        <v>92822.74661856427</v>
      </c>
      <c r="N42" s="8">
        <f t="shared" si="13"/>
        <v>23205.686654641067</v>
      </c>
      <c r="O42" s="8">
        <f t="shared" si="1"/>
        <v>116028.43327320533</v>
      </c>
      <c r="Q42" s="64">
        <f t="shared" si="14"/>
        <v>5.9628078977835451E-4</v>
      </c>
      <c r="S42" s="8">
        <f t="shared" si="15"/>
        <v>106.11493962009101</v>
      </c>
      <c r="T42" s="8">
        <f t="shared" si="16"/>
        <v>1660.9387176123464</v>
      </c>
      <c r="U42" s="8">
        <f t="shared" si="17"/>
        <v>5402.3714102593367</v>
      </c>
      <c r="V42" s="8">
        <f t="shared" si="18"/>
        <v>43984.396127947504</v>
      </c>
      <c r="X42" s="8">
        <f t="shared" si="20"/>
        <v>0.11016712175359709</v>
      </c>
      <c r="Y42" s="8">
        <f t="shared" si="21"/>
        <v>1.7243645294768519</v>
      </c>
      <c r="Z42" s="8">
        <f t="shared" si="22"/>
        <v>5.6086702875483567</v>
      </c>
      <c r="AA42" s="8">
        <f t="shared" si="23"/>
        <v>45.664016215192767</v>
      </c>
      <c r="AC42" s="8">
        <f t="shared" si="24"/>
        <v>3.9875203440885972E-2</v>
      </c>
      <c r="AD42" s="8">
        <f t="shared" si="25"/>
        <v>0.62413708667932966</v>
      </c>
      <c r="AE42" s="8">
        <f t="shared" si="26"/>
        <v>2.0300690912943891</v>
      </c>
      <c r="AF42" s="8">
        <f t="shared" si="27"/>
        <v>16.528179256432956</v>
      </c>
      <c r="AG42" s="8">
        <f t="shared" si="19"/>
        <v>19.222260637847562</v>
      </c>
      <c r="AR42" s="8"/>
    </row>
    <row r="43" spans="4:44" x14ac:dyDescent="0.2">
      <c r="D43">
        <v>100</v>
      </c>
      <c r="E43" s="53">
        <v>0.43419751000000001</v>
      </c>
      <c r="G43">
        <v>40</v>
      </c>
      <c r="H43" s="53">
        <v>2.6540000000000001E-2</v>
      </c>
      <c r="I43" s="53">
        <f t="shared" si="10"/>
        <v>2.6193924082475131E-2</v>
      </c>
      <c r="J43" s="53">
        <f t="shared" si="0"/>
        <v>0.35072355328981913</v>
      </c>
      <c r="K43" s="53">
        <f t="shared" si="11"/>
        <v>3.1513124846710809E-2</v>
      </c>
      <c r="M43" s="8">
        <f t="shared" si="12"/>
        <v>93686.981367792032</v>
      </c>
      <c r="N43" s="8">
        <f t="shared" si="13"/>
        <v>23421.745341948008</v>
      </c>
      <c r="O43" s="8">
        <f t="shared" si="1"/>
        <v>117108.72670974003</v>
      </c>
      <c r="Q43" s="64">
        <f t="shared" si="14"/>
        <v>3.2954876488541768E-4</v>
      </c>
      <c r="S43" s="8">
        <f t="shared" si="15"/>
        <v>108.23723841249283</v>
      </c>
      <c r="T43" s="8">
        <f t="shared" si="16"/>
        <v>1676.4030408347246</v>
      </c>
      <c r="U43" s="8">
        <f t="shared" si="17"/>
        <v>5246.908421560488</v>
      </c>
      <c r="V43" s="8">
        <f t="shared" si="18"/>
        <v>47137.998052000199</v>
      </c>
      <c r="X43" s="8">
        <f t="shared" si="20"/>
        <v>6.4539786004029279E-2</v>
      </c>
      <c r="Y43" s="8">
        <f t="shared" si="21"/>
        <v>0.99960692917576466</v>
      </c>
      <c r="Z43" s="8">
        <f t="shared" si="22"/>
        <v>3.1286306975027873</v>
      </c>
      <c r="AA43" s="8">
        <f t="shared" si="23"/>
        <v>28.107482707017216</v>
      </c>
      <c r="AC43" s="8">
        <f t="shared" si="24"/>
        <v>2.2635623075897685E-2</v>
      </c>
      <c r="AD43" s="8">
        <f t="shared" si="25"/>
        <v>0.35058569409364876</v>
      </c>
      <c r="AE43" s="8">
        <f t="shared" si="26"/>
        <v>1.0972844751597828</v>
      </c>
      <c r="AF43" s="8">
        <f t="shared" si="27"/>
        <v>9.8579562090372228</v>
      </c>
      <c r="AG43" s="8">
        <f t="shared" si="19"/>
        <v>11.328462001366551</v>
      </c>
      <c r="AR43" s="8"/>
    </row>
    <row r="44" spans="4:44" x14ac:dyDescent="0.2">
      <c r="D44">
        <v>101</v>
      </c>
      <c r="E44" s="53">
        <v>0.47489508999999996</v>
      </c>
      <c r="G44">
        <v>41</v>
      </c>
      <c r="H44" s="53">
        <v>2.6669999999999999E-2</v>
      </c>
      <c r="I44" s="53">
        <f t="shared" si="10"/>
        <v>2.6320555065349444E-2</v>
      </c>
      <c r="J44" s="53">
        <f t="shared" si="0"/>
        <v>0.33988676611542634</v>
      </c>
      <c r="K44" s="53">
        <f t="shared" si="11"/>
        <v>3.1385794380322039E-2</v>
      </c>
      <c r="M44" s="8">
        <f t="shared" si="12"/>
        <v>94547.223145914017</v>
      </c>
      <c r="N44" s="8">
        <f t="shared" si="13"/>
        <v>23636.805786478504</v>
      </c>
      <c r="O44" s="8">
        <f t="shared" si="1"/>
        <v>118184.02893239252</v>
      </c>
      <c r="Q44" s="64">
        <f t="shared" si="14"/>
        <v>1.7247504836744937E-4</v>
      </c>
      <c r="S44" s="8">
        <f t="shared" si="15"/>
        <v>110.40198318074269</v>
      </c>
      <c r="T44" s="8">
        <f t="shared" si="16"/>
        <v>1691.795915187623</v>
      </c>
      <c r="U44" s="8">
        <f t="shared" si="17"/>
        <v>5014.3126348784799</v>
      </c>
      <c r="V44" s="8">
        <f t="shared" si="18"/>
        <v>51315.211084212795</v>
      </c>
      <c r="X44" s="8">
        <f t="shared" si="20"/>
        <v>3.6382837198114408E-2</v>
      </c>
      <c r="Y44" s="8">
        <f t="shared" si="21"/>
        <v>0.55752925428827604</v>
      </c>
      <c r="Z44" s="8">
        <f t="shared" si="22"/>
        <v>1.6524605355735473</v>
      </c>
      <c r="AA44" s="8">
        <f t="shared" si="23"/>
        <v>16.910864432636821</v>
      </c>
      <c r="AC44" s="8">
        <f t="shared" si="24"/>
        <v>1.2366044877371146E-2</v>
      </c>
      <c r="AD44" s="8">
        <f t="shared" si="25"/>
        <v>0.18949681525478734</v>
      </c>
      <c r="AE44" s="8">
        <f t="shared" si="26"/>
        <v>0.56164946756945844</v>
      </c>
      <c r="AF44" s="8">
        <f t="shared" si="27"/>
        <v>5.7477790242253128</v>
      </c>
      <c r="AG44" s="8">
        <f t="shared" si="19"/>
        <v>6.5112913519269302</v>
      </c>
      <c r="AR44" s="8"/>
    </row>
    <row r="45" spans="4:44" x14ac:dyDescent="0.2">
      <c r="D45">
        <v>102</v>
      </c>
      <c r="E45" s="53">
        <v>0.50954043000000004</v>
      </c>
      <c r="G45">
        <v>42</v>
      </c>
      <c r="H45" s="53">
        <v>2.6800000000000001E-2</v>
      </c>
      <c r="I45" s="53">
        <f t="shared" si="10"/>
        <v>2.6447170014848229E-2</v>
      </c>
      <c r="J45" s="53">
        <f t="shared" si="0"/>
        <v>0.32930162970189297</v>
      </c>
      <c r="K45" s="53">
        <f t="shared" si="11"/>
        <v>3.1638382944298472E-2</v>
      </c>
      <c r="M45" s="8">
        <f t="shared" si="12"/>
        <v>95439.467610481588</v>
      </c>
      <c r="N45" s="8">
        <f t="shared" si="13"/>
        <v>23859.866902620397</v>
      </c>
      <c r="O45" s="8">
        <f t="shared" si="1"/>
        <v>119299.33451310199</v>
      </c>
      <c r="Q45" s="64">
        <f t="shared" si="14"/>
        <v>8.3774932643967522E-5</v>
      </c>
      <c r="S45" s="8">
        <f t="shared" si="15"/>
        <v>112.61002284435754</v>
      </c>
      <c r="T45" s="8">
        <f t="shared" si="16"/>
        <v>1707.7614347478814</v>
      </c>
      <c r="U45" s="8">
        <f t="shared" si="17"/>
        <v>4697.5623160771738</v>
      </c>
      <c r="V45" s="8">
        <f t="shared" si="18"/>
        <v>56654.668200539672</v>
      </c>
      <c r="X45" s="8">
        <f t="shared" si="20"/>
        <v>1.9422419136740147E-2</v>
      </c>
      <c r="Y45" s="8">
        <f t="shared" si="21"/>
        <v>0.29454623605820557</v>
      </c>
      <c r="Z45" s="8">
        <f t="shared" si="22"/>
        <v>0.81021228767451803</v>
      </c>
      <c r="AA45" s="8">
        <f t="shared" si="23"/>
        <v>9.7715166381298761</v>
      </c>
      <c r="AC45" s="8">
        <f t="shared" si="24"/>
        <v>6.3958342744817633E-3</v>
      </c>
      <c r="AD45" s="8">
        <f t="shared" si="25"/>
        <v>9.6994555556525572E-2</v>
      </c>
      <c r="AE45" s="8">
        <f t="shared" si="26"/>
        <v>0.26680422673571774</v>
      </c>
      <c r="AF45" s="8">
        <f t="shared" si="27"/>
        <v>3.2177763535953305</v>
      </c>
      <c r="AG45" s="8">
        <f t="shared" si="19"/>
        <v>3.5879709701620555</v>
      </c>
      <c r="AR45" s="8"/>
    </row>
    <row r="46" spans="4:44" x14ac:dyDescent="0.2">
      <c r="D46">
        <v>103</v>
      </c>
      <c r="E46" s="53">
        <v>0.54443039999999998</v>
      </c>
      <c r="G46">
        <v>43</v>
      </c>
      <c r="H46" s="53">
        <v>2.6929999999999999E-2</v>
      </c>
      <c r="I46" s="53">
        <f t="shared" si="10"/>
        <v>2.6573768935031109E-2</v>
      </c>
      <c r="J46" s="53">
        <f t="shared" si="0"/>
        <v>0.31896558558159949</v>
      </c>
      <c r="K46" s="53">
        <f t="shared" si="11"/>
        <v>3.1890923582712095E-2</v>
      </c>
      <c r="M46" s="8">
        <f t="shared" si="12"/>
        <v>96364.465078835434</v>
      </c>
      <c r="N46" s="8">
        <f t="shared" si="13"/>
        <v>24091.116269708858</v>
      </c>
      <c r="O46" s="8">
        <f t="shared" si="1"/>
        <v>120455.58134854429</v>
      </c>
      <c r="Q46" s="64">
        <f t="shared" si="14"/>
        <v>3.8006601133238824E-5</v>
      </c>
      <c r="S46" s="8">
        <f t="shared" si="15"/>
        <v>114.8622233012447</v>
      </c>
      <c r="T46" s="8">
        <f t="shared" si="16"/>
        <v>1724.3130254392845</v>
      </c>
      <c r="U46" s="8">
        <f t="shared" si="17"/>
        <v>4430.1587580680289</v>
      </c>
      <c r="V46" s="8">
        <f t="shared" si="18"/>
        <v>61376.988716237247</v>
      </c>
      <c r="X46" s="8">
        <f t="shared" si="20"/>
        <v>9.6225750203981306E-3</v>
      </c>
      <c r="Y46" s="8">
        <f t="shared" si="21"/>
        <v>0.14445420756329191</v>
      </c>
      <c r="Z46" s="8">
        <f t="shared" si="22"/>
        <v>0.37113625155923191</v>
      </c>
      <c r="AA46" s="8">
        <f t="shared" si="23"/>
        <v>5.1418530955923298</v>
      </c>
      <c r="AC46" s="8">
        <f t="shared" si="24"/>
        <v>3.0692702761841613E-3</v>
      </c>
      <c r="AD46" s="8">
        <f t="shared" si="25"/>
        <v>4.6075920905151321E-2</v>
      </c>
      <c r="AE46" s="8">
        <f t="shared" si="26"/>
        <v>0.11837969180915023</v>
      </c>
      <c r="AF46" s="8">
        <f t="shared" si="27"/>
        <v>1.6400741836101675</v>
      </c>
      <c r="AG46" s="8">
        <f t="shared" si="19"/>
        <v>1.8075990666006532</v>
      </c>
      <c r="AR46" s="8"/>
    </row>
    <row r="47" spans="4:44" x14ac:dyDescent="0.2">
      <c r="D47">
        <v>104</v>
      </c>
      <c r="E47" s="53">
        <v>0.57924222000000003</v>
      </c>
      <c r="G47">
        <v>44</v>
      </c>
      <c r="H47" s="53">
        <v>2.7050000000000001E-2</v>
      </c>
      <c r="I47" s="53">
        <f t="shared" si="10"/>
        <v>2.6690615253044576E-2</v>
      </c>
      <c r="J47" s="53">
        <f t="shared" si="0"/>
        <v>0.30900832177573911</v>
      </c>
      <c r="K47" s="53">
        <f t="shared" si="11"/>
        <v>3.1715006927623565E-2</v>
      </c>
      <c r="M47" s="8">
        <f t="shared" si="12"/>
        <v>97281.312696218913</v>
      </c>
      <c r="N47" s="8">
        <f t="shared" si="13"/>
        <v>24320.328174054728</v>
      </c>
      <c r="O47" s="8">
        <f t="shared" si="1"/>
        <v>121601.64087027364</v>
      </c>
      <c r="Q47" s="64">
        <f t="shared" si="14"/>
        <v>1.601605316995697E-5</v>
      </c>
      <c r="S47" s="8">
        <f t="shared" si="15"/>
        <v>117.15946776726959</v>
      </c>
      <c r="T47" s="8">
        <f t="shared" si="16"/>
        <v>1740.7187854640399</v>
      </c>
      <c r="U47" s="8">
        <f t="shared" si="17"/>
        <v>4154.1674623960653</v>
      </c>
      <c r="V47" s="8">
        <f t="shared" si="18"/>
        <v>66203.629979659425</v>
      </c>
      <c r="X47" s="8">
        <f t="shared" si="20"/>
        <v>4.452833160413166E-3</v>
      </c>
      <c r="Y47" s="8">
        <f t="shared" si="21"/>
        <v>6.615880456426769E-2</v>
      </c>
      <c r="Z47" s="8">
        <f t="shared" si="22"/>
        <v>0.15788578578396614</v>
      </c>
      <c r="AA47" s="8">
        <f t="shared" si="23"/>
        <v>2.5161749582094477</v>
      </c>
      <c r="AC47" s="8">
        <f t="shared" si="24"/>
        <v>1.3759625020466329E-3</v>
      </c>
      <c r="AD47" s="8">
        <f t="shared" si="25"/>
        <v>2.0443621169093467E-2</v>
      </c>
      <c r="AE47" s="8">
        <f t="shared" si="26"/>
        <v>4.8788021697347229E-2</v>
      </c>
      <c r="AF47" s="8">
        <f t="shared" si="27"/>
        <v>0.77751900113044192</v>
      </c>
      <c r="AG47" s="8">
        <f t="shared" si="19"/>
        <v>0.84812660649892924</v>
      </c>
      <c r="AR47" s="8"/>
    </row>
    <row r="48" spans="4:44" x14ac:dyDescent="0.2">
      <c r="D48">
        <v>105</v>
      </c>
      <c r="E48" s="53">
        <v>0.61364118000000001</v>
      </c>
      <c r="G48">
        <v>45</v>
      </c>
      <c r="H48" s="53">
        <v>2.717E-2</v>
      </c>
      <c r="I48" s="53">
        <f t="shared" si="10"/>
        <v>2.6807447919590902E-2</v>
      </c>
      <c r="J48" s="53">
        <f t="shared" si="0"/>
        <v>0.29929213083059825</v>
      </c>
      <c r="K48" s="53">
        <f t="shared" si="11"/>
        <v>3.1948085247629182E-2</v>
      </c>
      <c r="M48" s="8">
        <f t="shared" si="12"/>
        <v>98229.776108477163</v>
      </c>
      <c r="N48" s="8">
        <f t="shared" si="13"/>
        <v>24557.444027119291</v>
      </c>
      <c r="O48" s="8">
        <f t="shared" si="1"/>
        <v>122787.22013559645</v>
      </c>
      <c r="Q48" s="64">
        <f t="shared" si="14"/>
        <v>6.2334630529415778E-6</v>
      </c>
      <c r="S48" s="8">
        <f t="shared" si="15"/>
        <v>119.50265712261498</v>
      </c>
      <c r="T48" s="8">
        <f t="shared" si="16"/>
        <v>1757.6902677897242</v>
      </c>
      <c r="U48" s="8">
        <f t="shared" si="17"/>
        <v>3874.1447250768638</v>
      </c>
      <c r="V48" s="8">
        <f t="shared" si="18"/>
        <v>71123.541978971596</v>
      </c>
      <c r="X48" s="8">
        <f t="shared" si="20"/>
        <v>1.9139609104269384E-3</v>
      </c>
      <c r="Y48" s="8">
        <f t="shared" si="21"/>
        <v>2.8151260785236127E-2</v>
      </c>
      <c r="Z48" s="8">
        <f t="shared" si="22"/>
        <v>6.2048507904939376E-2</v>
      </c>
      <c r="AA48" s="8">
        <f t="shared" si="23"/>
        <v>1.1391184299708756</v>
      </c>
      <c r="AC48" s="8">
        <f t="shared" si="24"/>
        <v>5.7283343920815023E-4</v>
      </c>
      <c r="AD48" s="8">
        <f t="shared" si="25"/>
        <v>8.4254508259811803E-3</v>
      </c>
      <c r="AE48" s="8">
        <f t="shared" si="26"/>
        <v>1.8570630145728524E-2</v>
      </c>
      <c r="AF48" s="8">
        <f t="shared" si="27"/>
        <v>0.340929182174389</v>
      </c>
      <c r="AG48" s="8">
        <f t="shared" si="19"/>
        <v>0.36849809658530686</v>
      </c>
      <c r="AR48" s="8"/>
    </row>
    <row r="49" spans="4:44" x14ac:dyDescent="0.2">
      <c r="D49">
        <v>106</v>
      </c>
      <c r="E49" s="53">
        <v>0.64730123000000006</v>
      </c>
      <c r="G49">
        <v>46</v>
      </c>
      <c r="H49" s="53">
        <v>2.7279999999999999E-2</v>
      </c>
      <c r="I49" s="53">
        <f t="shared" si="10"/>
        <v>2.6914532540881435E-2</v>
      </c>
      <c r="J49" s="53">
        <f t="shared" si="0"/>
        <v>0.28994370460990576</v>
      </c>
      <c r="K49" s="53">
        <f t="shared" si="11"/>
        <v>3.1733340498955577E-2</v>
      </c>
      <c r="M49" s="8">
        <f t="shared" si="12"/>
        <v>99166.189047447901</v>
      </c>
      <c r="N49" s="8">
        <f t="shared" si="13"/>
        <v>24791.547261861975</v>
      </c>
      <c r="O49" s="8">
        <f t="shared" si="1"/>
        <v>123957.73630930987</v>
      </c>
      <c r="Q49" s="64">
        <f t="shared" si="14"/>
        <v>2.2277269224244977E-6</v>
      </c>
      <c r="S49" s="8">
        <f t="shared" si="15"/>
        <v>121.89271026506728</v>
      </c>
      <c r="T49" s="8">
        <f t="shared" si="16"/>
        <v>1774.4461230371558</v>
      </c>
      <c r="U49" s="8">
        <f t="shared" si="17"/>
        <v>3591.3328165452085</v>
      </c>
      <c r="V49" s="8">
        <f t="shared" si="18"/>
        <v>76065.571578973759</v>
      </c>
      <c r="X49" s="8">
        <f t="shared" si="20"/>
        <v>7.598137058602095E-4</v>
      </c>
      <c r="Y49" s="8">
        <f t="shared" si="21"/>
        <v>1.1060944347387535E-2</v>
      </c>
      <c r="Z49" s="8">
        <f t="shared" si="22"/>
        <v>2.2386440422751171E-2</v>
      </c>
      <c r="AA49" s="8">
        <f t="shared" si="23"/>
        <v>0.47415193003841588</v>
      </c>
      <c r="AC49" s="8">
        <f t="shared" si="24"/>
        <v>2.2030320069049041E-4</v>
      </c>
      <c r="AD49" s="8">
        <f t="shared" si="25"/>
        <v>3.2070511805655385E-3</v>
      </c>
      <c r="AE49" s="8">
        <f t="shared" si="26"/>
        <v>6.4908074692014194E-3</v>
      </c>
      <c r="AF49" s="8">
        <f t="shared" si="27"/>
        <v>0.13747736714327516</v>
      </c>
      <c r="AG49" s="8">
        <f t="shared" si="19"/>
        <v>0.14739552899373259</v>
      </c>
      <c r="AR49" s="8"/>
    </row>
    <row r="50" spans="4:44" x14ac:dyDescent="0.2">
      <c r="D50">
        <v>107</v>
      </c>
      <c r="E50" s="53">
        <v>0.67990812</v>
      </c>
      <c r="G50">
        <v>47</v>
      </c>
      <c r="H50" s="53">
        <v>2.7390000000000001E-2</v>
      </c>
      <c r="I50" s="53">
        <f t="shared" si="10"/>
        <v>2.7021605696283663E-2</v>
      </c>
      <c r="J50" s="53">
        <f t="shared" si="0"/>
        <v>0.28082727798558388</v>
      </c>
      <c r="K50" s="53">
        <f t="shared" si="11"/>
        <v>3.1946970844786197E-2</v>
      </c>
      <c r="M50" s="8">
        <f t="shared" si="12"/>
        <v>100132.91784628073</v>
      </c>
      <c r="N50" s="8">
        <f t="shared" si="13"/>
        <v>25033.229461570183</v>
      </c>
      <c r="O50" s="8">
        <f t="shared" si="1"/>
        <v>125166.14730785092</v>
      </c>
      <c r="Q50" s="64">
        <f t="shared" si="14"/>
        <v>7.2678780452738017E-7</v>
      </c>
      <c r="S50" s="8">
        <f t="shared" si="15"/>
        <v>124.33056447036863</v>
      </c>
      <c r="T50" s="8">
        <f t="shared" si="16"/>
        <v>1791.744439989686</v>
      </c>
      <c r="U50" s="8">
        <f t="shared" si="17"/>
        <v>3310.4169169288366</v>
      </c>
      <c r="V50" s="8">
        <f t="shared" si="18"/>
        <v>81020.20110673309</v>
      </c>
      <c r="X50" s="8">
        <f t="shared" si="20"/>
        <v>2.7697454575087492E-4</v>
      </c>
      <c r="Y50" s="8">
        <f t="shared" si="21"/>
        <v>3.9915173270694279E-3</v>
      </c>
      <c r="Z50" s="8">
        <f t="shared" si="22"/>
        <v>7.3747048902918708E-3</v>
      </c>
      <c r="AA50" s="8">
        <f t="shared" si="23"/>
        <v>0.18049088326571638</v>
      </c>
      <c r="AC50" s="8">
        <f t="shared" si="24"/>
        <v>7.7782007754511776E-5</v>
      </c>
      <c r="AD50" s="8">
        <f t="shared" si="25"/>
        <v>1.120926945993201E-3</v>
      </c>
      <c r="AE50" s="8">
        <f t="shared" si="26"/>
        <v>2.0710183002876402E-3</v>
      </c>
      <c r="AF50" s="8">
        <f t="shared" si="27"/>
        <v>5.0686763448724907E-2</v>
      </c>
      <c r="AG50" s="8">
        <f t="shared" si="19"/>
        <v>5.3956490702760262E-2</v>
      </c>
      <c r="AR50" s="8"/>
    </row>
    <row r="51" spans="4:44" x14ac:dyDescent="0.2">
      <c r="D51">
        <v>108</v>
      </c>
      <c r="E51" s="53">
        <v>0.71117909999999995</v>
      </c>
      <c r="G51">
        <v>48</v>
      </c>
      <c r="H51" s="53">
        <v>2.75E-2</v>
      </c>
      <c r="I51" s="53">
        <f t="shared" si="10"/>
        <v>2.7128667388252696E-2</v>
      </c>
      <c r="J51" s="53">
        <f t="shared" si="0"/>
        <v>0.27193939918144983</v>
      </c>
      <c r="K51" s="53">
        <f t="shared" si="11"/>
        <v>3.2160566910797161E-2</v>
      </c>
      <c r="M51" s="8">
        <f t="shared" si="12"/>
        <v>101130.66967745053</v>
      </c>
      <c r="N51" s="8">
        <f t="shared" si="13"/>
        <v>25282.667419362631</v>
      </c>
      <c r="O51" s="8">
        <f t="shared" si="1"/>
        <v>126413.33709681316</v>
      </c>
      <c r="Q51" s="64">
        <f t="shared" si="14"/>
        <v>2.1519095910882351E-7</v>
      </c>
      <c r="S51" s="8">
        <f t="shared" si="15"/>
        <v>126.81717575977601</v>
      </c>
      <c r="T51" s="8">
        <f t="shared" si="16"/>
        <v>1809.5978725515176</v>
      </c>
      <c r="U51" s="8">
        <f t="shared" si="17"/>
        <v>3034.31106680945</v>
      </c>
      <c r="V51" s="8">
        <f t="shared" si="18"/>
        <v>85949.454368420498</v>
      </c>
      <c r="X51" s="8">
        <f t="shared" si="20"/>
        <v>9.2169176746810497E-5</v>
      </c>
      <c r="Y51" s="8">
        <f t="shared" si="21"/>
        <v>1.3151936648691353E-3</v>
      </c>
      <c r="Z51" s="8">
        <f t="shared" si="22"/>
        <v>2.2053002784995731E-3</v>
      </c>
      <c r="AA51" s="8">
        <f t="shared" si="23"/>
        <v>6.246701524075058E-2</v>
      </c>
      <c r="AC51" s="8">
        <f t="shared" si="24"/>
        <v>2.5064430547576503E-5</v>
      </c>
      <c r="AD51" s="8">
        <f t="shared" si="25"/>
        <v>3.5765297503176173E-4</v>
      </c>
      <c r="AE51" s="8">
        <f t="shared" si="26"/>
        <v>5.9970803274985785E-4</v>
      </c>
      <c r="AF51" s="8">
        <f t="shared" si="27"/>
        <v>1.6987242593228181E-2</v>
      </c>
      <c r="AG51" s="8">
        <f t="shared" si="19"/>
        <v>1.7969668031557376E-2</v>
      </c>
      <c r="AR51" s="8"/>
    </row>
    <row r="52" spans="4:44" x14ac:dyDescent="0.2">
      <c r="D52">
        <v>109</v>
      </c>
      <c r="E52" s="53">
        <v>0.74086099999999999</v>
      </c>
      <c r="G52">
        <v>49</v>
      </c>
      <c r="H52" s="53">
        <v>2.76E-2</v>
      </c>
      <c r="I52" s="53">
        <f t="shared" si="10"/>
        <v>2.7225986253591527E-2</v>
      </c>
      <c r="J52" s="53">
        <f t="shared" si="0"/>
        <v>0.26340215020802865</v>
      </c>
      <c r="K52" s="53">
        <f t="shared" si="11"/>
        <v>3.1897291789855411E-2</v>
      </c>
      <c r="M52" s="8">
        <f t="shared" si="12"/>
        <v>102111.47643077922</v>
      </c>
      <c r="N52" s="8">
        <f t="shared" si="13"/>
        <v>25527.869107694805</v>
      </c>
      <c r="O52" s="8">
        <f t="shared" si="1"/>
        <v>127639.34553847402</v>
      </c>
      <c r="Q52" s="64">
        <f t="shared" si="14"/>
        <v>5.7490272995548092E-8</v>
      </c>
      <c r="S52" s="8">
        <f t="shared" si="15"/>
        <v>129.35351927497152</v>
      </c>
      <c r="T52" s="8">
        <f t="shared" si="16"/>
        <v>1827.1480956427774</v>
      </c>
      <c r="U52" s="8">
        <f t="shared" si="17"/>
        <v>2764.4350676874792</v>
      </c>
      <c r="V52" s="8">
        <f t="shared" si="18"/>
        <v>90774.43488464097</v>
      </c>
      <c r="X52" s="8">
        <f t="shared" si="20"/>
        <v>2.7835707876882809E-5</v>
      </c>
      <c r="Y52" s="8">
        <f t="shared" si="21"/>
        <v>3.9318575113522964E-4</v>
      </c>
      <c r="Z52" s="8">
        <f t="shared" si="22"/>
        <v>5.9488143360973407E-4</v>
      </c>
      <c r="AA52" s="8">
        <f t="shared" si="23"/>
        <v>1.9533837705387337E-2</v>
      </c>
      <c r="AC52" s="8">
        <f t="shared" si="24"/>
        <v>7.3319853073334917E-6</v>
      </c>
      <c r="AD52" s="8">
        <f t="shared" si="25"/>
        <v>1.0356597228017833E-4</v>
      </c>
      <c r="AE52" s="8">
        <f t="shared" si="26"/>
        <v>1.5669304873163861E-4</v>
      </c>
      <c r="AF52" s="8">
        <f t="shared" si="27"/>
        <v>5.1452548534136888E-3</v>
      </c>
      <c r="AG52" s="8">
        <f t="shared" si="19"/>
        <v>5.4128458597328391E-3</v>
      </c>
      <c r="AR52" s="8"/>
    </row>
    <row r="53" spans="4:44" x14ac:dyDescent="0.2">
      <c r="D53">
        <v>110</v>
      </c>
      <c r="E53" s="53">
        <v>0.76874483999999998</v>
      </c>
      <c r="G53">
        <v>50</v>
      </c>
      <c r="H53" s="53">
        <v>2.7709999999999999E-2</v>
      </c>
      <c r="I53" s="53">
        <f t="shared" si="10"/>
        <v>2.7333026067638905E-2</v>
      </c>
      <c r="J53" s="53">
        <f t="shared" si="0"/>
        <v>0.2549593130089392</v>
      </c>
      <c r="K53" s="53">
        <f t="shared" si="11"/>
        <v>3.2577976955960347E-2</v>
      </c>
      <c r="M53" s="8">
        <f t="shared" si="12"/>
        <v>103171.99920404622</v>
      </c>
      <c r="N53" s="8">
        <f t="shared" si="13"/>
        <v>25792.999801011556</v>
      </c>
      <c r="O53" s="8">
        <f t="shared" si="1"/>
        <v>128964.99900505778</v>
      </c>
      <c r="Q53" s="64">
        <f t="shared" si="14"/>
        <v>1.3780623964758839E-8</v>
      </c>
      <c r="S53" s="8">
        <f t="shared" si="15"/>
        <v>131.94058966047095</v>
      </c>
      <c r="T53" s="8">
        <f t="shared" si="16"/>
        <v>1846.1247301337514</v>
      </c>
      <c r="U53" s="8">
        <f t="shared" si="17"/>
        <v>2506.100857287875</v>
      </c>
      <c r="V53" s="8">
        <f t="shared" si="18"/>
        <v>95545.138127886108</v>
      </c>
      <c r="X53" s="8">
        <f t="shared" si="20"/>
        <v>7.5853005187740649E-6</v>
      </c>
      <c r="Y53" s="8">
        <f t="shared" si="21"/>
        <v>1.0613421471922192E-4</v>
      </c>
      <c r="Z53" s="8">
        <f t="shared" si="22"/>
        <v>1.4407642243985706E-4</v>
      </c>
      <c r="AA53" s="8">
        <f t="shared" si="23"/>
        <v>5.4929160743695232E-3</v>
      </c>
      <c r="AC53" s="8">
        <f t="shared" si="24"/>
        <v>1.9339430092329856E-6</v>
      </c>
      <c r="AD53" s="8">
        <f t="shared" si="25"/>
        <v>2.7059906471556064E-5</v>
      </c>
      <c r="AE53" s="8">
        <f t="shared" si="26"/>
        <v>3.6733625686051664E-5</v>
      </c>
      <c r="AF53" s="8">
        <f t="shared" si="27"/>
        <v>1.4004701087370129E-3</v>
      </c>
      <c r="AG53" s="8">
        <f t="shared" si="19"/>
        <v>1.4661975839038537E-3</v>
      </c>
      <c r="AR53" s="8"/>
    </row>
    <row r="54" spans="4:44" x14ac:dyDescent="0.2">
      <c r="D54">
        <v>111</v>
      </c>
      <c r="E54" s="53">
        <v>0.79466567999999993</v>
      </c>
    </row>
    <row r="55" spans="4:44" x14ac:dyDescent="0.2">
      <c r="D55">
        <v>112</v>
      </c>
      <c r="E55" s="53">
        <v>0.81850801000000006</v>
      </c>
    </row>
    <row r="56" spans="4:44" x14ac:dyDescent="0.2">
      <c r="D56">
        <v>113</v>
      </c>
      <c r="E56" s="53">
        <v>0.84019901000000008</v>
      </c>
    </row>
    <row r="57" spans="4:44" x14ac:dyDescent="0.2">
      <c r="D57">
        <v>114</v>
      </c>
      <c r="E57" s="53">
        <v>0.85971164999999994</v>
      </c>
    </row>
    <row r="58" spans="4:44" x14ac:dyDescent="0.2">
      <c r="D58">
        <v>115</v>
      </c>
      <c r="E58" s="53">
        <v>0.87705601999999994</v>
      </c>
    </row>
    <row r="59" spans="4:44" x14ac:dyDescent="0.2">
      <c r="D59">
        <v>116</v>
      </c>
      <c r="E59" s="53">
        <v>0.89227828999999992</v>
      </c>
    </row>
    <row r="60" spans="4:44" x14ac:dyDescent="0.2">
      <c r="D60">
        <v>117</v>
      </c>
      <c r="E60" s="53">
        <v>0.90545023000000002</v>
      </c>
    </row>
    <row r="61" spans="4:44" x14ac:dyDescent="0.2">
      <c r="D61">
        <v>118</v>
      </c>
      <c r="E61" s="53">
        <v>0.91666747999999998</v>
      </c>
    </row>
    <row r="62" spans="4:44" x14ac:dyDescent="0.2">
      <c r="D62">
        <v>119</v>
      </c>
      <c r="E62" s="53">
        <v>0.92604048000000005</v>
      </c>
    </row>
    <row r="63" spans="4:44" x14ac:dyDescent="0.2">
      <c r="D63">
        <v>120</v>
      </c>
      <c r="E63" s="53">
        <v>0</v>
      </c>
    </row>
  </sheetData>
  <mergeCells count="8">
    <mergeCell ref="AC1:AG1"/>
    <mergeCell ref="AI1:AJ1"/>
    <mergeCell ref="D1:E1"/>
    <mergeCell ref="G1:K1"/>
    <mergeCell ref="M1:O1"/>
    <mergeCell ref="Q1:Q2"/>
    <mergeCell ref="S1:V1"/>
    <mergeCell ref="X1:AA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1D8D-332F-5F46-B0E4-995F2BE7FE3D}">
  <dimension ref="A1:AT62"/>
  <sheetViews>
    <sheetView topLeftCell="F1" workbookViewId="0">
      <selection activeCell="AC13" sqref="AC13"/>
    </sheetView>
  </sheetViews>
  <sheetFormatPr baseColWidth="10" defaultRowHeight="16" x14ac:dyDescent="0.2"/>
  <cols>
    <col min="1" max="1" width="18.1640625" customWidth="1"/>
    <col min="2" max="2" width="11.1640625" bestFit="1" customWidth="1"/>
    <col min="4" max="4" width="5.83203125" customWidth="1"/>
    <col min="5" max="5" width="21.5" bestFit="1" customWidth="1"/>
    <col min="6" max="6" width="28.83203125" bestFit="1" customWidth="1"/>
    <col min="8" max="8" width="12.1640625" bestFit="1" customWidth="1"/>
    <col min="9" max="9" width="14.83203125" bestFit="1" customWidth="1"/>
    <col min="10" max="10" width="12.1640625" bestFit="1" customWidth="1"/>
    <col min="12" max="12" width="11.1640625" bestFit="1" customWidth="1"/>
    <col min="13" max="13" width="11" bestFit="1" customWidth="1"/>
    <col min="14" max="14" width="11.1640625" bestFit="1" customWidth="1"/>
    <col min="16" max="16" width="12.83203125" customWidth="1"/>
    <col min="18" max="18" width="35.6640625" customWidth="1"/>
    <col min="19" max="19" width="13" customWidth="1"/>
    <col min="20" max="20" width="17.33203125" bestFit="1" customWidth="1"/>
    <col min="21" max="21" width="18.6640625" customWidth="1"/>
    <col min="30" max="30" width="11.83203125" bestFit="1" customWidth="1"/>
    <col min="34" max="34" width="13.6640625" bestFit="1" customWidth="1"/>
    <col min="36" max="36" width="13.5" customWidth="1"/>
    <col min="45" max="45" width="11.1640625" bestFit="1" customWidth="1"/>
  </cols>
  <sheetData>
    <row r="1" spans="1:46" x14ac:dyDescent="0.2">
      <c r="A1" s="4" t="s">
        <v>10</v>
      </c>
      <c r="B1" s="5"/>
      <c r="D1" s="90" t="s">
        <v>3</v>
      </c>
      <c r="E1" s="90"/>
      <c r="F1" s="90"/>
      <c r="H1" s="96" t="s">
        <v>8</v>
      </c>
      <c r="I1" s="97"/>
      <c r="J1" s="97"/>
      <c r="K1" s="97"/>
      <c r="L1" s="98"/>
      <c r="N1" s="86" t="s">
        <v>21</v>
      </c>
      <c r="O1" s="102"/>
      <c r="P1" s="87"/>
      <c r="R1" s="95" t="s">
        <v>27</v>
      </c>
      <c r="T1" s="99" t="s">
        <v>28</v>
      </c>
      <c r="U1" s="100"/>
      <c r="V1" s="100"/>
      <c r="W1" s="101"/>
      <c r="Y1" s="85" t="s">
        <v>74</v>
      </c>
      <c r="Z1" s="85"/>
      <c r="AA1" s="85"/>
      <c r="AB1" s="85"/>
      <c r="AC1" s="26" t="s">
        <v>72</v>
      </c>
      <c r="AD1" s="85" t="s">
        <v>87</v>
      </c>
      <c r="AE1" s="85"/>
      <c r="AF1" s="85"/>
      <c r="AG1" s="85"/>
      <c r="AH1" s="85"/>
      <c r="AI1" s="26" t="s">
        <v>86</v>
      </c>
      <c r="AJ1" s="7" t="s">
        <v>29</v>
      </c>
      <c r="AK1" s="28"/>
      <c r="AM1" s="9" t="s">
        <v>31</v>
      </c>
      <c r="AN1" s="10">
        <f>B9-AK6</f>
        <v>4173.347068888892</v>
      </c>
      <c r="AO1" s="65"/>
      <c r="AP1" s="9" t="s">
        <v>33</v>
      </c>
      <c r="AQ1" s="55" cm="1">
        <f t="array" ref="AQ1">MMULT(TRANSPOSE(AH4:AH53),H4:H53)/AK6</f>
        <v>5.5728380330201635</v>
      </c>
      <c r="AS1" s="58"/>
      <c r="AT1" s="8"/>
    </row>
    <row r="2" spans="1:46" x14ac:dyDescent="0.2">
      <c r="A2" s="11" t="s">
        <v>11</v>
      </c>
      <c r="B2" s="51">
        <v>50</v>
      </c>
      <c r="D2" s="1" t="s">
        <v>1</v>
      </c>
      <c r="E2" s="1" t="s">
        <v>2</v>
      </c>
      <c r="F2" s="27" t="s">
        <v>81</v>
      </c>
      <c r="H2" s="3" t="s">
        <v>0</v>
      </c>
      <c r="I2" s="3" t="s">
        <v>4</v>
      </c>
      <c r="J2" s="3" t="s">
        <v>6</v>
      </c>
      <c r="K2" s="3" t="s">
        <v>5</v>
      </c>
      <c r="L2" s="3" t="s">
        <v>7</v>
      </c>
      <c r="N2" s="7" t="s">
        <v>22</v>
      </c>
      <c r="O2" s="7" t="s">
        <v>23</v>
      </c>
      <c r="P2" s="7" t="s">
        <v>24</v>
      </c>
      <c r="R2" s="95"/>
      <c r="T2" s="22" t="s">
        <v>11</v>
      </c>
      <c r="U2" s="22" t="s">
        <v>12</v>
      </c>
      <c r="V2" s="22" t="s">
        <v>13</v>
      </c>
      <c r="W2" s="22" t="s">
        <v>26</v>
      </c>
      <c r="Y2" s="39" t="s">
        <v>11</v>
      </c>
      <c r="Z2" s="39" t="s">
        <v>12</v>
      </c>
      <c r="AA2" s="39" t="s">
        <v>13</v>
      </c>
      <c r="AB2" s="39" t="s">
        <v>26</v>
      </c>
      <c r="AD2" s="39" t="s">
        <v>11</v>
      </c>
      <c r="AE2" s="39" t="s">
        <v>12</v>
      </c>
      <c r="AF2" s="39" t="s">
        <v>13</v>
      </c>
      <c r="AG2" s="39" t="s">
        <v>26</v>
      </c>
      <c r="AH2" s="39" t="s">
        <v>34</v>
      </c>
      <c r="AJ2" s="39" t="s">
        <v>11</v>
      </c>
      <c r="AK2" s="62">
        <f>SUM(AD4:AD53)</f>
        <v>292.52702560184605</v>
      </c>
      <c r="AM2" s="9" t="s">
        <v>32</v>
      </c>
      <c r="AN2" s="10">
        <f>'Base Case'!AM1-MORTALITY!AN1</f>
        <v>30.615179746455397</v>
      </c>
      <c r="AQ2" s="58"/>
      <c r="AS2" s="58"/>
      <c r="AT2" s="8"/>
    </row>
    <row r="3" spans="1:46" x14ac:dyDescent="0.2">
      <c r="A3" s="11" t="s">
        <v>15</v>
      </c>
      <c r="B3" s="51">
        <v>80000</v>
      </c>
      <c r="D3">
        <v>60</v>
      </c>
      <c r="E3" s="53">
        <v>6.4678699999999997E-3</v>
      </c>
      <c r="F3" s="64">
        <f>MIN(1,$B$11*E3)</f>
        <v>7.4380504999999987E-3</v>
      </c>
      <c r="H3">
        <v>0</v>
      </c>
      <c r="I3" s="53">
        <v>0</v>
      </c>
      <c r="J3" s="53">
        <f>LN(1+I3)</f>
        <v>0</v>
      </c>
      <c r="K3" s="53">
        <f>EXP(-J3*H3)</f>
        <v>1</v>
      </c>
      <c r="L3" s="54" t="s">
        <v>9</v>
      </c>
      <c r="N3" s="8">
        <f>B3</f>
        <v>80000</v>
      </c>
      <c r="O3" s="8">
        <f>B4</f>
        <v>20000</v>
      </c>
      <c r="P3" s="8">
        <f>O3+N3</f>
        <v>100000</v>
      </c>
      <c r="R3">
        <v>1</v>
      </c>
      <c r="AJ3" s="7" t="s">
        <v>12</v>
      </c>
      <c r="AK3" s="24">
        <f>SUM(AE4:AE53)</f>
        <v>7787.5788128170607</v>
      </c>
      <c r="AQ3" s="8"/>
    </row>
    <row r="4" spans="1:46" x14ac:dyDescent="0.2">
      <c r="A4" s="11" t="s">
        <v>16</v>
      </c>
      <c r="B4" s="51">
        <v>20000</v>
      </c>
      <c r="D4">
        <v>61</v>
      </c>
      <c r="E4" s="53">
        <v>7.1002599999999997E-3</v>
      </c>
      <c r="F4" s="64">
        <f t="shared" ref="F4:F62" si="0">MIN(1,$B$11*E4)</f>
        <v>8.1652989999999991E-3</v>
      </c>
      <c r="H4">
        <v>1</v>
      </c>
      <c r="I4" s="53">
        <v>3.5139999999999998E-2</v>
      </c>
      <c r="J4" s="53">
        <f>LN(1+I4)</f>
        <v>3.4536683270235471E-2</v>
      </c>
      <c r="K4" s="53">
        <f t="shared" ref="K4:K53" si="1">EXP(-J4*H4)</f>
        <v>0.96605290105686192</v>
      </c>
      <c r="L4" s="53">
        <f>-LN(K4/K3)</f>
        <v>3.4536683270235465E-2</v>
      </c>
      <c r="N4" s="8">
        <f t="shared" ref="N4:N35" si="2">N3*(1-$B$6)*EXP(L4*1)</f>
        <v>80989.353600000002</v>
      </c>
      <c r="O4" s="8">
        <f t="shared" ref="O4:O35" si="3">O3*(1-$B$6)*EXP(L4*1)</f>
        <v>20247.338400000001</v>
      </c>
      <c r="P4" s="8">
        <f t="shared" ref="P4:P53" si="4">O4+N4</f>
        <v>101236.69200000001</v>
      </c>
      <c r="R4" s="53">
        <f>R3*(1-F3)*(1-$B$8)</f>
        <v>0.84367765707499998</v>
      </c>
      <c r="T4" s="8">
        <v>50</v>
      </c>
      <c r="U4" s="8">
        <f>P4*$B$7 / (1-$B$6)</f>
        <v>1449.1960000000001</v>
      </c>
      <c r="V4" s="8">
        <f>(P4-$B$10)*$B$8*(1-F3)</f>
        <v>15069.575570019158</v>
      </c>
      <c r="W4" s="8">
        <f>MAX(P4,$B$9)*F3</f>
        <v>753.00362754894593</v>
      </c>
      <c r="Y4" s="8">
        <f t="shared" ref="Y4:Y35" si="5">T4*R3</f>
        <v>50</v>
      </c>
      <c r="Z4" s="8">
        <f t="shared" ref="Z4:Z53" si="6">U4*R3</f>
        <v>1449.1960000000001</v>
      </c>
      <c r="AA4" s="8">
        <f t="shared" ref="AA4:AA53" si="7">V4*R3</f>
        <v>15069.575570019158</v>
      </c>
      <c r="AB4" s="8">
        <f t="shared" ref="AB4:AB53" si="8">W4*R3</f>
        <v>753.00362754894593</v>
      </c>
      <c r="AD4" s="8">
        <f t="shared" ref="AD4:AD35" si="9">Y4*K4</f>
        <v>48.302645052843097</v>
      </c>
      <c r="AE4" s="8">
        <f t="shared" ref="AE4:AE35" si="10">Z4*K4</f>
        <v>1400.0000000000002</v>
      </c>
      <c r="AF4" s="8">
        <f t="shared" ref="AF4:AF35" si="11">AA4*K4</f>
        <v>14558.007197112622</v>
      </c>
      <c r="AG4" s="8">
        <f t="shared" ref="AG4:AG35" si="12">AB4*K4</f>
        <v>727.44133890000001</v>
      </c>
      <c r="AH4" s="8">
        <f>SUM(AD4:AG4)</f>
        <v>16733.751181065465</v>
      </c>
      <c r="AJ4" s="7" t="s">
        <v>13</v>
      </c>
      <c r="AK4" s="24">
        <f>SUM(AF4:AF53)</f>
        <v>80499.870262811033</v>
      </c>
      <c r="AQ4" s="8"/>
    </row>
    <row r="5" spans="1:46" x14ac:dyDescent="0.2">
      <c r="A5" s="11" t="s">
        <v>17</v>
      </c>
      <c r="B5" s="59">
        <v>0.02</v>
      </c>
      <c r="D5">
        <v>62</v>
      </c>
      <c r="E5" s="53">
        <v>7.8151000000000002E-3</v>
      </c>
      <c r="F5" s="64">
        <f t="shared" si="0"/>
        <v>8.9873649999999989E-3</v>
      </c>
      <c r="H5">
        <v>2</v>
      </c>
      <c r="I5" s="53">
        <v>3.0349999999999999E-2</v>
      </c>
      <c r="J5" s="53">
        <f t="shared" ref="J5:J53" si="13">LN(1+I5)</f>
        <v>2.9898550345863351E-2</v>
      </c>
      <c r="K5" s="53">
        <f t="shared" si="1"/>
        <v>0.94195563634332247</v>
      </c>
      <c r="L5" s="53">
        <f t="shared" ref="L5:L53" si="14">-LN(K5/K4)</f>
        <v>2.5260417421491276E-2</v>
      </c>
      <c r="N5" s="8">
        <f t="shared" si="2"/>
        <v>81233.889418663239</v>
      </c>
      <c r="O5" s="8">
        <f t="shared" si="3"/>
        <v>20308.47235466581</v>
      </c>
      <c r="P5" s="8">
        <f t="shared" si="4"/>
        <v>101542.36177332904</v>
      </c>
      <c r="R5" s="53">
        <f t="shared" ref="R5:R53" si="15">R4*(1-F4)*(1-$B$8)</f>
        <v>0.71127046023355867</v>
      </c>
      <c r="T5" s="8">
        <f t="shared" ref="T5:T53" si="16">T4*(1+$B$5)</f>
        <v>51</v>
      </c>
      <c r="U5" s="8">
        <f t="shared" ref="U5:U53" si="17">P5*$B$7 / (1-$B$6)</f>
        <v>1453.5716409270008</v>
      </c>
      <c r="V5" s="8">
        <f t="shared" ref="V5:V53" si="18">(P5-$B$10)*$B$8*(1-F4)</f>
        <v>15104.010200139546</v>
      </c>
      <c r="W5" s="8">
        <f t="shared" ref="W5:W53" si="19">MAX(P5,$B$9)*F4</f>
        <v>829.12374504540173</v>
      </c>
      <c r="Y5" s="8">
        <f t="shared" si="5"/>
        <v>43.027560510824998</v>
      </c>
      <c r="Z5" s="8">
        <f t="shared" si="6"/>
        <v>1226.3459164079552</v>
      </c>
      <c r="AA5" s="8">
        <f t="shared" si="7"/>
        <v>12742.915938090633</v>
      </c>
      <c r="AB5" s="8">
        <f t="shared" si="8"/>
        <v>699.5131786451542</v>
      </c>
      <c r="AD5" s="8">
        <f t="shared" si="9"/>
        <v>40.530053141274976</v>
      </c>
      <c r="AE5" s="8">
        <f t="shared" si="10"/>
        <v>1155.1634480670905</v>
      </c>
      <c r="AF5" s="8">
        <f t="shared" si="11"/>
        <v>12003.261491333627</v>
      </c>
      <c r="AG5" s="8">
        <f t="shared" si="12"/>
        <v>658.9103813212364</v>
      </c>
      <c r="AH5" s="8">
        <f t="shared" ref="AH5:AH53" si="20">SUM(AD5:AG5)</f>
        <v>13857.865373863229</v>
      </c>
      <c r="AJ5" s="7" t="s">
        <v>26</v>
      </c>
      <c r="AK5" s="24">
        <f>SUM(AG4:AG53)</f>
        <v>7246.6768298811667</v>
      </c>
      <c r="AQ5" s="8"/>
    </row>
    <row r="6" spans="1:46" x14ac:dyDescent="0.2">
      <c r="A6" s="11" t="s">
        <v>18</v>
      </c>
      <c r="B6" s="59">
        <v>2.1999999999999999E-2</v>
      </c>
      <c r="D6">
        <v>63</v>
      </c>
      <c r="E6" s="53">
        <v>8.6648699999999999E-3</v>
      </c>
      <c r="F6" s="64">
        <f t="shared" si="0"/>
        <v>9.9646004999999985E-3</v>
      </c>
      <c r="H6">
        <v>3</v>
      </c>
      <c r="I6" s="53">
        <v>2.7830000000000001E-2</v>
      </c>
      <c r="J6" s="53">
        <f t="shared" si="13"/>
        <v>2.7449783708099751E-2</v>
      </c>
      <c r="K6" s="53">
        <f t="shared" si="1"/>
        <v>0.92095016751412118</v>
      </c>
      <c r="L6" s="53">
        <f t="shared" si="14"/>
        <v>2.2552250432572456E-2</v>
      </c>
      <c r="N6" s="8">
        <f t="shared" si="2"/>
        <v>81258.802918728543</v>
      </c>
      <c r="O6" s="8">
        <f t="shared" si="3"/>
        <v>20314.700729682136</v>
      </c>
      <c r="P6" s="8">
        <f t="shared" si="4"/>
        <v>101573.50364841068</v>
      </c>
      <c r="R6" s="53">
        <f t="shared" si="15"/>
        <v>0.59914631104466343</v>
      </c>
      <c r="T6" s="8">
        <f t="shared" si="16"/>
        <v>52.02</v>
      </c>
      <c r="U6" s="8">
        <f t="shared" si="17"/>
        <v>1454.0174346398258</v>
      </c>
      <c r="V6" s="8">
        <f t="shared" si="18"/>
        <v>15096.120786614036</v>
      </c>
      <c r="W6" s="8">
        <f t="shared" si="19"/>
        <v>912.87815161709841</v>
      </c>
      <c r="Y6" s="8">
        <f t="shared" si="5"/>
        <v>37.00028934134972</v>
      </c>
      <c r="Z6" s="8">
        <f t="shared" si="6"/>
        <v>1034.1996499238871</v>
      </c>
      <c r="AA6" s="8">
        <f t="shared" si="7"/>
        <v>10737.424779636356</v>
      </c>
      <c r="AB6" s="8">
        <f t="shared" si="8"/>
        <v>649.30326303785398</v>
      </c>
      <c r="AD6" s="8">
        <f t="shared" si="9"/>
        <v>34.075422666986981</v>
      </c>
      <c r="AE6" s="8">
        <f t="shared" si="10"/>
        <v>952.44634084044935</v>
      </c>
      <c r="AF6" s="8">
        <f t="shared" si="11"/>
        <v>9888.6331494763781</v>
      </c>
      <c r="AG6" s="8">
        <f t="shared" si="12"/>
        <v>597.97594886217712</v>
      </c>
      <c r="AH6" s="8">
        <f t="shared" si="20"/>
        <v>11473.130861845992</v>
      </c>
      <c r="AJ6" s="7" t="s">
        <v>30</v>
      </c>
      <c r="AK6" s="24">
        <f>SUM(AK2:AK5)</f>
        <v>95826.652931111108</v>
      </c>
      <c r="AQ6" s="8"/>
    </row>
    <row r="7" spans="1:46" x14ac:dyDescent="0.2">
      <c r="A7" s="11" t="s">
        <v>19</v>
      </c>
      <c r="B7" s="59">
        <v>1.4E-2</v>
      </c>
      <c r="D7">
        <v>64</v>
      </c>
      <c r="E7" s="53">
        <v>9.6527000000000002E-3</v>
      </c>
      <c r="F7" s="64">
        <f t="shared" si="0"/>
        <v>1.1100605E-2</v>
      </c>
      <c r="H7">
        <v>4</v>
      </c>
      <c r="I7" s="53">
        <v>2.6370000000000001E-2</v>
      </c>
      <c r="J7" s="53">
        <f t="shared" si="13"/>
        <v>2.6028305521127008E-2</v>
      </c>
      <c r="K7" s="53">
        <f t="shared" si="1"/>
        <v>0.90112326459071324</v>
      </c>
      <c r="L7" s="53">
        <f t="shared" si="14"/>
        <v>2.1763870960208789E-2</v>
      </c>
      <c r="N7" s="8">
        <f t="shared" si="2"/>
        <v>81219.666893987189</v>
      </c>
      <c r="O7" s="8">
        <f t="shared" si="3"/>
        <v>20304.916723496797</v>
      </c>
      <c r="P7" s="8">
        <f t="shared" si="4"/>
        <v>101524.58361748399</v>
      </c>
      <c r="R7" s="53">
        <f t="shared" si="15"/>
        <v>0.50419964880194634</v>
      </c>
      <c r="T7" s="8">
        <f t="shared" si="16"/>
        <v>53.060400000000001</v>
      </c>
      <c r="U7" s="8">
        <f t="shared" si="17"/>
        <v>1453.3171478985439</v>
      </c>
      <c r="V7" s="8">
        <f t="shared" si="18"/>
        <v>15073.969648922537</v>
      </c>
      <c r="W7" s="8">
        <f t="shared" si="19"/>
        <v>1011.6519166770727</v>
      </c>
      <c r="Y7" s="8">
        <f t="shared" si="5"/>
        <v>31.790942922554262</v>
      </c>
      <c r="Z7" s="8">
        <f t="shared" si="6"/>
        <v>870.74960794136416</v>
      </c>
      <c r="AA7" s="8">
        <f t="shared" si="7"/>
        <v>9031.5133079511579</v>
      </c>
      <c r="AB7" s="8">
        <f t="shared" si="8"/>
        <v>606.12751393833128</v>
      </c>
      <c r="AD7" s="8">
        <f t="shared" si="9"/>
        <v>28.647558270789126</v>
      </c>
      <c r="AE7" s="8">
        <f t="shared" si="10"/>
        <v>784.65272934920574</v>
      </c>
      <c r="AF7" s="8">
        <f t="shared" si="11"/>
        <v>8138.5067562554186</v>
      </c>
      <c r="AG7" s="8">
        <f t="shared" si="12"/>
        <v>546.1956041183621</v>
      </c>
      <c r="AH7" s="8">
        <f t="shared" si="20"/>
        <v>9498.0026479937751</v>
      </c>
      <c r="AQ7" s="8"/>
    </row>
    <row r="8" spans="1:46" x14ac:dyDescent="0.2">
      <c r="A8" s="11" t="s">
        <v>20</v>
      </c>
      <c r="B8" s="59">
        <v>0.15</v>
      </c>
      <c r="D8">
        <v>65</v>
      </c>
      <c r="E8" s="53">
        <v>1.0795270000000001E-2</v>
      </c>
      <c r="F8" s="64">
        <f t="shared" si="0"/>
        <v>1.24145605E-2</v>
      </c>
      <c r="H8">
        <v>5</v>
      </c>
      <c r="I8" s="53">
        <v>2.5489999999999999E-2</v>
      </c>
      <c r="J8" s="53">
        <f t="shared" si="13"/>
        <v>2.5170547141944267E-2</v>
      </c>
      <c r="K8" s="53">
        <f t="shared" si="1"/>
        <v>0.88174468672828576</v>
      </c>
      <c r="L8" s="53">
        <f t="shared" si="14"/>
        <v>2.1739513625213296E-2</v>
      </c>
      <c r="N8" s="8">
        <f t="shared" si="2"/>
        <v>81178.572400251753</v>
      </c>
      <c r="O8" s="8">
        <f t="shared" si="3"/>
        <v>20294.643100062938</v>
      </c>
      <c r="P8" s="8">
        <f t="shared" si="4"/>
        <v>101473.21550031469</v>
      </c>
      <c r="R8" s="53">
        <f t="shared" si="15"/>
        <v>0.42381231851053863</v>
      </c>
      <c r="T8" s="8">
        <f t="shared" si="16"/>
        <v>54.121608000000002</v>
      </c>
      <c r="U8" s="8">
        <f t="shared" si="17"/>
        <v>1452.58181697792</v>
      </c>
      <c r="V8" s="8">
        <f t="shared" si="18"/>
        <v>15049.053514359874</v>
      </c>
      <c r="W8" s="8">
        <f t="shared" si="19"/>
        <v>1126.4140833488707</v>
      </c>
      <c r="Y8" s="8">
        <f t="shared" si="5"/>
        <v>27.28809574619661</v>
      </c>
      <c r="Z8" s="8">
        <f t="shared" si="6"/>
        <v>732.39124197636033</v>
      </c>
      <c r="AA8" s="8">
        <f t="shared" si="7"/>
        <v>7587.7274967419444</v>
      </c>
      <c r="AB8" s="8">
        <f t="shared" si="8"/>
        <v>567.93758523006693</v>
      </c>
      <c r="AD8" s="8">
        <f t="shared" si="9"/>
        <v>24.061133435141599</v>
      </c>
      <c r="AE8" s="8">
        <f t="shared" si="10"/>
        <v>645.78208621898602</v>
      </c>
      <c r="AF8" s="8">
        <f t="shared" si="11"/>
        <v>6690.4384045943261</v>
      </c>
      <c r="AG8" s="8">
        <f t="shared" si="12"/>
        <v>500.77594816990444</v>
      </c>
      <c r="AH8" s="8">
        <f t="shared" si="20"/>
        <v>7861.0575724183582</v>
      </c>
      <c r="AQ8" s="8"/>
    </row>
    <row r="9" spans="1:46" x14ac:dyDescent="0.2">
      <c r="A9" s="11" t="s">
        <v>14</v>
      </c>
      <c r="B9" s="51">
        <v>100000</v>
      </c>
      <c r="D9">
        <v>66</v>
      </c>
      <c r="E9" s="53">
        <v>1.1728260000000001E-2</v>
      </c>
      <c r="F9" s="64">
        <f t="shared" si="0"/>
        <v>1.3487499E-2</v>
      </c>
      <c r="H9">
        <v>6</v>
      </c>
      <c r="I9" s="53">
        <v>2.5020000000000001E-2</v>
      </c>
      <c r="J9" s="53">
        <f t="shared" si="13"/>
        <v>2.4712124595133091E-2</v>
      </c>
      <c r="K9" s="53">
        <f t="shared" si="1"/>
        <v>0.86219592102620657</v>
      </c>
      <c r="L9" s="53">
        <f t="shared" si="14"/>
        <v>2.2420011861077244E-2</v>
      </c>
      <c r="N9" s="8">
        <f t="shared" si="2"/>
        <v>81192.731414463808</v>
      </c>
      <c r="O9" s="8">
        <f t="shared" si="3"/>
        <v>20298.182853615952</v>
      </c>
      <c r="P9" s="8">
        <f t="shared" si="4"/>
        <v>101490.91426807977</v>
      </c>
      <c r="R9" s="53">
        <f t="shared" si="15"/>
        <v>0.35576824361548265</v>
      </c>
      <c r="T9" s="8">
        <f t="shared" si="16"/>
        <v>55.204040160000005</v>
      </c>
      <c r="U9" s="8">
        <f t="shared" si="17"/>
        <v>1452.8351735716942</v>
      </c>
      <c r="V9" s="8">
        <f t="shared" si="18"/>
        <v>15031.679619586255</v>
      </c>
      <c r="W9" s="8">
        <f t="shared" si="19"/>
        <v>1259.9650953813893</v>
      </c>
      <c r="Y9" s="8">
        <f t="shared" si="5"/>
        <v>23.396152251358487</v>
      </c>
      <c r="Z9" s="8">
        <f t="shared" si="6"/>
        <v>615.72944332508052</v>
      </c>
      <c r="AA9" s="8">
        <f t="shared" si="7"/>
        <v>6370.6109906844622</v>
      </c>
      <c r="AB9" s="8">
        <f t="shared" si="8"/>
        <v>533.9887283159386</v>
      </c>
      <c r="AD9" s="8">
        <f t="shared" si="9"/>
        <v>20.172067038829386</v>
      </c>
      <c r="AE9" s="8">
        <f t="shared" si="10"/>
        <v>530.87941449062123</v>
      </c>
      <c r="AF9" s="8">
        <f t="shared" si="11"/>
        <v>5492.7148106128643</v>
      </c>
      <c r="AG9" s="8">
        <f t="shared" si="12"/>
        <v>460.40290342797346</v>
      </c>
      <c r="AH9" s="8">
        <f t="shared" si="20"/>
        <v>6504.169195570289</v>
      </c>
      <c r="AQ9" s="8"/>
    </row>
    <row r="10" spans="1:46" x14ac:dyDescent="0.2">
      <c r="A10" s="11" t="s">
        <v>25</v>
      </c>
      <c r="B10" s="51">
        <v>20</v>
      </c>
      <c r="D10">
        <v>67</v>
      </c>
      <c r="E10" s="53">
        <v>1.2797940000000001E-2</v>
      </c>
      <c r="F10" s="64">
        <f t="shared" si="0"/>
        <v>1.4717631E-2</v>
      </c>
      <c r="H10">
        <v>7</v>
      </c>
      <c r="I10" s="53">
        <v>2.477E-2</v>
      </c>
      <c r="J10" s="53">
        <f t="shared" si="13"/>
        <v>2.4468197167211519E-2</v>
      </c>
      <c r="K10" s="53">
        <f t="shared" si="1"/>
        <v>0.84258782390013232</v>
      </c>
      <c r="L10" s="53">
        <f t="shared" si="14"/>
        <v>2.3004632599682183E-2</v>
      </c>
      <c r="N10" s="8">
        <f t="shared" si="2"/>
        <v>81254.382012178394</v>
      </c>
      <c r="O10" s="8">
        <f t="shared" si="3"/>
        <v>20313.595503044598</v>
      </c>
      <c r="P10" s="8">
        <f t="shared" si="4"/>
        <v>101567.977515223</v>
      </c>
      <c r="R10" s="53">
        <f t="shared" si="15"/>
        <v>0.29832434681766401</v>
      </c>
      <c r="T10" s="8">
        <f t="shared" si="16"/>
        <v>56.308120963200004</v>
      </c>
      <c r="U10" s="8">
        <f t="shared" si="17"/>
        <v>1453.9383284387752</v>
      </c>
      <c r="V10" s="8">
        <f t="shared" si="18"/>
        <v>15026.75239050516</v>
      </c>
      <c r="W10" s="8">
        <f t="shared" si="19"/>
        <v>1369.8979951685926</v>
      </c>
      <c r="Y10" s="8">
        <f t="shared" si="5"/>
        <v>20.032641296365803</v>
      </c>
      <c r="Z10" s="8">
        <f t="shared" si="6"/>
        <v>517.26508543389377</v>
      </c>
      <c r="AA10" s="8">
        <f t="shared" si="7"/>
        <v>5346.041305214776</v>
      </c>
      <c r="AB10" s="8">
        <f t="shared" si="8"/>
        <v>487.3662036735011</v>
      </c>
      <c r="AD10" s="8">
        <f t="shared" si="9"/>
        <v>16.879259636876789</v>
      </c>
      <c r="AE10" s="8">
        <f t="shared" si="10"/>
        <v>435.8412627152606</v>
      </c>
      <c r="AF10" s="8">
        <f t="shared" si="11"/>
        <v>4504.5093098411407</v>
      </c>
      <c r="AG10" s="8">
        <f t="shared" si="12"/>
        <v>410.64882899572399</v>
      </c>
      <c r="AH10" s="8">
        <f t="shared" si="20"/>
        <v>5367.8786611890027</v>
      </c>
      <c r="AQ10" s="8"/>
    </row>
    <row r="11" spans="1:46" x14ac:dyDescent="0.2">
      <c r="A11" s="17" t="s">
        <v>67</v>
      </c>
      <c r="B11" s="20">
        <v>1.1499999999999999</v>
      </c>
      <c r="D11">
        <v>68</v>
      </c>
      <c r="E11" s="53">
        <v>1.397499E-2</v>
      </c>
      <c r="F11" s="64">
        <f t="shared" si="0"/>
        <v>1.6071238499999998E-2</v>
      </c>
      <c r="H11">
        <v>8</v>
      </c>
      <c r="I11" s="53">
        <v>2.4660000000000001E-2</v>
      </c>
      <c r="J11" s="53">
        <f t="shared" si="13"/>
        <v>2.4360850246257219E-2</v>
      </c>
      <c r="K11" s="53">
        <f t="shared" si="1"/>
        <v>0.8229278065902943</v>
      </c>
      <c r="L11" s="53">
        <f t="shared" si="14"/>
        <v>2.3609421799577101E-2</v>
      </c>
      <c r="N11" s="8">
        <f t="shared" si="2"/>
        <v>81365.273383019186</v>
      </c>
      <c r="O11" s="8">
        <f t="shared" si="3"/>
        <v>20341.318345754797</v>
      </c>
      <c r="P11" s="8">
        <f t="shared" si="4"/>
        <v>101706.59172877399</v>
      </c>
      <c r="R11" s="53">
        <f t="shared" si="15"/>
        <v>0.24984366128845278</v>
      </c>
      <c r="T11" s="8">
        <f t="shared" si="16"/>
        <v>57.434283382464002</v>
      </c>
      <c r="U11" s="8">
        <f t="shared" si="17"/>
        <v>1455.9225809844947</v>
      </c>
      <c r="V11" s="8">
        <f t="shared" si="18"/>
        <v>15028.500899109335</v>
      </c>
      <c r="W11" s="8">
        <f t="shared" si="19"/>
        <v>1496.8800873317475</v>
      </c>
      <c r="Y11" s="8">
        <f t="shared" si="5"/>
        <v>17.134045075014189</v>
      </c>
      <c r="Z11" s="8">
        <f t="shared" si="6"/>
        <v>434.33715298928695</v>
      </c>
      <c r="AA11" s="8">
        <f t="shared" si="7"/>
        <v>4483.3677143754685</v>
      </c>
      <c r="AB11" s="8">
        <f t="shared" si="8"/>
        <v>446.55577431761145</v>
      </c>
      <c r="AD11" s="8">
        <f t="shared" si="9"/>
        <v>14.100082131600661</v>
      </c>
      <c r="AE11" s="8">
        <f t="shared" si="10"/>
        <v>357.42812063014702</v>
      </c>
      <c r="AF11" s="8">
        <f t="shared" si="11"/>
        <v>3689.4879593287455</v>
      </c>
      <c r="AG11" s="8">
        <f t="shared" si="12"/>
        <v>367.48316387942248</v>
      </c>
      <c r="AH11" s="8">
        <f t="shared" si="20"/>
        <v>4428.4993259699158</v>
      </c>
      <c r="AQ11" s="8"/>
    </row>
    <row r="12" spans="1:46" x14ac:dyDescent="0.2">
      <c r="D12">
        <v>69</v>
      </c>
      <c r="E12" s="53">
        <v>1.5660050000000002E-2</v>
      </c>
      <c r="F12" s="64">
        <f t="shared" si="0"/>
        <v>1.8009057500000002E-2</v>
      </c>
      <c r="H12">
        <v>9</v>
      </c>
      <c r="I12" s="53">
        <v>2.4639999999999999E-2</v>
      </c>
      <c r="J12" s="53">
        <f t="shared" si="13"/>
        <v>2.4341331386158117E-2</v>
      </c>
      <c r="K12" s="53">
        <f t="shared" si="1"/>
        <v>0.80326389514893914</v>
      </c>
      <c r="L12" s="53">
        <f t="shared" si="14"/>
        <v>2.4185180505365337E-2</v>
      </c>
      <c r="N12" s="8">
        <f t="shared" si="2"/>
        <v>81523.240297631026</v>
      </c>
      <c r="O12" s="8">
        <f t="shared" si="3"/>
        <v>20380.810074407756</v>
      </c>
      <c r="P12" s="8">
        <f t="shared" si="4"/>
        <v>101904.05037203878</v>
      </c>
      <c r="R12" s="53">
        <f t="shared" si="15"/>
        <v>0.20895410958714691</v>
      </c>
      <c r="T12" s="8">
        <f t="shared" si="16"/>
        <v>58.582969050113284</v>
      </c>
      <c r="U12" s="8">
        <f t="shared" si="17"/>
        <v>1458.7491873297986</v>
      </c>
      <c r="V12" s="8">
        <f t="shared" si="18"/>
        <v>15036.997124874559</v>
      </c>
      <c r="W12" s="8">
        <f t="shared" si="19"/>
        <v>1637.7242976450486</v>
      </c>
      <c r="Y12" s="8">
        <f t="shared" si="5"/>
        <v>14.636583476628417</v>
      </c>
      <c r="Z12" s="8">
        <f t="shared" si="6"/>
        <v>364.45923786403193</v>
      </c>
      <c r="AA12" s="8">
        <f t="shared" si="7"/>
        <v>3756.8984164625977</v>
      </c>
      <c r="AB12" s="8">
        <f t="shared" si="8"/>
        <v>409.17503470469876</v>
      </c>
      <c r="AD12" s="8">
        <f t="shared" si="9"/>
        <v>11.757039055109143</v>
      </c>
      <c r="AE12" s="8">
        <f t="shared" si="10"/>
        <v>292.75694702967604</v>
      </c>
      <c r="AF12" s="8">
        <f t="shared" si="11"/>
        <v>3017.7808556866275</v>
      </c>
      <c r="AG12" s="8">
        <f t="shared" si="12"/>
        <v>328.67553217459869</v>
      </c>
      <c r="AH12" s="8">
        <f t="shared" si="20"/>
        <v>3650.9703739460115</v>
      </c>
      <c r="AQ12" s="8"/>
    </row>
    <row r="13" spans="1:46" x14ac:dyDescent="0.2">
      <c r="D13">
        <v>70</v>
      </c>
      <c r="E13" s="53">
        <v>1.7473579999999999E-2</v>
      </c>
      <c r="F13" s="64">
        <f t="shared" si="0"/>
        <v>2.0094616999999999E-2</v>
      </c>
      <c r="H13">
        <v>10</v>
      </c>
      <c r="I13" s="53">
        <v>2.47E-2</v>
      </c>
      <c r="J13" s="53">
        <f t="shared" si="13"/>
        <v>2.4399886823535121E-2</v>
      </c>
      <c r="K13" s="53">
        <f t="shared" si="1"/>
        <v>0.78348852098697153</v>
      </c>
      <c r="L13" s="53">
        <f t="shared" si="14"/>
        <v>2.4926885759928158E-2</v>
      </c>
      <c r="N13" s="8">
        <f t="shared" si="2"/>
        <v>81742.119978905219</v>
      </c>
      <c r="O13" s="8">
        <f t="shared" si="3"/>
        <v>20435.529994726305</v>
      </c>
      <c r="P13" s="8">
        <f t="shared" si="4"/>
        <v>102177.64997363152</v>
      </c>
      <c r="R13" s="53">
        <f t="shared" si="15"/>
        <v>0.17441238656082106</v>
      </c>
      <c r="T13" s="8">
        <f t="shared" si="16"/>
        <v>59.754628431115549</v>
      </c>
      <c r="U13" s="8">
        <f t="shared" si="17"/>
        <v>1462.6657460438048</v>
      </c>
      <c r="V13" s="8">
        <f t="shared" si="18"/>
        <v>15047.683047178725</v>
      </c>
      <c r="W13" s="8">
        <f t="shared" si="19"/>
        <v>1840.1231735900037</v>
      </c>
      <c r="Y13" s="8">
        <f t="shared" si="5"/>
        <v>12.485975177534563</v>
      </c>
      <c r="Z13" s="8">
        <f t="shared" si="6"/>
        <v>305.6300185882032</v>
      </c>
      <c r="AA13" s="8">
        <f t="shared" si="7"/>
        <v>3144.2752124728363</v>
      </c>
      <c r="AB13" s="8">
        <f t="shared" si="8"/>
        <v>384.50129926817419</v>
      </c>
      <c r="AD13" s="8">
        <f t="shared" si="9"/>
        <v>9.7826182249265941</v>
      </c>
      <c r="AE13" s="8">
        <f t="shared" si="10"/>
        <v>239.45761123289194</v>
      </c>
      <c r="AF13" s="8">
        <f t="shared" si="11"/>
        <v>2463.5035357963384</v>
      </c>
      <c r="AG13" s="8">
        <f t="shared" si="12"/>
        <v>301.25235428119072</v>
      </c>
      <c r="AH13" s="8">
        <f t="shared" si="20"/>
        <v>3013.996119535348</v>
      </c>
      <c r="AQ13" s="8"/>
    </row>
    <row r="14" spans="1:46" x14ac:dyDescent="0.2">
      <c r="D14">
        <v>71</v>
      </c>
      <c r="E14" s="53">
        <v>1.9737480000000002E-2</v>
      </c>
      <c r="F14" s="64">
        <f t="shared" si="0"/>
        <v>2.2698102000000001E-2</v>
      </c>
      <c r="H14">
        <v>11</v>
      </c>
      <c r="I14" s="53">
        <v>2.487E-2</v>
      </c>
      <c r="J14" s="53">
        <f t="shared" si="13"/>
        <v>2.4565775278567011E-2</v>
      </c>
      <c r="K14" s="53">
        <f t="shared" si="1"/>
        <v>0.76320887666583503</v>
      </c>
      <c r="L14" s="53">
        <f t="shared" si="14"/>
        <v>2.622465982888585E-2</v>
      </c>
      <c r="N14" s="8">
        <f t="shared" si="2"/>
        <v>82068.023997806333</v>
      </c>
      <c r="O14" s="8">
        <f t="shared" si="3"/>
        <v>20517.005999451583</v>
      </c>
      <c r="P14" s="8">
        <f t="shared" si="4"/>
        <v>102585.02999725792</v>
      </c>
      <c r="R14" s="53">
        <f t="shared" si="15"/>
        <v>0.14527149098490161</v>
      </c>
      <c r="T14" s="8">
        <f t="shared" si="16"/>
        <v>60.949720999737863</v>
      </c>
      <c r="U14" s="8">
        <f t="shared" si="17"/>
        <v>1468.4973619239377</v>
      </c>
      <c r="V14" s="8">
        <f t="shared" si="18"/>
        <v>15075.603750280425</v>
      </c>
      <c r="W14" s="8">
        <f t="shared" si="19"/>
        <v>2061.4068877284089</v>
      </c>
      <c r="Y14" s="8">
        <f t="shared" si="5"/>
        <v>10.630386299780474</v>
      </c>
      <c r="Z14" s="8">
        <f t="shared" si="6"/>
        <v>256.12412955142378</v>
      </c>
      <c r="AA14" s="8">
        <f t="shared" si="7"/>
        <v>2629.372028931673</v>
      </c>
      <c r="AB14" s="8">
        <f t="shared" si="8"/>
        <v>359.53489496162632</v>
      </c>
      <c r="AD14" s="8">
        <f t="shared" si="9"/>
        <v>8.1132051863793375</v>
      </c>
      <c r="AE14" s="8">
        <f t="shared" si="10"/>
        <v>195.47620920195695</v>
      </c>
      <c r="AF14" s="8">
        <f t="shared" si="11"/>
        <v>2006.7600725375096</v>
      </c>
      <c r="AG14" s="8">
        <f t="shared" si="12"/>
        <v>274.40022330583184</v>
      </c>
      <c r="AH14" s="8">
        <f t="shared" si="20"/>
        <v>2484.7497102316775</v>
      </c>
      <c r="AQ14" s="8"/>
    </row>
    <row r="15" spans="1:46" x14ac:dyDescent="0.2">
      <c r="D15">
        <v>72</v>
      </c>
      <c r="E15" s="53">
        <v>2.1721769999999998E-2</v>
      </c>
      <c r="F15" s="64">
        <f t="shared" si="0"/>
        <v>2.4980035499999994E-2</v>
      </c>
      <c r="H15">
        <v>12</v>
      </c>
      <c r="I15" s="53">
        <v>2.487E-2</v>
      </c>
      <c r="J15" s="53">
        <f t="shared" si="13"/>
        <v>2.4565775278567011E-2</v>
      </c>
      <c r="K15" s="53">
        <f t="shared" si="1"/>
        <v>0.7446884743097516</v>
      </c>
      <c r="L15" s="53">
        <f t="shared" si="14"/>
        <v>2.4565775278566938E-2</v>
      </c>
      <c r="N15" s="8">
        <f t="shared" si="2"/>
        <v>82258.656528029882</v>
      </c>
      <c r="O15" s="8">
        <f t="shared" si="3"/>
        <v>20564.66413200747</v>
      </c>
      <c r="P15" s="8">
        <f t="shared" si="4"/>
        <v>102823.32066003735</v>
      </c>
      <c r="R15" s="53">
        <f t="shared" si="15"/>
        <v>0.12067798828510909</v>
      </c>
      <c r="T15" s="8">
        <f t="shared" si="16"/>
        <v>62.168715419732621</v>
      </c>
      <c r="U15" s="8">
        <f t="shared" si="17"/>
        <v>1471.9084757060564</v>
      </c>
      <c r="V15" s="8">
        <f t="shared" si="18"/>
        <v>15070.482060263568</v>
      </c>
      <c r="W15" s="8">
        <f t="shared" si="19"/>
        <v>2333.8942203202355</v>
      </c>
      <c r="Y15" s="8">
        <f t="shared" si="5"/>
        <v>9.0313419816406011</v>
      </c>
      <c r="Z15" s="8">
        <f t="shared" si="6"/>
        <v>213.82633885913265</v>
      </c>
      <c r="AA15" s="8">
        <f t="shared" si="7"/>
        <v>2189.3113987557003</v>
      </c>
      <c r="AB15" s="8">
        <f t="shared" si="8"/>
        <v>339.04829318696505</v>
      </c>
      <c r="AD15" s="8">
        <f t="shared" si="9"/>
        <v>6.7255362812775479</v>
      </c>
      <c r="AE15" s="8">
        <f t="shared" si="10"/>
        <v>159.23401005224744</v>
      </c>
      <c r="AF15" s="8">
        <f t="shared" si="11"/>
        <v>1630.3549653283308</v>
      </c>
      <c r="AG15" s="8">
        <f t="shared" si="12"/>
        <v>252.48535617072636</v>
      </c>
      <c r="AH15" s="8">
        <f t="shared" si="20"/>
        <v>2048.7998678325821</v>
      </c>
      <c r="AQ15" s="8"/>
    </row>
    <row r="16" spans="1:46" x14ac:dyDescent="0.2">
      <c r="D16">
        <v>73</v>
      </c>
      <c r="E16" s="53">
        <v>2.3921029999999999E-2</v>
      </c>
      <c r="F16" s="64">
        <f t="shared" si="0"/>
        <v>2.7509184499999999E-2</v>
      </c>
      <c r="H16">
        <v>13</v>
      </c>
      <c r="I16" s="53">
        <v>2.4920000000000001E-2</v>
      </c>
      <c r="J16" s="53">
        <f t="shared" si="13"/>
        <v>2.4614560763919189E-2</v>
      </c>
      <c r="K16" s="53">
        <f t="shared" si="1"/>
        <v>0.72615681422166578</v>
      </c>
      <c r="L16" s="53">
        <f t="shared" si="14"/>
        <v>2.519998658814547E-2</v>
      </c>
      <c r="N16" s="8">
        <f t="shared" si="2"/>
        <v>82502.039008492677</v>
      </c>
      <c r="O16" s="8">
        <f t="shared" si="3"/>
        <v>20625.509752123169</v>
      </c>
      <c r="P16" s="8">
        <f t="shared" si="4"/>
        <v>103127.54876061584</v>
      </c>
      <c r="R16" s="53">
        <f t="shared" si="15"/>
        <v>0.10001393067562672</v>
      </c>
      <c r="T16" s="8">
        <f t="shared" si="16"/>
        <v>63.412089728127278</v>
      </c>
      <c r="U16" s="8">
        <f t="shared" si="17"/>
        <v>1476.2634791908199</v>
      </c>
      <c r="V16" s="8">
        <f t="shared" si="18"/>
        <v>15079.787779838653</v>
      </c>
      <c r="W16" s="8">
        <f t="shared" si="19"/>
        <v>2576.1298290681643</v>
      </c>
      <c r="Y16" s="8">
        <f t="shared" si="5"/>
        <v>7.6524434213452297</v>
      </c>
      <c r="Z16" s="8">
        <f t="shared" si="6"/>
        <v>178.15250684752414</v>
      </c>
      <c r="AA16" s="8">
        <f t="shared" si="7"/>
        <v>1819.7984530373001</v>
      </c>
      <c r="AB16" s="8">
        <f t="shared" si="8"/>
        <v>310.88216533320804</v>
      </c>
      <c r="AD16" s="8">
        <f t="shared" si="9"/>
        <v>5.5568739358555961</v>
      </c>
      <c r="AE16" s="8">
        <f t="shared" si="10"/>
        <v>129.36665681800162</v>
      </c>
      <c r="AF16" s="8">
        <f t="shared" si="11"/>
        <v>1321.4590471830816</v>
      </c>
      <c r="AG16" s="8">
        <f t="shared" si="12"/>
        <v>225.74920277669554</v>
      </c>
      <c r="AH16" s="8">
        <f t="shared" si="20"/>
        <v>1682.1317807136343</v>
      </c>
      <c r="AQ16" s="8"/>
    </row>
    <row r="17" spans="4:43" x14ac:dyDescent="0.2">
      <c r="D17">
        <v>74</v>
      </c>
      <c r="E17" s="53">
        <v>2.5978890000000001E-2</v>
      </c>
      <c r="F17" s="64">
        <f t="shared" si="0"/>
        <v>2.98757235E-2</v>
      </c>
      <c r="H17">
        <v>14</v>
      </c>
      <c r="I17" s="53">
        <v>2.4989999999999998E-2</v>
      </c>
      <c r="J17" s="53">
        <f t="shared" si="13"/>
        <v>2.4682856445219562E-2</v>
      </c>
      <c r="K17" s="53">
        <f t="shared" si="1"/>
        <v>0.70782386801134656</v>
      </c>
      <c r="L17" s="53">
        <f t="shared" si="14"/>
        <v>2.5570700302124431E-2</v>
      </c>
      <c r="N17" s="8">
        <f t="shared" si="2"/>
        <v>82776.822411940811</v>
      </c>
      <c r="O17" s="8">
        <f t="shared" si="3"/>
        <v>20694.205602985203</v>
      </c>
      <c r="P17" s="8">
        <f t="shared" si="4"/>
        <v>103471.02801492601</v>
      </c>
      <c r="R17" s="53">
        <f t="shared" si="15"/>
        <v>8.2673234653485583E-2</v>
      </c>
      <c r="T17" s="8">
        <f t="shared" si="16"/>
        <v>64.680331522689826</v>
      </c>
      <c r="U17" s="8">
        <f t="shared" si="17"/>
        <v>1481.1803601318652</v>
      </c>
      <c r="V17" s="8">
        <f t="shared" si="18"/>
        <v>15090.776189782311</v>
      </c>
      <c r="W17" s="8">
        <f t="shared" si="19"/>
        <v>2846.4036000672681</v>
      </c>
      <c r="Y17" s="8">
        <f t="shared" si="5"/>
        <v>6.468934192986854</v>
      </c>
      <c r="Z17" s="8">
        <f t="shared" si="6"/>
        <v>148.13866985632819</v>
      </c>
      <c r="AA17" s="8">
        <f t="shared" si="7"/>
        <v>1509.2878436862864</v>
      </c>
      <c r="AB17" s="8">
        <f t="shared" si="8"/>
        <v>284.68001233198208</v>
      </c>
      <c r="AD17" s="8">
        <f t="shared" si="9"/>
        <v>4.5788660223908133</v>
      </c>
      <c r="AE17" s="8">
        <f t="shared" si="10"/>
        <v>104.85608629976208</v>
      </c>
      <c r="AF17" s="8">
        <f t="shared" si="11"/>
        <v>1068.3099594605319</v>
      </c>
      <c r="AG17" s="8">
        <f t="shared" si="12"/>
        <v>201.5033074743414</v>
      </c>
      <c r="AH17" s="8">
        <f t="shared" si="20"/>
        <v>1379.2482192570262</v>
      </c>
      <c r="AQ17" s="8"/>
    </row>
    <row r="18" spans="4:43" x14ac:dyDescent="0.2">
      <c r="D18">
        <v>75</v>
      </c>
      <c r="E18" s="53">
        <v>2.922232E-2</v>
      </c>
      <c r="F18" s="64">
        <f t="shared" si="0"/>
        <v>3.3605667999999998E-2</v>
      </c>
      <c r="H18">
        <v>15</v>
      </c>
      <c r="I18" s="53">
        <v>2.4979999999999999E-2</v>
      </c>
      <c r="J18" s="53">
        <f t="shared" si="13"/>
        <v>2.4673100204884196E-2</v>
      </c>
      <c r="K18" s="53">
        <f t="shared" si="1"/>
        <v>0.69066767586788669</v>
      </c>
      <c r="L18" s="53">
        <f t="shared" si="14"/>
        <v>2.4536512840189015E-2</v>
      </c>
      <c r="N18" s="8">
        <f t="shared" si="2"/>
        <v>82966.673538954637</v>
      </c>
      <c r="O18" s="8">
        <f t="shared" si="3"/>
        <v>20741.668384738659</v>
      </c>
      <c r="P18" s="8">
        <f t="shared" si="4"/>
        <v>103708.3419236933</v>
      </c>
      <c r="R18" s="53">
        <f t="shared" si="15"/>
        <v>6.8172815161008316E-2</v>
      </c>
      <c r="T18" s="8">
        <f t="shared" si="16"/>
        <v>65.973938153143621</v>
      </c>
      <c r="U18" s="8">
        <f t="shared" si="17"/>
        <v>1484.5774917502108</v>
      </c>
      <c r="V18" s="8">
        <f t="shared" si="18"/>
        <v>15088.586653531136</v>
      </c>
      <c r="W18" s="8">
        <f t="shared" si="19"/>
        <v>3098.3617479557188</v>
      </c>
      <c r="Y18" s="8">
        <f t="shared" si="5"/>
        <v>5.4542788699493876</v>
      </c>
      <c r="Z18" s="8">
        <f t="shared" si="6"/>
        <v>122.73482333674824</v>
      </c>
      <c r="AA18" s="8">
        <f t="shared" si="7"/>
        <v>1247.4222649968303</v>
      </c>
      <c r="AB18" s="8">
        <f t="shared" si="8"/>
        <v>256.15158783012691</v>
      </c>
      <c r="AD18" s="8">
        <f t="shared" si="9"/>
        <v>3.7670941106432667</v>
      </c>
      <c r="AE18" s="8">
        <f t="shared" si="10"/>
        <v>84.768975182047569</v>
      </c>
      <c r="AF18" s="8">
        <f t="shared" si="11"/>
        <v>861.55423659121584</v>
      </c>
      <c r="AG18" s="8">
        <f t="shared" si="12"/>
        <v>176.91562183650259</v>
      </c>
      <c r="AH18" s="8">
        <f t="shared" si="20"/>
        <v>1127.0059277204093</v>
      </c>
      <c r="AQ18" s="8"/>
    </row>
    <row r="19" spans="4:43" x14ac:dyDescent="0.2">
      <c r="D19">
        <v>76</v>
      </c>
      <c r="E19" s="53">
        <v>3.2869429999999998E-2</v>
      </c>
      <c r="F19" s="64">
        <f t="shared" si="0"/>
        <v>3.7799844499999992E-2</v>
      </c>
      <c r="H19">
        <v>16</v>
      </c>
      <c r="I19" s="53">
        <v>2.486E-2</v>
      </c>
      <c r="J19" s="53">
        <f t="shared" si="13"/>
        <v>2.4556017895887416E-2</v>
      </c>
      <c r="K19" s="53">
        <f t="shared" si="1"/>
        <v>0.67509876092267385</v>
      </c>
      <c r="L19" s="53">
        <f t="shared" si="14"/>
        <v>2.2799783260935555E-2</v>
      </c>
      <c r="N19" s="8">
        <f t="shared" si="2"/>
        <v>83012.664280582903</v>
      </c>
      <c r="O19" s="8">
        <f t="shared" si="3"/>
        <v>20753.166070145726</v>
      </c>
      <c r="P19" s="8">
        <f t="shared" si="4"/>
        <v>103765.83035072863</v>
      </c>
      <c r="R19" s="53">
        <f t="shared" si="15"/>
        <v>5.5999548842869791E-2</v>
      </c>
      <c r="T19" s="8">
        <f t="shared" si="16"/>
        <v>67.293416916206496</v>
      </c>
      <c r="U19" s="8">
        <f t="shared" si="17"/>
        <v>1485.4004344685081</v>
      </c>
      <c r="V19" s="8">
        <f t="shared" si="18"/>
        <v>15038.907362936658</v>
      </c>
      <c r="W19" s="8">
        <f t="shared" si="19"/>
        <v>3487.1200445109098</v>
      </c>
      <c r="Y19" s="8">
        <f t="shared" si="5"/>
        <v>4.5875816729812158</v>
      </c>
      <c r="Z19" s="8">
        <f t="shared" si="6"/>
        <v>101.26392925910305</v>
      </c>
      <c r="AA19" s="8">
        <f t="shared" si="7"/>
        <v>1025.2446518770078</v>
      </c>
      <c r="AB19" s="8">
        <f t="shared" si="8"/>
        <v>237.72679023868935</v>
      </c>
      <c r="AD19" s="8">
        <f t="shared" si="9"/>
        <v>3.0970707030611857</v>
      </c>
      <c r="AE19" s="8">
        <f t="shared" si="10"/>
        <v>68.363153168981768</v>
      </c>
      <c r="AF19" s="8">
        <f t="shared" si="11"/>
        <v>692.14139412476607</v>
      </c>
      <c r="AG19" s="8">
        <f t="shared" si="12"/>
        <v>160.48906152826356</v>
      </c>
      <c r="AH19" s="8">
        <f t="shared" si="20"/>
        <v>924.09067952507257</v>
      </c>
      <c r="AQ19" s="8"/>
    </row>
    <row r="20" spans="4:43" x14ac:dyDescent="0.2">
      <c r="D20">
        <v>77</v>
      </c>
      <c r="E20" s="53">
        <v>3.7547710000000005E-2</v>
      </c>
      <c r="F20" s="64">
        <f t="shared" si="0"/>
        <v>4.3179866500000004E-2</v>
      </c>
      <c r="H20">
        <v>17</v>
      </c>
      <c r="I20" s="53">
        <v>2.4660000000000001E-2</v>
      </c>
      <c r="J20" s="53">
        <f t="shared" si="13"/>
        <v>2.4360850246257219E-2</v>
      </c>
      <c r="K20" s="53">
        <f t="shared" si="1"/>
        <v>0.66091208289531456</v>
      </c>
      <c r="L20" s="53">
        <f t="shared" si="14"/>
        <v>2.1238167852174087E-2</v>
      </c>
      <c r="N20" s="8">
        <f t="shared" si="2"/>
        <v>82929.076023361544</v>
      </c>
      <c r="O20" s="8">
        <f t="shared" si="3"/>
        <v>20732.269005840386</v>
      </c>
      <c r="P20" s="8">
        <f t="shared" si="4"/>
        <v>103661.34502920193</v>
      </c>
      <c r="R20" s="53">
        <f t="shared" si="15"/>
        <v>4.5800358413858287E-2</v>
      </c>
      <c r="T20" s="8">
        <f t="shared" si="16"/>
        <v>68.639285254530634</v>
      </c>
      <c r="U20" s="8">
        <f t="shared" si="17"/>
        <v>1483.9047345693527</v>
      </c>
      <c r="V20" s="8">
        <f t="shared" si="18"/>
        <v>14958.557745499087</v>
      </c>
      <c r="W20" s="8">
        <f t="shared" si="19"/>
        <v>3918.3827227646798</v>
      </c>
      <c r="Y20" s="8">
        <f t="shared" si="5"/>
        <v>3.8437690071507604</v>
      </c>
      <c r="Z20" s="8">
        <f t="shared" si="6"/>
        <v>83.097995661682205</v>
      </c>
      <c r="AA20" s="8">
        <f t="shared" si="7"/>
        <v>837.67248508796433</v>
      </c>
      <c r="AB20" s="8">
        <f t="shared" si="8"/>
        <v>219.42766466851779</v>
      </c>
      <c r="AD20" s="8">
        <f t="shared" si="9"/>
        <v>2.5403933806844643</v>
      </c>
      <c r="AE20" s="8">
        <f t="shared" si="10"/>
        <v>54.920469397188199</v>
      </c>
      <c r="AF20" s="8">
        <f t="shared" si="11"/>
        <v>553.62786690358087</v>
      </c>
      <c r="AG20" s="8">
        <f t="shared" si="12"/>
        <v>145.02239490092472</v>
      </c>
      <c r="AH20" s="8">
        <f t="shared" si="20"/>
        <v>756.11112458237824</v>
      </c>
      <c r="AQ20" s="8"/>
    </row>
    <row r="21" spans="4:43" x14ac:dyDescent="0.2">
      <c r="D21">
        <v>78</v>
      </c>
      <c r="E21" s="53">
        <v>4.150015E-2</v>
      </c>
      <c r="F21" s="64">
        <f t="shared" si="0"/>
        <v>4.7725172499999996E-2</v>
      </c>
      <c r="H21">
        <v>18</v>
      </c>
      <c r="I21" s="53">
        <v>2.4459999999999999E-2</v>
      </c>
      <c r="J21" s="53">
        <f t="shared" si="13"/>
        <v>2.4165644498780187E-2</v>
      </c>
      <c r="K21" s="53">
        <f t="shared" si="1"/>
        <v>0.64727657622441392</v>
      </c>
      <c r="L21" s="53">
        <f t="shared" si="14"/>
        <v>2.0847146791670716E-2</v>
      </c>
      <c r="N21" s="8">
        <f t="shared" si="2"/>
        <v>82813.183903199519</v>
      </c>
      <c r="O21" s="8">
        <f t="shared" si="3"/>
        <v>20703.29597579988</v>
      </c>
      <c r="P21" s="8">
        <f t="shared" si="4"/>
        <v>103516.47987899939</v>
      </c>
      <c r="R21" s="53">
        <f t="shared" si="15"/>
        <v>3.7249299294111374E-2</v>
      </c>
      <c r="T21" s="8">
        <f t="shared" si="16"/>
        <v>70.012070959621255</v>
      </c>
      <c r="U21" s="8">
        <f t="shared" si="17"/>
        <v>1481.8310003128747</v>
      </c>
      <c r="V21" s="8">
        <f t="shared" si="18"/>
        <v>14854.127354190639</v>
      </c>
      <c r="W21" s="8">
        <f t="shared" si="19"/>
        <v>4469.8277817251301</v>
      </c>
      <c r="Y21" s="8">
        <f t="shared" si="5"/>
        <v>3.2065779432471326</v>
      </c>
      <c r="Z21" s="8">
        <f t="shared" si="6"/>
        <v>67.868390923095816</v>
      </c>
      <c r="AA21" s="8">
        <f t="shared" si="7"/>
        <v>680.32435674702776</v>
      </c>
      <c r="AB21" s="8">
        <f t="shared" si="8"/>
        <v>204.71971445123208</v>
      </c>
      <c r="AD21" s="8">
        <f t="shared" si="9"/>
        <v>2.0755427925017269</v>
      </c>
      <c r="AE21" s="8">
        <f t="shared" si="10"/>
        <v>43.929619710561553</v>
      </c>
      <c r="AF21" s="8">
        <f t="shared" si="11"/>
        <v>440.3580203572929</v>
      </c>
      <c r="AG21" s="8">
        <f t="shared" si="12"/>
        <v>132.51027585563318</v>
      </c>
      <c r="AH21" s="8">
        <f t="shared" si="20"/>
        <v>618.87345871598939</v>
      </c>
      <c r="AQ21" s="8"/>
    </row>
    <row r="22" spans="4:43" x14ac:dyDescent="0.2">
      <c r="D22">
        <v>79</v>
      </c>
      <c r="E22" s="53">
        <v>4.704303E-2</v>
      </c>
      <c r="F22" s="64">
        <f t="shared" si="0"/>
        <v>5.4099484499999996E-2</v>
      </c>
      <c r="H22">
        <v>19</v>
      </c>
      <c r="I22" s="53">
        <v>2.427E-2</v>
      </c>
      <c r="J22" s="53">
        <f t="shared" si="13"/>
        <v>2.3980163736996421E-2</v>
      </c>
      <c r="K22" s="53">
        <f t="shared" si="1"/>
        <v>0.63405275958074014</v>
      </c>
      <c r="L22" s="53">
        <f t="shared" si="14"/>
        <v>2.0641510024888652E-2</v>
      </c>
      <c r="N22" s="8">
        <f t="shared" si="2"/>
        <v>82680.449851873534</v>
      </c>
      <c r="O22" s="8">
        <f t="shared" si="3"/>
        <v>20670.112462968384</v>
      </c>
      <c r="P22" s="8">
        <f t="shared" si="4"/>
        <v>103350.56231484193</v>
      </c>
      <c r="R22" s="53">
        <f t="shared" si="15"/>
        <v>3.0150834550826414E-2</v>
      </c>
      <c r="T22" s="8">
        <f t="shared" si="16"/>
        <v>71.412312378813681</v>
      </c>
      <c r="U22" s="8">
        <f t="shared" si="17"/>
        <v>1479.4559022574508</v>
      </c>
      <c r="V22" s="8">
        <f t="shared" si="18"/>
        <v>14759.864010576614</v>
      </c>
      <c r="W22" s="8">
        <f t="shared" si="19"/>
        <v>4932.4234144478296</v>
      </c>
      <c r="Y22" s="8">
        <f t="shared" si="5"/>
        <v>2.6600585970830055</v>
      </c>
      <c r="Z22" s="8">
        <f t="shared" si="6"/>
        <v>55.108695695627368</v>
      </c>
      <c r="AA22" s="8">
        <f t="shared" si="7"/>
        <v>549.79459207035131</v>
      </c>
      <c r="AB22" s="8">
        <f t="shared" si="8"/>
        <v>183.72931601004996</v>
      </c>
      <c r="AD22" s="8">
        <f t="shared" si="9"/>
        <v>1.6866174941269518</v>
      </c>
      <c r="AE22" s="8">
        <f t="shared" si="10"/>
        <v>34.941820582707791</v>
      </c>
      <c r="AF22" s="8">
        <f t="shared" si="11"/>
        <v>348.59877830477359</v>
      </c>
      <c r="AG22" s="8">
        <f t="shared" si="12"/>
        <v>116.49407983205404</v>
      </c>
      <c r="AH22" s="8">
        <f t="shared" si="20"/>
        <v>501.72129621366241</v>
      </c>
      <c r="AQ22" s="8"/>
    </row>
    <row r="23" spans="4:43" x14ac:dyDescent="0.2">
      <c r="D23">
        <v>80</v>
      </c>
      <c r="E23" s="53">
        <v>5.2770629999999999E-2</v>
      </c>
      <c r="F23" s="64">
        <f t="shared" si="0"/>
        <v>6.0686224499999997E-2</v>
      </c>
      <c r="H23">
        <v>20</v>
      </c>
      <c r="I23" s="53">
        <v>2.4150000000000001E-2</v>
      </c>
      <c r="J23" s="53">
        <f t="shared" si="13"/>
        <v>2.3863000264527503E-2</v>
      </c>
      <c r="K23" s="53">
        <f t="shared" si="1"/>
        <v>0.62048117992903384</v>
      </c>
      <c r="L23" s="53">
        <f t="shared" si="14"/>
        <v>2.1636894287617989E-2</v>
      </c>
      <c r="N23" s="8">
        <f t="shared" si="2"/>
        <v>82630.136364810096</v>
      </c>
      <c r="O23" s="8">
        <f t="shared" si="3"/>
        <v>20657.534091202524</v>
      </c>
      <c r="P23" s="8">
        <f t="shared" si="4"/>
        <v>103287.67045601262</v>
      </c>
      <c r="R23" s="53">
        <f t="shared" si="15"/>
        <v>2.4241736452724625E-2</v>
      </c>
      <c r="T23" s="8">
        <f t="shared" si="16"/>
        <v>72.840558626389949</v>
      </c>
      <c r="U23" s="8">
        <f t="shared" si="17"/>
        <v>1478.5556097997717</v>
      </c>
      <c r="V23" s="8">
        <f t="shared" si="18"/>
        <v>14652.141407823967</v>
      </c>
      <c r="W23" s="8">
        <f t="shared" si="19"/>
        <v>5587.8097268761621</v>
      </c>
      <c r="Y23" s="8">
        <f t="shared" si="5"/>
        <v>2.196203631734055</v>
      </c>
      <c r="Z23" s="8">
        <f t="shared" si="6"/>
        <v>44.579685565269173</v>
      </c>
      <c r="AA23" s="8">
        <f t="shared" si="7"/>
        <v>441.77429140261324</v>
      </c>
      <c r="AB23" s="8">
        <f t="shared" si="8"/>
        <v>168.47712657654171</v>
      </c>
      <c r="AD23" s="8">
        <f t="shared" si="9"/>
        <v>1.3627030207827757</v>
      </c>
      <c r="AE23" s="8">
        <f t="shared" si="10"/>
        <v>27.660855900403536</v>
      </c>
      <c r="AF23" s="8">
        <f t="shared" si="11"/>
        <v>274.11263359180629</v>
      </c>
      <c r="AG23" s="8">
        <f t="shared" si="12"/>
        <v>104.53688628926578</v>
      </c>
      <c r="AH23" s="8">
        <f t="shared" si="20"/>
        <v>407.67307880225837</v>
      </c>
      <c r="AQ23" s="8"/>
    </row>
    <row r="24" spans="4:43" x14ac:dyDescent="0.2">
      <c r="D24">
        <v>81</v>
      </c>
      <c r="E24" s="53">
        <v>5.8951179999999999E-2</v>
      </c>
      <c r="F24" s="64">
        <f t="shared" si="0"/>
        <v>6.7793856999999999E-2</v>
      </c>
      <c r="H24">
        <v>21</v>
      </c>
      <c r="I24" s="53">
        <v>2.409E-2</v>
      </c>
      <c r="J24" s="53">
        <f t="shared" si="13"/>
        <v>2.3804413380161302E-2</v>
      </c>
      <c r="K24" s="53">
        <f t="shared" si="1"/>
        <v>0.6065957554795236</v>
      </c>
      <c r="L24" s="53">
        <f t="shared" si="14"/>
        <v>2.2632675692837268E-2</v>
      </c>
      <c r="N24" s="8">
        <f t="shared" si="2"/>
        <v>82662.125933424191</v>
      </c>
      <c r="O24" s="8">
        <f t="shared" si="3"/>
        <v>20665.531483356048</v>
      </c>
      <c r="P24" s="8">
        <f t="shared" si="4"/>
        <v>103327.65741678025</v>
      </c>
      <c r="R24" s="53">
        <f t="shared" si="15"/>
        <v>1.9355007443272034E-2</v>
      </c>
      <c r="T24" s="8">
        <f t="shared" si="16"/>
        <v>74.297369798917757</v>
      </c>
      <c r="U24" s="8">
        <f t="shared" si="17"/>
        <v>1479.1280202811079</v>
      </c>
      <c r="V24" s="8">
        <f t="shared" si="18"/>
        <v>14555.745858932465</v>
      </c>
      <c r="W24" s="8">
        <f t="shared" si="19"/>
        <v>6270.5654150538157</v>
      </c>
      <c r="Y24" s="8">
        <f t="shared" si="5"/>
        <v>1.8010972577959863</v>
      </c>
      <c r="Z24" s="8">
        <f t="shared" si="6"/>
        <v>35.856631647494943</v>
      </c>
      <c r="AA24" s="8">
        <f t="shared" si="7"/>
        <v>352.85655498507867</v>
      </c>
      <c r="AB24" s="8">
        <f t="shared" si="8"/>
        <v>152.00939420130442</v>
      </c>
      <c r="AD24" s="8">
        <f t="shared" si="9"/>
        <v>1.0925379517848546</v>
      </c>
      <c r="AE24" s="8">
        <f t="shared" si="10"/>
        <v>21.75048056316319</v>
      </c>
      <c r="AF24" s="8">
        <f t="shared" si="11"/>
        <v>214.04128854707585</v>
      </c>
      <c r="AG24" s="8">
        <f t="shared" si="12"/>
        <v>92.208253315524971</v>
      </c>
      <c r="AH24" s="8">
        <f t="shared" si="20"/>
        <v>329.09256037754886</v>
      </c>
      <c r="AQ24" s="8"/>
    </row>
    <row r="25" spans="4:43" x14ac:dyDescent="0.2">
      <c r="D25">
        <v>82</v>
      </c>
      <c r="E25" s="53">
        <v>6.573641999999999E-2</v>
      </c>
      <c r="F25" s="64">
        <f t="shared" si="0"/>
        <v>7.5596882999999976E-2</v>
      </c>
      <c r="H25">
        <v>22</v>
      </c>
      <c r="I25" s="53">
        <v>2.409E-2</v>
      </c>
      <c r="J25" s="53">
        <f t="shared" si="13"/>
        <v>2.3804413380161302E-2</v>
      </c>
      <c r="K25" s="53">
        <f t="shared" si="1"/>
        <v>0.59232660750473454</v>
      </c>
      <c r="L25" s="53">
        <f t="shared" si="14"/>
        <v>2.3804413380161399E-2</v>
      </c>
      <c r="N25" s="8">
        <f t="shared" si="2"/>
        <v>82791.080503122837</v>
      </c>
      <c r="O25" s="8">
        <f t="shared" si="3"/>
        <v>20697.770125780709</v>
      </c>
      <c r="P25" s="8">
        <f t="shared" si="4"/>
        <v>103488.85062890354</v>
      </c>
      <c r="R25" s="53">
        <f t="shared" si="15"/>
        <v>1.5336428310964578E-2</v>
      </c>
      <c r="T25" s="8">
        <f t="shared" si="16"/>
        <v>75.783317194896114</v>
      </c>
      <c r="U25" s="8">
        <f t="shared" si="17"/>
        <v>1481.4354895753063</v>
      </c>
      <c r="V25" s="8">
        <f t="shared" si="18"/>
        <v>14468.144724811995</v>
      </c>
      <c r="W25" s="8">
        <f t="shared" si="19"/>
        <v>7015.908340630247</v>
      </c>
      <c r="Y25" s="8">
        <f t="shared" si="5"/>
        <v>1.4667866683830597</v>
      </c>
      <c r="Z25" s="8">
        <f t="shared" si="6"/>
        <v>28.673194927457402</v>
      </c>
      <c r="AA25" s="8">
        <f t="shared" si="7"/>
        <v>280.03104883907315</v>
      </c>
      <c r="AB25" s="8">
        <f t="shared" si="8"/>
        <v>135.79295815421278</v>
      </c>
      <c r="AD25" s="8">
        <f t="shared" si="9"/>
        <v>0.8688167712165098</v>
      </c>
      <c r="AE25" s="8">
        <f t="shared" si="10"/>
        <v>16.983896277702804</v>
      </c>
      <c r="AF25" s="8">
        <f t="shared" si="11"/>
        <v>165.86984115484083</v>
      </c>
      <c r="AG25" s="8">
        <f t="shared" si="12"/>
        <v>80.433782226517238</v>
      </c>
      <c r="AH25" s="8">
        <f t="shared" si="20"/>
        <v>264.15633643027735</v>
      </c>
      <c r="AQ25" s="8"/>
    </row>
    <row r="26" spans="4:43" x14ac:dyDescent="0.2">
      <c r="D26">
        <v>83</v>
      </c>
      <c r="E26" s="53">
        <v>7.2184380000000006E-2</v>
      </c>
      <c r="F26" s="64">
        <f t="shared" si="0"/>
        <v>8.3012036999999997E-2</v>
      </c>
      <c r="H26">
        <v>23</v>
      </c>
      <c r="I26" s="53">
        <v>2.4129999999999999E-2</v>
      </c>
      <c r="J26" s="53">
        <f t="shared" si="13"/>
        <v>2.3843471684450026E-2</v>
      </c>
      <c r="K26" s="53">
        <f t="shared" si="1"/>
        <v>0.57787375637469418</v>
      </c>
      <c r="L26" s="53">
        <f t="shared" si="14"/>
        <v>2.4702754378801976E-2</v>
      </c>
      <c r="N26" s="8">
        <f t="shared" si="2"/>
        <v>82994.760361387685</v>
      </c>
      <c r="O26" s="8">
        <f t="shared" si="3"/>
        <v>20748.690090346921</v>
      </c>
      <c r="P26" s="8">
        <f t="shared" si="4"/>
        <v>103743.45045173461</v>
      </c>
      <c r="R26" s="53">
        <f t="shared" si="15"/>
        <v>1.2050485814157297E-2</v>
      </c>
      <c r="T26" s="8">
        <f t="shared" si="16"/>
        <v>77.298983538794033</v>
      </c>
      <c r="U26" s="8">
        <f t="shared" si="17"/>
        <v>1485.0800678162418</v>
      </c>
      <c r="V26" s="8">
        <f t="shared" si="18"/>
        <v>14382.342135536779</v>
      </c>
      <c r="W26" s="8">
        <f t="shared" si="19"/>
        <v>7842.681485816076</v>
      </c>
      <c r="Y26" s="8">
        <f t="shared" si="5"/>
        <v>1.1854903195531457</v>
      </c>
      <c r="Z26" s="8">
        <f t="shared" si="6"/>
        <v>22.775823996106205</v>
      </c>
      <c r="AA26" s="8">
        <f t="shared" si="7"/>
        <v>220.57375910542501</v>
      </c>
      <c r="AB26" s="8">
        <f t="shared" si="8"/>
        <v>120.27872237294741</v>
      </c>
      <c r="AD26" s="8">
        <f t="shared" si="9"/>
        <v>0.6850637441060129</v>
      </c>
      <c r="AE26" s="8">
        <f t="shared" si="10"/>
        <v>13.16155096715879</v>
      </c>
      <c r="AF26" s="8">
        <f t="shared" si="11"/>
        <v>127.46378673193885</v>
      </c>
      <c r="AG26" s="8">
        <f t="shared" si="12"/>
        <v>69.505917109604098</v>
      </c>
      <c r="AH26" s="8">
        <f t="shared" si="20"/>
        <v>210.81631855280776</v>
      </c>
      <c r="AQ26" s="8"/>
    </row>
    <row r="27" spans="4:43" x14ac:dyDescent="0.2">
      <c r="D27">
        <v>84</v>
      </c>
      <c r="E27" s="53">
        <v>8.1257309999999999E-2</v>
      </c>
      <c r="F27" s="64">
        <f t="shared" si="0"/>
        <v>9.3445906499999995E-2</v>
      </c>
      <c r="H27">
        <v>24</v>
      </c>
      <c r="I27" s="53">
        <v>2.4209999999999999E-2</v>
      </c>
      <c r="J27" s="53">
        <f t="shared" si="13"/>
        <v>2.3921583716671978E-2</v>
      </c>
      <c r="K27" s="53">
        <f t="shared" si="1"/>
        <v>0.56320138825489219</v>
      </c>
      <c r="L27" s="53">
        <f t="shared" si="14"/>
        <v>2.5718160457776952E-2</v>
      </c>
      <c r="N27" s="8">
        <f t="shared" si="2"/>
        <v>83283.46492245578</v>
      </c>
      <c r="O27" s="8">
        <f t="shared" si="3"/>
        <v>20820.866230613945</v>
      </c>
      <c r="P27" s="8">
        <f t="shared" si="4"/>
        <v>104104.33115306972</v>
      </c>
      <c r="R27" s="53">
        <f t="shared" si="15"/>
        <v>9.3926278739018213E-3</v>
      </c>
      <c r="T27" s="8">
        <f t="shared" si="16"/>
        <v>78.844963209569912</v>
      </c>
      <c r="U27" s="8">
        <f t="shared" si="17"/>
        <v>1490.246049225947</v>
      </c>
      <c r="V27" s="8">
        <f t="shared" si="18"/>
        <v>14316.611820640626</v>
      </c>
      <c r="W27" s="8">
        <f t="shared" si="19"/>
        <v>8641.912589538877</v>
      </c>
      <c r="Y27" s="8">
        <f t="shared" si="5"/>
        <v>0.95012011067467617</v>
      </c>
      <c r="Z27" s="8">
        <f t="shared" si="6"/>
        <v>17.95818887580123</v>
      </c>
      <c r="AA27" s="8">
        <f t="shared" si="7"/>
        <v>172.52212765142653</v>
      </c>
      <c r="AB27" s="8">
        <f t="shared" si="8"/>
        <v>104.13924506742559</v>
      </c>
      <c r="AD27" s="8">
        <f t="shared" si="9"/>
        <v>0.53510896534086938</v>
      </c>
      <c r="AE27" s="8">
        <f t="shared" si="10"/>
        <v>10.114076905394814</v>
      </c>
      <c r="AF27" s="8">
        <f t="shared" si="11"/>
        <v>97.164701797971148</v>
      </c>
      <c r="AG27" s="8">
        <f t="shared" si="12"/>
        <v>58.65136739379053</v>
      </c>
      <c r="AH27" s="8">
        <f t="shared" si="20"/>
        <v>166.46525506249736</v>
      </c>
      <c r="AQ27" s="8"/>
    </row>
    <row r="28" spans="4:43" x14ac:dyDescent="0.2">
      <c r="D28">
        <v>85</v>
      </c>
      <c r="E28" s="53">
        <v>9.2639579999999999E-2</v>
      </c>
      <c r="F28" s="64">
        <f t="shared" si="0"/>
        <v>0.106535517</v>
      </c>
      <c r="H28">
        <v>25</v>
      </c>
      <c r="I28" s="53">
        <v>2.4309999999999998E-2</v>
      </c>
      <c r="J28" s="53">
        <f t="shared" si="13"/>
        <v>2.4019215177511436E-2</v>
      </c>
      <c r="K28" s="53">
        <f t="shared" si="1"/>
        <v>0.54854806158178593</v>
      </c>
      <c r="L28" s="53">
        <f t="shared" si="14"/>
        <v>2.6362370237658257E-2</v>
      </c>
      <c r="N28" s="8">
        <f t="shared" si="2"/>
        <v>83627.029768984226</v>
      </c>
      <c r="O28" s="8">
        <f t="shared" si="3"/>
        <v>20906.757442246057</v>
      </c>
      <c r="P28" s="8">
        <f t="shared" si="4"/>
        <v>104533.78721123029</v>
      </c>
      <c r="R28" s="53">
        <f t="shared" si="15"/>
        <v>7.2376864606367138E-3</v>
      </c>
      <c r="T28" s="8">
        <f>T27*(1+$B$5)</f>
        <v>80.421862473761308</v>
      </c>
      <c r="U28" s="8">
        <f t="shared" si="17"/>
        <v>1496.3936819603518</v>
      </c>
      <c r="V28" s="8">
        <f t="shared" si="18"/>
        <v>14212.110243529314</v>
      </c>
      <c r="W28" s="8">
        <f t="shared" si="19"/>
        <v>9768.2545058315209</v>
      </c>
      <c r="Y28" s="8">
        <f t="shared" si="5"/>
        <v>0.75537262714214937</v>
      </c>
      <c r="Z28" s="8">
        <f t="shared" si="6"/>
        <v>14.055069007511378</v>
      </c>
      <c r="AA28" s="8">
        <f t="shared" si="7"/>
        <v>133.48906282033903</v>
      </c>
      <c r="AB28" s="8">
        <f t="shared" si="8"/>
        <v>91.74957955084021</v>
      </c>
      <c r="AD28" s="8">
        <f t="shared" si="9"/>
        <v>0.41435819039076716</v>
      </c>
      <c r="AE28" s="8">
        <f t="shared" si="10"/>
        <v>7.7098808594686021</v>
      </c>
      <c r="AF28" s="8">
        <f t="shared" si="11"/>
        <v>73.225166652466228</v>
      </c>
      <c r="AG28" s="8">
        <f t="shared" si="12"/>
        <v>50.329054013557261</v>
      </c>
      <c r="AH28" s="8">
        <f t="shared" si="20"/>
        <v>131.67845971588287</v>
      </c>
      <c r="AQ28" s="8"/>
    </row>
    <row r="29" spans="4:43" x14ac:dyDescent="0.2">
      <c r="D29">
        <v>86</v>
      </c>
      <c r="E29" s="53">
        <v>0.10700140000000001</v>
      </c>
      <c r="F29" s="64">
        <f t="shared" si="0"/>
        <v>0.12305161000000001</v>
      </c>
      <c r="H29">
        <v>26</v>
      </c>
      <c r="I29" s="53">
        <v>2.443E-2</v>
      </c>
      <c r="J29" s="53">
        <f t="shared" si="13"/>
        <v>2.4136360349799893E-2</v>
      </c>
      <c r="K29" s="53">
        <f t="shared" si="1"/>
        <v>0.53390072310461201</v>
      </c>
      <c r="L29" s="53">
        <f t="shared" si="14"/>
        <v>2.7064989657011405E-2</v>
      </c>
      <c r="N29" s="8">
        <f t="shared" si="2"/>
        <v>84031.033003797493</v>
      </c>
      <c r="O29" s="8">
        <f t="shared" si="3"/>
        <v>21007.758250949373</v>
      </c>
      <c r="P29" s="8">
        <f t="shared" si="4"/>
        <v>105038.79125474687</v>
      </c>
      <c r="R29" s="53">
        <f t="shared" si="15"/>
        <v>5.4966234229185491E-3</v>
      </c>
      <c r="T29" s="8">
        <f t="shared" si="16"/>
        <v>82.030299723236539</v>
      </c>
      <c r="U29" s="8">
        <f t="shared" si="17"/>
        <v>1503.6227786978081</v>
      </c>
      <c r="V29" s="8">
        <f t="shared" si="18"/>
        <v>14074.5840050561</v>
      </c>
      <c r="W29" s="8">
        <f t="shared" si="19"/>
        <v>11190.361931379537</v>
      </c>
      <c r="Y29" s="8">
        <f t="shared" si="5"/>
        <v>0.59370958966884069</v>
      </c>
      <c r="Z29" s="8">
        <f t="shared" si="6"/>
        <v>10.882750227286079</v>
      </c>
      <c r="AA29" s="8">
        <f t="shared" si="7"/>
        <v>101.86742609248859</v>
      </c>
      <c r="AB29" s="8">
        <f t="shared" si="8"/>
        <v>80.992331040370189</v>
      </c>
      <c r="AD29" s="8">
        <f t="shared" si="9"/>
        <v>0.31698197923833654</v>
      </c>
      <c r="AE29" s="8">
        <f t="shared" si="10"/>
        <v>5.8103082157149188</v>
      </c>
      <c r="AF29" s="8">
        <f t="shared" si="11"/>
        <v>54.387092451585275</v>
      </c>
      <c r="AG29" s="8">
        <f t="shared" si="12"/>
        <v>43.241864108381755</v>
      </c>
      <c r="AH29" s="8">
        <f t="shared" si="20"/>
        <v>103.75624675492028</v>
      </c>
      <c r="AQ29" s="8"/>
    </row>
    <row r="30" spans="4:43" x14ac:dyDescent="0.2">
      <c r="D30">
        <v>87</v>
      </c>
      <c r="E30" s="53">
        <v>0.12226466000000001</v>
      </c>
      <c r="F30" s="64">
        <f t="shared" si="0"/>
        <v>0.14060435900000001</v>
      </c>
      <c r="H30">
        <v>27</v>
      </c>
      <c r="I30" s="53">
        <v>2.4570000000000002E-2</v>
      </c>
      <c r="J30" s="53">
        <f t="shared" si="13"/>
        <v>2.4273012375390805E-2</v>
      </c>
      <c r="K30" s="53">
        <f t="shared" si="1"/>
        <v>0.51924921182601946</v>
      </c>
      <c r="L30" s="53">
        <f t="shared" si="14"/>
        <v>2.7825965040754602E-2</v>
      </c>
      <c r="N30" s="8">
        <f t="shared" si="2"/>
        <v>84501.266906900113</v>
      </c>
      <c r="O30" s="8">
        <f t="shared" si="3"/>
        <v>21125.316726725028</v>
      </c>
      <c r="P30" s="8">
        <f t="shared" si="4"/>
        <v>105626.58363362514</v>
      </c>
      <c r="R30" s="53">
        <f t="shared" si="15"/>
        <v>4.0972168019900047E-3</v>
      </c>
      <c r="T30" s="8">
        <f t="shared" si="16"/>
        <v>83.670905717701274</v>
      </c>
      <c r="U30" s="8">
        <f t="shared" si="17"/>
        <v>1512.0369845304213</v>
      </c>
      <c r="V30" s="8">
        <f t="shared" si="18"/>
        <v>13891.728523636188</v>
      </c>
      <c r="W30" s="8">
        <f t="shared" si="19"/>
        <v>12997.521174917223</v>
      </c>
      <c r="Y30" s="8">
        <f t="shared" si="5"/>
        <v>0.45990746018472639</v>
      </c>
      <c r="Z30" s="8">
        <f t="shared" si="6"/>
        <v>8.3110979054890457</v>
      </c>
      <c r="AA30" s="8">
        <f t="shared" si="7"/>
        <v>76.357600387844386</v>
      </c>
      <c r="AB30" s="8">
        <f t="shared" si="8"/>
        <v>71.442479329929824</v>
      </c>
      <c r="AD30" s="8">
        <f t="shared" si="9"/>
        <v>0.23880658621382561</v>
      </c>
      <c r="AE30" s="8">
        <f t="shared" si="10"/>
        <v>4.3155310368340682</v>
      </c>
      <c r="AF30" s="8">
        <f t="shared" si="11"/>
        <v>39.648623818314356</v>
      </c>
      <c r="AG30" s="8">
        <f t="shared" si="12"/>
        <v>37.096451082962751</v>
      </c>
      <c r="AH30" s="8">
        <f t="shared" si="20"/>
        <v>81.299412524324993</v>
      </c>
      <c r="AQ30" s="8"/>
    </row>
    <row r="31" spans="4:43" x14ac:dyDescent="0.2">
      <c r="D31">
        <v>88</v>
      </c>
      <c r="E31" s="53">
        <v>0.13987938999999999</v>
      </c>
      <c r="F31" s="64">
        <f t="shared" si="0"/>
        <v>0.16086129849999997</v>
      </c>
      <c r="H31">
        <v>28</v>
      </c>
      <c r="I31" s="53">
        <v>2.4719999999999999E-2</v>
      </c>
      <c r="J31" s="53">
        <f t="shared" si="13"/>
        <v>2.4419404540743664E-2</v>
      </c>
      <c r="K31" s="53">
        <f t="shared" si="1"/>
        <v>0.50472410428806347</v>
      </c>
      <c r="L31" s="53">
        <f t="shared" si="14"/>
        <v>2.8371993005270855E-2</v>
      </c>
      <c r="N31" s="8">
        <f t="shared" si="2"/>
        <v>85020.543140026246</v>
      </c>
      <c r="O31" s="8">
        <f t="shared" si="3"/>
        <v>21255.135785006561</v>
      </c>
      <c r="P31" s="8">
        <f t="shared" si="4"/>
        <v>106275.67892503281</v>
      </c>
      <c r="R31" s="53">
        <f t="shared" si="15"/>
        <v>2.9929607208828445E-3</v>
      </c>
      <c r="T31" s="8">
        <f t="shared" si="16"/>
        <v>85.344323832055295</v>
      </c>
      <c r="U31" s="8">
        <f t="shared" si="17"/>
        <v>1521.328737168159</v>
      </c>
      <c r="V31" s="8">
        <f t="shared" si="18"/>
        <v>13697.350094950314</v>
      </c>
      <c r="W31" s="8">
        <f t="shared" si="19"/>
        <v>14942.82371254405</v>
      </c>
      <c r="Y31" s="8">
        <f t="shared" si="5"/>
        <v>0.34967419755917295</v>
      </c>
      <c r="Z31" s="8">
        <f t="shared" si="6"/>
        <v>6.2332136632756168</v>
      </c>
      <c r="AA31" s="8">
        <f t="shared" si="7"/>
        <v>56.121012951769814</v>
      </c>
      <c r="AB31" s="8">
        <f t="shared" si="8"/>
        <v>61.223988384210145</v>
      </c>
      <c r="AD31" s="8">
        <f t="shared" si="9"/>
        <v>0.17648899615570091</v>
      </c>
      <c r="AE31" s="8">
        <f t="shared" si="10"/>
        <v>3.1460531830329046</v>
      </c>
      <c r="AF31" s="8">
        <f t="shared" si="11"/>
        <v>28.325627993820827</v>
      </c>
      <c r="AG31" s="8">
        <f t="shared" si="12"/>
        <v>30.901222698163267</v>
      </c>
      <c r="AH31" s="8">
        <f t="shared" si="20"/>
        <v>62.549392871172699</v>
      </c>
      <c r="AQ31" s="8"/>
    </row>
    <row r="32" spans="4:43" x14ac:dyDescent="0.2">
      <c r="D32">
        <v>89</v>
      </c>
      <c r="E32" s="53">
        <v>0.16003311000000001</v>
      </c>
      <c r="F32" s="64">
        <f t="shared" si="0"/>
        <v>0.18403807649999998</v>
      </c>
      <c r="H32">
        <v>29</v>
      </c>
      <c r="I32" s="53">
        <v>2.487E-2</v>
      </c>
      <c r="J32" s="53">
        <f t="shared" si="13"/>
        <v>2.4565775278567011E-2</v>
      </c>
      <c r="K32" s="53">
        <f t="shared" si="1"/>
        <v>0.4904619960109568</v>
      </c>
      <c r="L32" s="53">
        <f t="shared" si="14"/>
        <v>2.8664155937620766E-2</v>
      </c>
      <c r="N32" s="8">
        <f t="shared" si="2"/>
        <v>85568.006571671853</v>
      </c>
      <c r="O32" s="8">
        <f t="shared" si="3"/>
        <v>21392.001642917963</v>
      </c>
      <c r="P32" s="8">
        <f t="shared" si="4"/>
        <v>106960.00821458982</v>
      </c>
      <c r="R32" s="53">
        <f t="shared" si="15"/>
        <v>2.1347827970178137E-3</v>
      </c>
      <c r="T32" s="8">
        <f t="shared" si="16"/>
        <v>87.051210308696398</v>
      </c>
      <c r="U32" s="8">
        <f t="shared" si="17"/>
        <v>1531.1248619675434</v>
      </c>
      <c r="V32" s="8">
        <f t="shared" si="18"/>
        <v>13460.624944738534</v>
      </c>
      <c r="W32" s="8">
        <f t="shared" si="19"/>
        <v>17205.725808969582</v>
      </c>
      <c r="Y32" s="8">
        <f t="shared" si="5"/>
        <v>0.26054085315924008</v>
      </c>
      <c r="Z32" s="8">
        <f t="shared" si="6"/>
        <v>4.5825965706360243</v>
      </c>
      <c r="AA32" s="8">
        <f t="shared" si="7"/>
        <v>40.287121738138246</v>
      </c>
      <c r="AB32" s="8">
        <f t="shared" si="8"/>
        <v>51.496061520526162</v>
      </c>
      <c r="AD32" s="8">
        <f t="shared" si="9"/>
        <v>0.12778538688287849</v>
      </c>
      <c r="AE32" s="8">
        <f t="shared" si="10"/>
        <v>2.2475894609471099</v>
      </c>
      <c r="AF32" s="8">
        <f t="shared" si="11"/>
        <v>19.759302141223692</v>
      </c>
      <c r="AG32" s="8">
        <f t="shared" si="12"/>
        <v>25.256861120060289</v>
      </c>
      <c r="AH32" s="8">
        <f t="shared" si="20"/>
        <v>47.391538109113966</v>
      </c>
      <c r="AQ32" s="8"/>
    </row>
    <row r="33" spans="4:43" x14ac:dyDescent="0.2">
      <c r="D33">
        <v>90</v>
      </c>
      <c r="E33" s="53">
        <v>0.18075868</v>
      </c>
      <c r="F33" s="64">
        <f t="shared" si="0"/>
        <v>0.207872482</v>
      </c>
      <c r="H33">
        <v>30</v>
      </c>
      <c r="I33" s="53">
        <v>2.5020000000000001E-2</v>
      </c>
      <c r="J33" s="53">
        <f t="shared" si="13"/>
        <v>2.4712124595133091E-2</v>
      </c>
      <c r="K33" s="53">
        <f t="shared" si="1"/>
        <v>0.47646370067584193</v>
      </c>
      <c r="L33" s="53">
        <f t="shared" si="14"/>
        <v>2.8956254775549289E-2</v>
      </c>
      <c r="N33" s="8">
        <f t="shared" si="2"/>
        <v>86144.154157072102</v>
      </c>
      <c r="O33" s="8">
        <f t="shared" si="3"/>
        <v>21536.038539268025</v>
      </c>
      <c r="P33" s="8">
        <f t="shared" si="4"/>
        <v>107680.19269634012</v>
      </c>
      <c r="R33" s="53">
        <f t="shared" si="15"/>
        <v>1.4806162557129605E-3</v>
      </c>
      <c r="T33" s="8">
        <f t="shared" si="16"/>
        <v>88.79223451487033</v>
      </c>
      <c r="U33" s="8">
        <f t="shared" si="17"/>
        <v>1541.4342512768524</v>
      </c>
      <c r="V33" s="8">
        <f t="shared" si="18"/>
        <v>13176.992687532949</v>
      </c>
      <c r="W33" s="8">
        <f t="shared" si="19"/>
        <v>19817.255540983781</v>
      </c>
      <c r="Y33" s="8">
        <f t="shared" si="5"/>
        <v>0.18955213475111654</v>
      </c>
      <c r="Z33" s="8">
        <f t="shared" si="6"/>
        <v>3.2906273223598586</v>
      </c>
      <c r="AA33" s="8">
        <f t="shared" si="7"/>
        <v>28.130017305774867</v>
      </c>
      <c r="AB33" s="8">
        <f t="shared" si="8"/>
        <v>42.305536212998121</v>
      </c>
      <c r="AD33" s="8">
        <f t="shared" si="9"/>
        <v>9.031471159452284E-2</v>
      </c>
      <c r="AE33" s="8">
        <f t="shared" si="10"/>
        <v>1.5678644715566148</v>
      </c>
      <c r="AF33" s="8">
        <f t="shared" si="11"/>
        <v>13.40293214558497</v>
      </c>
      <c r="AG33" s="8">
        <f t="shared" si="12"/>
        <v>20.157052343120927</v>
      </c>
      <c r="AH33" s="8">
        <f t="shared" si="20"/>
        <v>35.218163671857035</v>
      </c>
      <c r="AQ33" s="8"/>
    </row>
    <row r="34" spans="4:43" x14ac:dyDescent="0.2">
      <c r="D34">
        <v>91</v>
      </c>
      <c r="E34" s="53">
        <v>0.20019365</v>
      </c>
      <c r="F34" s="64">
        <f t="shared" si="0"/>
        <v>0.23022269749999999</v>
      </c>
      <c r="H34">
        <v>31</v>
      </c>
      <c r="I34" s="53">
        <v>2.5180000000000001E-2</v>
      </c>
      <c r="J34" s="53">
        <f t="shared" si="13"/>
        <v>2.4868206928880785E-2</v>
      </c>
      <c r="K34" s="53">
        <f t="shared" si="1"/>
        <v>0.46258987582736716</v>
      </c>
      <c r="L34" s="53">
        <f t="shared" si="14"/>
        <v>2.9550676941311613E-2</v>
      </c>
      <c r="N34" s="8">
        <f t="shared" si="2"/>
        <v>86775.747166721863</v>
      </c>
      <c r="O34" s="8">
        <f t="shared" si="3"/>
        <v>21693.936791680466</v>
      </c>
      <c r="P34" s="8">
        <f t="shared" si="4"/>
        <v>108469.68395840233</v>
      </c>
      <c r="R34" s="53">
        <f t="shared" si="15"/>
        <v>9.9691134778610662E-4</v>
      </c>
      <c r="T34" s="8">
        <f t="shared" si="16"/>
        <v>90.568079205167734</v>
      </c>
      <c r="U34" s="8">
        <f t="shared" si="17"/>
        <v>1552.7357621857184</v>
      </c>
      <c r="V34" s="8">
        <f t="shared" si="18"/>
        <v>12885.896847278047</v>
      </c>
      <c r="W34" s="8">
        <f t="shared" si="19"/>
        <v>22547.862426188676</v>
      </c>
      <c r="Y34" s="8">
        <f t="shared" si="5"/>
        <v>0.1340965703198703</v>
      </c>
      <c r="Z34" s="8">
        <f t="shared" si="6"/>
        <v>2.2990058103190281</v>
      </c>
      <c r="AA34" s="8">
        <f t="shared" si="7"/>
        <v>19.079068341520266</v>
      </c>
      <c r="AB34" s="8">
        <f t="shared" si="8"/>
        <v>33.384731639794424</v>
      </c>
      <c r="AD34" s="8">
        <f t="shared" si="9"/>
        <v>6.2031715813144608E-2</v>
      </c>
      <c r="AE34" s="8">
        <f t="shared" si="10"/>
        <v>1.0634968123218749</v>
      </c>
      <c r="AF34" s="8">
        <f t="shared" si="11"/>
        <v>8.8257838550057119</v>
      </c>
      <c r="AG34" s="8">
        <f t="shared" si="12"/>
        <v>15.443438863782479</v>
      </c>
      <c r="AH34" s="8">
        <f t="shared" si="20"/>
        <v>25.39475124692321</v>
      </c>
      <c r="AQ34" s="8"/>
    </row>
    <row r="35" spans="4:43" x14ac:dyDescent="0.2">
      <c r="D35">
        <v>92</v>
      </c>
      <c r="E35" s="53">
        <v>0.22469547000000001</v>
      </c>
      <c r="F35" s="64">
        <f t="shared" si="0"/>
        <v>0.2583997905</v>
      </c>
      <c r="H35">
        <v>32</v>
      </c>
      <c r="I35" s="53">
        <v>2.5340000000000001E-2</v>
      </c>
      <c r="J35" s="53">
        <f t="shared" si="13"/>
        <v>2.5024264904735357E-2</v>
      </c>
      <c r="K35" s="53">
        <f t="shared" si="1"/>
        <v>0.44898020595179028</v>
      </c>
      <c r="L35" s="53">
        <f t="shared" si="14"/>
        <v>2.98620621562272E-2</v>
      </c>
      <c r="N35" s="8">
        <f t="shared" si="2"/>
        <v>87439.193933082468</v>
      </c>
      <c r="O35" s="8">
        <f t="shared" si="3"/>
        <v>21859.798483270617</v>
      </c>
      <c r="P35" s="8">
        <f t="shared" si="4"/>
        <v>109298.99241635308</v>
      </c>
      <c r="R35" s="53">
        <f t="shared" si="15"/>
        <v>6.5228976891086414E-4</v>
      </c>
      <c r="T35" s="8">
        <f t="shared" si="16"/>
        <v>92.379440789271086</v>
      </c>
      <c r="U35" s="8">
        <f t="shared" si="17"/>
        <v>1564.6072534038274</v>
      </c>
      <c r="V35" s="8">
        <f t="shared" si="18"/>
        <v>12618.073200326733</v>
      </c>
      <c r="W35" s="8">
        <f t="shared" si="19"/>
        <v>25163.108868124848</v>
      </c>
      <c r="Y35" s="8">
        <f t="shared" si="5"/>
        <v>9.2094112824959065E-2</v>
      </c>
      <c r="Z35" s="8">
        <f t="shared" si="6"/>
        <v>1.559774725746728</v>
      </c>
      <c r="AA35" s="8">
        <f t="shared" si="7"/>
        <v>12.579100360601474</v>
      </c>
      <c r="AB35" s="8">
        <f t="shared" si="8"/>
        <v>25.085388776210873</v>
      </c>
      <c r="AD35" s="8">
        <f t="shared" si="9"/>
        <v>4.1348433743097532E-2</v>
      </c>
      <c r="AE35" s="8">
        <f t="shared" si="10"/>
        <v>0.70030797760416319</v>
      </c>
      <c r="AF35" s="8">
        <f t="shared" si="11"/>
        <v>5.6477670705910894</v>
      </c>
      <c r="AG35" s="8">
        <f t="shared" si="12"/>
        <v>11.262843019123887</v>
      </c>
      <c r="AH35" s="8">
        <f t="shared" si="20"/>
        <v>17.652266501062236</v>
      </c>
      <c r="AQ35" s="8"/>
    </row>
    <row r="36" spans="4:43" x14ac:dyDescent="0.2">
      <c r="D36">
        <v>93</v>
      </c>
      <c r="E36" s="53">
        <v>0.24599945000000001</v>
      </c>
      <c r="F36" s="64">
        <f t="shared" si="0"/>
        <v>0.2828993675</v>
      </c>
      <c r="H36">
        <v>33</v>
      </c>
      <c r="I36" s="53">
        <v>2.5499999999999998E-2</v>
      </c>
      <c r="J36" s="53">
        <f t="shared" si="13"/>
        <v>2.5180298530298326E-2</v>
      </c>
      <c r="K36" s="53">
        <f t="shared" si="1"/>
        <v>0.43563530089638075</v>
      </c>
      <c r="L36" s="53">
        <f t="shared" si="14"/>
        <v>3.0173374548313252E-2</v>
      </c>
      <c r="N36" s="8">
        <f t="shared" ref="N36:N53" si="21">N35*(1-$B$6)*EXP(L36*1)</f>
        <v>88135.146395904783</v>
      </c>
      <c r="O36" s="8">
        <f t="shared" ref="O36:O53" si="22">O35*(1-$B$6)*EXP(L36*1)</f>
        <v>22033.786598976196</v>
      </c>
      <c r="P36" s="8">
        <f t="shared" si="4"/>
        <v>110168.93299488098</v>
      </c>
      <c r="R36" s="53">
        <f t="shared" si="15"/>
        <v>4.1117749488715294E-4</v>
      </c>
      <c r="T36" s="8">
        <f t="shared" si="16"/>
        <v>94.227029605056515</v>
      </c>
      <c r="U36" s="8">
        <f t="shared" si="17"/>
        <v>1577.0603905197686</v>
      </c>
      <c r="V36" s="8">
        <f t="shared" si="18"/>
        <v>12252.970767780778</v>
      </c>
      <c r="W36" s="8">
        <f t="shared" si="19"/>
        <v>28467.62920548578</v>
      </c>
      <c r="Y36" s="8">
        <f t="shared" ref="Y36:Y53" si="23">T36*R35</f>
        <v>6.1463327366239467E-2</v>
      </c>
      <c r="Z36" s="8">
        <f t="shared" si="6"/>
        <v>1.0287003576906171</v>
      </c>
      <c r="AA36" s="8">
        <f t="shared" si="7"/>
        <v>7.9924874705872977</v>
      </c>
      <c r="AB36" s="8">
        <f t="shared" si="8"/>
        <v>18.569143275886486</v>
      </c>
      <c r="AD36" s="8">
        <f t="shared" ref="AD36:AD53" si="24">Y36*K36</f>
        <v>2.6775595111284484E-2</v>
      </c>
      <c r="AE36" s="8">
        <f t="shared" ref="AE36:AE53" si="25">Z36*K36</f>
        <v>0.4481381898547665</v>
      </c>
      <c r="AF36" s="8">
        <f t="shared" ref="AF36:AF53" si="26">AA36*K36</f>
        <v>3.4818096841598507</v>
      </c>
      <c r="AG36" s="8">
        <f t="shared" ref="AG36:AG53" si="27">AB36*K36</f>
        <v>8.0893743183788143</v>
      </c>
      <c r="AH36" s="8">
        <f t="shared" si="20"/>
        <v>12.046097787504717</v>
      </c>
      <c r="AQ36" s="8"/>
    </row>
    <row r="37" spans="4:43" x14ac:dyDescent="0.2">
      <c r="D37">
        <v>94</v>
      </c>
      <c r="E37" s="53">
        <v>0.27561788000000004</v>
      </c>
      <c r="F37" s="64">
        <f t="shared" si="0"/>
        <v>0.316960562</v>
      </c>
      <c r="H37">
        <v>34</v>
      </c>
      <c r="I37" s="53">
        <v>2.5659999999999999E-2</v>
      </c>
      <c r="J37" s="53">
        <f t="shared" si="13"/>
        <v>2.5336307813167001E-2</v>
      </c>
      <c r="K37" s="53">
        <f t="shared" si="1"/>
        <v>0.42255550600771608</v>
      </c>
      <c r="L37" s="53">
        <f t="shared" si="14"/>
        <v>3.0484614147833235E-2</v>
      </c>
      <c r="N37" s="8">
        <f t="shared" si="21"/>
        <v>88864.291917679759</v>
      </c>
      <c r="O37" s="8">
        <f t="shared" si="22"/>
        <v>22216.07297941994</v>
      </c>
      <c r="P37" s="8">
        <f t="shared" si="4"/>
        <v>111080.3648970997</v>
      </c>
      <c r="R37" s="53">
        <f t="shared" si="15"/>
        <v>2.5062729540534142E-4</v>
      </c>
      <c r="T37" s="8">
        <f t="shared" si="16"/>
        <v>96.111570197157647</v>
      </c>
      <c r="U37" s="8">
        <f t="shared" si="17"/>
        <v>1590.1074729646175</v>
      </c>
      <c r="V37" s="8">
        <f t="shared" si="18"/>
        <v>11946.218687008648</v>
      </c>
      <c r="W37" s="8">
        <f t="shared" si="19"/>
        <v>31424.564971058709</v>
      </c>
      <c r="Y37" s="8">
        <f t="shared" si="23"/>
        <v>3.9518914663338033E-2</v>
      </c>
      <c r="Z37" s="8">
        <f t="shared" si="6"/>
        <v>0.65381640733493274</v>
      </c>
      <c r="AA37" s="8">
        <f t="shared" si="7"/>
        <v>4.9120162730983097</v>
      </c>
      <c r="AB37" s="8">
        <f t="shared" si="8"/>
        <v>12.921073902718497</v>
      </c>
      <c r="AD37" s="8">
        <f t="shared" si="24"/>
        <v>1.6698934982442553E-2</v>
      </c>
      <c r="AE37" s="8">
        <f t="shared" si="25"/>
        <v>0.27627372283755952</v>
      </c>
      <c r="AF37" s="8">
        <f t="shared" si="26"/>
        <v>2.0755995217971921</v>
      </c>
      <c r="AG37" s="8">
        <f t="shared" si="27"/>
        <v>5.459870921126309</v>
      </c>
      <c r="AH37" s="8">
        <f t="shared" si="20"/>
        <v>7.8284431007435034</v>
      </c>
      <c r="AQ37" s="8"/>
    </row>
    <row r="38" spans="4:43" x14ac:dyDescent="0.2">
      <c r="D38">
        <v>95</v>
      </c>
      <c r="E38" s="53">
        <v>0.30556044000000004</v>
      </c>
      <c r="F38" s="64">
        <f t="shared" si="0"/>
        <v>0.35139450600000005</v>
      </c>
      <c r="H38">
        <v>35</v>
      </c>
      <c r="I38" s="53">
        <v>2.581E-2</v>
      </c>
      <c r="J38" s="53">
        <f t="shared" si="13"/>
        <v>2.548254441449891E-2</v>
      </c>
      <c r="K38" s="53">
        <f t="shared" si="1"/>
        <v>0.40988073390848667</v>
      </c>
      <c r="L38" s="53">
        <f t="shared" si="14"/>
        <v>3.0454588859783846E-2</v>
      </c>
      <c r="N38" s="8">
        <f t="shared" si="21"/>
        <v>89596.779479445919</v>
      </c>
      <c r="O38" s="8">
        <f t="shared" si="22"/>
        <v>22399.19486986148</v>
      </c>
      <c r="P38" s="8">
        <f t="shared" si="4"/>
        <v>111995.97434930739</v>
      </c>
      <c r="R38" s="53">
        <f t="shared" si="15"/>
        <v>1.4551007795095573E-4</v>
      </c>
      <c r="T38" s="8">
        <f t="shared" si="16"/>
        <v>98.033801601100805</v>
      </c>
      <c r="U38" s="8">
        <f t="shared" si="17"/>
        <v>1603.2143567385515</v>
      </c>
      <c r="V38" s="8">
        <f t="shared" si="18"/>
        <v>11472.600988357999</v>
      </c>
      <c r="W38" s="8">
        <f t="shared" si="19"/>
        <v>35498.306971494058</v>
      </c>
      <c r="Y38" s="8">
        <f t="shared" si="23"/>
        <v>2.4569946553587723E-2</v>
      </c>
      <c r="Z38" s="8">
        <f t="shared" si="6"/>
        <v>0.40180927818439738</v>
      </c>
      <c r="AA38" s="8">
        <f t="shared" si="7"/>
        <v>2.875346956976812</v>
      </c>
      <c r="AB38" s="8">
        <f t="shared" si="8"/>
        <v>8.8968446677341326</v>
      </c>
      <c r="AD38" s="8">
        <f t="shared" si="24"/>
        <v>1.0070747725476829E-2</v>
      </c>
      <c r="AE38" s="8">
        <f t="shared" si="25"/>
        <v>0.16469388183346009</v>
      </c>
      <c r="AF38" s="8">
        <f t="shared" si="26"/>
        <v>1.1785493209671896</v>
      </c>
      <c r="AG38" s="8">
        <f t="shared" si="27"/>
        <v>3.6466452218806724</v>
      </c>
      <c r="AH38" s="8">
        <f t="shared" si="20"/>
        <v>4.9999591724067987</v>
      </c>
      <c r="AQ38" s="8"/>
    </row>
    <row r="39" spans="4:43" x14ac:dyDescent="0.2">
      <c r="D39">
        <v>96</v>
      </c>
      <c r="E39" s="53">
        <v>0.33257691</v>
      </c>
      <c r="F39" s="64">
        <f t="shared" si="0"/>
        <v>0.38246344649999997</v>
      </c>
      <c r="H39">
        <v>36</v>
      </c>
      <c r="I39" s="53">
        <v>2.596E-2</v>
      </c>
      <c r="J39" s="53">
        <f t="shared" si="13"/>
        <v>2.5628759633814266E-2</v>
      </c>
      <c r="K39" s="53">
        <f t="shared" si="1"/>
        <v>0.39747018785099697</v>
      </c>
      <c r="L39" s="53">
        <f t="shared" si="14"/>
        <v>3.0746292309851757E-2</v>
      </c>
      <c r="N39" s="8">
        <f t="shared" si="21"/>
        <v>90361.659728555795</v>
      </c>
      <c r="O39" s="8">
        <f t="shared" si="22"/>
        <v>22590.414932138949</v>
      </c>
      <c r="P39" s="8">
        <f t="shared" si="4"/>
        <v>112952.07466069475</v>
      </c>
      <c r="R39" s="53">
        <f t="shared" si="15"/>
        <v>8.0221840592654419E-5</v>
      </c>
      <c r="T39" s="8">
        <f t="shared" si="16"/>
        <v>99.994477633122827</v>
      </c>
      <c r="U39" s="8">
        <f t="shared" si="17"/>
        <v>1616.900864263524</v>
      </c>
      <c r="V39" s="8">
        <f t="shared" si="18"/>
        <v>10987.254611061719</v>
      </c>
      <c r="W39" s="8">
        <f t="shared" si="19"/>
        <v>39690.738477069957</v>
      </c>
      <c r="Y39" s="8">
        <f t="shared" si="23"/>
        <v>1.4550204235060801E-2</v>
      </c>
      <c r="Z39" s="8">
        <f t="shared" si="6"/>
        <v>0.23527537079795308</v>
      </c>
      <c r="AA39" s="8">
        <f t="shared" si="7"/>
        <v>1.5987562749225885</v>
      </c>
      <c r="AB39" s="8">
        <f t="shared" si="8"/>
        <v>5.7754024497294472</v>
      </c>
      <c r="AD39" s="8">
        <f t="shared" si="24"/>
        <v>5.7832724105799883E-3</v>
      </c>
      <c r="AE39" s="8">
        <f t="shared" si="25"/>
        <v>9.3514945827775378E-2</v>
      </c>
      <c r="AF39" s="8">
        <f t="shared" si="26"/>
        <v>0.63545795692144147</v>
      </c>
      <c r="AG39" s="8">
        <f t="shared" si="27"/>
        <v>2.2955502966090715</v>
      </c>
      <c r="AH39" s="8">
        <f t="shared" si="20"/>
        <v>3.0303064717688684</v>
      </c>
      <c r="AQ39" s="8"/>
    </row>
    <row r="40" spans="4:43" x14ac:dyDescent="0.2">
      <c r="D40">
        <v>97</v>
      </c>
      <c r="E40" s="53">
        <v>0.35657767000000001</v>
      </c>
      <c r="F40" s="64">
        <f t="shared" si="0"/>
        <v>0.41006432049999997</v>
      </c>
      <c r="H40">
        <v>37</v>
      </c>
      <c r="I40" s="53">
        <v>2.6110000000000001E-2</v>
      </c>
      <c r="J40" s="53">
        <f t="shared" si="13"/>
        <v>2.5774953477364682E-2</v>
      </c>
      <c r="K40" s="53">
        <f t="shared" si="1"/>
        <v>0.38532302185706202</v>
      </c>
      <c r="L40" s="53">
        <f t="shared" si="14"/>
        <v>3.1037931845179736E-2</v>
      </c>
      <c r="N40" s="8">
        <f t="shared" si="21"/>
        <v>91159.651578764751</v>
      </c>
      <c r="O40" s="8">
        <f t="shared" si="22"/>
        <v>22789.912894691188</v>
      </c>
      <c r="P40" s="8">
        <f t="shared" si="4"/>
        <v>113949.56447345595</v>
      </c>
      <c r="R40" s="53">
        <f t="shared" si="15"/>
        <v>4.2108931111762078E-5</v>
      </c>
      <c r="T40" s="8">
        <f t="shared" si="16"/>
        <v>101.99436718578528</v>
      </c>
      <c r="U40" s="8">
        <f t="shared" si="17"/>
        <v>1631.1798595382243</v>
      </c>
      <c r="V40" s="8">
        <f t="shared" si="18"/>
        <v>10553.350588004105</v>
      </c>
      <c r="W40" s="8">
        <f t="shared" si="19"/>
        <v>43581.543155691914</v>
      </c>
      <c r="Y40" s="8">
        <f t="shared" si="23"/>
        <v>8.1821758657267298E-3</v>
      </c>
      <c r="Z40" s="8">
        <f t="shared" si="6"/>
        <v>0.13085625066982384</v>
      </c>
      <c r="AA40" s="8">
        <f t="shared" si="7"/>
        <v>0.84660920858926103</v>
      </c>
      <c r="AB40" s="8">
        <f t="shared" si="8"/>
        <v>3.4961916078178059</v>
      </c>
      <c r="AD40" s="8">
        <f t="shared" si="24"/>
        <v>3.1527807299477459E-3</v>
      </c>
      <c r="AE40" s="8">
        <f t="shared" si="25"/>
        <v>5.0421925936981721E-2</v>
      </c>
      <c r="AF40" s="8">
        <f t="shared" si="26"/>
        <v>0.32621801858562982</v>
      </c>
      <c r="AG40" s="8">
        <f t="shared" si="27"/>
        <v>1.3471631153156571</v>
      </c>
      <c r="AH40" s="8">
        <f t="shared" si="20"/>
        <v>1.7269558405682164</v>
      </c>
      <c r="AQ40" s="8"/>
    </row>
    <row r="41" spans="4:43" x14ac:dyDescent="0.2">
      <c r="D41">
        <v>98</v>
      </c>
      <c r="E41" s="53">
        <v>0.37908291000000005</v>
      </c>
      <c r="F41" s="64">
        <f t="shared" si="0"/>
        <v>0.4359453465</v>
      </c>
      <c r="H41">
        <v>38</v>
      </c>
      <c r="I41" s="53">
        <v>2.6259999999999999E-2</v>
      </c>
      <c r="J41" s="53">
        <f t="shared" si="13"/>
        <v>2.5921125951399046E-2</v>
      </c>
      <c r="K41" s="53">
        <f t="shared" si="1"/>
        <v>0.37343818647922677</v>
      </c>
      <c r="L41" s="53">
        <f t="shared" si="14"/>
        <v>3.1329507490670302E-2</v>
      </c>
      <c r="N41" s="8">
        <f t="shared" si="21"/>
        <v>91991.509139589878</v>
      </c>
      <c r="O41" s="8">
        <f t="shared" si="22"/>
        <v>22997.87728489747</v>
      </c>
      <c r="P41" s="8">
        <f t="shared" si="4"/>
        <v>114989.38642448734</v>
      </c>
      <c r="R41" s="53">
        <f t="shared" si="15"/>
        <v>2.1115326755170644E-5</v>
      </c>
      <c r="T41" s="8">
        <f t="shared" si="16"/>
        <v>104.03425452950098</v>
      </c>
      <c r="U41" s="8">
        <f t="shared" si="17"/>
        <v>1646.0648363423545</v>
      </c>
      <c r="V41" s="8">
        <f t="shared" si="18"/>
        <v>10173.681465304202</v>
      </c>
      <c r="W41" s="8">
        <f t="shared" si="19"/>
        <v>47153.044608869321</v>
      </c>
      <c r="Y41" s="8">
        <f t="shared" si="23"/>
        <v>4.3807712572462793E-3</v>
      </c>
      <c r="Z41" s="8">
        <f t="shared" si="6"/>
        <v>6.9314030799034129E-2</v>
      </c>
      <c r="AA41" s="8">
        <f t="shared" si="7"/>
        <v>0.42840285197550532</v>
      </c>
      <c r="AB41" s="8">
        <f t="shared" si="8"/>
        <v>1.9855643071447224</v>
      </c>
      <c r="AD41" s="8">
        <f t="shared" si="24"/>
        <v>1.6359472736863728E-3</v>
      </c>
      <c r="AE41" s="8">
        <f t="shared" si="25"/>
        <v>2.5884505959156576E-2</v>
      </c>
      <c r="AF41" s="8">
        <f t="shared" si="26"/>
        <v>0.15998198412426134</v>
      </c>
      <c r="AG41" s="8">
        <f t="shared" si="27"/>
        <v>0.74148553399800754</v>
      </c>
      <c r="AH41" s="8">
        <f t="shared" si="20"/>
        <v>0.9289879713551118</v>
      </c>
      <c r="AQ41" s="8"/>
    </row>
    <row r="42" spans="4:43" x14ac:dyDescent="0.2">
      <c r="D42">
        <v>99</v>
      </c>
      <c r="E42" s="53">
        <v>0.40251482</v>
      </c>
      <c r="F42" s="64">
        <f t="shared" si="0"/>
        <v>0.46289204299999998</v>
      </c>
      <c r="H42">
        <v>39</v>
      </c>
      <c r="I42" s="53">
        <v>2.64E-2</v>
      </c>
      <c r="J42" s="53">
        <f t="shared" si="13"/>
        <v>2.6057534319289598E-2</v>
      </c>
      <c r="K42" s="53">
        <f t="shared" si="1"/>
        <v>0.36195193998144004</v>
      </c>
      <c r="L42" s="53">
        <f t="shared" si="14"/>
        <v>3.1241052299130538E-2</v>
      </c>
      <c r="N42" s="8">
        <f t="shared" si="21"/>
        <v>92822.74661856427</v>
      </c>
      <c r="O42" s="8">
        <f t="shared" si="22"/>
        <v>23205.686654641067</v>
      </c>
      <c r="P42" s="8">
        <f t="shared" si="4"/>
        <v>116028.43327320533</v>
      </c>
      <c r="R42" s="53">
        <f t="shared" si="15"/>
        <v>1.0123668568962998E-5</v>
      </c>
      <c r="T42" s="8">
        <f t="shared" si="16"/>
        <v>106.11493962009101</v>
      </c>
      <c r="U42" s="8">
        <f t="shared" si="17"/>
        <v>1660.9387176123464</v>
      </c>
      <c r="V42" s="8">
        <f t="shared" si="18"/>
        <v>9815.2644949493533</v>
      </c>
      <c r="W42" s="8">
        <f t="shared" si="19"/>
        <v>50582.055547139629</v>
      </c>
      <c r="Y42" s="8">
        <f t="shared" si="23"/>
        <v>2.240651623683425E-3</v>
      </c>
      <c r="Z42" s="8">
        <f t="shared" si="6"/>
        <v>3.5071263742698797E-2</v>
      </c>
      <c r="AA42" s="8">
        <f t="shared" si="7"/>
        <v>0.20725251699928054</v>
      </c>
      <c r="AB42" s="8">
        <f t="shared" si="8"/>
        <v>1.0680566308260451</v>
      </c>
      <c r="AD42" s="8">
        <f t="shared" si="24"/>
        <v>8.1100820201477925E-4</v>
      </c>
      <c r="AE42" s="8">
        <f t="shared" si="25"/>
        <v>1.2694111949270569E-2</v>
      </c>
      <c r="AF42" s="8">
        <f t="shared" si="26"/>
        <v>7.5015450593925975E-2</v>
      </c>
      <c r="AG42" s="8">
        <f t="shared" si="27"/>
        <v>0.38658516953752775</v>
      </c>
      <c r="AH42" s="8">
        <f t="shared" si="20"/>
        <v>0.47510574028273911</v>
      </c>
      <c r="AQ42" s="8"/>
    </row>
    <row r="43" spans="4:43" x14ac:dyDescent="0.2">
      <c r="D43">
        <v>100</v>
      </c>
      <c r="E43" s="53">
        <v>0.43419751000000001</v>
      </c>
      <c r="F43" s="64">
        <f t="shared" si="0"/>
        <v>0.49932713649999999</v>
      </c>
      <c r="H43">
        <v>40</v>
      </c>
      <c r="I43" s="53">
        <v>2.6540000000000001E-2</v>
      </c>
      <c r="J43" s="53">
        <f t="shared" si="13"/>
        <v>2.6193924082475131E-2</v>
      </c>
      <c r="K43" s="53">
        <f t="shared" si="1"/>
        <v>0.35072355328981913</v>
      </c>
      <c r="L43" s="53">
        <f t="shared" si="14"/>
        <v>3.1513124846710809E-2</v>
      </c>
      <c r="N43" s="8">
        <f t="shared" si="21"/>
        <v>93686.981367792032</v>
      </c>
      <c r="O43" s="8">
        <f t="shared" si="22"/>
        <v>23421.745341948008</v>
      </c>
      <c r="P43" s="8">
        <f t="shared" si="4"/>
        <v>117108.72670974003</v>
      </c>
      <c r="R43" s="53">
        <f t="shared" si="15"/>
        <v>4.6218775010577052E-6</v>
      </c>
      <c r="T43" s="8">
        <f t="shared" si="16"/>
        <v>108.23723841249283</v>
      </c>
      <c r="U43" s="8">
        <f t="shared" si="17"/>
        <v>1676.4030408347246</v>
      </c>
      <c r="V43" s="8">
        <f t="shared" si="18"/>
        <v>9433.3930186199705</v>
      </c>
      <c r="W43" s="8">
        <f t="shared" si="19"/>
        <v>54208.697759800227</v>
      </c>
      <c r="Y43" s="8">
        <f t="shared" si="23"/>
        <v>1.0957579285079081E-3</v>
      </c>
      <c r="Z43" s="8">
        <f t="shared" si="6"/>
        <v>1.6971348773412494E-2</v>
      </c>
      <c r="AA43" s="8">
        <f t="shared" si="7"/>
        <v>9.5500544401277976E-2</v>
      </c>
      <c r="AB43" s="8">
        <f t="shared" si="8"/>
        <v>0.54879088967530443</v>
      </c>
      <c r="AD43" s="8">
        <f t="shared" si="24"/>
        <v>3.8430811423178514E-4</v>
      </c>
      <c r="AE43" s="8">
        <f t="shared" si="25"/>
        <v>5.952251745932044E-3</v>
      </c>
      <c r="AF43" s="8">
        <f t="shared" si="26"/>
        <v>3.3494290273528356E-2</v>
      </c>
      <c r="AG43" s="8">
        <f t="shared" si="27"/>
        <v>0.19247389084000388</v>
      </c>
      <c r="AH43" s="8">
        <f t="shared" si="20"/>
        <v>0.23230474097369608</v>
      </c>
      <c r="AQ43" s="8"/>
    </row>
    <row r="44" spans="4:43" x14ac:dyDescent="0.2">
      <c r="D44">
        <v>101</v>
      </c>
      <c r="E44" s="53">
        <v>0.47489508999999996</v>
      </c>
      <c r="F44" s="64">
        <f t="shared" si="0"/>
        <v>0.54612935349999991</v>
      </c>
      <c r="H44">
        <v>41</v>
      </c>
      <c r="I44" s="53">
        <v>2.6669999999999999E-2</v>
      </c>
      <c r="J44" s="53">
        <f t="shared" si="13"/>
        <v>2.6320555065349444E-2</v>
      </c>
      <c r="K44" s="53">
        <f t="shared" si="1"/>
        <v>0.33988676611542634</v>
      </c>
      <c r="L44" s="53">
        <f t="shared" si="14"/>
        <v>3.1385794380322039E-2</v>
      </c>
      <c r="N44" s="8">
        <f t="shared" si="21"/>
        <v>94547.223145914017</v>
      </c>
      <c r="O44" s="8">
        <f t="shared" si="22"/>
        <v>23636.805786478504</v>
      </c>
      <c r="P44" s="8">
        <f t="shared" si="4"/>
        <v>118184.02893239252</v>
      </c>
      <c r="R44" s="53">
        <f t="shared" si="15"/>
        <v>1.9669413467206675E-6</v>
      </c>
      <c r="T44" s="8">
        <f t="shared" si="16"/>
        <v>110.40198318074269</v>
      </c>
      <c r="U44" s="8">
        <f t="shared" si="17"/>
        <v>1691.795915187623</v>
      </c>
      <c r="V44" s="8">
        <f t="shared" si="18"/>
        <v>8874.2284092416703</v>
      </c>
      <c r="W44" s="8">
        <f t="shared" si="19"/>
        <v>59012.492746844713</v>
      </c>
      <c r="Y44" s="8">
        <f t="shared" si="23"/>
        <v>5.1026444213522586E-4</v>
      </c>
      <c r="Z44" s="8">
        <f t="shared" si="6"/>
        <v>7.8192734767870038E-3</v>
      </c>
      <c r="AA44" s="8">
        <f t="shared" si="7"/>
        <v>4.1015596623921187E-2</v>
      </c>
      <c r="AB44" s="8">
        <f t="shared" si="8"/>
        <v>0.27274851250797261</v>
      </c>
      <c r="AD44" s="8">
        <f t="shared" si="24"/>
        <v>1.73432131101034E-4</v>
      </c>
      <c r="AE44" s="8">
        <f t="shared" si="25"/>
        <v>2.6576675753972609E-3</v>
      </c>
      <c r="AF44" s="8">
        <f t="shared" si="26"/>
        <v>1.3940658496799371E-2</v>
      </c>
      <c r="AG44" s="8">
        <f t="shared" si="27"/>
        <v>9.2703609879127721E-2</v>
      </c>
      <c r="AH44" s="8">
        <f t="shared" si="20"/>
        <v>0.10947536808242539</v>
      </c>
      <c r="AQ44" s="8"/>
    </row>
    <row r="45" spans="4:43" x14ac:dyDescent="0.2">
      <c r="D45">
        <v>102</v>
      </c>
      <c r="E45" s="53">
        <v>0.50954043000000004</v>
      </c>
      <c r="F45" s="64">
        <f t="shared" si="0"/>
        <v>0.58597149449999997</v>
      </c>
      <c r="H45">
        <v>42</v>
      </c>
      <c r="I45" s="53">
        <v>2.6800000000000001E-2</v>
      </c>
      <c r="J45" s="53">
        <f t="shared" si="13"/>
        <v>2.6447170014848229E-2</v>
      </c>
      <c r="K45" s="53">
        <f t="shared" si="1"/>
        <v>0.32930162970189297</v>
      </c>
      <c r="L45" s="53">
        <f t="shared" si="14"/>
        <v>3.1638382944298472E-2</v>
      </c>
      <c r="N45" s="8">
        <f t="shared" si="21"/>
        <v>95439.467610481588</v>
      </c>
      <c r="O45" s="8">
        <f t="shared" si="22"/>
        <v>23859.866902620397</v>
      </c>
      <c r="P45" s="8">
        <f t="shared" si="4"/>
        <v>119299.33451310199</v>
      </c>
      <c r="R45" s="53">
        <f t="shared" si="15"/>
        <v>7.5882639956413663E-7</v>
      </c>
      <c r="T45" s="8">
        <f t="shared" si="16"/>
        <v>112.61002284435754</v>
      </c>
      <c r="U45" s="8">
        <f t="shared" si="17"/>
        <v>1707.7614347478814</v>
      </c>
      <c r="V45" s="8">
        <f t="shared" si="18"/>
        <v>8120.6083004327056</v>
      </c>
      <c r="W45" s="8">
        <f t="shared" si="19"/>
        <v>65152.86843062062</v>
      </c>
      <c r="Y45" s="8">
        <f t="shared" si="23"/>
        <v>2.2149730998772575E-4</v>
      </c>
      <c r="Z45" s="8">
        <f t="shared" si="6"/>
        <v>3.3590665763406171E-3</v>
      </c>
      <c r="AA45" s="8">
        <f t="shared" si="7"/>
        <v>1.5972760226644137E-2</v>
      </c>
      <c r="AB45" s="8">
        <f t="shared" si="8"/>
        <v>0.12815187077363938</v>
      </c>
      <c r="AD45" s="8">
        <f t="shared" si="24"/>
        <v>7.2939425153543461E-5</v>
      </c>
      <c r="AE45" s="8">
        <f t="shared" si="25"/>
        <v>1.1061460978661233E-3</v>
      </c>
      <c r="AF45" s="8">
        <f t="shared" si="26"/>
        <v>5.2598559734714917E-3</v>
      </c>
      <c r="AG45" s="8">
        <f t="shared" si="27"/>
        <v>4.2200619895105831E-2</v>
      </c>
      <c r="AH45" s="8">
        <f t="shared" si="20"/>
        <v>4.8639561391596989E-2</v>
      </c>
      <c r="AQ45" s="8"/>
    </row>
    <row r="46" spans="4:43" x14ac:dyDescent="0.2">
      <c r="D46">
        <v>103</v>
      </c>
      <c r="E46" s="53">
        <v>0.54443039999999998</v>
      </c>
      <c r="F46" s="64">
        <f t="shared" si="0"/>
        <v>0.62609495999999998</v>
      </c>
      <c r="H46">
        <v>43</v>
      </c>
      <c r="I46" s="53">
        <v>2.6929999999999999E-2</v>
      </c>
      <c r="J46" s="53">
        <f t="shared" si="13"/>
        <v>2.6573768935031109E-2</v>
      </c>
      <c r="K46" s="53">
        <f t="shared" si="1"/>
        <v>0.31896558558159949</v>
      </c>
      <c r="L46" s="53">
        <f t="shared" si="14"/>
        <v>3.1890923582712095E-2</v>
      </c>
      <c r="N46" s="8">
        <f t="shared" si="21"/>
        <v>96364.465078835434</v>
      </c>
      <c r="O46" s="8">
        <f t="shared" si="22"/>
        <v>24091.116269708858</v>
      </c>
      <c r="P46" s="8">
        <f t="shared" si="4"/>
        <v>120455.58134854429</v>
      </c>
      <c r="R46" s="53">
        <f t="shared" si="15"/>
        <v>2.6704939612366255E-7</v>
      </c>
      <c r="T46" s="8">
        <f t="shared" si="16"/>
        <v>114.8622233012447</v>
      </c>
      <c r="U46" s="8">
        <f t="shared" si="17"/>
        <v>1724.3130254392845</v>
      </c>
      <c r="V46" s="8">
        <f t="shared" si="18"/>
        <v>7479.5645632142205</v>
      </c>
      <c r="W46" s="8">
        <f t="shared" si="19"/>
        <v>70583.537023672819</v>
      </c>
      <c r="Y46" s="8">
        <f t="shared" si="23"/>
        <v>8.7160487353615389E-5</v>
      </c>
      <c r="Z46" s="8">
        <f t="shared" si="6"/>
        <v>1.3084542448156358E-3</v>
      </c>
      <c r="AA46" s="8">
        <f t="shared" si="7"/>
        <v>5.6756910478113513E-3</v>
      </c>
      <c r="AB46" s="8">
        <f t="shared" si="8"/>
        <v>5.356065126817558E-2</v>
      </c>
      <c r="AD46" s="8">
        <f t="shared" si="24"/>
        <v>2.780119588832353E-5</v>
      </c>
      <c r="AE46" s="8">
        <f t="shared" si="25"/>
        <v>4.1735187440434878E-4</v>
      </c>
      <c r="AF46" s="8">
        <f t="shared" si="26"/>
        <v>1.8103501186453896E-3</v>
      </c>
      <c r="AG46" s="8">
        <f t="shared" si="27"/>
        <v>1.7084004495885464E-2</v>
      </c>
      <c r="AH46" s="8">
        <f t="shared" si="20"/>
        <v>1.9339507684823527E-2</v>
      </c>
      <c r="AQ46" s="8"/>
    </row>
    <row r="47" spans="4:43" x14ac:dyDescent="0.2">
      <c r="D47">
        <v>104</v>
      </c>
      <c r="E47" s="53">
        <v>0.57924222000000003</v>
      </c>
      <c r="F47" s="64">
        <f t="shared" si="0"/>
        <v>0.66612855299999996</v>
      </c>
      <c r="H47">
        <v>44</v>
      </c>
      <c r="I47" s="53">
        <v>2.7050000000000001E-2</v>
      </c>
      <c r="J47" s="53">
        <f t="shared" si="13"/>
        <v>2.6690615253044576E-2</v>
      </c>
      <c r="K47" s="53">
        <f t="shared" si="1"/>
        <v>0.30900832177573911</v>
      </c>
      <c r="L47" s="53">
        <f t="shared" si="14"/>
        <v>3.1715006927623565E-2</v>
      </c>
      <c r="N47" s="8">
        <f t="shared" si="21"/>
        <v>97281.312696218913</v>
      </c>
      <c r="O47" s="8">
        <f t="shared" si="22"/>
        <v>24320.328174054728</v>
      </c>
      <c r="P47" s="8">
        <f t="shared" si="4"/>
        <v>121601.64087027364</v>
      </c>
      <c r="R47" s="53">
        <f t="shared" si="15"/>
        <v>8.4873447868654802E-8</v>
      </c>
      <c r="T47" s="8">
        <f t="shared" si="16"/>
        <v>117.15946776726959</v>
      </c>
      <c r="U47" s="8">
        <f t="shared" si="17"/>
        <v>1740.7187854640399</v>
      </c>
      <c r="V47" s="8">
        <f t="shared" si="18"/>
        <v>6818.9982439297946</v>
      </c>
      <c r="W47" s="8">
        <f t="shared" si="19"/>
        <v>76134.174476608328</v>
      </c>
      <c r="Y47" s="8">
        <f t="shared" si="23"/>
        <v>3.1287365117419054E-5</v>
      </c>
      <c r="Z47" s="8">
        <f t="shared" si="6"/>
        <v>4.6485790047928716E-4</v>
      </c>
      <c r="AA47" s="8">
        <f t="shared" si="7"/>
        <v>1.8210093632097671E-3</v>
      </c>
      <c r="AB47" s="8">
        <f t="shared" si="8"/>
        <v>2.0331585318351816E-2</v>
      </c>
      <c r="AD47" s="8">
        <f t="shared" si="24"/>
        <v>9.668056187718462E-6</v>
      </c>
      <c r="AE47" s="8">
        <f t="shared" si="25"/>
        <v>1.4364495969129806E-4</v>
      </c>
      <c r="AF47" s="8">
        <f t="shared" si="26"/>
        <v>5.6270704726335747E-4</v>
      </c>
      <c r="AG47" s="8">
        <f t="shared" si="27"/>
        <v>6.282629058264151E-3</v>
      </c>
      <c r="AH47" s="8">
        <f t="shared" si="20"/>
        <v>6.9986491214065246E-3</v>
      </c>
      <c r="AQ47" s="8"/>
    </row>
    <row r="48" spans="4:43" x14ac:dyDescent="0.2">
      <c r="D48">
        <v>105</v>
      </c>
      <c r="E48" s="53">
        <v>0.61364118000000001</v>
      </c>
      <c r="F48" s="64">
        <f t="shared" si="0"/>
        <v>0.70568735699999996</v>
      </c>
      <c r="H48">
        <v>45</v>
      </c>
      <c r="I48" s="53">
        <v>2.717E-2</v>
      </c>
      <c r="J48" s="53">
        <f t="shared" si="13"/>
        <v>2.6807447919590902E-2</v>
      </c>
      <c r="K48" s="53">
        <f t="shared" si="1"/>
        <v>0.29929213083059825</v>
      </c>
      <c r="L48" s="53">
        <f t="shared" si="14"/>
        <v>3.1948085247629182E-2</v>
      </c>
      <c r="N48" s="8">
        <f t="shared" si="21"/>
        <v>98229.776108477163</v>
      </c>
      <c r="O48" s="8">
        <f t="shared" si="22"/>
        <v>24557.444027119291</v>
      </c>
      <c r="P48" s="8">
        <f t="shared" si="4"/>
        <v>122787.22013559645</v>
      </c>
      <c r="R48" s="53">
        <f t="shared" si="15"/>
        <v>2.4086297724018822E-8</v>
      </c>
      <c r="T48" s="8">
        <f t="shared" si="16"/>
        <v>119.50265712261498</v>
      </c>
      <c r="U48" s="8">
        <f t="shared" si="17"/>
        <v>1757.6902677897242</v>
      </c>
      <c r="V48" s="8">
        <f t="shared" si="18"/>
        <v>6148.2704146258684</v>
      </c>
      <c r="W48" s="8">
        <f t="shared" si="19"/>
        <v>81792.073275817325</v>
      </c>
      <c r="Y48" s="8">
        <f t="shared" si="23"/>
        <v>1.0142602539461991E-5</v>
      </c>
      <c r="Z48" s="8">
        <f t="shared" si="6"/>
        <v>1.4918123331249304E-4</v>
      </c>
      <c r="AA48" s="8">
        <f t="shared" si="7"/>
        <v>5.218249085181413E-4</v>
      </c>
      <c r="AB48" s="8">
        <f t="shared" si="8"/>
        <v>6.9419752672442757E-3</v>
      </c>
      <c r="AD48" s="8">
        <f t="shared" si="24"/>
        <v>3.0356011262034165E-6</v>
      </c>
      <c r="AE48" s="8">
        <f t="shared" si="25"/>
        <v>4.4648769198032671E-5</v>
      </c>
      <c r="AF48" s="8">
        <f t="shared" si="26"/>
        <v>1.5617808879087651E-4</v>
      </c>
      <c r="AG48" s="8">
        <f t="shared" si="27"/>
        <v>2.0776785699068508E-3</v>
      </c>
      <c r="AH48" s="8">
        <f t="shared" si="20"/>
        <v>2.2815410290219634E-3</v>
      </c>
      <c r="AQ48" s="8"/>
    </row>
    <row r="49" spans="4:43" x14ac:dyDescent="0.2">
      <c r="D49">
        <v>106</v>
      </c>
      <c r="E49" s="53">
        <v>0.64730123000000006</v>
      </c>
      <c r="F49" s="64">
        <f t="shared" si="0"/>
        <v>0.74439641450000005</v>
      </c>
      <c r="H49">
        <v>46</v>
      </c>
      <c r="I49" s="53">
        <v>2.7279999999999999E-2</v>
      </c>
      <c r="J49" s="53">
        <f t="shared" si="13"/>
        <v>2.6914532540881435E-2</v>
      </c>
      <c r="K49" s="53">
        <f t="shared" si="1"/>
        <v>0.28994370460990576</v>
      </c>
      <c r="L49" s="53">
        <f t="shared" si="14"/>
        <v>3.1733340498955577E-2</v>
      </c>
      <c r="N49" s="8">
        <f t="shared" si="21"/>
        <v>99166.189047447901</v>
      </c>
      <c r="O49" s="8">
        <f t="shared" si="22"/>
        <v>24791.547261861975</v>
      </c>
      <c r="P49" s="8">
        <f t="shared" si="4"/>
        <v>123957.73630930987</v>
      </c>
      <c r="R49" s="53">
        <f t="shared" si="15"/>
        <v>6.0255666517547351E-9</v>
      </c>
      <c r="T49" s="8">
        <f t="shared" si="16"/>
        <v>121.89271026506728</v>
      </c>
      <c r="U49" s="8">
        <f t="shared" si="17"/>
        <v>1774.4461230371558</v>
      </c>
      <c r="V49" s="8">
        <f t="shared" si="18"/>
        <v>5471.4664110945087</v>
      </c>
      <c r="W49" s="8">
        <f t="shared" si="19"/>
        <v>87475.407315819815</v>
      </c>
      <c r="Y49" s="8">
        <f t="shared" si="23"/>
        <v>2.9359441098319756E-6</v>
      </c>
      <c r="Z49" s="8">
        <f t="shared" si="6"/>
        <v>4.2739837614703866E-5</v>
      </c>
      <c r="AA49" s="8">
        <f t="shared" si="7"/>
        <v>1.317873689645911E-4</v>
      </c>
      <c r="AB49" s="8">
        <f t="shared" si="8"/>
        <v>2.1069587041386501E-3</v>
      </c>
      <c r="AD49" s="8">
        <f t="shared" si="24"/>
        <v>8.5125851173231511E-7</v>
      </c>
      <c r="AE49" s="8">
        <f t="shared" si="25"/>
        <v>1.2392146852433037E-5</v>
      </c>
      <c r="AF49" s="8">
        <f t="shared" si="26"/>
        <v>3.8210917978386063E-5</v>
      </c>
      <c r="AG49" s="8">
        <f t="shared" si="27"/>
        <v>6.108994121380466E-4</v>
      </c>
      <c r="AH49" s="8">
        <f t="shared" si="20"/>
        <v>6.6235373548059805E-4</v>
      </c>
      <c r="AQ49" s="8"/>
    </row>
    <row r="50" spans="4:43" x14ac:dyDescent="0.2">
      <c r="D50">
        <v>107</v>
      </c>
      <c r="E50" s="53">
        <v>0.67990812</v>
      </c>
      <c r="F50" s="64">
        <f t="shared" si="0"/>
        <v>0.78189433799999997</v>
      </c>
      <c r="H50">
        <v>47</v>
      </c>
      <c r="I50" s="53">
        <v>2.7390000000000001E-2</v>
      </c>
      <c r="J50" s="53">
        <f t="shared" si="13"/>
        <v>2.7021605696283663E-2</v>
      </c>
      <c r="K50" s="53">
        <f t="shared" si="1"/>
        <v>0.28082727798558388</v>
      </c>
      <c r="L50" s="53">
        <f t="shared" si="14"/>
        <v>3.1946970844786197E-2</v>
      </c>
      <c r="N50" s="8">
        <f t="shared" si="21"/>
        <v>100132.91784628073</v>
      </c>
      <c r="O50" s="8">
        <f t="shared" si="22"/>
        <v>25033.229461570183</v>
      </c>
      <c r="P50" s="8">
        <f t="shared" si="4"/>
        <v>125166.14730785092</v>
      </c>
      <c r="R50" s="53">
        <f t="shared" si="15"/>
        <v>1.3091329747290788E-9</v>
      </c>
      <c r="T50" s="8">
        <f t="shared" si="16"/>
        <v>124.33056447036863</v>
      </c>
      <c r="U50" s="8">
        <f t="shared" si="17"/>
        <v>1791.744439989686</v>
      </c>
      <c r="V50" s="8">
        <f t="shared" si="18"/>
        <v>4798.1705945096792</v>
      </c>
      <c r="W50" s="8">
        <f t="shared" si="19"/>
        <v>93173.231272743054</v>
      </c>
      <c r="Y50" s="8">
        <f t="shared" si="23"/>
        <v>7.4916210306649529E-7</v>
      </c>
      <c r="Z50" s="8">
        <f t="shared" si="6"/>
        <v>1.0796275546068816E-5</v>
      </c>
      <c r="AA50" s="8">
        <f t="shared" si="7"/>
        <v>2.8911696723707714E-5</v>
      </c>
      <c r="AB50" s="8">
        <f t="shared" si="8"/>
        <v>5.6142151519327193E-4</v>
      </c>
      <c r="AD50" s="8">
        <f t="shared" si="24"/>
        <v>2.1038515417411931E-7</v>
      </c>
      <c r="AE50" s="8">
        <f t="shared" si="25"/>
        <v>3.0318886739848287E-6</v>
      </c>
      <c r="AF50" s="8">
        <f t="shared" si="26"/>
        <v>8.1191930928635603E-6</v>
      </c>
      <c r="AG50" s="8">
        <f t="shared" si="27"/>
        <v>1.5766247591426867E-4</v>
      </c>
      <c r="AH50" s="8">
        <f t="shared" si="20"/>
        <v>1.6902394283529117E-4</v>
      </c>
      <c r="AQ50" s="8"/>
    </row>
    <row r="51" spans="4:43" x14ac:dyDescent="0.2">
      <c r="D51">
        <v>108</v>
      </c>
      <c r="E51" s="53">
        <v>0.71117909999999995</v>
      </c>
      <c r="F51" s="64">
        <f t="shared" si="0"/>
        <v>0.81785596499999991</v>
      </c>
      <c r="H51">
        <v>48</v>
      </c>
      <c r="I51" s="53">
        <v>2.75E-2</v>
      </c>
      <c r="J51" s="53">
        <f t="shared" si="13"/>
        <v>2.7128667388252696E-2</v>
      </c>
      <c r="K51" s="53">
        <f t="shared" si="1"/>
        <v>0.27193939918144983</v>
      </c>
      <c r="L51" s="53">
        <f t="shared" si="14"/>
        <v>3.2160566910797161E-2</v>
      </c>
      <c r="N51" s="8">
        <f t="shared" si="21"/>
        <v>101130.66967745053</v>
      </c>
      <c r="O51" s="8">
        <f t="shared" si="22"/>
        <v>25282.667419362631</v>
      </c>
      <c r="P51" s="8">
        <f t="shared" si="4"/>
        <v>126413.33709681316</v>
      </c>
      <c r="R51" s="53">
        <f t="shared" si="15"/>
        <v>2.426999169844178E-10</v>
      </c>
      <c r="T51" s="8">
        <f t="shared" si="16"/>
        <v>126.81717575977601</v>
      </c>
      <c r="U51" s="8">
        <f t="shared" si="17"/>
        <v>1809.5978725515176</v>
      </c>
      <c r="V51" s="8">
        <f t="shared" si="18"/>
        <v>4135.0653689834398</v>
      </c>
      <c r="W51" s="8">
        <f t="shared" si="19"/>
        <v>98841.87252368356</v>
      </c>
      <c r="Y51" s="8">
        <f t="shared" si="23"/>
        <v>1.6602054654913598E-7</v>
      </c>
      <c r="Z51" s="8">
        <f t="shared" si="6"/>
        <v>2.3690042459567806E-6</v>
      </c>
      <c r="AA51" s="8">
        <f t="shared" si="7"/>
        <v>5.4133504271964866E-6</v>
      </c>
      <c r="AB51" s="8">
        <f t="shared" si="8"/>
        <v>1.2939715460472226E-4</v>
      </c>
      <c r="AD51" s="8">
        <f t="shared" si="24"/>
        <v>4.514752768034796E-8</v>
      </c>
      <c r="AE51" s="8">
        <f t="shared" si="25"/>
        <v>6.4422559130379047E-7</v>
      </c>
      <c r="AF51" s="8">
        <f t="shared" si="26"/>
        <v>1.4721032627304573E-6</v>
      </c>
      <c r="AG51" s="8">
        <f t="shared" si="27"/>
        <v>3.5188184478997348E-5</v>
      </c>
      <c r="AH51" s="8">
        <f t="shared" si="20"/>
        <v>3.7349660860711943E-5</v>
      </c>
      <c r="AQ51" s="8"/>
    </row>
    <row r="52" spans="4:43" x14ac:dyDescent="0.2">
      <c r="D52">
        <v>109</v>
      </c>
      <c r="E52" s="53">
        <v>0.74086099999999999</v>
      </c>
      <c r="F52" s="64">
        <f t="shared" si="0"/>
        <v>0.85199014999999989</v>
      </c>
      <c r="H52">
        <v>49</v>
      </c>
      <c r="I52" s="53">
        <v>2.76E-2</v>
      </c>
      <c r="J52" s="53">
        <f t="shared" si="13"/>
        <v>2.7225986253591527E-2</v>
      </c>
      <c r="K52" s="53">
        <f t="shared" si="1"/>
        <v>0.26340215020802865</v>
      </c>
      <c r="L52" s="53">
        <f t="shared" si="14"/>
        <v>3.1897291789855411E-2</v>
      </c>
      <c r="N52" s="8">
        <f t="shared" si="21"/>
        <v>102111.47643077922</v>
      </c>
      <c r="O52" s="8">
        <f t="shared" si="22"/>
        <v>25527.869107694805</v>
      </c>
      <c r="P52" s="8">
        <f t="shared" si="4"/>
        <v>127639.34553847402</v>
      </c>
      <c r="R52" s="53">
        <f t="shared" si="15"/>
        <v>3.7575390847650873E-11</v>
      </c>
      <c r="T52" s="8">
        <f t="shared" si="16"/>
        <v>129.35351927497152</v>
      </c>
      <c r="U52" s="8">
        <f t="shared" si="17"/>
        <v>1827.1480956427774</v>
      </c>
      <c r="V52" s="8">
        <f t="shared" si="18"/>
        <v>3486.7653810655374</v>
      </c>
      <c r="W52" s="8">
        <f t="shared" si="19"/>
        <v>104390.6001173371</v>
      </c>
      <c r="Y52" s="8">
        <f t="shared" si="23"/>
        <v>3.1394088389677876E-8</v>
      </c>
      <c r="Z52" s="8">
        <f t="shared" si="6"/>
        <v>4.4344869113073915E-7</v>
      </c>
      <c r="AA52" s="8">
        <f t="shared" si="7"/>
        <v>8.4623766852874782E-7</v>
      </c>
      <c r="AB52" s="8">
        <f t="shared" si="8"/>
        <v>2.5335589982431271E-5</v>
      </c>
      <c r="AD52" s="8">
        <f t="shared" si="24"/>
        <v>8.2692703856620595E-9</v>
      </c>
      <c r="AE52" s="8">
        <f t="shared" si="25"/>
        <v>1.1680533875077266E-7</v>
      </c>
      <c r="AF52" s="8">
        <f t="shared" si="26"/>
        <v>2.229008214775012E-7</v>
      </c>
      <c r="AG52" s="8">
        <f t="shared" si="27"/>
        <v>6.6734488781613877E-6</v>
      </c>
      <c r="AH52" s="8">
        <f t="shared" si="20"/>
        <v>7.0214243087753239E-6</v>
      </c>
      <c r="AQ52" s="8"/>
    </row>
    <row r="53" spans="4:43" x14ac:dyDescent="0.2">
      <c r="D53">
        <v>110</v>
      </c>
      <c r="E53" s="53">
        <v>0.76874483999999998</v>
      </c>
      <c r="F53" s="64">
        <f t="shared" si="0"/>
        <v>0.88405656599999993</v>
      </c>
      <c r="H53">
        <v>50</v>
      </c>
      <c r="I53" s="53">
        <v>2.7709999999999999E-2</v>
      </c>
      <c r="J53" s="53">
        <f t="shared" si="13"/>
        <v>2.7333026067638905E-2</v>
      </c>
      <c r="K53" s="53">
        <f t="shared" si="1"/>
        <v>0.2549593130089392</v>
      </c>
      <c r="L53" s="53">
        <f t="shared" si="14"/>
        <v>3.2577976955960347E-2</v>
      </c>
      <c r="N53" s="8">
        <f t="shared" si="21"/>
        <v>103171.99920404622</v>
      </c>
      <c r="O53" s="8">
        <f t="shared" si="22"/>
        <v>25792.999801011556</v>
      </c>
      <c r="P53" s="8">
        <f t="shared" si="4"/>
        <v>128964.99900505778</v>
      </c>
      <c r="R53" s="53">
        <f t="shared" si="15"/>
        <v>4.7272987685943553E-12</v>
      </c>
      <c r="T53" s="8">
        <f t="shared" si="16"/>
        <v>131.94058966047095</v>
      </c>
      <c r="U53" s="8">
        <f t="shared" si="17"/>
        <v>1846.1247301337514</v>
      </c>
      <c r="V53" s="8">
        <f t="shared" si="18"/>
        <v>2862.7694941483146</v>
      </c>
      <c r="W53" s="8">
        <f t="shared" si="19"/>
        <v>109876.90884706902</v>
      </c>
      <c r="Y53" s="8">
        <f t="shared" si="23"/>
        <v>4.9577192251617195E-9</v>
      </c>
      <c r="Z53" s="8">
        <f t="shared" si="6"/>
        <v>6.9368858288289707E-8</v>
      </c>
      <c r="AA53" s="8">
        <f t="shared" si="7"/>
        <v>1.075696826493547E-7</v>
      </c>
      <c r="AB53" s="8">
        <f t="shared" si="8"/>
        <v>4.1286677950603267E-6</v>
      </c>
      <c r="AD53" s="8">
        <f t="shared" si="24"/>
        <v>1.2640166877384424E-9</v>
      </c>
      <c r="AE53" s="8">
        <f t="shared" si="25"/>
        <v>1.7686236453396801E-8</v>
      </c>
      <c r="AF53" s="8">
        <f t="shared" si="26"/>
        <v>2.7425892388869083E-8</v>
      </c>
      <c r="AG53" s="8">
        <f t="shared" si="27"/>
        <v>1.0526423046707127E-6</v>
      </c>
      <c r="AH53" s="8">
        <f t="shared" si="20"/>
        <v>1.0990184502007169E-6</v>
      </c>
      <c r="AQ53" s="8"/>
    </row>
    <row r="54" spans="4:43" x14ac:dyDescent="0.2">
      <c r="D54">
        <v>111</v>
      </c>
      <c r="E54" s="53">
        <v>0.79466567999999993</v>
      </c>
      <c r="F54" s="64">
        <f t="shared" si="0"/>
        <v>0.91386553199999987</v>
      </c>
    </row>
    <row r="55" spans="4:43" x14ac:dyDescent="0.2">
      <c r="D55">
        <v>112</v>
      </c>
      <c r="E55" s="53">
        <v>0.81850801000000006</v>
      </c>
      <c r="F55" s="64">
        <f t="shared" si="0"/>
        <v>0.94128421149999997</v>
      </c>
    </row>
    <row r="56" spans="4:43" x14ac:dyDescent="0.2">
      <c r="D56">
        <v>113</v>
      </c>
      <c r="E56" s="53">
        <v>0.84019901000000008</v>
      </c>
      <c r="F56" s="64">
        <f t="shared" si="0"/>
        <v>0.96622886149999998</v>
      </c>
    </row>
    <row r="57" spans="4:43" x14ac:dyDescent="0.2">
      <c r="D57">
        <v>114</v>
      </c>
      <c r="E57" s="53">
        <v>0.85971164999999994</v>
      </c>
      <c r="F57" s="64">
        <f t="shared" si="0"/>
        <v>0.98866839749999991</v>
      </c>
    </row>
    <row r="58" spans="4:43" x14ac:dyDescent="0.2">
      <c r="D58">
        <v>115</v>
      </c>
      <c r="E58" s="53">
        <v>0.87705601999999994</v>
      </c>
      <c r="F58" s="64">
        <f t="shared" si="0"/>
        <v>1</v>
      </c>
    </row>
    <row r="59" spans="4:43" x14ac:dyDescent="0.2">
      <c r="D59">
        <v>116</v>
      </c>
      <c r="E59" s="53">
        <v>0.89227828999999992</v>
      </c>
      <c r="F59" s="64">
        <f t="shared" si="0"/>
        <v>1</v>
      </c>
    </row>
    <row r="60" spans="4:43" x14ac:dyDescent="0.2">
      <c r="D60">
        <v>117</v>
      </c>
      <c r="E60" s="53">
        <v>0.90545023000000002</v>
      </c>
      <c r="F60" s="64">
        <f t="shared" si="0"/>
        <v>1</v>
      </c>
    </row>
    <row r="61" spans="4:43" x14ac:dyDescent="0.2">
      <c r="D61">
        <v>118</v>
      </c>
      <c r="E61" s="53">
        <v>0.91666747999999998</v>
      </c>
      <c r="F61" s="64">
        <f t="shared" si="0"/>
        <v>1</v>
      </c>
    </row>
    <row r="62" spans="4:43" x14ac:dyDescent="0.2">
      <c r="D62">
        <v>119</v>
      </c>
      <c r="E62" s="53">
        <v>0.92604048000000005</v>
      </c>
      <c r="F62" s="64">
        <f t="shared" si="0"/>
        <v>1</v>
      </c>
    </row>
  </sheetData>
  <mergeCells count="7">
    <mergeCell ref="H1:L1"/>
    <mergeCell ref="D1:F1"/>
    <mergeCell ref="R1:R2"/>
    <mergeCell ref="Y1:AB1"/>
    <mergeCell ref="AD1:AH1"/>
    <mergeCell ref="T1:W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674D-28B8-F745-BBBD-A448C6C1A82A}">
  <dimension ref="A1:AU63"/>
  <sheetViews>
    <sheetView workbookViewId="0">
      <selection activeCell="AR10" sqref="AR10"/>
    </sheetView>
  </sheetViews>
  <sheetFormatPr baseColWidth="10" defaultRowHeight="16" x14ac:dyDescent="0.2"/>
  <cols>
    <col min="1" max="1" width="21.33203125" customWidth="1"/>
    <col min="2" max="2" width="11.1640625" bestFit="1" customWidth="1"/>
    <col min="4" max="4" width="5.83203125" customWidth="1"/>
    <col min="5" max="5" width="21.5" bestFit="1" customWidth="1"/>
    <col min="8" max="8" width="10.6640625" bestFit="1" customWidth="1"/>
    <col min="9" max="9" width="12.33203125" bestFit="1" customWidth="1"/>
    <col min="10" max="10" width="15" bestFit="1" customWidth="1"/>
    <col min="11" max="11" width="12.33203125" bestFit="1" customWidth="1"/>
    <col min="13" max="13" width="11.1640625" bestFit="1" customWidth="1"/>
    <col min="14" max="14" width="11" bestFit="1" customWidth="1"/>
    <col min="15" max="15" width="11.1640625" bestFit="1" customWidth="1"/>
    <col min="17" max="17" width="35" bestFit="1" customWidth="1"/>
    <col min="20" max="20" width="19" bestFit="1" customWidth="1"/>
    <col min="21" max="21" width="17.33203125" bestFit="1" customWidth="1"/>
    <col min="22" max="22" width="18.6640625" customWidth="1"/>
    <col min="31" max="31" width="11.83203125" bestFit="1" customWidth="1"/>
    <col min="35" max="35" width="13.6640625" bestFit="1" customWidth="1"/>
    <col min="46" max="46" width="11.1640625" bestFit="1" customWidth="1"/>
  </cols>
  <sheetData>
    <row r="1" spans="1:47" x14ac:dyDescent="0.2">
      <c r="A1" s="4" t="s">
        <v>10</v>
      </c>
      <c r="B1" s="5"/>
      <c r="D1" s="90" t="s">
        <v>3</v>
      </c>
      <c r="E1" s="90"/>
      <c r="G1" s="91" t="s">
        <v>8</v>
      </c>
      <c r="H1" s="91"/>
      <c r="I1" s="91"/>
      <c r="J1" s="91"/>
      <c r="K1" s="91"/>
      <c r="M1" s="85" t="s">
        <v>21</v>
      </c>
      <c r="N1" s="85"/>
      <c r="O1" s="85"/>
      <c r="Q1" s="95" t="s">
        <v>27</v>
      </c>
      <c r="S1" s="94" t="s">
        <v>28</v>
      </c>
      <c r="T1" s="94"/>
      <c r="U1" s="94"/>
      <c r="V1" s="94"/>
      <c r="X1" s="85" t="s">
        <v>74</v>
      </c>
      <c r="Y1" s="85"/>
      <c r="Z1" s="85"/>
      <c r="AA1" s="85"/>
      <c r="AB1" s="26" t="s">
        <v>88</v>
      </c>
      <c r="AC1" s="85" t="s">
        <v>87</v>
      </c>
      <c r="AD1" s="85"/>
      <c r="AE1" s="85"/>
      <c r="AF1" s="85"/>
      <c r="AG1" s="85"/>
      <c r="AH1" s="26" t="s">
        <v>86</v>
      </c>
      <c r="AI1" s="85" t="s">
        <v>29</v>
      </c>
      <c r="AJ1" s="85"/>
      <c r="AL1" s="9" t="s">
        <v>31</v>
      </c>
      <c r="AM1" s="10">
        <f>O3-AJ6</f>
        <v>3797.4335091274406</v>
      </c>
      <c r="AO1" s="9" t="s">
        <v>33</v>
      </c>
      <c r="AP1" s="55" cm="1">
        <f t="array" ref="AP1">MMULT(TRANSPOSE(AG4:AG53),G4:G53)/AJ6</f>
        <v>5.6155706126701981</v>
      </c>
      <c r="AT1" s="58"/>
      <c r="AU1" s="8"/>
    </row>
    <row r="2" spans="1:47" x14ac:dyDescent="0.2">
      <c r="A2" s="11" t="s">
        <v>11</v>
      </c>
      <c r="B2" s="51">
        <v>50</v>
      </c>
      <c r="D2" s="1" t="s">
        <v>1</v>
      </c>
      <c r="E2" s="1" t="s">
        <v>2</v>
      </c>
      <c r="G2" s="3" t="s">
        <v>0</v>
      </c>
      <c r="H2" s="3" t="s">
        <v>4</v>
      </c>
      <c r="I2" s="3" t="s">
        <v>6</v>
      </c>
      <c r="J2" s="3" t="s">
        <v>5</v>
      </c>
      <c r="K2" s="3" t="s">
        <v>7</v>
      </c>
      <c r="M2" s="7" t="s">
        <v>22</v>
      </c>
      <c r="N2" s="7" t="s">
        <v>23</v>
      </c>
      <c r="O2" s="7" t="s">
        <v>24</v>
      </c>
      <c r="Q2" s="95"/>
      <c r="S2" s="22" t="s">
        <v>11</v>
      </c>
      <c r="T2" s="22" t="s">
        <v>12</v>
      </c>
      <c r="U2" s="22" t="s">
        <v>13</v>
      </c>
      <c r="V2" s="22" t="s">
        <v>26</v>
      </c>
      <c r="X2" s="39" t="s">
        <v>11</v>
      </c>
      <c r="Y2" s="39" t="s">
        <v>12</v>
      </c>
      <c r="Z2" s="39" t="s">
        <v>13</v>
      </c>
      <c r="AA2" s="39" t="s">
        <v>26</v>
      </c>
      <c r="AC2" s="39" t="s">
        <v>11</v>
      </c>
      <c r="AD2" s="39" t="s">
        <v>12</v>
      </c>
      <c r="AE2" s="39" t="s">
        <v>13</v>
      </c>
      <c r="AF2" s="39" t="s">
        <v>26</v>
      </c>
      <c r="AG2" s="39" t="s">
        <v>34</v>
      </c>
      <c r="AI2" s="39" t="s">
        <v>11</v>
      </c>
      <c r="AJ2" s="62">
        <f>SUM(AC4:AC53)</f>
        <v>295.02770890188475</v>
      </c>
      <c r="AL2" s="9" t="s">
        <v>32</v>
      </c>
      <c r="AM2" s="10">
        <f>'Base Case'!AM1-PR!AM1</f>
        <v>406.52873950790672</v>
      </c>
      <c r="AR2" s="58"/>
      <c r="AT2" s="58"/>
      <c r="AU2" s="8"/>
    </row>
    <row r="3" spans="1:47" x14ac:dyDescent="0.2">
      <c r="A3" s="11" t="s">
        <v>15</v>
      </c>
      <c r="B3" s="51">
        <v>80000</v>
      </c>
      <c r="D3">
        <v>60</v>
      </c>
      <c r="E3" s="53">
        <v>6.4678699999999997E-3</v>
      </c>
      <c r="G3">
        <v>0</v>
      </c>
      <c r="H3" s="53">
        <v>0</v>
      </c>
      <c r="I3" s="53">
        <f>LN(1+H3)</f>
        <v>0</v>
      </c>
      <c r="J3" s="53">
        <f>EXP(-I3*G3)</f>
        <v>1</v>
      </c>
      <c r="K3" s="54" t="s">
        <v>9</v>
      </c>
      <c r="M3" s="8">
        <f>B3</f>
        <v>80000</v>
      </c>
      <c r="N3" s="21">
        <f>B4</f>
        <v>15000</v>
      </c>
      <c r="O3" s="8">
        <f>N3+M3</f>
        <v>95000</v>
      </c>
      <c r="Q3" s="53">
        <v>1</v>
      </c>
      <c r="AI3" s="7" t="s">
        <v>12</v>
      </c>
      <c r="AJ3" s="24">
        <f>SUM(AD4:AD53)</f>
        <v>7453.0194636908445</v>
      </c>
      <c r="AR3" s="8"/>
    </row>
    <row r="4" spans="1:47" x14ac:dyDescent="0.2">
      <c r="A4" s="19" t="s">
        <v>68</v>
      </c>
      <c r="B4" s="67">
        <f>20000*(1-$B$11)</f>
        <v>15000</v>
      </c>
      <c r="D4">
        <v>61</v>
      </c>
      <c r="E4" s="53">
        <v>7.1002599999999997E-3</v>
      </c>
      <c r="G4">
        <v>1</v>
      </c>
      <c r="H4" s="53">
        <v>3.5139999999999998E-2</v>
      </c>
      <c r="I4" s="53">
        <f>LN(1+H4)</f>
        <v>3.4536683270235471E-2</v>
      </c>
      <c r="J4" s="53">
        <f t="shared" ref="J4:J53" si="0">EXP(-I4*G4)</f>
        <v>0.96605290105686192</v>
      </c>
      <c r="K4" s="53">
        <f>-LN(J4/J3)</f>
        <v>3.4536683270235465E-2</v>
      </c>
      <c r="M4" s="8">
        <f>M3*(1-$B$6)*EXP(K4*1)</f>
        <v>80989.353600000002</v>
      </c>
      <c r="N4" s="21">
        <f>N3*(1-$B$6)*EXP(K4*1)</f>
        <v>15185.503799999999</v>
      </c>
      <c r="O4" s="8">
        <f t="shared" ref="O4:O53" si="1">N4+M4</f>
        <v>96174.857400000008</v>
      </c>
      <c r="Q4" s="53">
        <f>Q3*(1-E3)*(1-$B$8)</f>
        <v>0.84450231049999991</v>
      </c>
      <c r="S4" s="8">
        <v>50</v>
      </c>
      <c r="T4" s="8">
        <f>O4*$B$7 / (1-$B$6)</f>
        <v>1376.7362000000003</v>
      </c>
      <c r="U4" s="8">
        <f>(O4-$B$10)*$B$8*(1-E3)</f>
        <v>14329.941042370239</v>
      </c>
      <c r="V4" s="8">
        <f>MAX(O4,$B$9)*E3</f>
        <v>646.78699999999992</v>
      </c>
      <c r="X4" s="8">
        <f t="shared" ref="X4:X35" si="2">S4*Q3</f>
        <v>50</v>
      </c>
      <c r="Y4" s="8">
        <f t="shared" ref="Y4:Y35" si="3">T4*Q3</f>
        <v>1376.7362000000003</v>
      </c>
      <c r="Z4" s="8">
        <f t="shared" ref="Z4:Z35" si="4">U4*Q3</f>
        <v>14329.941042370239</v>
      </c>
      <c r="AA4" s="8">
        <f t="shared" ref="AA4:AA35" si="5">V4*Q3</f>
        <v>646.78699999999992</v>
      </c>
      <c r="AC4" s="8">
        <f t="shared" ref="AC4:AC35" si="6">X4*J4</f>
        <v>48.302645052843097</v>
      </c>
      <c r="AD4" s="8">
        <f t="shared" ref="AD4:AD35" si="7">Y4*J4</f>
        <v>1330.0000000000002</v>
      </c>
      <c r="AE4" s="8">
        <f t="shared" ref="AE4:AE35" si="8">Z4*J4</f>
        <v>13843.481115955561</v>
      </c>
      <c r="AF4" s="8">
        <f t="shared" ref="AF4:AF35" si="9">AA4*J4</f>
        <v>624.83045771586444</v>
      </c>
      <c r="AG4" s="8">
        <f>SUM(AC4:AF4)</f>
        <v>15846.614218724269</v>
      </c>
      <c r="AI4" s="7" t="s">
        <v>13</v>
      </c>
      <c r="AJ4" s="24">
        <f>SUM(AE4:AE53)</f>
        <v>77164.946886007267</v>
      </c>
      <c r="AR4" s="8"/>
    </row>
    <row r="5" spans="1:47" x14ac:dyDescent="0.2">
      <c r="A5" s="11" t="s">
        <v>17</v>
      </c>
      <c r="B5" s="52">
        <v>0.02</v>
      </c>
      <c r="D5">
        <v>62</v>
      </c>
      <c r="E5" s="53">
        <v>7.8151000000000002E-3</v>
      </c>
      <c r="G5">
        <v>2</v>
      </c>
      <c r="H5" s="53">
        <v>3.0349999999999999E-2</v>
      </c>
      <c r="I5" s="53">
        <f t="shared" ref="I5:I53" si="10">LN(1+H5)</f>
        <v>2.9898550345863351E-2</v>
      </c>
      <c r="J5" s="53">
        <f t="shared" si="0"/>
        <v>0.94195563634332247</v>
      </c>
      <c r="K5" s="53">
        <f t="shared" ref="K5:K53" si="11">-LN(J5/J4)</f>
        <v>2.5260417421491276E-2</v>
      </c>
      <c r="M5" s="8">
        <f t="shared" ref="M5:M53" si="12">M4*(1-$B$6)*EXP(K5*1)</f>
        <v>81233.889418663239</v>
      </c>
      <c r="N5" s="21">
        <f t="shared" ref="N5:N53" si="13">N4*(1-$B$6)*EXP(K5*1)</f>
        <v>15231.354265999355</v>
      </c>
      <c r="O5" s="8">
        <f t="shared" si="1"/>
        <v>96465.243684662593</v>
      </c>
      <c r="Q5" s="53">
        <f t="shared" ref="Q5:Q53" si="14">Q4*(1-E4)*(1-$B$8)</f>
        <v>0.71273020584612179</v>
      </c>
      <c r="S5" s="8">
        <f t="shared" ref="S5:S53" si="15">S4*(1+$B$5)</f>
        <v>51</v>
      </c>
      <c r="T5" s="8">
        <f t="shared" ref="T5:T53" si="16">O5*$B$7 / (1-$B$6)</f>
        <v>1380.8930588806506</v>
      </c>
      <c r="U5" s="8">
        <f t="shared" ref="U5:U53" si="17">(O5-$B$10)*$B$8*(1-E4)</f>
        <v>14364.068606810719</v>
      </c>
      <c r="V5" s="8">
        <f t="shared" ref="V5:V53" si="18">MAX(O5,$B$9)*E4</f>
        <v>710.02599999999995</v>
      </c>
      <c r="X5" s="8">
        <f t="shared" si="2"/>
        <v>43.069617835499997</v>
      </c>
      <c r="Y5" s="8">
        <f t="shared" si="3"/>
        <v>1166.1673787781219</v>
      </c>
      <c r="Z5" s="8">
        <f t="shared" si="4"/>
        <v>12130.489126632167</v>
      </c>
      <c r="AA5" s="8">
        <f t="shared" si="5"/>
        <v>599.61859751507291</v>
      </c>
      <c r="AC5" s="8">
        <f t="shared" si="6"/>
        <v>40.569669275302111</v>
      </c>
      <c r="AD5" s="8">
        <f t="shared" si="7"/>
        <v>1098.4779353597703</v>
      </c>
      <c r="AE5" s="8">
        <f t="shared" si="8"/>
        <v>11426.382604432556</v>
      </c>
      <c r="AF5" s="8">
        <f t="shared" si="9"/>
        <v>564.81411758560102</v>
      </c>
      <c r="AG5" s="8">
        <f t="shared" ref="AG5:AG53" si="19">SUM(AC5:AF5)</f>
        <v>13130.24432665323</v>
      </c>
      <c r="AI5" s="7" t="s">
        <v>26</v>
      </c>
      <c r="AJ5" s="24">
        <f>SUM(AF4:AF53)</f>
        <v>6289.5724322725582</v>
      </c>
      <c r="AR5" s="8"/>
    </row>
    <row r="6" spans="1:47" x14ac:dyDescent="0.2">
      <c r="A6" s="11" t="s">
        <v>18</v>
      </c>
      <c r="B6" s="52">
        <v>2.1999999999999999E-2</v>
      </c>
      <c r="D6">
        <v>63</v>
      </c>
      <c r="E6" s="53">
        <v>8.6648699999999999E-3</v>
      </c>
      <c r="G6">
        <v>3</v>
      </c>
      <c r="H6" s="53">
        <v>2.7830000000000001E-2</v>
      </c>
      <c r="I6" s="53">
        <f t="shared" si="10"/>
        <v>2.7449783708099751E-2</v>
      </c>
      <c r="J6" s="53">
        <f t="shared" si="0"/>
        <v>0.92095016751412118</v>
      </c>
      <c r="K6" s="53">
        <f t="shared" si="11"/>
        <v>2.2552250432572456E-2</v>
      </c>
      <c r="M6" s="8">
        <f t="shared" si="12"/>
        <v>81258.802918728543</v>
      </c>
      <c r="N6" s="21">
        <f t="shared" si="13"/>
        <v>15236.025547261599</v>
      </c>
      <c r="O6" s="8">
        <f t="shared" si="1"/>
        <v>96494.82846599014</v>
      </c>
      <c r="Q6" s="53">
        <f t="shared" si="14"/>
        <v>0.60108612581225163</v>
      </c>
      <c r="S6" s="8">
        <f t="shared" si="15"/>
        <v>52.02</v>
      </c>
      <c r="T6" s="8">
        <f t="shared" si="16"/>
        <v>1381.3165629078342</v>
      </c>
      <c r="U6" s="8">
        <f t="shared" si="17"/>
        <v>14358.130205106838</v>
      </c>
      <c r="V6" s="8">
        <f t="shared" si="18"/>
        <v>781.51</v>
      </c>
      <c r="X6" s="8">
        <f t="shared" si="2"/>
        <v>37.076225308115255</v>
      </c>
      <c r="Y6" s="8">
        <f t="shared" si="3"/>
        <v>984.5060382199581</v>
      </c>
      <c r="Z6" s="8">
        <f t="shared" si="4"/>
        <v>10233.473096651216</v>
      </c>
      <c r="AA6" s="8">
        <f t="shared" si="5"/>
        <v>557.0057831708026</v>
      </c>
      <c r="AC6" s="8">
        <f t="shared" si="6"/>
        <v>34.14535590830004</v>
      </c>
      <c r="AD6" s="8">
        <f t="shared" si="7"/>
        <v>906.68100081733417</v>
      </c>
      <c r="AE6" s="8">
        <f t="shared" si="8"/>
        <v>9424.5187626121897</v>
      </c>
      <c r="AF6" s="8">
        <f t="shared" si="9"/>
        <v>512.97456931748491</v>
      </c>
      <c r="AG6" s="8">
        <f t="shared" si="19"/>
        <v>10878.319688655309</v>
      </c>
      <c r="AI6" s="7" t="s">
        <v>30</v>
      </c>
      <c r="AJ6" s="24">
        <f>SUM(AJ2:AJ5)</f>
        <v>91202.566490872559</v>
      </c>
      <c r="AR6" s="8"/>
    </row>
    <row r="7" spans="1:47" x14ac:dyDescent="0.2">
      <c r="A7" s="11" t="s">
        <v>19</v>
      </c>
      <c r="B7" s="52">
        <v>1.4E-2</v>
      </c>
      <c r="D7">
        <v>64</v>
      </c>
      <c r="E7" s="53">
        <v>9.6527000000000002E-3</v>
      </c>
      <c r="G7">
        <v>4</v>
      </c>
      <c r="H7" s="53">
        <v>2.6370000000000001E-2</v>
      </c>
      <c r="I7" s="53">
        <f t="shared" si="10"/>
        <v>2.6028305521127008E-2</v>
      </c>
      <c r="J7" s="53">
        <f t="shared" si="0"/>
        <v>0.90112326459071324</v>
      </c>
      <c r="K7" s="53">
        <f t="shared" si="11"/>
        <v>2.1763870960208789E-2</v>
      </c>
      <c r="M7" s="8">
        <f t="shared" si="12"/>
        <v>81219.666893987189</v>
      </c>
      <c r="N7" s="21">
        <f t="shared" si="13"/>
        <v>15228.687542622592</v>
      </c>
      <c r="O7" s="8">
        <f t="shared" si="1"/>
        <v>96448.354436609778</v>
      </c>
      <c r="Q7" s="53">
        <f t="shared" si="14"/>
        <v>0.50649612377229203</v>
      </c>
      <c r="S7" s="8">
        <f t="shared" si="15"/>
        <v>53.060400000000001</v>
      </c>
      <c r="T7" s="8">
        <f t="shared" si="16"/>
        <v>1380.6512905036166</v>
      </c>
      <c r="U7" s="8">
        <f t="shared" si="17"/>
        <v>14338.922292165393</v>
      </c>
      <c r="V7" s="8">
        <f t="shared" si="18"/>
        <v>866.48699999999997</v>
      </c>
      <c r="X7" s="8">
        <f t="shared" si="2"/>
        <v>31.893870270048396</v>
      </c>
      <c r="Y7" s="8">
        <f t="shared" si="3"/>
        <v>829.89033530650443</v>
      </c>
      <c r="Z7" s="8">
        <f t="shared" si="4"/>
        <v>8618.9272489206269</v>
      </c>
      <c r="AA7" s="8">
        <f t="shared" si="5"/>
        <v>520.83331389668047</v>
      </c>
      <c r="AC7" s="8">
        <f t="shared" si="6"/>
        <v>28.740308498178702</v>
      </c>
      <c r="AD7" s="8">
        <f t="shared" si="7"/>
        <v>747.83348820367894</v>
      </c>
      <c r="AE7" s="8">
        <f t="shared" si="8"/>
        <v>7766.71585981721</v>
      </c>
      <c r="AF7" s="8">
        <f t="shared" si="9"/>
        <v>469.33501612617641</v>
      </c>
      <c r="AG7" s="8">
        <f t="shared" si="19"/>
        <v>9012.6246726452446</v>
      </c>
      <c r="AR7" s="8"/>
    </row>
    <row r="8" spans="1:47" x14ac:dyDescent="0.2">
      <c r="A8" s="11" t="s">
        <v>20</v>
      </c>
      <c r="B8" s="52">
        <v>0.15</v>
      </c>
      <c r="D8">
        <v>65</v>
      </c>
      <c r="E8" s="53">
        <v>1.0795270000000001E-2</v>
      </c>
      <c r="G8">
        <v>5</v>
      </c>
      <c r="H8" s="53">
        <v>2.5489999999999999E-2</v>
      </c>
      <c r="I8" s="53">
        <f t="shared" si="10"/>
        <v>2.5170547141944267E-2</v>
      </c>
      <c r="J8" s="53">
        <f t="shared" si="0"/>
        <v>0.88174468672828576</v>
      </c>
      <c r="K8" s="53">
        <f t="shared" si="11"/>
        <v>2.1739513625213296E-2</v>
      </c>
      <c r="M8" s="8">
        <f t="shared" si="12"/>
        <v>81178.572400251753</v>
      </c>
      <c r="N8" s="21">
        <f t="shared" si="13"/>
        <v>15220.9823250472</v>
      </c>
      <c r="O8" s="8">
        <f t="shared" si="1"/>
        <v>96399.554725298949</v>
      </c>
      <c r="Q8" s="53">
        <f t="shared" si="14"/>
        <v>0.42636600834260197</v>
      </c>
      <c r="S8" s="8">
        <f t="shared" si="15"/>
        <v>54.121608000000002</v>
      </c>
      <c r="T8" s="8">
        <f t="shared" si="16"/>
        <v>1379.9527261290239</v>
      </c>
      <c r="U8" s="8">
        <f t="shared" si="17"/>
        <v>14317.384769610309</v>
      </c>
      <c r="V8" s="8">
        <f t="shared" si="18"/>
        <v>965.27</v>
      </c>
      <c r="X8" s="8">
        <f t="shared" si="2"/>
        <v>27.412384664323472</v>
      </c>
      <c r="Y8" s="8">
        <f t="shared" si="3"/>
        <v>698.94070677335787</v>
      </c>
      <c r="Z8" s="8">
        <f t="shared" si="4"/>
        <v>7251.6998883640717</v>
      </c>
      <c r="AA8" s="8">
        <f t="shared" si="5"/>
        <v>488.90551339368034</v>
      </c>
      <c r="AC8" s="8">
        <f t="shared" si="6"/>
        <v>24.170724528319166</v>
      </c>
      <c r="AD8" s="8">
        <f t="shared" si="7"/>
        <v>616.28725453552113</v>
      </c>
      <c r="AE8" s="8">
        <f t="shared" si="8"/>
        <v>6394.1478463131234</v>
      </c>
      <c r="AF8" s="8">
        <f t="shared" si="9"/>
        <v>431.08983874704239</v>
      </c>
      <c r="AG8" s="8">
        <f t="shared" si="19"/>
        <v>7465.6956641240058</v>
      </c>
      <c r="AR8" s="8"/>
    </row>
    <row r="9" spans="1:47" x14ac:dyDescent="0.2">
      <c r="A9" s="11" t="s">
        <v>14</v>
      </c>
      <c r="B9" s="51">
        <v>100000</v>
      </c>
      <c r="D9">
        <v>66</v>
      </c>
      <c r="E9" s="53">
        <v>1.1728260000000001E-2</v>
      </c>
      <c r="G9">
        <v>6</v>
      </c>
      <c r="H9" s="53">
        <v>2.5020000000000001E-2</v>
      </c>
      <c r="I9" s="53">
        <f t="shared" si="10"/>
        <v>2.4712124595133091E-2</v>
      </c>
      <c r="J9" s="53">
        <f t="shared" si="0"/>
        <v>0.86219592102620657</v>
      </c>
      <c r="K9" s="53">
        <f t="shared" si="11"/>
        <v>2.2420011861077244E-2</v>
      </c>
      <c r="M9" s="8">
        <f t="shared" si="12"/>
        <v>81192.731414463808</v>
      </c>
      <c r="N9" s="21">
        <f t="shared" si="13"/>
        <v>15223.637140211962</v>
      </c>
      <c r="O9" s="8">
        <f t="shared" si="1"/>
        <v>96416.368554675777</v>
      </c>
      <c r="Q9" s="53">
        <f t="shared" si="14"/>
        <v>0.35849878133916313</v>
      </c>
      <c r="S9" s="8">
        <f t="shared" si="15"/>
        <v>55.204040160000005</v>
      </c>
      <c r="T9" s="8">
        <f t="shared" si="16"/>
        <v>1380.1934148931093</v>
      </c>
      <c r="U9" s="8">
        <f t="shared" si="17"/>
        <v>14303.361559366282</v>
      </c>
      <c r="V9" s="8">
        <f t="shared" si="18"/>
        <v>1079.527</v>
      </c>
      <c r="X9" s="8">
        <f t="shared" si="2"/>
        <v>23.537126247403897</v>
      </c>
      <c r="Y9" s="8">
        <f t="shared" si="3"/>
        <v>588.46755704871975</v>
      </c>
      <c r="Z9" s="8">
        <f t="shared" si="4"/>
        <v>6098.4671739480164</v>
      </c>
      <c r="AA9" s="8">
        <f t="shared" si="5"/>
        <v>460.27361788806411</v>
      </c>
      <c r="AC9" s="8">
        <f t="shared" si="6"/>
        <v>20.293614243190504</v>
      </c>
      <c r="AD9" s="8">
        <f t="shared" si="7"/>
        <v>507.37432734366269</v>
      </c>
      <c r="AE9" s="8">
        <f t="shared" si="8"/>
        <v>5258.0735218901973</v>
      </c>
      <c r="AF9" s="8">
        <f t="shared" si="9"/>
        <v>396.84603589906368</v>
      </c>
      <c r="AG9" s="8">
        <f t="shared" si="19"/>
        <v>6182.5874993761136</v>
      </c>
      <c r="AR9" s="8"/>
    </row>
    <row r="10" spans="1:47" x14ac:dyDescent="0.2">
      <c r="A10" s="11" t="s">
        <v>25</v>
      </c>
      <c r="B10" s="51">
        <v>20</v>
      </c>
      <c r="D10">
        <v>67</v>
      </c>
      <c r="E10" s="53">
        <v>1.2797940000000001E-2</v>
      </c>
      <c r="G10">
        <v>7</v>
      </c>
      <c r="H10" s="53">
        <v>2.477E-2</v>
      </c>
      <c r="I10" s="53">
        <f t="shared" si="10"/>
        <v>2.4468197167211519E-2</v>
      </c>
      <c r="J10" s="53">
        <f t="shared" si="0"/>
        <v>0.84258782390013232</v>
      </c>
      <c r="K10" s="53">
        <f t="shared" si="11"/>
        <v>2.3004632599682183E-2</v>
      </c>
      <c r="M10" s="8">
        <f t="shared" si="12"/>
        <v>81254.382012178394</v>
      </c>
      <c r="N10" s="21">
        <f t="shared" si="13"/>
        <v>15235.196627283445</v>
      </c>
      <c r="O10" s="8">
        <f t="shared" si="1"/>
        <v>96489.578639461834</v>
      </c>
      <c r="Q10" s="53">
        <f t="shared" si="14"/>
        <v>0.30115008225864409</v>
      </c>
      <c r="S10" s="8">
        <f t="shared" si="15"/>
        <v>56.308120963200004</v>
      </c>
      <c r="T10" s="8">
        <f t="shared" si="16"/>
        <v>1381.241412016836</v>
      </c>
      <c r="U10" s="8">
        <f t="shared" si="17"/>
        <v>14300.723750863166</v>
      </c>
      <c r="V10" s="8">
        <f t="shared" si="18"/>
        <v>1172.826</v>
      </c>
      <c r="X10" s="8">
        <f t="shared" si="2"/>
        <v>20.186392744805385</v>
      </c>
      <c r="Y10" s="8">
        <f t="shared" si="3"/>
        <v>495.17336294322058</v>
      </c>
      <c r="Z10" s="8">
        <f t="shared" si="4"/>
        <v>5126.7920369524709</v>
      </c>
      <c r="AA10" s="8">
        <f t="shared" si="5"/>
        <v>420.45669172288535</v>
      </c>
      <c r="AC10" s="8">
        <f t="shared" si="6"/>
        <v>17.00880873523899</v>
      </c>
      <c r="AD10" s="8">
        <f t="shared" si="7"/>
        <v>417.22704633563865</v>
      </c>
      <c r="AE10" s="8">
        <f t="shared" si="8"/>
        <v>4319.7725460043093</v>
      </c>
      <c r="AF10" s="8">
        <f t="shared" si="9"/>
        <v>354.27168892303473</v>
      </c>
      <c r="AG10" s="8">
        <f t="shared" si="19"/>
        <v>5108.2800899982221</v>
      </c>
      <c r="AR10" s="8"/>
    </row>
    <row r="11" spans="1:47" x14ac:dyDescent="0.2">
      <c r="A11" s="17" t="s">
        <v>69</v>
      </c>
      <c r="B11" s="68">
        <v>0.25</v>
      </c>
      <c r="D11">
        <v>68</v>
      </c>
      <c r="E11" s="53">
        <v>1.397499E-2</v>
      </c>
      <c r="G11">
        <v>8</v>
      </c>
      <c r="H11" s="53">
        <v>2.4660000000000001E-2</v>
      </c>
      <c r="I11" s="53">
        <f t="shared" si="10"/>
        <v>2.4360850246257219E-2</v>
      </c>
      <c r="J11" s="53">
        <f t="shared" si="0"/>
        <v>0.8229278065902943</v>
      </c>
      <c r="K11" s="53">
        <f t="shared" si="11"/>
        <v>2.3609421799577101E-2</v>
      </c>
      <c r="M11" s="8">
        <f t="shared" si="12"/>
        <v>81365.273383019186</v>
      </c>
      <c r="N11" s="21">
        <f t="shared" si="13"/>
        <v>15255.988759316095</v>
      </c>
      <c r="O11" s="8">
        <f t="shared" si="1"/>
        <v>96621.262142335283</v>
      </c>
      <c r="Q11" s="53">
        <f t="shared" si="14"/>
        <v>0.25270158433866746</v>
      </c>
      <c r="S11" s="8">
        <f t="shared" si="15"/>
        <v>57.434283382464002</v>
      </c>
      <c r="T11" s="8">
        <f t="shared" si="16"/>
        <v>1383.1264519352701</v>
      </c>
      <c r="U11" s="8">
        <f t="shared" si="17"/>
        <v>14304.74474782701</v>
      </c>
      <c r="V11" s="8">
        <f t="shared" si="18"/>
        <v>1279.7940000000001</v>
      </c>
      <c r="X11" s="8">
        <f t="shared" si="2"/>
        <v>17.296339165095311</v>
      </c>
      <c r="Y11" s="8">
        <f t="shared" si="3"/>
        <v>416.52864477441312</v>
      </c>
      <c r="Z11" s="8">
        <f t="shared" si="4"/>
        <v>4307.8750574970109</v>
      </c>
      <c r="AA11" s="8">
        <f t="shared" si="5"/>
        <v>385.41006837411919</v>
      </c>
      <c r="AC11" s="8">
        <f t="shared" si="6"/>
        <v>14.233638451173686</v>
      </c>
      <c r="AD11" s="8">
        <f t="shared" si="7"/>
        <v>342.77300402623564</v>
      </c>
      <c r="AE11" s="8">
        <f t="shared" si="8"/>
        <v>3545.0701721310529</v>
      </c>
      <c r="AF11" s="8">
        <f t="shared" si="9"/>
        <v>317.16466220492924</v>
      </c>
      <c r="AG11" s="8">
        <f t="shared" si="19"/>
        <v>4219.2414768133913</v>
      </c>
      <c r="AR11" s="8"/>
    </row>
    <row r="12" spans="1:47" x14ac:dyDescent="0.2">
      <c r="D12">
        <v>69</v>
      </c>
      <c r="E12" s="53">
        <v>1.5660050000000002E-2</v>
      </c>
      <c r="G12">
        <v>9</v>
      </c>
      <c r="H12" s="53">
        <v>2.4639999999999999E-2</v>
      </c>
      <c r="I12" s="53">
        <f t="shared" si="10"/>
        <v>2.4341331386158117E-2</v>
      </c>
      <c r="J12" s="53">
        <f t="shared" si="0"/>
        <v>0.80326389514893914</v>
      </c>
      <c r="K12" s="53">
        <f t="shared" si="11"/>
        <v>2.4185180505365337E-2</v>
      </c>
      <c r="M12" s="8">
        <f t="shared" si="12"/>
        <v>81523.240297631026</v>
      </c>
      <c r="N12" s="21">
        <f t="shared" si="13"/>
        <v>15285.607555805815</v>
      </c>
      <c r="O12" s="8">
        <f t="shared" si="1"/>
        <v>96808.847853436833</v>
      </c>
      <c r="Q12" s="53">
        <f t="shared" si="14"/>
        <v>0.21179456989086784</v>
      </c>
      <c r="S12" s="8">
        <f t="shared" si="15"/>
        <v>58.582969050113284</v>
      </c>
      <c r="T12" s="8">
        <f t="shared" si="16"/>
        <v>1385.8117279633086</v>
      </c>
      <c r="U12" s="8">
        <f t="shared" si="17"/>
        <v>14315.433700886029</v>
      </c>
      <c r="V12" s="8">
        <f t="shared" si="18"/>
        <v>1397.499</v>
      </c>
      <c r="X12" s="8">
        <f t="shared" si="2"/>
        <v>14.804009094226748</v>
      </c>
      <c r="Y12" s="8">
        <f t="shared" si="3"/>
        <v>350.19681925143453</v>
      </c>
      <c r="Z12" s="8">
        <f t="shared" si="4"/>
        <v>3617.5327767090535</v>
      </c>
      <c r="AA12" s="8">
        <f t="shared" si="5"/>
        <v>353.15021141170342</v>
      </c>
      <c r="AC12" s="8">
        <f t="shared" si="6"/>
        <v>11.891526008848896</v>
      </c>
      <c r="AD12" s="8">
        <f t="shared" si="7"/>
        <v>281.30046110067633</v>
      </c>
      <c r="AE12" s="8">
        <f t="shared" si="8"/>
        <v>2905.8334690482716</v>
      </c>
      <c r="AF12" s="8">
        <f t="shared" si="9"/>
        <v>283.67281439123622</v>
      </c>
      <c r="AG12" s="8">
        <f t="shared" si="19"/>
        <v>3482.6982705490327</v>
      </c>
      <c r="AR12" s="8"/>
    </row>
    <row r="13" spans="1:47" x14ac:dyDescent="0.2">
      <c r="D13">
        <v>70</v>
      </c>
      <c r="E13" s="53">
        <v>1.7473579999999999E-2</v>
      </c>
      <c r="G13">
        <v>10</v>
      </c>
      <c r="H13" s="53">
        <v>2.47E-2</v>
      </c>
      <c r="I13" s="53">
        <f t="shared" si="10"/>
        <v>2.4399886823535121E-2</v>
      </c>
      <c r="J13" s="53">
        <f t="shared" si="0"/>
        <v>0.78348852098697153</v>
      </c>
      <c r="K13" s="53">
        <f t="shared" si="11"/>
        <v>2.4926885759928158E-2</v>
      </c>
      <c r="M13" s="8">
        <f t="shared" si="12"/>
        <v>81742.119978905219</v>
      </c>
      <c r="N13" s="21">
        <f t="shared" si="13"/>
        <v>15326.647496044727</v>
      </c>
      <c r="O13" s="8">
        <f t="shared" si="1"/>
        <v>97068.767474949942</v>
      </c>
      <c r="Q13" s="53">
        <f t="shared" si="14"/>
        <v>0.17720617788615109</v>
      </c>
      <c r="S13" s="8">
        <f t="shared" si="15"/>
        <v>59.754628431115549</v>
      </c>
      <c r="T13" s="8">
        <f t="shared" si="16"/>
        <v>1389.5324587416146</v>
      </c>
      <c r="U13" s="8">
        <f t="shared" si="17"/>
        <v>14329.346838578076</v>
      </c>
      <c r="V13" s="8">
        <f t="shared" si="18"/>
        <v>1566.0050000000001</v>
      </c>
      <c r="X13" s="8">
        <f t="shared" si="2"/>
        <v>12.655705827556741</v>
      </c>
      <c r="Y13" s="8">
        <f t="shared" si="3"/>
        <v>294.29542944858031</v>
      </c>
      <c r="Z13" s="8">
        <f t="shared" si="4"/>
        <v>3034.8778504937104</v>
      </c>
      <c r="AA13" s="8">
        <f t="shared" si="5"/>
        <v>331.67135542194853</v>
      </c>
      <c r="AC13" s="8">
        <f t="shared" si="6"/>
        <v>9.9156002408786268</v>
      </c>
      <c r="AD13" s="8">
        <f t="shared" si="7"/>
        <v>230.57709075189382</v>
      </c>
      <c r="AE13" s="8">
        <f t="shared" si="8"/>
        <v>2377.7919584594365</v>
      </c>
      <c r="AF13" s="8">
        <f t="shared" si="9"/>
        <v>259.86069971328664</v>
      </c>
      <c r="AG13" s="8">
        <f t="shared" si="19"/>
        <v>2878.1453491654956</v>
      </c>
      <c r="AR13" s="8"/>
    </row>
    <row r="14" spans="1:47" x14ac:dyDescent="0.2">
      <c r="D14">
        <v>71</v>
      </c>
      <c r="E14" s="53">
        <v>1.9737480000000002E-2</v>
      </c>
      <c r="G14">
        <v>11</v>
      </c>
      <c r="H14" s="53">
        <v>2.487E-2</v>
      </c>
      <c r="I14" s="53">
        <f t="shared" si="10"/>
        <v>2.4565775278567011E-2</v>
      </c>
      <c r="J14" s="53">
        <f t="shared" si="0"/>
        <v>0.76320887666583503</v>
      </c>
      <c r="K14" s="53">
        <f t="shared" si="11"/>
        <v>2.622465982888585E-2</v>
      </c>
      <c r="M14" s="8">
        <f t="shared" si="12"/>
        <v>82068.023997806333</v>
      </c>
      <c r="N14" s="21">
        <f t="shared" si="13"/>
        <v>15387.754499588686</v>
      </c>
      <c r="O14" s="8">
        <f t="shared" si="1"/>
        <v>97455.778497395018</v>
      </c>
      <c r="Q14" s="53">
        <f t="shared" si="14"/>
        <v>0.14799328882630872</v>
      </c>
      <c r="S14" s="8">
        <f t="shared" si="15"/>
        <v>60.949720999737863</v>
      </c>
      <c r="T14" s="8">
        <f t="shared" si="16"/>
        <v>1395.0724938277408</v>
      </c>
      <c r="U14" s="8">
        <f t="shared" si="17"/>
        <v>14359.983994043776</v>
      </c>
      <c r="V14" s="8">
        <f t="shared" si="18"/>
        <v>1747.3579999999999</v>
      </c>
      <c r="X14" s="8">
        <f t="shared" si="2"/>
        <v>10.800667101590827</v>
      </c>
      <c r="Y14" s="8">
        <f t="shared" si="3"/>
        <v>247.21546450531505</v>
      </c>
      <c r="Z14" s="8">
        <f t="shared" si="4"/>
        <v>2544.6778780908039</v>
      </c>
      <c r="AA14" s="8">
        <f t="shared" si="5"/>
        <v>309.64263257878918</v>
      </c>
      <c r="AC14" s="8">
        <f t="shared" si="6"/>
        <v>8.2431650058467749</v>
      </c>
      <c r="AD14" s="8">
        <f t="shared" si="7"/>
        <v>188.67703695952412</v>
      </c>
      <c r="AE14" s="8">
        <f t="shared" si="8"/>
        <v>1942.1207448140831</v>
      </c>
      <c r="AF14" s="8">
        <f t="shared" si="9"/>
        <v>236.32200577830957</v>
      </c>
      <c r="AG14" s="8">
        <f t="shared" si="19"/>
        <v>2375.3629525577635</v>
      </c>
      <c r="AR14" s="8"/>
    </row>
    <row r="15" spans="1:47" x14ac:dyDescent="0.2">
      <c r="D15">
        <v>72</v>
      </c>
      <c r="E15" s="53">
        <v>2.1721769999999998E-2</v>
      </c>
      <c r="G15">
        <v>12</v>
      </c>
      <c r="H15" s="53">
        <v>2.487E-2</v>
      </c>
      <c r="I15" s="53">
        <f t="shared" si="10"/>
        <v>2.4565775278567011E-2</v>
      </c>
      <c r="J15" s="53">
        <f t="shared" si="0"/>
        <v>0.7446884743097516</v>
      </c>
      <c r="K15" s="53">
        <f t="shared" si="11"/>
        <v>2.4565775278566938E-2</v>
      </c>
      <c r="M15" s="8">
        <f t="shared" si="12"/>
        <v>82258.656528029882</v>
      </c>
      <c r="N15" s="21">
        <f t="shared" si="13"/>
        <v>15423.498099005599</v>
      </c>
      <c r="O15" s="8">
        <f t="shared" si="1"/>
        <v>97682.154627035488</v>
      </c>
      <c r="Q15" s="53">
        <f t="shared" si="14"/>
        <v>0.12331143311077045</v>
      </c>
      <c r="S15" s="8">
        <f t="shared" si="15"/>
        <v>62.168715419732621</v>
      </c>
      <c r="T15" s="8">
        <f t="shared" si="16"/>
        <v>1398.3130519207534</v>
      </c>
      <c r="U15" s="8">
        <f t="shared" si="17"/>
        <v>14360.182470499121</v>
      </c>
      <c r="V15" s="8">
        <f t="shared" si="18"/>
        <v>1973.7480000000003</v>
      </c>
      <c r="X15" s="8">
        <f t="shared" si="2"/>
        <v>9.2005526570730822</v>
      </c>
      <c r="Y15" s="8">
        <f t="shared" si="3"/>
        <v>206.94094736250528</v>
      </c>
      <c r="Z15" s="8">
        <f t="shared" si="4"/>
        <v>2125.2106319550721</v>
      </c>
      <c r="AA15" s="8">
        <f t="shared" si="5"/>
        <v>292.10145783434922</v>
      </c>
      <c r="AC15" s="8">
        <f t="shared" si="6"/>
        <v>6.8515455210022846</v>
      </c>
      <c r="AD15" s="8">
        <f t="shared" si="7"/>
        <v>154.10653836359867</v>
      </c>
      <c r="AE15" s="8">
        <f t="shared" si="8"/>
        <v>1582.6198630974857</v>
      </c>
      <c r="AF15" s="8">
        <f t="shared" si="9"/>
        <v>217.52458897831576</v>
      </c>
      <c r="AG15" s="8">
        <f t="shared" si="19"/>
        <v>1961.1025359604023</v>
      </c>
      <c r="AR15" s="8"/>
    </row>
    <row r="16" spans="1:47" x14ac:dyDescent="0.2">
      <c r="D16">
        <v>73</v>
      </c>
      <c r="E16" s="53">
        <v>2.3921029999999999E-2</v>
      </c>
      <c r="G16">
        <v>13</v>
      </c>
      <c r="H16" s="53">
        <v>2.4920000000000001E-2</v>
      </c>
      <c r="I16" s="53">
        <f t="shared" si="10"/>
        <v>2.4614560763919189E-2</v>
      </c>
      <c r="J16" s="53">
        <f t="shared" si="0"/>
        <v>0.72615681422166578</v>
      </c>
      <c r="K16" s="53">
        <f t="shared" si="11"/>
        <v>2.519998658814547E-2</v>
      </c>
      <c r="M16" s="8">
        <f t="shared" si="12"/>
        <v>82502.039008492677</v>
      </c>
      <c r="N16" s="21">
        <f t="shared" si="13"/>
        <v>15469.132314092372</v>
      </c>
      <c r="O16" s="8">
        <f t="shared" si="1"/>
        <v>97971.171322585054</v>
      </c>
      <c r="Q16" s="53">
        <f t="shared" si="14"/>
        <v>0.10253795694401271</v>
      </c>
      <c r="S16" s="8">
        <f t="shared" si="15"/>
        <v>63.412089728127278</v>
      </c>
      <c r="T16" s="8">
        <f t="shared" si="16"/>
        <v>1402.4503052312791</v>
      </c>
      <c r="U16" s="8">
        <f t="shared" si="17"/>
        <v>14373.52477618279</v>
      </c>
      <c r="V16" s="8">
        <f t="shared" si="18"/>
        <v>2172.1769999999997</v>
      </c>
      <c r="X16" s="8">
        <f t="shared" si="2"/>
        <v>7.8194356609241407</v>
      </c>
      <c r="Y16" s="8">
        <f t="shared" si="3"/>
        <v>172.93815700470648</v>
      </c>
      <c r="Z16" s="8">
        <f t="shared" si="4"/>
        <v>1772.4199390042659</v>
      </c>
      <c r="AA16" s="8">
        <f t="shared" si="5"/>
        <v>267.85425884025398</v>
      </c>
      <c r="AC16" s="8">
        <f t="shared" si="6"/>
        <v>5.6781364885479597</v>
      </c>
      <c r="AD16" s="8">
        <f t="shared" si="7"/>
        <v>125.58022114790391</v>
      </c>
      <c r="AE16" s="8">
        <f t="shared" si="8"/>
        <v>1287.054816370297</v>
      </c>
      <c r="AF16" s="8">
        <f t="shared" si="9"/>
        <v>194.5041952751443</v>
      </c>
      <c r="AG16" s="8">
        <f t="shared" si="19"/>
        <v>1612.8173692818932</v>
      </c>
      <c r="AR16" s="8"/>
    </row>
    <row r="17" spans="4:44" x14ac:dyDescent="0.2">
      <c r="D17">
        <v>74</v>
      </c>
      <c r="E17" s="53">
        <v>2.5978890000000001E-2</v>
      </c>
      <c r="G17">
        <v>14</v>
      </c>
      <c r="H17" s="53">
        <v>2.4989999999999998E-2</v>
      </c>
      <c r="I17" s="53">
        <f t="shared" si="10"/>
        <v>2.4682856445219562E-2</v>
      </c>
      <c r="J17" s="53">
        <f t="shared" si="0"/>
        <v>0.70782386801134656</v>
      </c>
      <c r="K17" s="53">
        <f t="shared" si="11"/>
        <v>2.5570700302124431E-2</v>
      </c>
      <c r="M17" s="8">
        <f t="shared" si="12"/>
        <v>82776.822411940811</v>
      </c>
      <c r="N17" s="21">
        <f t="shared" si="13"/>
        <v>15520.6542022389</v>
      </c>
      <c r="O17" s="8">
        <f t="shared" si="1"/>
        <v>98297.476614179715</v>
      </c>
      <c r="Q17" s="53">
        <f t="shared" si="14"/>
        <v>8.5072371889843831E-2</v>
      </c>
      <c r="S17" s="8">
        <f t="shared" si="15"/>
        <v>64.680331522689826</v>
      </c>
      <c r="T17" s="8">
        <f t="shared" si="16"/>
        <v>1407.1213421252721</v>
      </c>
      <c r="U17" s="8">
        <f t="shared" si="17"/>
        <v>14388.986722165142</v>
      </c>
      <c r="V17" s="8">
        <f t="shared" si="18"/>
        <v>2392.1030000000001</v>
      </c>
      <c r="X17" s="8">
        <f t="shared" si="2"/>
        <v>6.6321890487980379</v>
      </c>
      <c r="Y17" s="8">
        <f t="shared" si="3"/>
        <v>144.28334759384254</v>
      </c>
      <c r="Z17" s="8">
        <f t="shared" si="4"/>
        <v>1475.41730098534</v>
      </c>
      <c r="AA17" s="8">
        <f t="shared" si="5"/>
        <v>245.28135441964366</v>
      </c>
      <c r="AC17" s="8">
        <f t="shared" si="6"/>
        <v>4.6944217059027205</v>
      </c>
      <c r="AD17" s="8">
        <f t="shared" si="7"/>
        <v>102.12719718349923</v>
      </c>
      <c r="AE17" s="8">
        <f t="shared" si="8"/>
        <v>1044.3355809143045</v>
      </c>
      <c r="AF17" s="8">
        <f t="shared" si="9"/>
        <v>173.61599703637418</v>
      </c>
      <c r="AG17" s="8">
        <f t="shared" si="19"/>
        <v>1324.7731968400806</v>
      </c>
      <c r="AR17" s="8"/>
    </row>
    <row r="18" spans="4:44" x14ac:dyDescent="0.2">
      <c r="D18">
        <v>75</v>
      </c>
      <c r="E18" s="53">
        <v>2.922232E-2</v>
      </c>
      <c r="G18">
        <v>15</v>
      </c>
      <c r="H18" s="53">
        <v>2.4979999999999999E-2</v>
      </c>
      <c r="I18" s="53">
        <f t="shared" si="10"/>
        <v>2.4673100204884196E-2</v>
      </c>
      <c r="J18" s="53">
        <f t="shared" si="0"/>
        <v>0.69066767586788669</v>
      </c>
      <c r="K18" s="53">
        <f t="shared" si="11"/>
        <v>2.4536512840189015E-2</v>
      </c>
      <c r="M18" s="8">
        <f t="shared" si="12"/>
        <v>82966.673538954637</v>
      </c>
      <c r="N18" s="21">
        <f t="shared" si="13"/>
        <v>15556.251288553991</v>
      </c>
      <c r="O18" s="8">
        <f t="shared" si="1"/>
        <v>98522.924827508628</v>
      </c>
      <c r="Q18" s="53">
        <f t="shared" si="14"/>
        <v>7.0432943183706714E-2</v>
      </c>
      <c r="S18" s="8">
        <f t="shared" si="15"/>
        <v>65.973938153143621</v>
      </c>
      <c r="T18" s="8">
        <f t="shared" si="16"/>
        <v>1410.3486171627003</v>
      </c>
      <c r="U18" s="8">
        <f t="shared" si="17"/>
        <v>14391.589226810476</v>
      </c>
      <c r="V18" s="8">
        <f t="shared" si="18"/>
        <v>2597.8890000000001</v>
      </c>
      <c r="X18" s="8">
        <f t="shared" si="2"/>
        <v>5.612559401601791</v>
      </c>
      <c r="Y18" s="8">
        <f t="shared" si="3"/>
        <v>119.98170205359223</v>
      </c>
      <c r="Z18" s="8">
        <f t="shared" si="4"/>
        <v>1224.3266307890908</v>
      </c>
      <c r="AA18" s="8">
        <f t="shared" si="5"/>
        <v>221.00857913653451</v>
      </c>
      <c r="AC18" s="8">
        <f t="shared" si="6"/>
        <v>3.8764133575747657</v>
      </c>
      <c r="AD18" s="8">
        <f t="shared" si="7"/>
        <v>82.867483304027786</v>
      </c>
      <c r="AE18" s="8">
        <f t="shared" si="8"/>
        <v>845.60282859026154</v>
      </c>
      <c r="AF18" s="8">
        <f t="shared" si="9"/>
        <v>152.6434816990942</v>
      </c>
      <c r="AG18" s="8">
        <f t="shared" si="19"/>
        <v>1084.9902069509583</v>
      </c>
      <c r="AR18" s="8"/>
    </row>
    <row r="19" spans="4:44" x14ac:dyDescent="0.2">
      <c r="D19">
        <v>76</v>
      </c>
      <c r="E19" s="53">
        <v>3.2869429999999998E-2</v>
      </c>
      <c r="G19">
        <v>16</v>
      </c>
      <c r="H19" s="53">
        <v>2.486E-2</v>
      </c>
      <c r="I19" s="53">
        <f t="shared" si="10"/>
        <v>2.4556017895887416E-2</v>
      </c>
      <c r="J19" s="53">
        <f t="shared" si="0"/>
        <v>0.67509876092267385</v>
      </c>
      <c r="K19" s="53">
        <f t="shared" si="11"/>
        <v>2.2799783260935555E-2</v>
      </c>
      <c r="M19" s="8">
        <f t="shared" si="12"/>
        <v>83012.664280582903</v>
      </c>
      <c r="N19" s="21">
        <f t="shared" si="13"/>
        <v>15564.87455260929</v>
      </c>
      <c r="O19" s="8">
        <f t="shared" si="1"/>
        <v>98577.5388331922</v>
      </c>
      <c r="Q19" s="53">
        <f t="shared" si="14"/>
        <v>5.811851980253302E-2</v>
      </c>
      <c r="S19" s="8">
        <f t="shared" si="15"/>
        <v>67.293416916206496</v>
      </c>
      <c r="T19" s="8">
        <f t="shared" si="16"/>
        <v>1411.1304127450828</v>
      </c>
      <c r="U19" s="8">
        <f t="shared" si="17"/>
        <v>14351.618834249433</v>
      </c>
      <c r="V19" s="8">
        <f t="shared" si="18"/>
        <v>2922.232</v>
      </c>
      <c r="X19" s="8">
        <f t="shared" si="2"/>
        <v>4.7396734102966604</v>
      </c>
      <c r="Y19" s="8">
        <f t="shared" si="3"/>
        <v>99.39006818567502</v>
      </c>
      <c r="Z19" s="8">
        <f t="shared" si="4"/>
        <v>1010.8267539469056</v>
      </c>
      <c r="AA19" s="8">
        <f t="shared" si="5"/>
        <v>205.82140042560962</v>
      </c>
      <c r="AC19" s="8">
        <f t="shared" si="6"/>
        <v>3.1997476464694192</v>
      </c>
      <c r="AD19" s="8">
        <f t="shared" si="7"/>
        <v>67.09811188016927</v>
      </c>
      <c r="AE19" s="8">
        <f t="shared" si="8"/>
        <v>682.40788909704452</v>
      </c>
      <c r="AF19" s="8">
        <f t="shared" si="9"/>
        <v>138.94977239869854</v>
      </c>
      <c r="AG19" s="8">
        <f t="shared" si="19"/>
        <v>891.65552102238178</v>
      </c>
      <c r="AR19" s="8"/>
    </row>
    <row r="20" spans="4:44" x14ac:dyDescent="0.2">
      <c r="D20">
        <v>77</v>
      </c>
      <c r="E20" s="53">
        <v>3.7547710000000005E-2</v>
      </c>
      <c r="G20">
        <v>17</v>
      </c>
      <c r="H20" s="53">
        <v>2.4660000000000001E-2</v>
      </c>
      <c r="I20" s="53">
        <f t="shared" si="10"/>
        <v>2.4360850246257219E-2</v>
      </c>
      <c r="J20" s="53">
        <f t="shared" si="0"/>
        <v>0.66091208289531456</v>
      </c>
      <c r="K20" s="53">
        <f t="shared" si="11"/>
        <v>2.1238167852174087E-2</v>
      </c>
      <c r="M20" s="8">
        <f t="shared" si="12"/>
        <v>82929.076023361544</v>
      </c>
      <c r="N20" s="21">
        <f t="shared" si="13"/>
        <v>15549.201754380285</v>
      </c>
      <c r="O20" s="8">
        <f t="shared" si="1"/>
        <v>98478.277777741823</v>
      </c>
      <c r="Q20" s="53">
        <f t="shared" si="14"/>
        <v>4.777696760655304E-2</v>
      </c>
      <c r="S20" s="8">
        <f t="shared" si="15"/>
        <v>68.639285254530634</v>
      </c>
      <c r="T20" s="8">
        <f t="shared" si="16"/>
        <v>1409.709497840885</v>
      </c>
      <c r="U20" s="8">
        <f t="shared" si="17"/>
        <v>14283.301546260867</v>
      </c>
      <c r="V20" s="8">
        <f t="shared" si="18"/>
        <v>3286.9429999999998</v>
      </c>
      <c r="X20" s="8">
        <f t="shared" si="2"/>
        <v>3.9892136592971514</v>
      </c>
      <c r="Y20" s="8">
        <f t="shared" si="3"/>
        <v>81.930229366084347</v>
      </c>
      <c r="Z20" s="8">
        <f t="shared" si="4"/>
        <v>830.12434376191277</v>
      </c>
      <c r="AA20" s="8">
        <f t="shared" si="5"/>
        <v>191.03226183529728</v>
      </c>
      <c r="AC20" s="8">
        <f t="shared" si="6"/>
        <v>2.6365195086805202</v>
      </c>
      <c r="AD20" s="8">
        <f t="shared" si="7"/>
        <v>54.148678542429671</v>
      </c>
      <c r="AE20" s="8">
        <f t="shared" si="8"/>
        <v>548.63920909779188</v>
      </c>
      <c r="AF20" s="8">
        <f t="shared" si="9"/>
        <v>126.25553006976943</v>
      </c>
      <c r="AG20" s="8">
        <f t="shared" si="19"/>
        <v>731.67993721867151</v>
      </c>
      <c r="AR20" s="8"/>
    </row>
    <row r="21" spans="4:44" x14ac:dyDescent="0.2">
      <c r="D21">
        <v>78</v>
      </c>
      <c r="E21" s="53">
        <v>4.150015E-2</v>
      </c>
      <c r="G21">
        <v>18</v>
      </c>
      <c r="H21" s="53">
        <v>2.4459999999999999E-2</v>
      </c>
      <c r="I21" s="53">
        <f t="shared" si="10"/>
        <v>2.4165644498780187E-2</v>
      </c>
      <c r="J21" s="53">
        <f t="shared" si="0"/>
        <v>0.64727657622441392</v>
      </c>
      <c r="K21" s="53">
        <f t="shared" si="11"/>
        <v>2.0847146791670716E-2</v>
      </c>
      <c r="M21" s="8">
        <f t="shared" si="12"/>
        <v>82813.183903199519</v>
      </c>
      <c r="N21" s="21">
        <f t="shared" si="13"/>
        <v>15527.471981849905</v>
      </c>
      <c r="O21" s="8">
        <f t="shared" si="1"/>
        <v>98340.655885049418</v>
      </c>
      <c r="Q21" s="53">
        <f t="shared" si="14"/>
        <v>3.9085594099855368E-2</v>
      </c>
      <c r="S21" s="8">
        <f t="shared" si="15"/>
        <v>70.012070959621255</v>
      </c>
      <c r="T21" s="8">
        <f t="shared" si="16"/>
        <v>1407.7394502972311</v>
      </c>
      <c r="U21" s="8">
        <f t="shared" si="17"/>
        <v>14194.341061630168</v>
      </c>
      <c r="V21" s="8">
        <f t="shared" si="18"/>
        <v>3754.7710000000006</v>
      </c>
      <c r="X21" s="8">
        <f t="shared" si="2"/>
        <v>3.3449644463055175</v>
      </c>
      <c r="Y21" s="8">
        <f t="shared" si="3"/>
        <v>67.257522115317599</v>
      </c>
      <c r="Z21" s="8">
        <f t="shared" si="4"/>
        <v>678.16257309787022</v>
      </c>
      <c r="AA21" s="8">
        <f t="shared" si="5"/>
        <v>179.39157243702479</v>
      </c>
      <c r="AC21" s="8">
        <f t="shared" si="6"/>
        <v>2.1651171343970277</v>
      </c>
      <c r="AD21" s="8">
        <f t="shared" si="7"/>
        <v>43.53421864014058</v>
      </c>
      <c r="AE21" s="8">
        <f t="shared" si="8"/>
        <v>438.95874843832826</v>
      </c>
      <c r="AF21" s="8">
        <f t="shared" si="9"/>
        <v>116.11596281055135</v>
      </c>
      <c r="AG21" s="8">
        <f t="shared" si="19"/>
        <v>600.77404702341721</v>
      </c>
      <c r="AR21" s="8"/>
    </row>
    <row r="22" spans="4:44" x14ac:dyDescent="0.2">
      <c r="D22">
        <v>79</v>
      </c>
      <c r="E22" s="53">
        <v>4.704303E-2</v>
      </c>
      <c r="G22">
        <v>19</v>
      </c>
      <c r="H22" s="53">
        <v>2.427E-2</v>
      </c>
      <c r="I22" s="53">
        <f t="shared" si="10"/>
        <v>2.3980163736996421E-2</v>
      </c>
      <c r="J22" s="53">
        <f t="shared" si="0"/>
        <v>0.63405275958074014</v>
      </c>
      <c r="K22" s="53">
        <f t="shared" si="11"/>
        <v>2.0641510024888652E-2</v>
      </c>
      <c r="M22" s="8">
        <f t="shared" si="12"/>
        <v>82680.449851873534</v>
      </c>
      <c r="N22" s="21">
        <f t="shared" si="13"/>
        <v>15502.584347226282</v>
      </c>
      <c r="O22" s="8">
        <f t="shared" si="1"/>
        <v>98183.034199099813</v>
      </c>
      <c r="Q22" s="53">
        <f t="shared" si="14"/>
        <v>3.1844005669591419E-2</v>
      </c>
      <c r="S22" s="8">
        <f t="shared" si="15"/>
        <v>71.412312378813681</v>
      </c>
      <c r="T22" s="8">
        <f t="shared" si="16"/>
        <v>1405.4831071445781</v>
      </c>
      <c r="U22" s="8">
        <f t="shared" si="17"/>
        <v>14113.388033307307</v>
      </c>
      <c r="V22" s="8">
        <f t="shared" si="18"/>
        <v>4150.0150000000003</v>
      </c>
      <c r="X22" s="8">
        <f t="shared" si="2"/>
        <v>2.7911926553703883</v>
      </c>
      <c r="Y22" s="8">
        <f t="shared" si="3"/>
        <v>54.934142240056509</v>
      </c>
      <c r="Z22" s="8">
        <f t="shared" si="4"/>
        <v>551.63015604360544</v>
      </c>
      <c r="AA22" s="8">
        <f t="shared" si="5"/>
        <v>162.20580179831128</v>
      </c>
      <c r="AC22" s="8">
        <f t="shared" si="6"/>
        <v>1.7697634056590885</v>
      </c>
      <c r="AD22" s="8">
        <f t="shared" si="7"/>
        <v>34.831144482508734</v>
      </c>
      <c r="AE22" s="8">
        <f t="shared" si="8"/>
        <v>349.76262270740233</v>
      </c>
      <c r="AF22" s="8">
        <f t="shared" si="9"/>
        <v>102.84703625022586</v>
      </c>
      <c r="AG22" s="8">
        <f t="shared" si="19"/>
        <v>489.21056684579605</v>
      </c>
      <c r="AR22" s="8"/>
    </row>
    <row r="23" spans="4:44" x14ac:dyDescent="0.2">
      <c r="D23">
        <v>80</v>
      </c>
      <c r="E23" s="53">
        <v>5.2770629999999999E-2</v>
      </c>
      <c r="G23">
        <v>20</v>
      </c>
      <c r="H23" s="53">
        <v>2.4150000000000001E-2</v>
      </c>
      <c r="I23" s="53">
        <f t="shared" si="10"/>
        <v>2.3863000264527503E-2</v>
      </c>
      <c r="J23" s="53">
        <f t="shared" si="0"/>
        <v>0.62048117992903384</v>
      </c>
      <c r="K23" s="53">
        <f t="shared" si="11"/>
        <v>2.1636894287617989E-2</v>
      </c>
      <c r="M23" s="8">
        <f t="shared" si="12"/>
        <v>82630.136364810096</v>
      </c>
      <c r="N23" s="21">
        <f t="shared" si="13"/>
        <v>15493.150568401888</v>
      </c>
      <c r="O23" s="8">
        <f t="shared" si="1"/>
        <v>98123.286933211988</v>
      </c>
      <c r="Q23" s="53">
        <f t="shared" si="14"/>
        <v>2.579407208222316E-2</v>
      </c>
      <c r="S23" s="8">
        <f t="shared" si="15"/>
        <v>72.840558626389949</v>
      </c>
      <c r="T23" s="8">
        <f t="shared" si="16"/>
        <v>1404.6278293097832</v>
      </c>
      <c r="U23" s="8">
        <f t="shared" si="17"/>
        <v>14023.231659437144</v>
      </c>
      <c r="V23" s="8">
        <f t="shared" si="18"/>
        <v>4704.3029999999999</v>
      </c>
      <c r="X23" s="8">
        <f t="shared" si="2"/>
        <v>2.3195351618749678</v>
      </c>
      <c r="Y23" s="8">
        <f t="shared" si="3"/>
        <v>44.728976560206625</v>
      </c>
      <c r="Z23" s="8">
        <f t="shared" si="4"/>
        <v>446.55586846911029</v>
      </c>
      <c r="AA23" s="8">
        <f t="shared" si="5"/>
        <v>149.8038514034759</v>
      </c>
      <c r="AC23" s="8">
        <f t="shared" si="6"/>
        <v>1.4392279141270625</v>
      </c>
      <c r="AD23" s="8">
        <f t="shared" si="7"/>
        <v>27.753488153095105</v>
      </c>
      <c r="AE23" s="8">
        <f t="shared" si="8"/>
        <v>277.07951217194801</v>
      </c>
      <c r="AF23" s="8">
        <f t="shared" si="9"/>
        <v>92.950470476742382</v>
      </c>
      <c r="AG23" s="8">
        <f t="shared" si="19"/>
        <v>399.2226987159126</v>
      </c>
      <c r="AR23" s="8"/>
    </row>
    <row r="24" spans="4:44" x14ac:dyDescent="0.2">
      <c r="D24">
        <v>81</v>
      </c>
      <c r="E24" s="53">
        <v>5.8951179999999999E-2</v>
      </c>
      <c r="G24">
        <v>21</v>
      </c>
      <c r="H24" s="53">
        <v>2.409E-2</v>
      </c>
      <c r="I24" s="53">
        <f t="shared" si="10"/>
        <v>2.3804413380161302E-2</v>
      </c>
      <c r="J24" s="53">
        <f t="shared" si="0"/>
        <v>0.6065957554795236</v>
      </c>
      <c r="K24" s="53">
        <f t="shared" si="11"/>
        <v>2.2632675692837268E-2</v>
      </c>
      <c r="M24" s="8">
        <f t="shared" si="12"/>
        <v>82662.125933424191</v>
      </c>
      <c r="N24" s="21">
        <f t="shared" si="13"/>
        <v>15499.148612517032</v>
      </c>
      <c r="O24" s="8">
        <f t="shared" si="1"/>
        <v>98161.274545941225</v>
      </c>
      <c r="Q24" s="53">
        <f t="shared" si="14"/>
        <v>2.0767967250952004E-2</v>
      </c>
      <c r="S24" s="8">
        <f t="shared" si="15"/>
        <v>74.297369798917757</v>
      </c>
      <c r="T24" s="8">
        <f t="shared" si="16"/>
        <v>1405.1716192670524</v>
      </c>
      <c r="U24" s="8">
        <f t="shared" si="17"/>
        <v>13944.34464887234</v>
      </c>
      <c r="V24" s="8">
        <f t="shared" si="18"/>
        <v>5277.0630000000001</v>
      </c>
      <c r="X24" s="8">
        <f t="shared" si="2"/>
        <v>1.9164317121128747</v>
      </c>
      <c r="Y24" s="8">
        <f t="shared" si="3"/>
        <v>36.24509803526859</v>
      </c>
      <c r="Z24" s="8">
        <f t="shared" si="4"/>
        <v>359.68143101237592</v>
      </c>
      <c r="AA24" s="8">
        <f t="shared" si="5"/>
        <v>136.11694340443279</v>
      </c>
      <c r="AC24" s="8">
        <f t="shared" si="6"/>
        <v>1.1624993422340262</v>
      </c>
      <c r="AD24" s="8">
        <f t="shared" si="7"/>
        <v>21.986122625133149</v>
      </c>
      <c r="AE24" s="8">
        <f t="shared" si="8"/>
        <v>218.18122937690833</v>
      </c>
      <c r="AF24" s="8">
        <f t="shared" si="9"/>
        <v>82.56796011797546</v>
      </c>
      <c r="AG24" s="8">
        <f t="shared" si="19"/>
        <v>323.89781146225096</v>
      </c>
      <c r="AR24" s="8"/>
    </row>
    <row r="25" spans="4:44" x14ac:dyDescent="0.2">
      <c r="D25">
        <v>82</v>
      </c>
      <c r="E25" s="53">
        <v>6.573641999999999E-2</v>
      </c>
      <c r="G25">
        <v>22</v>
      </c>
      <c r="H25" s="53">
        <v>2.409E-2</v>
      </c>
      <c r="I25" s="53">
        <f t="shared" si="10"/>
        <v>2.3804413380161302E-2</v>
      </c>
      <c r="J25" s="53">
        <f t="shared" si="0"/>
        <v>0.59232660750473454</v>
      </c>
      <c r="K25" s="53">
        <f t="shared" si="11"/>
        <v>2.3804413380161399E-2</v>
      </c>
      <c r="M25" s="8">
        <f t="shared" si="12"/>
        <v>82791.080503122837</v>
      </c>
      <c r="N25" s="21">
        <f t="shared" si="13"/>
        <v>15523.327594335531</v>
      </c>
      <c r="O25" s="8">
        <f t="shared" si="1"/>
        <v>98314.408097458363</v>
      </c>
      <c r="Q25" s="53">
        <f t="shared" si="14"/>
        <v>1.6612120414010972E-2</v>
      </c>
      <c r="S25" s="8">
        <f t="shared" si="15"/>
        <v>75.783317194896114</v>
      </c>
      <c r="T25" s="8">
        <f t="shared" si="16"/>
        <v>1407.3637150965412</v>
      </c>
      <c r="U25" s="8">
        <f t="shared" si="17"/>
        <v>13874.975512906745</v>
      </c>
      <c r="V25" s="8">
        <f t="shared" si="18"/>
        <v>5895.1179999999995</v>
      </c>
      <c r="X25" s="8">
        <f t="shared" si="2"/>
        <v>1.5738654496721103</v>
      </c>
      <c r="Y25" s="8">
        <f t="shared" si="3"/>
        <v>29.228083545303114</v>
      </c>
      <c r="Z25" s="8">
        <f t="shared" si="4"/>
        <v>288.15503705980825</v>
      </c>
      <c r="AA25" s="8">
        <f t="shared" si="5"/>
        <v>122.42961756449766</v>
      </c>
      <c r="AC25" s="8">
        <f t="shared" si="6"/>
        <v>0.93224238247319458</v>
      </c>
      <c r="AD25" s="8">
        <f t="shared" si="7"/>
        <v>17.312571570254349</v>
      </c>
      <c r="AE25" s="8">
        <f t="shared" si="8"/>
        <v>170.68189553703726</v>
      </c>
      <c r="AF25" s="8">
        <f t="shared" si="9"/>
        <v>72.518320030080957</v>
      </c>
      <c r="AG25" s="8">
        <f t="shared" si="19"/>
        <v>261.44502951984578</v>
      </c>
      <c r="AR25" s="8"/>
    </row>
    <row r="26" spans="4:44" x14ac:dyDescent="0.2">
      <c r="D26">
        <v>83</v>
      </c>
      <c r="E26" s="53">
        <v>7.2184380000000006E-2</v>
      </c>
      <c r="G26">
        <v>23</v>
      </c>
      <c r="H26" s="53">
        <v>2.4129999999999999E-2</v>
      </c>
      <c r="I26" s="53">
        <f t="shared" si="10"/>
        <v>2.3843471684450026E-2</v>
      </c>
      <c r="J26" s="53">
        <f t="shared" si="0"/>
        <v>0.57787375637469418</v>
      </c>
      <c r="K26" s="53">
        <f t="shared" si="11"/>
        <v>2.4702754378801976E-2</v>
      </c>
      <c r="M26" s="8">
        <f t="shared" si="12"/>
        <v>82994.760361387685</v>
      </c>
      <c r="N26" s="21">
        <f t="shared" si="13"/>
        <v>15561.517567760189</v>
      </c>
      <c r="O26" s="8">
        <f t="shared" si="1"/>
        <v>98556.27792914788</v>
      </c>
      <c r="Q26" s="53">
        <f t="shared" si="14"/>
        <v>1.3192084225977226E-2</v>
      </c>
      <c r="S26" s="8">
        <f t="shared" si="15"/>
        <v>77.298983538794033</v>
      </c>
      <c r="T26" s="8">
        <f t="shared" si="16"/>
        <v>1410.8260644254299</v>
      </c>
      <c r="U26" s="8">
        <f t="shared" si="17"/>
        <v>13808.828366694101</v>
      </c>
      <c r="V26" s="8">
        <f t="shared" si="18"/>
        <v>6573.6419999999989</v>
      </c>
      <c r="X26" s="8">
        <f t="shared" si="2"/>
        <v>1.2841000224270984</v>
      </c>
      <c r="Y26" s="8">
        <f t="shared" si="3"/>
        <v>23.436812465460442</v>
      </c>
      <c r="Z26" s="8">
        <f t="shared" si="4"/>
        <v>229.39391960393286</v>
      </c>
      <c r="AA26" s="8">
        <f t="shared" si="5"/>
        <v>109.20213246259989</v>
      </c>
      <c r="AC26" s="8">
        <f t="shared" si="6"/>
        <v>0.74204770352077642</v>
      </c>
      <c r="AD26" s="8">
        <f t="shared" si="7"/>
        <v>13.543518856864884</v>
      </c>
      <c r="AE26" s="8">
        <f t="shared" si="8"/>
        <v>132.56072601103929</v>
      </c>
      <c r="AF26" s="8">
        <f t="shared" si="9"/>
        <v>63.105046490289531</v>
      </c>
      <c r="AG26" s="8">
        <f t="shared" si="19"/>
        <v>209.95133906171449</v>
      </c>
      <c r="AR26" s="8"/>
    </row>
    <row r="27" spans="4:44" x14ac:dyDescent="0.2">
      <c r="D27">
        <v>84</v>
      </c>
      <c r="E27" s="53">
        <v>8.1257309999999999E-2</v>
      </c>
      <c r="G27">
        <v>24</v>
      </c>
      <c r="H27" s="53">
        <v>2.4209999999999999E-2</v>
      </c>
      <c r="I27" s="53">
        <f t="shared" si="10"/>
        <v>2.3921583716671978E-2</v>
      </c>
      <c r="J27" s="53">
        <f t="shared" si="0"/>
        <v>0.56320138825489219</v>
      </c>
      <c r="K27" s="53">
        <f t="shared" si="11"/>
        <v>2.5718160457776952E-2</v>
      </c>
      <c r="M27" s="8">
        <f t="shared" si="12"/>
        <v>83283.46492245578</v>
      </c>
      <c r="N27" s="21">
        <f t="shared" si="13"/>
        <v>15615.649672960457</v>
      </c>
      <c r="O27" s="8">
        <f t="shared" si="1"/>
        <v>98899.114595416235</v>
      </c>
      <c r="Q27" s="53">
        <f t="shared" si="14"/>
        <v>1.0403848534434688E-2</v>
      </c>
      <c r="S27" s="8">
        <f t="shared" si="15"/>
        <v>78.844963209569912</v>
      </c>
      <c r="T27" s="8">
        <f t="shared" si="16"/>
        <v>1415.7337467646496</v>
      </c>
      <c r="U27" s="8">
        <f t="shared" si="17"/>
        <v>13761.238052009572</v>
      </c>
      <c r="V27" s="8">
        <f t="shared" si="18"/>
        <v>7218.438000000001</v>
      </c>
      <c r="X27" s="8">
        <f t="shared" si="2"/>
        <v>1.0401293954547219</v>
      </c>
      <c r="Y27" s="8">
        <f t="shared" si="3"/>
        <v>18.67647882887757</v>
      </c>
      <c r="Z27" s="8">
        <f t="shared" si="4"/>
        <v>181.53941143583305</v>
      </c>
      <c r="AA27" s="8">
        <f t="shared" si="5"/>
        <v>95.226242075994605</v>
      </c>
      <c r="AC27" s="8">
        <f t="shared" si="6"/>
        <v>0.5858023194848212</v>
      </c>
      <c r="AD27" s="8">
        <f t="shared" si="7"/>
        <v>10.518618804136951</v>
      </c>
      <c r="AE27" s="8">
        <f t="shared" si="8"/>
        <v>102.24324854363722</v>
      </c>
      <c r="AF27" s="8">
        <f t="shared" si="9"/>
        <v>53.631551735496586</v>
      </c>
      <c r="AG27" s="8">
        <f t="shared" si="19"/>
        <v>166.97922140275557</v>
      </c>
      <c r="AR27" s="8"/>
    </row>
    <row r="28" spans="4:44" x14ac:dyDescent="0.2">
      <c r="D28">
        <v>85</v>
      </c>
      <c r="E28" s="53">
        <v>9.2639579999999999E-2</v>
      </c>
      <c r="G28">
        <v>25</v>
      </c>
      <c r="H28" s="53">
        <v>2.4309999999999998E-2</v>
      </c>
      <c r="I28" s="53">
        <f t="shared" si="10"/>
        <v>2.4019215177511436E-2</v>
      </c>
      <c r="J28" s="53">
        <f t="shared" si="0"/>
        <v>0.54854806158178593</v>
      </c>
      <c r="K28" s="53">
        <f t="shared" si="11"/>
        <v>2.6362370237658257E-2</v>
      </c>
      <c r="M28" s="8">
        <f t="shared" si="12"/>
        <v>83627.029768984226</v>
      </c>
      <c r="N28" s="21">
        <f t="shared" si="13"/>
        <v>15680.068081684542</v>
      </c>
      <c r="O28" s="8">
        <f t="shared" si="1"/>
        <v>99307.097850668768</v>
      </c>
      <c r="Q28" s="53">
        <f t="shared" si="14"/>
        <v>8.1246908205472191E-3</v>
      </c>
      <c r="S28" s="8">
        <f>S27*(1+$B$5)</f>
        <v>80.421862473761308</v>
      </c>
      <c r="T28" s="8">
        <f t="shared" si="16"/>
        <v>1421.573997862334</v>
      </c>
      <c r="U28" s="8">
        <f t="shared" si="17"/>
        <v>13682.894304242494</v>
      </c>
      <c r="V28" s="8">
        <f t="shared" si="18"/>
        <v>8125.7309999999998</v>
      </c>
      <c r="X28" s="8">
        <f t="shared" si="2"/>
        <v>0.83669687603414955</v>
      </c>
      <c r="Y28" s="8">
        <f t="shared" si="3"/>
        <v>14.789840554250503</v>
      </c>
      <c r="Z28" s="8">
        <f t="shared" si="4"/>
        <v>142.354759854018</v>
      </c>
      <c r="AA28" s="8">
        <f t="shared" si="5"/>
        <v>84.538874555560511</v>
      </c>
      <c r="AC28" s="8">
        <f t="shared" si="6"/>
        <v>0.4589684494800686</v>
      </c>
      <c r="AD28" s="8">
        <f t="shared" si="7"/>
        <v>8.1129383671378008</v>
      </c>
      <c r="AE28" s="8">
        <f t="shared" si="8"/>
        <v>78.088427574862209</v>
      </c>
      <c r="AF28" s="8">
        <f t="shared" si="9"/>
        <v>46.373635765758486</v>
      </c>
      <c r="AG28" s="8">
        <f t="shared" si="19"/>
        <v>133.03397015723857</v>
      </c>
      <c r="AR28" s="8"/>
    </row>
    <row r="29" spans="4:44" x14ac:dyDescent="0.2">
      <c r="D29">
        <v>86</v>
      </c>
      <c r="E29" s="53">
        <v>0.10700140000000001</v>
      </c>
      <c r="G29">
        <v>26</v>
      </c>
      <c r="H29" s="53">
        <v>2.443E-2</v>
      </c>
      <c r="I29" s="53">
        <f t="shared" si="10"/>
        <v>2.4136360349799893E-2</v>
      </c>
      <c r="J29" s="53">
        <f t="shared" si="0"/>
        <v>0.53390072310461201</v>
      </c>
      <c r="K29" s="53">
        <f t="shared" si="11"/>
        <v>2.7064989657011405E-2</v>
      </c>
      <c r="M29" s="8">
        <f t="shared" si="12"/>
        <v>84031.033003797493</v>
      </c>
      <c r="N29" s="21">
        <f t="shared" si="13"/>
        <v>15755.81868821203</v>
      </c>
      <c r="O29" s="8">
        <f t="shared" si="1"/>
        <v>99786.851692009528</v>
      </c>
      <c r="Q29" s="53">
        <f t="shared" si="14"/>
        <v>6.2662194440065893E-3</v>
      </c>
      <c r="S29" s="8">
        <f t="shared" si="15"/>
        <v>82.030299723236539</v>
      </c>
      <c r="T29" s="8">
        <f t="shared" si="16"/>
        <v>1428.4416397629177</v>
      </c>
      <c r="U29" s="8">
        <f t="shared" si="17"/>
        <v>13578.673868000922</v>
      </c>
      <c r="V29" s="8">
        <f t="shared" si="18"/>
        <v>9263.9580000000005</v>
      </c>
      <c r="X29" s="8">
        <f t="shared" si="2"/>
        <v>0.66647082316811701</v>
      </c>
      <c r="Y29" s="8">
        <f t="shared" si="3"/>
        <v>11.605646678269196</v>
      </c>
      <c r="Z29" s="8">
        <f t="shared" si="4"/>
        <v>110.32252693055149</v>
      </c>
      <c r="AA29" s="8">
        <f t="shared" si="5"/>
        <v>75.266794524534973</v>
      </c>
      <c r="AC29" s="8">
        <f t="shared" si="6"/>
        <v>0.35582925441758367</v>
      </c>
      <c r="AD29" s="8">
        <f t="shared" si="7"/>
        <v>6.196263153624562</v>
      </c>
      <c r="AE29" s="8">
        <f t="shared" si="8"/>
        <v>58.901276902949469</v>
      </c>
      <c r="AF29" s="8">
        <f t="shared" si="9"/>
        <v>40.184996022415476</v>
      </c>
      <c r="AG29" s="8">
        <f t="shared" si="19"/>
        <v>105.63836533340709</v>
      </c>
      <c r="AR29" s="8"/>
    </row>
    <row r="30" spans="4:44" x14ac:dyDescent="0.2">
      <c r="D30">
        <v>87</v>
      </c>
      <c r="E30" s="53">
        <v>0.12226466000000001</v>
      </c>
      <c r="G30">
        <v>27</v>
      </c>
      <c r="H30" s="53">
        <v>2.4570000000000002E-2</v>
      </c>
      <c r="I30" s="53">
        <f t="shared" si="10"/>
        <v>2.4273012375390805E-2</v>
      </c>
      <c r="J30" s="53">
        <f t="shared" si="0"/>
        <v>0.51924921182601946</v>
      </c>
      <c r="K30" s="53">
        <f t="shared" si="11"/>
        <v>2.7825965040754602E-2</v>
      </c>
      <c r="M30" s="8">
        <f t="shared" si="12"/>
        <v>84501.266906900113</v>
      </c>
      <c r="N30" s="21">
        <f t="shared" si="13"/>
        <v>15843.98754504377</v>
      </c>
      <c r="O30" s="8">
        <f t="shared" si="1"/>
        <v>100345.25445194388</v>
      </c>
      <c r="Q30" s="53">
        <f t="shared" si="14"/>
        <v>4.7563664121720627E-3</v>
      </c>
      <c r="S30" s="8">
        <f t="shared" si="15"/>
        <v>83.670905717701274</v>
      </c>
      <c r="T30" s="8">
        <f t="shared" si="16"/>
        <v>1436.4351353039003</v>
      </c>
      <c r="U30" s="8">
        <f t="shared" si="17"/>
        <v>13438.546765534447</v>
      </c>
      <c r="V30" s="8">
        <f t="shared" si="18"/>
        <v>10737.082709714228</v>
      </c>
      <c r="X30" s="8">
        <f t="shared" si="2"/>
        <v>0.52430025630590182</v>
      </c>
      <c r="Y30" s="8">
        <f t="shared" si="3"/>
        <v>9.0010177748955353</v>
      </c>
      <c r="Z30" s="8">
        <f t="shared" si="4"/>
        <v>84.208883041383814</v>
      </c>
      <c r="AA30" s="8">
        <f t="shared" si="5"/>
        <v>67.280916447518251</v>
      </c>
      <c r="AC30" s="8">
        <f t="shared" si="6"/>
        <v>0.27224249484701951</v>
      </c>
      <c r="AD30" s="8">
        <f t="shared" si="7"/>
        <v>4.6737713852464982</v>
      </c>
      <c r="AE30" s="8">
        <f t="shared" si="8"/>
        <v>43.725396147988</v>
      </c>
      <c r="AF30" s="8">
        <f t="shared" si="9"/>
        <v>34.935562836306119</v>
      </c>
      <c r="AG30" s="8">
        <f t="shared" si="19"/>
        <v>83.606972864387643</v>
      </c>
      <c r="AR30" s="8"/>
    </row>
    <row r="31" spans="4:44" x14ac:dyDescent="0.2">
      <c r="D31">
        <v>88</v>
      </c>
      <c r="E31" s="53">
        <v>0.13987938999999999</v>
      </c>
      <c r="G31">
        <v>28</v>
      </c>
      <c r="H31" s="53">
        <v>2.4719999999999999E-2</v>
      </c>
      <c r="I31" s="53">
        <f t="shared" si="10"/>
        <v>2.4419404540743664E-2</v>
      </c>
      <c r="J31" s="53">
        <f t="shared" si="0"/>
        <v>0.50472410428806347</v>
      </c>
      <c r="K31" s="53">
        <f t="shared" si="11"/>
        <v>2.8371993005270855E-2</v>
      </c>
      <c r="M31" s="8">
        <f t="shared" si="12"/>
        <v>85020.543140026246</v>
      </c>
      <c r="N31" s="21">
        <f t="shared" si="13"/>
        <v>15941.351838754921</v>
      </c>
      <c r="O31" s="8">
        <f t="shared" si="1"/>
        <v>100961.89497878117</v>
      </c>
      <c r="Q31" s="53">
        <f t="shared" si="14"/>
        <v>3.5486062564595612E-3</v>
      </c>
      <c r="S31" s="8">
        <f t="shared" si="15"/>
        <v>85.344323832055295</v>
      </c>
      <c r="T31" s="8">
        <f t="shared" si="16"/>
        <v>1445.262300309751</v>
      </c>
      <c r="U31" s="8">
        <f t="shared" si="17"/>
        <v>13290.040276416716</v>
      </c>
      <c r="V31" s="8">
        <f t="shared" si="18"/>
        <v>12344.071762536389</v>
      </c>
      <c r="X31" s="8">
        <f t="shared" si="2"/>
        <v>0.40592887534432348</v>
      </c>
      <c r="Y31" s="8">
        <f t="shared" si="3"/>
        <v>6.8741970619718327</v>
      </c>
      <c r="Z31" s="8">
        <f t="shared" si="4"/>
        <v>63.212301187162382</v>
      </c>
      <c r="AA31" s="8">
        <f t="shared" si="5"/>
        <v>58.71292832076967</v>
      </c>
      <c r="AC31" s="8">
        <f t="shared" si="6"/>
        <v>0.20488208801282465</v>
      </c>
      <c r="AD31" s="8">
        <f t="shared" si="7"/>
        <v>3.4695729548033709</v>
      </c>
      <c r="AE31" s="8">
        <f t="shared" si="8"/>
        <v>31.904772096677824</v>
      </c>
      <c r="AF31" s="8">
        <f t="shared" si="9"/>
        <v>29.633830156829745</v>
      </c>
      <c r="AG31" s="8">
        <f t="shared" si="19"/>
        <v>65.213057296323768</v>
      </c>
      <c r="AR31" s="8"/>
    </row>
    <row r="32" spans="4:44" x14ac:dyDescent="0.2">
      <c r="D32">
        <v>89</v>
      </c>
      <c r="E32" s="53">
        <v>0.16003311000000001</v>
      </c>
      <c r="G32">
        <v>29</v>
      </c>
      <c r="H32" s="53">
        <v>2.487E-2</v>
      </c>
      <c r="I32" s="53">
        <f t="shared" si="10"/>
        <v>2.4565775278567011E-2</v>
      </c>
      <c r="J32" s="53">
        <f t="shared" si="0"/>
        <v>0.4904619960109568</v>
      </c>
      <c r="K32" s="53">
        <f t="shared" si="11"/>
        <v>2.8664155937620766E-2</v>
      </c>
      <c r="M32" s="8">
        <f t="shared" si="12"/>
        <v>85568.006571671853</v>
      </c>
      <c r="N32" s="21">
        <f t="shared" si="13"/>
        <v>16044.001232188475</v>
      </c>
      <c r="O32" s="8">
        <f t="shared" si="1"/>
        <v>101612.00780386032</v>
      </c>
      <c r="Q32" s="53">
        <f t="shared" si="14"/>
        <v>2.5943949712624419E-3</v>
      </c>
      <c r="S32" s="8">
        <f t="shared" si="15"/>
        <v>87.051210308696398</v>
      </c>
      <c r="T32" s="8">
        <f t="shared" si="16"/>
        <v>1454.5686188691664</v>
      </c>
      <c r="U32" s="8">
        <f t="shared" si="17"/>
        <v>13107.206958507166</v>
      </c>
      <c r="V32" s="8">
        <f t="shared" si="18"/>
        <v>14213.42566827922</v>
      </c>
      <c r="X32" s="8">
        <f t="shared" si="2"/>
        <v>0.30891046953381707</v>
      </c>
      <c r="Y32" s="8">
        <f t="shared" si="3"/>
        <v>5.161691301368867</v>
      </c>
      <c r="Z32" s="8">
        <f t="shared" si="4"/>
        <v>46.512316617668823</v>
      </c>
      <c r="AA32" s="8">
        <f t="shared" si="5"/>
        <v>50.437851252178561</v>
      </c>
      <c r="AC32" s="8">
        <f t="shared" si="6"/>
        <v>0.15150884547623777</v>
      </c>
      <c r="AD32" s="8">
        <f t="shared" si="7"/>
        <v>2.5316134184617676</v>
      </c>
      <c r="AE32" s="8">
        <f t="shared" si="8"/>
        <v>22.812523647395444</v>
      </c>
      <c r="AF32" s="8">
        <f t="shared" si="9"/>
        <v>24.737849199647233</v>
      </c>
      <c r="AG32" s="8">
        <f t="shared" si="19"/>
        <v>50.233495110980684</v>
      </c>
      <c r="AR32" s="8"/>
    </row>
    <row r="33" spans="4:44" x14ac:dyDescent="0.2">
      <c r="D33">
        <v>90</v>
      </c>
      <c r="E33" s="53">
        <v>0.18075868</v>
      </c>
      <c r="G33">
        <v>30</v>
      </c>
      <c r="H33" s="53">
        <v>2.5020000000000001E-2</v>
      </c>
      <c r="I33" s="53">
        <f t="shared" si="10"/>
        <v>2.4712124595133091E-2</v>
      </c>
      <c r="J33" s="53">
        <f t="shared" si="0"/>
        <v>0.47646370067584193</v>
      </c>
      <c r="K33" s="53">
        <f t="shared" si="11"/>
        <v>2.8956254775549289E-2</v>
      </c>
      <c r="M33" s="8">
        <f t="shared" si="12"/>
        <v>86144.154157072102</v>
      </c>
      <c r="N33" s="21">
        <f t="shared" si="13"/>
        <v>16152.028904451023</v>
      </c>
      <c r="O33" s="8">
        <f t="shared" si="1"/>
        <v>102296.18306152313</v>
      </c>
      <c r="Q33" s="53">
        <f t="shared" si="14"/>
        <v>1.8523249941265097E-3</v>
      </c>
      <c r="S33" s="8">
        <f t="shared" si="15"/>
        <v>88.79223451487033</v>
      </c>
      <c r="T33" s="8">
        <f t="shared" si="16"/>
        <v>1464.3625387130101</v>
      </c>
      <c r="U33" s="8">
        <f t="shared" si="17"/>
        <v>12886.29111108874</v>
      </c>
      <c r="V33" s="8">
        <f t="shared" si="18"/>
        <v>16370.776316464868</v>
      </c>
      <c r="X33" s="8">
        <f t="shared" si="2"/>
        <v>0.230362126712535</v>
      </c>
      <c r="Y33" s="8">
        <f t="shared" si="3"/>
        <v>3.7991348065421362</v>
      </c>
      <c r="Z33" s="8">
        <f t="shared" si="4"/>
        <v>33.432128856832534</v>
      </c>
      <c r="AA33" s="8">
        <f t="shared" si="5"/>
        <v>42.472259751098733</v>
      </c>
      <c r="AC33" s="8">
        <f t="shared" si="6"/>
        <v>0.10975919138901165</v>
      </c>
      <c r="AD33" s="8">
        <f t="shared" si="7"/>
        <v>1.8101498292914651</v>
      </c>
      <c r="AE33" s="8">
        <f t="shared" si="8"/>
        <v>15.929195836598034</v>
      </c>
      <c r="AF33" s="8">
        <f t="shared" si="9"/>
        <v>20.236490057074114</v>
      </c>
      <c r="AG33" s="8">
        <f t="shared" si="19"/>
        <v>38.085594914352626</v>
      </c>
      <c r="AR33" s="8"/>
    </row>
    <row r="34" spans="4:44" x14ac:dyDescent="0.2">
      <c r="D34">
        <v>91</v>
      </c>
      <c r="E34" s="53">
        <v>0.20019365</v>
      </c>
      <c r="G34">
        <v>31</v>
      </c>
      <c r="H34" s="53">
        <v>2.5180000000000001E-2</v>
      </c>
      <c r="I34" s="53">
        <f t="shared" si="10"/>
        <v>2.4868206928880785E-2</v>
      </c>
      <c r="J34" s="53">
        <f t="shared" si="0"/>
        <v>0.46258987582736716</v>
      </c>
      <c r="K34" s="53">
        <f t="shared" si="11"/>
        <v>2.9550676941311613E-2</v>
      </c>
      <c r="M34" s="8">
        <f t="shared" si="12"/>
        <v>86775.747166721863</v>
      </c>
      <c r="N34" s="21">
        <f t="shared" si="13"/>
        <v>16270.452593760352</v>
      </c>
      <c r="O34" s="8">
        <f t="shared" si="1"/>
        <v>103046.19976048221</v>
      </c>
      <c r="Q34" s="53">
        <f t="shared" si="14"/>
        <v>1.2898759972686147E-3</v>
      </c>
      <c r="S34" s="8">
        <f t="shared" si="15"/>
        <v>90.568079205167734</v>
      </c>
      <c r="T34" s="8">
        <f t="shared" si="16"/>
        <v>1475.0989740764326</v>
      </c>
      <c r="U34" s="8">
        <f t="shared" si="17"/>
        <v>12660.497982954168</v>
      </c>
      <c r="V34" s="8">
        <f t="shared" si="18"/>
        <v>18626.49504772108</v>
      </c>
      <c r="X34" s="8">
        <f t="shared" si="2"/>
        <v>0.16776151678176157</v>
      </c>
      <c r="Y34" s="8">
        <f t="shared" si="3"/>
        <v>2.7323626984921483</v>
      </c>
      <c r="Z34" s="8">
        <f t="shared" si="4"/>
        <v>23.451356851914266</v>
      </c>
      <c r="AA34" s="8">
        <f t="shared" si="5"/>
        <v>34.502322329867411</v>
      </c>
      <c r="AC34" s="8">
        <f t="shared" si="6"/>
        <v>7.7604779216685862E-2</v>
      </c>
      <c r="AD34" s="8">
        <f t="shared" si="7"/>
        <v>1.2639633214108128</v>
      </c>
      <c r="AE34" s="8">
        <f t="shared" si="8"/>
        <v>10.848360254110297</v>
      </c>
      <c r="AF34" s="8">
        <f t="shared" si="9"/>
        <v>15.960425002329163</v>
      </c>
      <c r="AG34" s="8">
        <f t="shared" si="19"/>
        <v>28.150353357066958</v>
      </c>
      <c r="AR34" s="8"/>
    </row>
    <row r="35" spans="4:44" x14ac:dyDescent="0.2">
      <c r="D35">
        <v>92</v>
      </c>
      <c r="E35" s="53">
        <v>0.22469547000000001</v>
      </c>
      <c r="G35">
        <v>32</v>
      </c>
      <c r="H35" s="53">
        <v>2.5340000000000001E-2</v>
      </c>
      <c r="I35" s="53">
        <f t="shared" si="10"/>
        <v>2.5024264904735357E-2</v>
      </c>
      <c r="J35" s="53">
        <f t="shared" si="0"/>
        <v>0.44898020595179028</v>
      </c>
      <c r="K35" s="53">
        <f t="shared" si="11"/>
        <v>2.98620621562272E-2</v>
      </c>
      <c r="M35" s="8">
        <f t="shared" si="12"/>
        <v>87439.193933082468</v>
      </c>
      <c r="N35" s="21">
        <f t="shared" si="13"/>
        <v>16394.848862452964</v>
      </c>
      <c r="O35" s="8">
        <f t="shared" si="1"/>
        <v>103834.04279553544</v>
      </c>
      <c r="Q35" s="53">
        <f t="shared" si="14"/>
        <v>8.7690336132881762E-4</v>
      </c>
      <c r="S35" s="8">
        <f t="shared" si="15"/>
        <v>92.379440789271086</v>
      </c>
      <c r="T35" s="8">
        <f t="shared" si="16"/>
        <v>1486.3768907336362</v>
      </c>
      <c r="U35" s="8">
        <f t="shared" si="17"/>
        <v>12454.669597056149</v>
      </c>
      <c r="V35" s="8">
        <f t="shared" si="18"/>
        <v>20786.916021494442</v>
      </c>
      <c r="X35" s="8">
        <f t="shared" si="2"/>
        <v>0.11915802331517798</v>
      </c>
      <c r="Y35" s="8">
        <f t="shared" si="3"/>
        <v>1.9172418742520716</v>
      </c>
      <c r="Z35" s="8">
        <f t="shared" si="4"/>
        <v>16.064979367153896</v>
      </c>
      <c r="AA35" s="8">
        <f t="shared" si="5"/>
        <v>26.812544033364087</v>
      </c>
      <c r="AC35" s="8">
        <f t="shared" si="6"/>
        <v>5.3499593848856837E-2</v>
      </c>
      <c r="AD35" s="8">
        <f t="shared" si="7"/>
        <v>0.86080365156109151</v>
      </c>
      <c r="AE35" s="8">
        <f t="shared" si="8"/>
        <v>7.2128577448760174</v>
      </c>
      <c r="AF35" s="8">
        <f t="shared" si="9"/>
        <v>12.038301542191254</v>
      </c>
      <c r="AG35" s="8">
        <f t="shared" si="19"/>
        <v>20.165462532477221</v>
      </c>
      <c r="AR35" s="8"/>
    </row>
    <row r="36" spans="4:44" x14ac:dyDescent="0.2">
      <c r="D36">
        <v>93</v>
      </c>
      <c r="E36" s="53">
        <v>0.24599945000000001</v>
      </c>
      <c r="G36">
        <v>33</v>
      </c>
      <c r="H36" s="53">
        <v>2.5499999999999998E-2</v>
      </c>
      <c r="I36" s="53">
        <f t="shared" si="10"/>
        <v>2.5180298530298326E-2</v>
      </c>
      <c r="J36" s="53">
        <f t="shared" si="0"/>
        <v>0.43563530089638075</v>
      </c>
      <c r="K36" s="53">
        <f t="shared" si="11"/>
        <v>3.0173374548313252E-2</v>
      </c>
      <c r="M36" s="8">
        <f t="shared" si="12"/>
        <v>88135.146395904783</v>
      </c>
      <c r="N36" s="21">
        <f t="shared" si="13"/>
        <v>16525.339949232148</v>
      </c>
      <c r="O36" s="8">
        <f t="shared" si="1"/>
        <v>104660.48634513693</v>
      </c>
      <c r="Q36" s="53">
        <f t="shared" si="14"/>
        <v>5.7788707614889016E-4</v>
      </c>
      <c r="S36" s="8">
        <f t="shared" si="15"/>
        <v>94.227029605056515</v>
      </c>
      <c r="T36" s="8">
        <f t="shared" si="16"/>
        <v>1498.2073709937804</v>
      </c>
      <c r="U36" s="8">
        <f t="shared" si="17"/>
        <v>12169.236462718171</v>
      </c>
      <c r="V36" s="8">
        <f t="shared" si="18"/>
        <v>23516.737169749125</v>
      </c>
      <c r="X36" s="8">
        <f t="shared" ref="X36:X53" si="20">S36*Q35</f>
        <v>8.2627998988704071E-2</v>
      </c>
      <c r="Y36" s="8">
        <f t="shared" ref="Y36:Y53" si="21">T36*Q35</f>
        <v>1.3137830795920569</v>
      </c>
      <c r="Z36" s="8">
        <f t="shared" ref="Z36:Z53" si="22">U36*Q35</f>
        <v>10.671244358962774</v>
      </c>
      <c r="AA36" s="8">
        <f t="shared" ref="AA36:AA53" si="23">V36*Q35</f>
        <v>20.621905871639353</v>
      </c>
      <c r="AC36" s="8">
        <f t="shared" ref="AC36:AC53" si="24">X36*J36</f>
        <v>3.5995673201909939E-2</v>
      </c>
      <c r="AD36" s="8">
        <f t="shared" ref="AD36:AD53" si="25">Y36*J36</f>
        <v>0.57233028719065948</v>
      </c>
      <c r="AE36" s="8">
        <f t="shared" ref="AE36:AE53" si="26">Z36*J36</f>
        <v>4.6487707472555533</v>
      </c>
      <c r="AF36" s="8">
        <f t="shared" ref="AF36:AF53" si="27">AA36*J36</f>
        <v>8.9836301694484497</v>
      </c>
      <c r="AG36" s="8">
        <f t="shared" si="19"/>
        <v>14.240726877096574</v>
      </c>
      <c r="AR36" s="8"/>
    </row>
    <row r="37" spans="4:44" x14ac:dyDescent="0.2">
      <c r="D37">
        <v>94</v>
      </c>
      <c r="E37" s="53">
        <v>0.27561788000000004</v>
      </c>
      <c r="G37">
        <v>34</v>
      </c>
      <c r="H37" s="53">
        <v>2.5659999999999999E-2</v>
      </c>
      <c r="I37" s="53">
        <f t="shared" si="10"/>
        <v>2.5336307813167001E-2</v>
      </c>
      <c r="J37" s="53">
        <f t="shared" si="0"/>
        <v>0.42255550600771608</v>
      </c>
      <c r="K37" s="53">
        <f t="shared" si="11"/>
        <v>3.0484614147833235E-2</v>
      </c>
      <c r="M37" s="8">
        <f t="shared" si="12"/>
        <v>88864.291917679759</v>
      </c>
      <c r="N37" s="21">
        <f t="shared" si="13"/>
        <v>16662.054734564954</v>
      </c>
      <c r="O37" s="8">
        <f t="shared" si="1"/>
        <v>105526.34665224471</v>
      </c>
      <c r="Q37" s="53">
        <f t="shared" si="14"/>
        <v>3.7036809726603181E-4</v>
      </c>
      <c r="S37" s="8">
        <f t="shared" si="15"/>
        <v>96.111570197157647</v>
      </c>
      <c r="T37" s="8">
        <f t="shared" si="16"/>
        <v>1510.6020993163866</v>
      </c>
      <c r="U37" s="8">
        <f t="shared" si="17"/>
        <v>11932.776510642476</v>
      </c>
      <c r="V37" s="8">
        <f t="shared" si="18"/>
        <v>25959.423236961542</v>
      </c>
      <c r="X37" s="8">
        <f t="shared" si="20"/>
        <v>5.5541634285314244E-2</v>
      </c>
      <c r="Y37" s="8">
        <f t="shared" si="21"/>
        <v>0.87295743039832197</v>
      </c>
      <c r="Z37" s="8">
        <f t="shared" si="22"/>
        <v>6.8957973280733365</v>
      </c>
      <c r="AA37" s="8">
        <f t="shared" si="23"/>
        <v>15.001615192919264</v>
      </c>
      <c r="AC37" s="8">
        <f t="shared" si="24"/>
        <v>2.3469423379926472E-2</v>
      </c>
      <c r="AD37" s="8">
        <f t="shared" si="25"/>
        <v>0.36887296872515851</v>
      </c>
      <c r="AE37" s="8">
        <f t="shared" si="26"/>
        <v>2.913857129290685</v>
      </c>
      <c r="AF37" s="8">
        <f t="shared" si="27"/>
        <v>6.3390150987770406</v>
      </c>
      <c r="AG37" s="8">
        <f t="shared" si="19"/>
        <v>9.6452146201728102</v>
      </c>
      <c r="AR37" s="8"/>
    </row>
    <row r="38" spans="4:44" x14ac:dyDescent="0.2">
      <c r="D38">
        <v>95</v>
      </c>
      <c r="E38" s="53">
        <v>0.30556044000000004</v>
      </c>
      <c r="G38">
        <v>35</v>
      </c>
      <c r="H38" s="53">
        <v>2.581E-2</v>
      </c>
      <c r="I38" s="53">
        <f t="shared" si="10"/>
        <v>2.548254441449891E-2</v>
      </c>
      <c r="J38" s="53">
        <f t="shared" si="0"/>
        <v>0.40988073390848667</v>
      </c>
      <c r="K38" s="53">
        <f t="shared" si="11"/>
        <v>3.0454588859783846E-2</v>
      </c>
      <c r="M38" s="8">
        <f t="shared" si="12"/>
        <v>89596.779479445919</v>
      </c>
      <c r="N38" s="21">
        <f t="shared" si="13"/>
        <v>16799.396152396104</v>
      </c>
      <c r="O38" s="8">
        <f t="shared" si="1"/>
        <v>106396.17563184202</v>
      </c>
      <c r="Q38" s="53">
        <f t="shared" si="14"/>
        <v>2.2804482335624416E-4</v>
      </c>
      <c r="S38" s="8">
        <f t="shared" si="15"/>
        <v>98.033801601100805</v>
      </c>
      <c r="T38" s="8">
        <f t="shared" si="16"/>
        <v>1523.053638901624</v>
      </c>
      <c r="U38" s="8">
        <f t="shared" si="17"/>
        <v>11558.549943252909</v>
      </c>
      <c r="V38" s="8">
        <f t="shared" si="18"/>
        <v>29324.688367755964</v>
      </c>
      <c r="X38" s="8">
        <f t="shared" si="20"/>
        <v>3.6308592566755366E-2</v>
      </c>
      <c r="Y38" s="8">
        <f t="shared" si="21"/>
        <v>0.56409047827410042</v>
      </c>
      <c r="Z38" s="8">
        <f t="shared" si="22"/>
        <v>4.2809181496369799</v>
      </c>
      <c r="AA38" s="8">
        <f t="shared" si="23"/>
        <v>10.860929033685112</v>
      </c>
      <c r="AC38" s="8">
        <f t="shared" si="24"/>
        <v>1.4882192568445913E-2</v>
      </c>
      <c r="AD38" s="8">
        <f t="shared" si="25"/>
        <v>0.23120981922577755</v>
      </c>
      <c r="AE38" s="8">
        <f t="shared" si="26"/>
        <v>1.7546658729753661</v>
      </c>
      <c r="AF38" s="8">
        <f t="shared" si="27"/>
        <v>4.4516855632548449</v>
      </c>
      <c r="AG38" s="8">
        <f t="shared" si="19"/>
        <v>6.4524434480244341</v>
      </c>
      <c r="AR38" s="8"/>
    </row>
    <row r="39" spans="4:44" x14ac:dyDescent="0.2">
      <c r="D39">
        <v>96</v>
      </c>
      <c r="E39" s="53">
        <v>0.33257691</v>
      </c>
      <c r="G39">
        <v>36</v>
      </c>
      <c r="H39" s="53">
        <v>2.596E-2</v>
      </c>
      <c r="I39" s="53">
        <f t="shared" si="10"/>
        <v>2.5628759633814266E-2</v>
      </c>
      <c r="J39" s="53">
        <f t="shared" si="0"/>
        <v>0.39747018785099697</v>
      </c>
      <c r="K39" s="53">
        <f t="shared" si="11"/>
        <v>3.0746292309851757E-2</v>
      </c>
      <c r="M39" s="8">
        <f t="shared" si="12"/>
        <v>90361.659728555795</v>
      </c>
      <c r="N39" s="21">
        <f t="shared" si="13"/>
        <v>16942.811199104206</v>
      </c>
      <c r="O39" s="8">
        <f t="shared" si="1"/>
        <v>107304.47092766</v>
      </c>
      <c r="Q39" s="53">
        <f t="shared" si="14"/>
        <v>1.3460884477301972E-4</v>
      </c>
      <c r="S39" s="8">
        <f t="shared" si="15"/>
        <v>99.994477633122827</v>
      </c>
      <c r="T39" s="8">
        <f t="shared" si="16"/>
        <v>1536.055821050348</v>
      </c>
      <c r="U39" s="8">
        <f t="shared" si="17"/>
        <v>11175.387117875551</v>
      </c>
      <c r="V39" s="8">
        <f t="shared" si="18"/>
        <v>32788.001350623003</v>
      </c>
      <c r="X39" s="8">
        <f t="shared" si="20"/>
        <v>2.2803222988445403E-2</v>
      </c>
      <c r="Y39" s="8">
        <f t="shared" si="21"/>
        <v>0.35028957837675717</v>
      </c>
      <c r="Z39" s="8">
        <f t="shared" si="22"/>
        <v>2.5484891812335766</v>
      </c>
      <c r="AA39" s="8">
        <f t="shared" si="23"/>
        <v>7.4771339762071172</v>
      </c>
      <c r="AC39" s="8">
        <f t="shared" si="24"/>
        <v>9.0636013248255667E-3</v>
      </c>
      <c r="AD39" s="8">
        <f t="shared" si="25"/>
        <v>0.13922966451965621</v>
      </c>
      <c r="AE39" s="8">
        <f t="shared" si="26"/>
        <v>1.0129484736011432</v>
      </c>
      <c r="AF39" s="8">
        <f t="shared" si="27"/>
        <v>2.9719378461101149</v>
      </c>
      <c r="AG39" s="8">
        <f t="shared" si="19"/>
        <v>4.1331795855557401</v>
      </c>
      <c r="AR39" s="8"/>
    </row>
    <row r="40" spans="4:44" x14ac:dyDescent="0.2">
      <c r="D40">
        <v>97</v>
      </c>
      <c r="E40" s="53">
        <v>0.35657767000000001</v>
      </c>
      <c r="G40">
        <v>37</v>
      </c>
      <c r="H40" s="53">
        <v>2.6110000000000001E-2</v>
      </c>
      <c r="I40" s="53">
        <f t="shared" si="10"/>
        <v>2.5774953477364682E-2</v>
      </c>
      <c r="J40" s="53">
        <f t="shared" si="0"/>
        <v>0.38532302185706202</v>
      </c>
      <c r="K40" s="53">
        <f t="shared" si="11"/>
        <v>3.1037931845179736E-2</v>
      </c>
      <c r="M40" s="8">
        <f t="shared" si="12"/>
        <v>91159.651578764751</v>
      </c>
      <c r="N40" s="21">
        <f t="shared" si="13"/>
        <v>17092.434671018385</v>
      </c>
      <c r="O40" s="8">
        <f t="shared" si="1"/>
        <v>108252.08624978314</v>
      </c>
      <c r="Q40" s="53">
        <f t="shared" si="14"/>
        <v>7.6364893451778303E-5</v>
      </c>
      <c r="S40" s="8">
        <f t="shared" si="15"/>
        <v>101.99436718578528</v>
      </c>
      <c r="T40" s="8">
        <f t="shared" si="16"/>
        <v>1549.6208665613131</v>
      </c>
      <c r="U40" s="8">
        <f t="shared" si="17"/>
        <v>10835.489016296515</v>
      </c>
      <c r="V40" s="8">
        <f t="shared" si="18"/>
        <v>36002.144346006367</v>
      </c>
      <c r="X40" s="8">
        <f t="shared" si="20"/>
        <v>1.3729343940233747E-2</v>
      </c>
      <c r="Y40" s="8">
        <f t="shared" si="21"/>
        <v>0.2085926746839841</v>
      </c>
      <c r="Z40" s="8">
        <f t="shared" si="22"/>
        <v>1.4585526590344178</v>
      </c>
      <c r="AA40" s="8">
        <f t="shared" si="23"/>
        <v>4.8462070597674209</v>
      </c>
      <c r="AC40" s="8">
        <f t="shared" si="24"/>
        <v>5.2902322951658099E-3</v>
      </c>
      <c r="AD40" s="8">
        <f t="shared" si="25"/>
        <v>8.0375559746479835E-2</v>
      </c>
      <c r="AE40" s="8">
        <f t="shared" si="26"/>
        <v>0.56201391811679491</v>
      </c>
      <c r="AF40" s="8">
        <f t="shared" si="27"/>
        <v>1.8673551488146103</v>
      </c>
      <c r="AG40" s="8">
        <f t="shared" si="19"/>
        <v>2.5150348589730509</v>
      </c>
      <c r="AR40" s="8"/>
    </row>
    <row r="41" spans="4:44" x14ac:dyDescent="0.2">
      <c r="D41">
        <v>98</v>
      </c>
      <c r="E41" s="53">
        <v>0.37908291000000005</v>
      </c>
      <c r="G41">
        <v>38</v>
      </c>
      <c r="H41" s="53">
        <v>2.6259999999999999E-2</v>
      </c>
      <c r="I41" s="53">
        <f t="shared" si="10"/>
        <v>2.5921125951399046E-2</v>
      </c>
      <c r="J41" s="53">
        <f t="shared" si="0"/>
        <v>0.37343818647922677</v>
      </c>
      <c r="K41" s="53">
        <f t="shared" si="11"/>
        <v>3.1329507490670302E-2</v>
      </c>
      <c r="M41" s="8">
        <f t="shared" si="12"/>
        <v>91991.509139589878</v>
      </c>
      <c r="N41" s="21">
        <f t="shared" si="13"/>
        <v>17248.4079636731</v>
      </c>
      <c r="O41" s="8">
        <f t="shared" si="1"/>
        <v>109239.91710326298</v>
      </c>
      <c r="Q41" s="53">
        <f t="shared" si="14"/>
        <v>4.1764646023703196E-5</v>
      </c>
      <c r="S41" s="8">
        <f t="shared" si="15"/>
        <v>104.03425452950098</v>
      </c>
      <c r="T41" s="8">
        <f t="shared" si="16"/>
        <v>1563.7615945252369</v>
      </c>
      <c r="U41" s="8">
        <f t="shared" si="17"/>
        <v>10541.180031748245</v>
      </c>
      <c r="V41" s="8">
        <f t="shared" si="18"/>
        <v>38952.515111674664</v>
      </c>
      <c r="X41" s="8">
        <f t="shared" si="20"/>
        <v>7.9445647624805261E-3</v>
      </c>
      <c r="Y41" s="8">
        <f t="shared" si="21"/>
        <v>0.11941648754990265</v>
      </c>
      <c r="Z41" s="8">
        <f t="shared" si="22"/>
        <v>0.80497608998046777</v>
      </c>
      <c r="AA41" s="8">
        <f t="shared" si="23"/>
        <v>2.9746046661818197</v>
      </c>
      <c r="AC41" s="8">
        <f t="shared" si="24"/>
        <v>2.9668038572674966E-3</v>
      </c>
      <c r="AD41" s="8">
        <f t="shared" si="25"/>
        <v>4.4594676546354808E-2</v>
      </c>
      <c r="AE41" s="8">
        <f t="shared" si="26"/>
        <v>0.30060881120144478</v>
      </c>
      <c r="AF41" s="8">
        <f t="shared" si="27"/>
        <v>1.1108309720315845</v>
      </c>
      <c r="AG41" s="8">
        <f t="shared" si="19"/>
        <v>1.4590012636366516</v>
      </c>
      <c r="AR41" s="8"/>
    </row>
    <row r="42" spans="4:44" x14ac:dyDescent="0.2">
      <c r="D42">
        <v>99</v>
      </c>
      <c r="E42" s="53">
        <v>0.40251482</v>
      </c>
      <c r="G42">
        <v>39</v>
      </c>
      <c r="H42" s="53">
        <v>2.64E-2</v>
      </c>
      <c r="I42" s="53">
        <f t="shared" si="10"/>
        <v>2.6057534319289598E-2</v>
      </c>
      <c r="J42" s="53">
        <f t="shared" si="0"/>
        <v>0.36195193998144004</v>
      </c>
      <c r="K42" s="53">
        <f t="shared" si="11"/>
        <v>3.1241052299130538E-2</v>
      </c>
      <c r="M42" s="8">
        <f t="shared" si="12"/>
        <v>92822.74661856427</v>
      </c>
      <c r="N42" s="21">
        <f t="shared" si="13"/>
        <v>17404.264990980799</v>
      </c>
      <c r="O42" s="8">
        <f t="shared" si="1"/>
        <v>110227.01160954506</v>
      </c>
      <c r="Q42" s="53">
        <f t="shared" si="14"/>
        <v>2.2042525102830179E-5</v>
      </c>
      <c r="S42" s="8">
        <f t="shared" si="15"/>
        <v>106.11493962009101</v>
      </c>
      <c r="T42" s="8">
        <f t="shared" si="16"/>
        <v>1577.891781731729</v>
      </c>
      <c r="U42" s="8">
        <f t="shared" si="17"/>
        <v>10264.41254192924</v>
      </c>
      <c r="V42" s="8">
        <f t="shared" si="18"/>
        <v>41785.176321550134</v>
      </c>
      <c r="X42" s="8">
        <f t="shared" si="20"/>
        <v>4.431852891059739E-3</v>
      </c>
      <c r="Y42" s="8">
        <f t="shared" si="21"/>
        <v>6.5900091727736004E-2</v>
      </c>
      <c r="Z42" s="8">
        <f t="shared" si="22"/>
        <v>0.42868955645493423</v>
      </c>
      <c r="AA42" s="8">
        <f t="shared" si="23"/>
        <v>1.7451430981075657</v>
      </c>
      <c r="AC42" s="8">
        <f t="shared" si="24"/>
        <v>1.6041177516314261E-3</v>
      </c>
      <c r="AD42" s="8">
        <f t="shared" si="25"/>
        <v>2.3852666045808896E-2</v>
      </c>
      <c r="AE42" s="8">
        <f t="shared" si="26"/>
        <v>0.15516501660864651</v>
      </c>
      <c r="AF42" s="8">
        <f t="shared" si="27"/>
        <v>0.63165792990525393</v>
      </c>
      <c r="AG42" s="8">
        <f t="shared" si="19"/>
        <v>0.81227973031134071</v>
      </c>
      <c r="AR42" s="8"/>
    </row>
    <row r="43" spans="4:44" x14ac:dyDescent="0.2">
      <c r="D43">
        <v>100</v>
      </c>
      <c r="E43" s="53">
        <v>0.43419751000000001</v>
      </c>
      <c r="G43">
        <v>40</v>
      </c>
      <c r="H43" s="53">
        <v>2.6540000000000001E-2</v>
      </c>
      <c r="I43" s="53">
        <f t="shared" si="10"/>
        <v>2.6193924082475131E-2</v>
      </c>
      <c r="J43" s="53">
        <f t="shared" si="0"/>
        <v>0.35072355328981913</v>
      </c>
      <c r="K43" s="53">
        <f t="shared" si="11"/>
        <v>3.1513124846710809E-2</v>
      </c>
      <c r="M43" s="8">
        <f t="shared" si="12"/>
        <v>93686.981367792032</v>
      </c>
      <c r="N43" s="21">
        <f t="shared" si="13"/>
        <v>17566.309006461001</v>
      </c>
      <c r="O43" s="8">
        <f t="shared" si="1"/>
        <v>111253.29037425303</v>
      </c>
      <c r="Q43" s="53">
        <f t="shared" si="14"/>
        <v>1.1194569766911157E-5</v>
      </c>
      <c r="S43" s="8">
        <f t="shared" si="15"/>
        <v>108.23723841249283</v>
      </c>
      <c r="T43" s="8">
        <f t="shared" si="16"/>
        <v>1592.5828887929883</v>
      </c>
      <c r="U43" s="8">
        <f t="shared" si="17"/>
        <v>9969.0363781879259</v>
      </c>
      <c r="V43" s="8">
        <f t="shared" si="18"/>
        <v>44781.09814940019</v>
      </c>
      <c r="X43" s="8">
        <f t="shared" si="20"/>
        <v>2.3858220447683879E-3</v>
      </c>
      <c r="Y43" s="8">
        <f t="shared" si="21"/>
        <v>3.5104548304557247E-2</v>
      </c>
      <c r="Z43" s="8">
        <f t="shared" si="22"/>
        <v>0.21974273461723459</v>
      </c>
      <c r="AA43" s="8">
        <f t="shared" si="23"/>
        <v>0.9870884800904558</v>
      </c>
      <c r="AC43" s="8">
        <f t="shared" si="24"/>
        <v>8.3676398505835099E-4</v>
      </c>
      <c r="AD43" s="8">
        <f t="shared" si="25"/>
        <v>1.2311991918008414E-2</v>
      </c>
      <c r="AE43" s="8">
        <f t="shared" si="26"/>
        <v>7.7068952694578266E-2</v>
      </c>
      <c r="AF43" s="8">
        <f t="shared" si="27"/>
        <v>0.34619517914877157</v>
      </c>
      <c r="AG43" s="8">
        <f t="shared" si="19"/>
        <v>0.43641288774641662</v>
      </c>
      <c r="AR43" s="8"/>
    </row>
    <row r="44" spans="4:44" x14ac:dyDescent="0.2">
      <c r="D44">
        <v>101</v>
      </c>
      <c r="E44" s="53">
        <v>0.47489508999999996</v>
      </c>
      <c r="G44">
        <v>41</v>
      </c>
      <c r="H44" s="53">
        <v>2.6669999999999999E-2</v>
      </c>
      <c r="I44" s="53">
        <f t="shared" si="10"/>
        <v>2.6320555065349444E-2</v>
      </c>
      <c r="J44" s="53">
        <f t="shared" si="0"/>
        <v>0.33988676611542634</v>
      </c>
      <c r="K44" s="53">
        <f t="shared" si="11"/>
        <v>3.1385794380322039E-2</v>
      </c>
      <c r="M44" s="8">
        <f t="shared" si="12"/>
        <v>94547.223145914017</v>
      </c>
      <c r="N44" s="21">
        <f t="shared" si="13"/>
        <v>17727.60433985887</v>
      </c>
      <c r="O44" s="8">
        <f t="shared" si="1"/>
        <v>112274.82748577288</v>
      </c>
      <c r="Q44" s="53">
        <f t="shared" si="14"/>
        <v>5.3838281313074947E-6</v>
      </c>
      <c r="S44" s="8">
        <f t="shared" si="15"/>
        <v>110.40198318074269</v>
      </c>
      <c r="T44" s="8">
        <f t="shared" si="16"/>
        <v>1607.2061194282417</v>
      </c>
      <c r="U44" s="8">
        <f t="shared" si="17"/>
        <v>9527.109135895611</v>
      </c>
      <c r="V44" s="8">
        <f t="shared" si="18"/>
        <v>48749.450530002148</v>
      </c>
      <c r="X44" s="8">
        <f t="shared" si="20"/>
        <v>1.2359027031221762E-3</v>
      </c>
      <c r="Y44" s="8">
        <f t="shared" si="21"/>
        <v>1.7991981033745996E-2</v>
      </c>
      <c r="Z44" s="8">
        <f t="shared" si="22"/>
        <v>0.10665188789876008</v>
      </c>
      <c r="AA44" s="8">
        <f t="shared" si="23"/>
        <v>0.54572912505669313</v>
      </c>
      <c r="AC44" s="8">
        <f t="shared" si="24"/>
        <v>4.2006697299751033E-4</v>
      </c>
      <c r="AD44" s="8">
        <f t="shared" si="25"/>
        <v>6.1152362495700118E-3</v>
      </c>
      <c r="AE44" s="8">
        <f t="shared" si="26"/>
        <v>3.6249565278014539E-2</v>
      </c>
      <c r="AF44" s="8">
        <f t="shared" si="27"/>
        <v>0.18548610749052052</v>
      </c>
      <c r="AG44" s="8">
        <f t="shared" si="19"/>
        <v>0.22827097599110258</v>
      </c>
      <c r="AR44" s="8"/>
    </row>
    <row r="45" spans="4:44" x14ac:dyDescent="0.2">
      <c r="D45">
        <v>102</v>
      </c>
      <c r="E45" s="53">
        <v>0.50954043000000004</v>
      </c>
      <c r="G45">
        <v>42</v>
      </c>
      <c r="H45" s="53">
        <v>2.6800000000000001E-2</v>
      </c>
      <c r="I45" s="53">
        <f t="shared" si="10"/>
        <v>2.6447170014848229E-2</v>
      </c>
      <c r="J45" s="53">
        <f t="shared" si="0"/>
        <v>0.32930162970189297</v>
      </c>
      <c r="K45" s="53">
        <f t="shared" si="11"/>
        <v>3.1638382944298472E-2</v>
      </c>
      <c r="M45" s="8">
        <f t="shared" si="12"/>
        <v>95439.467610481588</v>
      </c>
      <c r="N45" s="21">
        <f t="shared" si="13"/>
        <v>17894.900176965293</v>
      </c>
      <c r="O45" s="8">
        <f t="shared" si="1"/>
        <v>113334.36778744688</v>
      </c>
      <c r="Q45" s="53">
        <f t="shared" si="14"/>
        <v>2.4030133983938367E-6</v>
      </c>
      <c r="S45" s="8">
        <f t="shared" si="15"/>
        <v>112.61002284435754</v>
      </c>
      <c r="T45" s="8">
        <f t="shared" si="16"/>
        <v>1622.3733630104873</v>
      </c>
      <c r="U45" s="8">
        <f t="shared" si="17"/>
        <v>8925.2896348101294</v>
      </c>
      <c r="V45" s="8">
        <f t="shared" si="18"/>
        <v>53821.934790512685</v>
      </c>
      <c r="X45" s="8">
        <f t="shared" si="20"/>
        <v>6.0627300885663174E-4</v>
      </c>
      <c r="Y45" s="8">
        <f t="shared" si="21"/>
        <v>8.734579351259807E-3</v>
      </c>
      <c r="Z45" s="8">
        <f t="shared" si="22"/>
        <v>4.8052225415957973E-2</v>
      </c>
      <c r="AA45" s="8">
        <f t="shared" si="23"/>
        <v>0.28976804660655975</v>
      </c>
      <c r="AC45" s="8">
        <f t="shared" si="24"/>
        <v>1.9964668986075903E-4</v>
      </c>
      <c r="AD45" s="8">
        <f t="shared" si="25"/>
        <v>2.8763112151303574E-3</v>
      </c>
      <c r="AE45" s="8">
        <f t="shared" si="26"/>
        <v>1.5823676140277684E-2</v>
      </c>
      <c r="AF45" s="8">
        <f t="shared" si="27"/>
        <v>9.5421089983074206E-2</v>
      </c>
      <c r="AG45" s="8">
        <f t="shared" si="19"/>
        <v>0.11432072402834301</v>
      </c>
      <c r="AR45" s="8"/>
    </row>
    <row r="46" spans="4:44" x14ac:dyDescent="0.2">
      <c r="D46">
        <v>103</v>
      </c>
      <c r="E46" s="53">
        <v>0.54443039999999998</v>
      </c>
      <c r="G46">
        <v>43</v>
      </c>
      <c r="H46" s="53">
        <v>2.6929999999999999E-2</v>
      </c>
      <c r="I46" s="53">
        <f t="shared" si="10"/>
        <v>2.6573768935031109E-2</v>
      </c>
      <c r="J46" s="53">
        <f t="shared" si="0"/>
        <v>0.31896558558159949</v>
      </c>
      <c r="K46" s="53">
        <f t="shared" si="11"/>
        <v>3.1890923582712095E-2</v>
      </c>
      <c r="M46" s="8">
        <f t="shared" si="12"/>
        <v>96364.465078835434</v>
      </c>
      <c r="N46" s="21">
        <f t="shared" si="13"/>
        <v>18068.33720228164</v>
      </c>
      <c r="O46" s="8">
        <f t="shared" si="1"/>
        <v>114432.80228111707</v>
      </c>
      <c r="Q46" s="53">
        <f t="shared" si="14"/>
        <v>1.0017937803684076E-6</v>
      </c>
      <c r="S46" s="8">
        <f t="shared" si="15"/>
        <v>114.8622233012447</v>
      </c>
      <c r="T46" s="8">
        <f t="shared" si="16"/>
        <v>1638.0973741673201</v>
      </c>
      <c r="U46" s="8">
        <f t="shared" si="17"/>
        <v>8417.2280713937525</v>
      </c>
      <c r="V46" s="8">
        <f t="shared" si="18"/>
        <v>58308.139280425377</v>
      </c>
      <c r="X46" s="8">
        <f t="shared" si="20"/>
        <v>2.7601546156219575E-4</v>
      </c>
      <c r="Y46" s="8">
        <f t="shared" si="21"/>
        <v>3.9363699379978325E-3</v>
      </c>
      <c r="Z46" s="8">
        <f t="shared" si="22"/>
        <v>2.0226711832895899E-2</v>
      </c>
      <c r="AA46" s="8">
        <f t="shared" si="23"/>
        <v>0.14011523992627614</v>
      </c>
      <c r="AC46" s="8">
        <f t="shared" si="24"/>
        <v>8.8039433326761235E-5</v>
      </c>
      <c r="AD46" s="8">
        <f t="shared" si="25"/>
        <v>1.2555665423392831E-3</v>
      </c>
      <c r="AE46" s="8">
        <f t="shared" si="26"/>
        <v>6.4516249841699083E-3</v>
      </c>
      <c r="AF46" s="8">
        <f t="shared" si="27"/>
        <v>4.4691939551990981E-2</v>
      </c>
      <c r="AG46" s="8">
        <f t="shared" si="19"/>
        <v>5.2487170511826935E-2</v>
      </c>
      <c r="AR46" s="8"/>
    </row>
    <row r="47" spans="4:44" x14ac:dyDescent="0.2">
      <c r="D47">
        <v>104</v>
      </c>
      <c r="E47" s="53">
        <v>0.57924222000000003</v>
      </c>
      <c r="G47">
        <v>44</v>
      </c>
      <c r="H47" s="53">
        <v>2.7050000000000001E-2</v>
      </c>
      <c r="I47" s="53">
        <f t="shared" si="10"/>
        <v>2.6690615253044576E-2</v>
      </c>
      <c r="J47" s="53">
        <f t="shared" si="0"/>
        <v>0.30900832177573911</v>
      </c>
      <c r="K47" s="53">
        <f t="shared" si="11"/>
        <v>3.1715006927623565E-2</v>
      </c>
      <c r="M47" s="8">
        <f t="shared" si="12"/>
        <v>97281.312696218913</v>
      </c>
      <c r="N47" s="21">
        <f t="shared" si="13"/>
        <v>18240.246130541043</v>
      </c>
      <c r="O47" s="8">
        <f t="shared" si="1"/>
        <v>115521.55882675995</v>
      </c>
      <c r="Q47" s="53">
        <f t="shared" si="14"/>
        <v>3.8792877303418482E-7</v>
      </c>
      <c r="S47" s="8">
        <f t="shared" si="15"/>
        <v>117.15946776726959</v>
      </c>
      <c r="T47" s="8">
        <f t="shared" si="16"/>
        <v>1653.6828461908378</v>
      </c>
      <c r="U47" s="8">
        <f t="shared" si="17"/>
        <v>7892.8498431125245</v>
      </c>
      <c r="V47" s="8">
        <f t="shared" si="18"/>
        <v>62893.448480676452</v>
      </c>
      <c r="X47" s="8">
        <f t="shared" si="20"/>
        <v>1.173696261205236E-4</v>
      </c>
      <c r="Y47" s="8">
        <f t="shared" si="21"/>
        <v>1.6566491900159074E-3</v>
      </c>
      <c r="Z47" s="8">
        <f t="shared" si="22"/>
        <v>7.9070078822118892E-3</v>
      </c>
      <c r="AA47" s="8">
        <f t="shared" si="23"/>
        <v>6.3006265513862542E-2</v>
      </c>
      <c r="AC47" s="8">
        <f t="shared" si="24"/>
        <v>3.6268191194948951E-5</v>
      </c>
      <c r="AD47" s="8">
        <f t="shared" si="25"/>
        <v>5.1191838597795304E-4</v>
      </c>
      <c r="AE47" s="8">
        <f t="shared" si="26"/>
        <v>2.4433312359498369E-3</v>
      </c>
      <c r="AF47" s="8">
        <f t="shared" si="27"/>
        <v>1.9469460367795292E-2</v>
      </c>
      <c r="AG47" s="8">
        <f t="shared" si="19"/>
        <v>2.246097818091803E-2</v>
      </c>
      <c r="AR47" s="8"/>
    </row>
    <row r="48" spans="4:44" x14ac:dyDescent="0.2">
      <c r="D48">
        <v>105</v>
      </c>
      <c r="E48" s="53">
        <v>0.61364118000000001</v>
      </c>
      <c r="G48">
        <v>45</v>
      </c>
      <c r="H48" s="53">
        <v>2.717E-2</v>
      </c>
      <c r="I48" s="53">
        <f t="shared" si="10"/>
        <v>2.6807447919590902E-2</v>
      </c>
      <c r="J48" s="53">
        <f t="shared" si="0"/>
        <v>0.29929213083059825</v>
      </c>
      <c r="K48" s="53">
        <f t="shared" si="11"/>
        <v>3.1948085247629182E-2</v>
      </c>
      <c r="M48" s="8">
        <f t="shared" si="12"/>
        <v>98229.776108477163</v>
      </c>
      <c r="N48" s="21">
        <f t="shared" si="13"/>
        <v>18418.083020339465</v>
      </c>
      <c r="O48" s="8">
        <f t="shared" si="1"/>
        <v>116647.85912881664</v>
      </c>
      <c r="Q48" s="53">
        <f t="shared" si="14"/>
        <v>1.3874044193898933E-7</v>
      </c>
      <c r="S48" s="8">
        <f t="shared" si="15"/>
        <v>119.50265712261498</v>
      </c>
      <c r="T48" s="8">
        <f t="shared" si="16"/>
        <v>1669.8057544002381</v>
      </c>
      <c r="U48" s="8">
        <f t="shared" si="17"/>
        <v>7360.8118639790428</v>
      </c>
      <c r="V48" s="8">
        <f t="shared" si="18"/>
        <v>67567.364880023015</v>
      </c>
      <c r="X48" s="8">
        <f t="shared" si="20"/>
        <v>4.6358519151900918E-5</v>
      </c>
      <c r="Y48" s="8">
        <f t="shared" si="21"/>
        <v>6.4776569750990575E-4</v>
      </c>
      <c r="Z48" s="8">
        <f t="shared" si="22"/>
        <v>2.855470714928861E-3</v>
      </c>
      <c r="AA48" s="8">
        <f t="shared" si="23"/>
        <v>2.62113249550604E-2</v>
      </c>
      <c r="AC48" s="8">
        <f t="shared" si="24"/>
        <v>1.3874739979123523E-5</v>
      </c>
      <c r="AD48" s="8">
        <f t="shared" si="25"/>
        <v>1.9387117588670844E-4</v>
      </c>
      <c r="AE48" s="8">
        <f t="shared" si="26"/>
        <v>8.5461991479543063E-4</v>
      </c>
      <c r="AF48" s="8">
        <f t="shared" si="27"/>
        <v>7.8448432976932613E-3</v>
      </c>
      <c r="AG48" s="8">
        <f t="shared" si="19"/>
        <v>8.9072091283545242E-3</v>
      </c>
      <c r="AR48" s="8"/>
    </row>
    <row r="49" spans="4:44" x14ac:dyDescent="0.2">
      <c r="D49">
        <v>106</v>
      </c>
      <c r="E49" s="53">
        <v>0.64730123000000006</v>
      </c>
      <c r="G49">
        <v>46</v>
      </c>
      <c r="H49" s="53">
        <v>2.7279999999999999E-2</v>
      </c>
      <c r="I49" s="53">
        <f t="shared" si="10"/>
        <v>2.6914532540881435E-2</v>
      </c>
      <c r="J49" s="53">
        <f t="shared" si="0"/>
        <v>0.28994370460990576</v>
      </c>
      <c r="K49" s="53">
        <f t="shared" si="11"/>
        <v>3.1733340498955577E-2</v>
      </c>
      <c r="M49" s="8">
        <f t="shared" si="12"/>
        <v>99166.189047447901</v>
      </c>
      <c r="N49" s="21">
        <f t="shared" si="13"/>
        <v>18593.66044639648</v>
      </c>
      <c r="O49" s="8">
        <f t="shared" si="1"/>
        <v>117759.84949384438</v>
      </c>
      <c r="Q49" s="53">
        <f t="shared" si="14"/>
        <v>4.5563054418752462E-8</v>
      </c>
      <c r="S49" s="8">
        <f t="shared" si="15"/>
        <v>121.89271026506728</v>
      </c>
      <c r="T49" s="8">
        <f t="shared" si="16"/>
        <v>1685.723816885298</v>
      </c>
      <c r="U49" s="8">
        <f t="shared" si="17"/>
        <v>6823.4743976128966</v>
      </c>
      <c r="V49" s="8">
        <f t="shared" si="18"/>
        <v>72262.293000025064</v>
      </c>
      <c r="X49" s="8">
        <f t="shared" si="20"/>
        <v>1.6911448491316616E-5</v>
      </c>
      <c r="Y49" s="8">
        <f t="shared" si="21"/>
        <v>2.3387806734174617E-4</v>
      </c>
      <c r="Z49" s="8">
        <f t="shared" si="22"/>
        <v>9.4669185348419222E-4</v>
      </c>
      <c r="AA49" s="8">
        <f t="shared" si="23"/>
        <v>1.0025702466348213E-2</v>
      </c>
      <c r="AC49" s="8">
        <f t="shared" si="24"/>
        <v>4.9033680258919417E-6</v>
      </c>
      <c r="AD49" s="8">
        <f t="shared" si="25"/>
        <v>6.7811473272070898E-5</v>
      </c>
      <c r="AE49" s="8">
        <f t="shared" si="26"/>
        <v>2.7448734312322484E-4</v>
      </c>
      <c r="AF49" s="8">
        <f t="shared" si="27"/>
        <v>2.9068893144096699E-3</v>
      </c>
      <c r="AG49" s="8">
        <f t="shared" si="19"/>
        <v>3.2540914988308575E-3</v>
      </c>
      <c r="AR49" s="8"/>
    </row>
    <row r="50" spans="4:44" x14ac:dyDescent="0.2">
      <c r="D50">
        <v>107</v>
      </c>
      <c r="E50" s="53">
        <v>0.67990812</v>
      </c>
      <c r="G50">
        <v>47</v>
      </c>
      <c r="H50" s="53">
        <v>2.7390000000000001E-2</v>
      </c>
      <c r="I50" s="53">
        <f t="shared" si="10"/>
        <v>2.7021605696283663E-2</v>
      </c>
      <c r="J50" s="53">
        <f t="shared" si="0"/>
        <v>0.28082727798558388</v>
      </c>
      <c r="K50" s="53">
        <f t="shared" si="11"/>
        <v>3.1946970844786197E-2</v>
      </c>
      <c r="M50" s="8">
        <f t="shared" si="12"/>
        <v>100132.91784628073</v>
      </c>
      <c r="N50" s="21">
        <f t="shared" si="13"/>
        <v>18774.922096177634</v>
      </c>
      <c r="O50" s="8">
        <f t="shared" si="1"/>
        <v>118907.83994245836</v>
      </c>
      <c r="Q50" s="53">
        <f t="shared" si="14"/>
        <v>1.3659528263296497E-8</v>
      </c>
      <c r="S50" s="8">
        <f t="shared" si="15"/>
        <v>124.33056447036863</v>
      </c>
      <c r="T50" s="8">
        <f t="shared" si="16"/>
        <v>1702.1572179902016</v>
      </c>
      <c r="U50" s="8">
        <f t="shared" si="17"/>
        <v>6289.7392373492885</v>
      </c>
      <c r="V50" s="8">
        <f t="shared" si="18"/>
        <v>76969.191051396439</v>
      </c>
      <c r="X50" s="8">
        <f t="shared" si="20"/>
        <v>5.6648802748776176E-6</v>
      </c>
      <c r="Y50" s="8">
        <f t="shared" si="21"/>
        <v>7.755548195255985E-5</v>
      </c>
      <c r="Z50" s="8">
        <f t="shared" si="22"/>
        <v>2.8657973115110827E-4</v>
      </c>
      <c r="AA50" s="8">
        <f t="shared" si="23"/>
        <v>3.506951440442131E-3</v>
      </c>
      <c r="AC50" s="8">
        <f t="shared" si="24"/>
        <v>1.5908529077081075E-6</v>
      </c>
      <c r="AD50" s="8">
        <f t="shared" si="25"/>
        <v>2.1779694889597459E-5</v>
      </c>
      <c r="AE50" s="8">
        <f t="shared" si="26"/>
        <v>8.0479405825006168E-5</v>
      </c>
      <c r="AF50" s="8">
        <f t="shared" si="27"/>
        <v>9.8484762704698623E-4</v>
      </c>
      <c r="AG50" s="8">
        <f t="shared" si="19"/>
        <v>1.088697580669298E-3</v>
      </c>
      <c r="AR50" s="8"/>
    </row>
    <row r="51" spans="4:44" x14ac:dyDescent="0.2">
      <c r="D51">
        <v>108</v>
      </c>
      <c r="E51" s="53">
        <v>0.71117909999999995</v>
      </c>
      <c r="G51">
        <v>48</v>
      </c>
      <c r="H51" s="53">
        <v>2.75E-2</v>
      </c>
      <c r="I51" s="53">
        <f t="shared" si="10"/>
        <v>2.7128667388252696E-2</v>
      </c>
      <c r="J51" s="53">
        <f t="shared" si="0"/>
        <v>0.27193939918144983</v>
      </c>
      <c r="K51" s="53">
        <f t="shared" si="11"/>
        <v>3.2160566910797161E-2</v>
      </c>
      <c r="M51" s="8">
        <f t="shared" si="12"/>
        <v>101130.66967745053</v>
      </c>
      <c r="N51" s="21">
        <f t="shared" si="13"/>
        <v>18962.000564521968</v>
      </c>
      <c r="O51" s="8">
        <f t="shared" si="1"/>
        <v>120092.67024197249</v>
      </c>
      <c r="Q51" s="53">
        <f t="shared" si="14"/>
        <v>3.7164584694549535E-9</v>
      </c>
      <c r="S51" s="8">
        <f t="shared" si="15"/>
        <v>126.81717575977601</v>
      </c>
      <c r="T51" s="8">
        <f t="shared" si="16"/>
        <v>1719.1179789239416</v>
      </c>
      <c r="U51" s="8">
        <f t="shared" si="17"/>
        <v>5765.1430131559546</v>
      </c>
      <c r="V51" s="8">
        <f t="shared" si="18"/>
        <v>81651.981649999463</v>
      </c>
      <c r="X51" s="8">
        <f t="shared" si="20"/>
        <v>1.7322627965620998E-6</v>
      </c>
      <c r="Y51" s="8">
        <f t="shared" si="21"/>
        <v>2.3482340621052732E-5</v>
      </c>
      <c r="Z51" s="8">
        <f t="shared" si="22"/>
        <v>7.8749133930150093E-5</v>
      </c>
      <c r="AA51" s="8">
        <f t="shared" si="23"/>
        <v>1.1153275511023347E-3</v>
      </c>
      <c r="AC51" s="8">
        <f t="shared" si="24"/>
        <v>4.7107050412147545E-7</v>
      </c>
      <c r="AD51" s="8">
        <f t="shared" si="25"/>
        <v>6.3857735998632337E-6</v>
      </c>
      <c r="AE51" s="8">
        <f t="shared" si="26"/>
        <v>2.1414992167024542E-5</v>
      </c>
      <c r="AF51" s="8">
        <f t="shared" si="27"/>
        <v>3.0330150413728667E-4</v>
      </c>
      <c r="AG51" s="8">
        <f t="shared" si="19"/>
        <v>3.3157334040829594E-4</v>
      </c>
      <c r="AR51" s="8"/>
    </row>
    <row r="52" spans="4:44" x14ac:dyDescent="0.2">
      <c r="D52">
        <v>109</v>
      </c>
      <c r="E52" s="53">
        <v>0.74086099999999999</v>
      </c>
      <c r="G52">
        <v>49</v>
      </c>
      <c r="H52" s="53">
        <v>2.76E-2</v>
      </c>
      <c r="I52" s="53">
        <f t="shared" si="10"/>
        <v>2.7225986253591527E-2</v>
      </c>
      <c r="J52" s="53">
        <f t="shared" si="0"/>
        <v>0.26340215020802865</v>
      </c>
      <c r="K52" s="53">
        <f t="shared" si="11"/>
        <v>3.1897291789855411E-2</v>
      </c>
      <c r="M52" s="8">
        <f t="shared" si="12"/>
        <v>102111.47643077922</v>
      </c>
      <c r="N52" s="21">
        <f t="shared" si="13"/>
        <v>19145.901830771101</v>
      </c>
      <c r="O52" s="8">
        <f t="shared" si="1"/>
        <v>121257.37826155033</v>
      </c>
      <c r="Q52" s="53">
        <f t="shared" si="14"/>
        <v>9.1238224796651202E-10</v>
      </c>
      <c r="S52" s="8">
        <f t="shared" si="15"/>
        <v>129.35351927497152</v>
      </c>
      <c r="T52" s="8">
        <f t="shared" si="16"/>
        <v>1735.7906908606387</v>
      </c>
      <c r="U52" s="8">
        <f t="shared" si="17"/>
        <v>5252.3833054712113</v>
      </c>
      <c r="V52" s="8">
        <f t="shared" si="18"/>
        <v>86235.713140408916</v>
      </c>
      <c r="X52" s="8">
        <f t="shared" si="20"/>
        <v>4.8073698226327246E-7</v>
      </c>
      <c r="Y52" s="8">
        <f t="shared" si="21"/>
        <v>6.4509940142500859E-6</v>
      </c>
      <c r="Z52" s="8">
        <f t="shared" si="22"/>
        <v>1.9520264420442288E-5</v>
      </c>
      <c r="AA52" s="8">
        <f t="shared" si="23"/>
        <v>3.2049144647016054E-4</v>
      </c>
      <c r="AC52" s="8">
        <f t="shared" si="24"/>
        <v>1.2662715481266489E-7</v>
      </c>
      <c r="AD52" s="8">
        <f t="shared" si="25"/>
        <v>1.6992056943325948E-6</v>
      </c>
      <c r="AE52" s="8">
        <f t="shared" si="26"/>
        <v>5.1416796209737766E-6</v>
      </c>
      <c r="AF52" s="8">
        <f t="shared" si="27"/>
        <v>8.4418136123521598E-5</v>
      </c>
      <c r="AG52" s="8">
        <f t="shared" si="19"/>
        <v>9.1385648593640635E-5</v>
      </c>
      <c r="AR52" s="8"/>
    </row>
    <row r="53" spans="4:44" x14ac:dyDescent="0.2">
      <c r="D53">
        <v>110</v>
      </c>
      <c r="E53" s="53">
        <v>0.76874483999999998</v>
      </c>
      <c r="G53">
        <v>50</v>
      </c>
      <c r="H53" s="53">
        <v>2.7709999999999999E-2</v>
      </c>
      <c r="I53" s="53">
        <f t="shared" si="10"/>
        <v>2.7333026067638905E-2</v>
      </c>
      <c r="J53" s="53">
        <f t="shared" si="0"/>
        <v>0.2549593130089392</v>
      </c>
      <c r="K53" s="53">
        <f t="shared" si="11"/>
        <v>3.2577976955960347E-2</v>
      </c>
      <c r="M53" s="8">
        <f t="shared" si="12"/>
        <v>103171.99920404622</v>
      </c>
      <c r="N53" s="21">
        <f t="shared" si="13"/>
        <v>19344.749850758661</v>
      </c>
      <c r="O53" s="8">
        <f t="shared" si="1"/>
        <v>122516.74905480488</v>
      </c>
      <c r="Q53" s="53">
        <f t="shared" si="14"/>
        <v>2.0096874985242487E-10</v>
      </c>
      <c r="S53" s="8">
        <f t="shared" si="15"/>
        <v>131.94058966047095</v>
      </c>
      <c r="T53" s="8">
        <f t="shared" si="16"/>
        <v>1753.8184936270638</v>
      </c>
      <c r="U53" s="8">
        <f t="shared" si="17"/>
        <v>4761.5527579969621</v>
      </c>
      <c r="V53" s="8">
        <f t="shared" si="18"/>
        <v>90767.8812214918</v>
      </c>
      <c r="X53" s="8">
        <f t="shared" si="20"/>
        <v>1.2038025179244761E-7</v>
      </c>
      <c r="Y53" s="8">
        <f t="shared" si="21"/>
        <v>1.6001528597407023E-6</v>
      </c>
      <c r="Z53" s="8">
        <f t="shared" si="22"/>
        <v>4.3443562091524136E-6</v>
      </c>
      <c r="AA53" s="8">
        <f t="shared" si="23"/>
        <v>8.2815003512022039E-5</v>
      </c>
      <c r="AC53" s="8">
        <f t="shared" si="24"/>
        <v>3.0692066296845564E-8</v>
      </c>
      <c r="AD53" s="8">
        <f t="shared" si="25"/>
        <v>4.079738738287789E-7</v>
      </c>
      <c r="AE53" s="8">
        <f t="shared" si="26"/>
        <v>1.1076340745516187E-6</v>
      </c>
      <c r="AF53" s="8">
        <f t="shared" si="27"/>
        <v>2.1114456402258026E-5</v>
      </c>
      <c r="AG53" s="8">
        <f t="shared" si="19"/>
        <v>2.2660756416935269E-5</v>
      </c>
      <c r="AR53" s="8"/>
    </row>
    <row r="54" spans="4:44" x14ac:dyDescent="0.2">
      <c r="D54">
        <v>111</v>
      </c>
      <c r="E54" s="53">
        <v>0.79466567999999993</v>
      </c>
    </row>
    <row r="55" spans="4:44" x14ac:dyDescent="0.2">
      <c r="D55">
        <v>112</v>
      </c>
      <c r="E55" s="53">
        <v>0.81850801000000006</v>
      </c>
    </row>
    <row r="56" spans="4:44" x14ac:dyDescent="0.2">
      <c r="D56">
        <v>113</v>
      </c>
      <c r="E56" s="53">
        <v>0.84019901000000008</v>
      </c>
    </row>
    <row r="57" spans="4:44" x14ac:dyDescent="0.2">
      <c r="D57">
        <v>114</v>
      </c>
      <c r="E57" s="53">
        <v>0.85971164999999994</v>
      </c>
    </row>
    <row r="58" spans="4:44" x14ac:dyDescent="0.2">
      <c r="D58">
        <v>115</v>
      </c>
      <c r="E58" s="53">
        <v>0.87705601999999994</v>
      </c>
    </row>
    <row r="59" spans="4:44" x14ac:dyDescent="0.2">
      <c r="D59">
        <v>116</v>
      </c>
      <c r="E59" s="53">
        <v>0.89227828999999992</v>
      </c>
    </row>
    <row r="60" spans="4:44" x14ac:dyDescent="0.2">
      <c r="D60">
        <v>117</v>
      </c>
      <c r="E60" s="53">
        <v>0.90545023000000002</v>
      </c>
    </row>
    <row r="61" spans="4:44" x14ac:dyDescent="0.2">
      <c r="D61">
        <v>118</v>
      </c>
      <c r="E61" s="53">
        <v>0.91666747999999998</v>
      </c>
    </row>
    <row r="62" spans="4:44" x14ac:dyDescent="0.2">
      <c r="D62">
        <v>119</v>
      </c>
      <c r="E62" s="53">
        <v>0.92604048000000005</v>
      </c>
    </row>
    <row r="63" spans="4:44" x14ac:dyDescent="0.2">
      <c r="D63">
        <v>120</v>
      </c>
      <c r="E63" s="53">
        <v>0</v>
      </c>
    </row>
  </sheetData>
  <mergeCells count="8">
    <mergeCell ref="AC1:AG1"/>
    <mergeCell ref="AI1:AJ1"/>
    <mergeCell ref="D1:E1"/>
    <mergeCell ref="G1:K1"/>
    <mergeCell ref="M1:O1"/>
    <mergeCell ref="Q1:Q2"/>
    <mergeCell ref="S1:V1"/>
    <mergeCell ref="X1:AA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C062-2DA8-0747-BBAC-3364371043F3}">
  <dimension ref="A1:AU63"/>
  <sheetViews>
    <sheetView workbookViewId="0">
      <selection activeCell="AC2" sqref="AC2"/>
    </sheetView>
  </sheetViews>
  <sheetFormatPr baseColWidth="10" defaultRowHeight="16" x14ac:dyDescent="0.2"/>
  <cols>
    <col min="1" max="1" width="17.5" customWidth="1"/>
    <col min="2" max="2" width="11.1640625" bestFit="1" customWidth="1"/>
    <col min="4" max="4" width="5.83203125" customWidth="1"/>
    <col min="5" max="5" width="21.5" bestFit="1" customWidth="1"/>
    <col min="8" max="8" width="10.6640625" bestFit="1" customWidth="1"/>
    <col min="9" max="9" width="12.33203125" bestFit="1" customWidth="1"/>
    <col min="10" max="10" width="15" bestFit="1" customWidth="1"/>
    <col min="11" max="11" width="12.33203125" bestFit="1" customWidth="1"/>
    <col min="13" max="13" width="11.1640625" bestFit="1" customWidth="1"/>
    <col min="14" max="14" width="11" bestFit="1" customWidth="1"/>
    <col min="15" max="15" width="11.1640625" bestFit="1" customWidth="1"/>
    <col min="17" max="17" width="35" bestFit="1" customWidth="1"/>
    <col min="20" max="20" width="19" bestFit="1" customWidth="1"/>
    <col min="21" max="21" width="17.33203125" bestFit="1" customWidth="1"/>
    <col min="22" max="22" width="18.6640625" customWidth="1"/>
    <col min="31" max="31" width="11.83203125" bestFit="1" customWidth="1"/>
    <col min="35" max="35" width="13.6640625" bestFit="1" customWidth="1"/>
    <col min="46" max="46" width="11.1640625" bestFit="1" customWidth="1"/>
  </cols>
  <sheetData>
    <row r="1" spans="1:47" x14ac:dyDescent="0.2">
      <c r="A1" s="4" t="s">
        <v>10</v>
      </c>
      <c r="B1" s="5"/>
      <c r="D1" s="90" t="s">
        <v>3</v>
      </c>
      <c r="E1" s="90"/>
      <c r="G1" s="91" t="s">
        <v>8</v>
      </c>
      <c r="H1" s="91"/>
      <c r="I1" s="91"/>
      <c r="J1" s="91"/>
      <c r="K1" s="91"/>
      <c r="M1" s="85" t="s">
        <v>21</v>
      </c>
      <c r="N1" s="85"/>
      <c r="O1" s="85"/>
      <c r="Q1" s="95" t="s">
        <v>27</v>
      </c>
      <c r="S1" s="94" t="s">
        <v>28</v>
      </c>
      <c r="T1" s="94"/>
      <c r="U1" s="94"/>
      <c r="V1" s="94"/>
      <c r="X1" s="85" t="s">
        <v>74</v>
      </c>
      <c r="Y1" s="85"/>
      <c r="Z1" s="85"/>
      <c r="AA1" s="85"/>
      <c r="AB1" s="26" t="s">
        <v>72</v>
      </c>
      <c r="AC1" s="85" t="s">
        <v>87</v>
      </c>
      <c r="AD1" s="85"/>
      <c r="AE1" s="85"/>
      <c r="AF1" s="85"/>
      <c r="AG1" s="85"/>
      <c r="AH1" s="26" t="s">
        <v>86</v>
      </c>
      <c r="AI1" s="85" t="s">
        <v>29</v>
      </c>
      <c r="AJ1" s="85"/>
      <c r="AL1" s="9" t="s">
        <v>31</v>
      </c>
      <c r="AM1" s="10">
        <f>O3-AJ6</f>
        <v>942.32142203369585</v>
      </c>
      <c r="AO1" s="9" t="s">
        <v>33</v>
      </c>
      <c r="AP1" s="55" cm="1">
        <f t="array" ref="AP1">MMULT(TRANSPOSE(AG4:AG53),G4:G53)/AJ6</f>
        <v>5.6976098805579092</v>
      </c>
      <c r="AT1" s="58"/>
      <c r="AU1" s="8"/>
    </row>
    <row r="2" spans="1:47" x14ac:dyDescent="0.2">
      <c r="A2" s="11" t="s">
        <v>11</v>
      </c>
      <c r="B2" s="51">
        <v>50</v>
      </c>
      <c r="D2" s="1" t="s">
        <v>1</v>
      </c>
      <c r="E2" s="1" t="s">
        <v>2</v>
      </c>
      <c r="G2" s="3" t="s">
        <v>0</v>
      </c>
      <c r="H2" s="3" t="s">
        <v>4</v>
      </c>
      <c r="I2" s="3" t="s">
        <v>6</v>
      </c>
      <c r="J2" s="3" t="s">
        <v>5</v>
      </c>
      <c r="K2" s="3" t="s">
        <v>7</v>
      </c>
      <c r="M2" s="7" t="s">
        <v>22</v>
      </c>
      <c r="N2" s="7" t="s">
        <v>23</v>
      </c>
      <c r="O2" s="7" t="s">
        <v>24</v>
      </c>
      <c r="Q2" s="95"/>
      <c r="S2" s="22" t="s">
        <v>11</v>
      </c>
      <c r="T2" s="22" t="s">
        <v>12</v>
      </c>
      <c r="U2" s="22" t="s">
        <v>13</v>
      </c>
      <c r="V2" s="22" t="s">
        <v>26</v>
      </c>
      <c r="X2" s="39" t="s">
        <v>11</v>
      </c>
      <c r="Y2" s="39" t="s">
        <v>12</v>
      </c>
      <c r="Z2" s="39" t="s">
        <v>13</v>
      </c>
      <c r="AA2" s="39" t="s">
        <v>26</v>
      </c>
      <c r="AC2" s="39" t="s">
        <v>11</v>
      </c>
      <c r="AD2" s="39" t="s">
        <v>12</v>
      </c>
      <c r="AE2" s="39" t="s">
        <v>13</v>
      </c>
      <c r="AF2" s="39" t="s">
        <v>26</v>
      </c>
      <c r="AG2" s="39" t="s">
        <v>34</v>
      </c>
      <c r="AI2" s="39" t="s">
        <v>11</v>
      </c>
      <c r="AJ2" s="62">
        <f>SUM(AC4:AC53)</f>
        <v>295.02770890188475</v>
      </c>
      <c r="AL2" s="9" t="s">
        <v>32</v>
      </c>
      <c r="AM2" s="10">
        <f>'Base Case'!AM1-EQ!AM1</f>
        <v>3261.6408266016515</v>
      </c>
      <c r="AR2" s="58"/>
      <c r="AT2" s="58"/>
      <c r="AU2" s="8"/>
    </row>
    <row r="3" spans="1:47" x14ac:dyDescent="0.2">
      <c r="A3" s="19" t="s">
        <v>70</v>
      </c>
      <c r="B3" s="67">
        <f>80000*(1-$B$11)</f>
        <v>48800</v>
      </c>
      <c r="D3">
        <v>60</v>
      </c>
      <c r="E3" s="53">
        <v>6.4678699999999997E-3</v>
      </c>
      <c r="G3">
        <v>0</v>
      </c>
      <c r="H3" s="53">
        <v>0</v>
      </c>
      <c r="I3" s="53">
        <f>LN(1+H3)</f>
        <v>0</v>
      </c>
      <c r="J3" s="53">
        <f>EXP(-I3*G3)</f>
        <v>1</v>
      </c>
      <c r="K3" s="54" t="s">
        <v>9</v>
      </c>
      <c r="M3" s="21">
        <f>B3</f>
        <v>48800</v>
      </c>
      <c r="N3" s="8">
        <f>B4</f>
        <v>20000</v>
      </c>
      <c r="O3" s="8">
        <f>N3+M3</f>
        <v>68800</v>
      </c>
      <c r="Q3">
        <v>1</v>
      </c>
      <c r="AI3" s="7" t="s">
        <v>12</v>
      </c>
      <c r="AJ3" s="24">
        <f>SUM(AD4:AD53)</f>
        <v>5397.5551484413736</v>
      </c>
      <c r="AR3" s="8"/>
    </row>
    <row r="4" spans="1:47" x14ac:dyDescent="0.2">
      <c r="A4" s="11" t="s">
        <v>16</v>
      </c>
      <c r="B4" s="51">
        <v>20000</v>
      </c>
      <c r="D4">
        <v>61</v>
      </c>
      <c r="E4" s="53">
        <v>7.1002599999999997E-3</v>
      </c>
      <c r="G4">
        <v>1</v>
      </c>
      <c r="H4" s="53">
        <v>3.5139999999999998E-2</v>
      </c>
      <c r="I4" s="53">
        <f>LN(1+H4)</f>
        <v>3.4536683270235471E-2</v>
      </c>
      <c r="J4" s="53">
        <f t="shared" ref="J4:J53" si="0">EXP(-I4*G4)</f>
        <v>0.96605290105686192</v>
      </c>
      <c r="K4" s="53">
        <f>-LN(J4/J3)</f>
        <v>3.4536683270235465E-2</v>
      </c>
      <c r="M4" s="21">
        <f>M3*(1-$B$6)*EXP(K4*1)</f>
        <v>49403.505696</v>
      </c>
      <c r="N4" s="8">
        <f>N3*(1-$B$6)*EXP(K4*1)</f>
        <v>20247.338400000001</v>
      </c>
      <c r="O4" s="8">
        <f t="shared" ref="O4:O53" si="1">N4+M4</f>
        <v>69650.844096000001</v>
      </c>
      <c r="Q4" s="53">
        <f>Q3*(1-E3)*(1-$B$8)</f>
        <v>0.84450231049999991</v>
      </c>
      <c r="S4" s="8">
        <v>50</v>
      </c>
      <c r="T4" s="8">
        <f>O4*$B$7 / (1-$B$6)</f>
        <v>997.04684799999995</v>
      </c>
      <c r="U4" s="8">
        <f>(O4-$B$10)*$B$8*(1-E3)</f>
        <v>10377.07212725952</v>
      </c>
      <c r="V4" s="8">
        <f>MAX(O4,$B$9)*E3</f>
        <v>646.78699999999992</v>
      </c>
      <c r="X4" s="8">
        <f t="shared" ref="X4:X35" si="2">S4*Q3</f>
        <v>50</v>
      </c>
      <c r="Y4" s="8">
        <f t="shared" ref="Y4:Y35" si="3">T4*Q3</f>
        <v>997.04684799999995</v>
      </c>
      <c r="Z4" s="8">
        <f t="shared" ref="Z4:Z35" si="4">U4*Q3</f>
        <v>10377.07212725952</v>
      </c>
      <c r="AA4" s="8">
        <f t="shared" ref="AA4:AA35" si="5">V4*Q3</f>
        <v>646.78699999999992</v>
      </c>
      <c r="AC4" s="8">
        <f t="shared" ref="AC4:AC35" si="6">X4*J4</f>
        <v>48.302645052843097</v>
      </c>
      <c r="AD4" s="8">
        <f t="shared" ref="AD4:AD35" si="7">Y4*J4</f>
        <v>963.2</v>
      </c>
      <c r="AE4" s="8">
        <f t="shared" ref="AE4:AE35" si="8">Z4*J4</f>
        <v>10024.80063301536</v>
      </c>
      <c r="AF4" s="8">
        <f t="shared" ref="AF4:AF35" si="9">AA4*J4</f>
        <v>624.83045771586444</v>
      </c>
      <c r="AG4" s="8">
        <f>SUM(AC4:AF4)</f>
        <v>11661.133735784069</v>
      </c>
      <c r="AI4" s="7" t="s">
        <v>13</v>
      </c>
      <c r="AJ4" s="24">
        <f>SUM(AE4:AE53)</f>
        <v>55879.262239699965</v>
      </c>
      <c r="AR4" s="8"/>
    </row>
    <row r="5" spans="1:47" x14ac:dyDescent="0.2">
      <c r="A5" s="11" t="s">
        <v>17</v>
      </c>
      <c r="B5" s="52">
        <v>0.02</v>
      </c>
      <c r="D5">
        <v>62</v>
      </c>
      <c r="E5" s="53">
        <v>7.8151000000000002E-3</v>
      </c>
      <c r="G5">
        <v>2</v>
      </c>
      <c r="H5" s="53">
        <v>3.0349999999999999E-2</v>
      </c>
      <c r="I5" s="53">
        <f t="shared" ref="I5:I53" si="10">LN(1+H5)</f>
        <v>2.9898550345863351E-2</v>
      </c>
      <c r="J5" s="53">
        <f t="shared" si="0"/>
        <v>0.94195563634332247</v>
      </c>
      <c r="K5" s="53">
        <f t="shared" ref="K5:K53" si="11">-LN(J5/J4)</f>
        <v>2.5260417421491276E-2</v>
      </c>
      <c r="M5" s="21">
        <f t="shared" ref="M5:M53" si="12">M4*(1-$B$6)*EXP(K5*1)</f>
        <v>49552.672545384572</v>
      </c>
      <c r="N5" s="8">
        <f t="shared" ref="N5:N53" si="13">N4*(1-$B$6)*EXP(K5*1)</f>
        <v>20308.47235466581</v>
      </c>
      <c r="O5" s="8">
        <f t="shared" si="1"/>
        <v>69861.144900050378</v>
      </c>
      <c r="Q5" s="53">
        <f t="shared" ref="Q5:Q53" si="14">Q4*(1-E4)*(1-$B$8)</f>
        <v>0.71273020584612179</v>
      </c>
      <c r="S5" s="8">
        <f t="shared" ref="S5:S53" si="15">S4*(1+$B$5)</f>
        <v>51</v>
      </c>
      <c r="T5" s="8">
        <f t="shared" ref="T5:T53" si="16">O5*$B$7 / (1-$B$6)</f>
        <v>1000.0572889577764</v>
      </c>
      <c r="U5" s="8">
        <f t="shared" ref="U5:U53" si="17">(O5-$B$10)*$B$8*(1-E4)</f>
        <v>10401.788191884352</v>
      </c>
      <c r="V5" s="8">
        <f t="shared" ref="V5:V53" si="18">MAX(O5,$B$9)*E4</f>
        <v>710.02599999999995</v>
      </c>
      <c r="X5" s="8">
        <f t="shared" si="2"/>
        <v>43.069617835499997</v>
      </c>
      <c r="Y5" s="8">
        <f t="shared" si="3"/>
        <v>844.55069115720823</v>
      </c>
      <c r="Z5" s="8">
        <f t="shared" si="4"/>
        <v>8784.3341613779521</v>
      </c>
      <c r="AA5" s="8">
        <f t="shared" si="5"/>
        <v>599.61859751507291</v>
      </c>
      <c r="AC5" s="8">
        <f t="shared" si="6"/>
        <v>40.569669275302111</v>
      </c>
      <c r="AD5" s="8">
        <f t="shared" si="7"/>
        <v>795.52928371318092</v>
      </c>
      <c r="AE5" s="8">
        <f t="shared" si="8"/>
        <v>8274.4530748331545</v>
      </c>
      <c r="AF5" s="8">
        <f t="shared" si="9"/>
        <v>564.81411758560102</v>
      </c>
      <c r="AG5" s="8">
        <f t="shared" ref="AG5:AG53" si="19">SUM(AC5:AF5)</f>
        <v>9675.3661454072389</v>
      </c>
      <c r="AI5" s="7" t="s">
        <v>26</v>
      </c>
      <c r="AJ5" s="24">
        <f>SUM(AF4:AF53)</f>
        <v>6285.8334809230764</v>
      </c>
      <c r="AR5" s="8"/>
    </row>
    <row r="6" spans="1:47" x14ac:dyDescent="0.2">
      <c r="A6" s="11" t="s">
        <v>18</v>
      </c>
      <c r="B6" s="52">
        <v>2.1999999999999999E-2</v>
      </c>
      <c r="D6">
        <v>63</v>
      </c>
      <c r="E6" s="53">
        <v>8.6648699999999999E-3</v>
      </c>
      <c r="G6">
        <v>3</v>
      </c>
      <c r="H6" s="53">
        <v>2.7830000000000001E-2</v>
      </c>
      <c r="I6" s="53">
        <f t="shared" si="10"/>
        <v>2.7449783708099751E-2</v>
      </c>
      <c r="J6" s="53">
        <f t="shared" si="0"/>
        <v>0.92095016751412118</v>
      </c>
      <c r="K6" s="53">
        <f t="shared" si="11"/>
        <v>2.2552250432572456E-2</v>
      </c>
      <c r="M6" s="21">
        <f t="shared" si="12"/>
        <v>49567.869780424408</v>
      </c>
      <c r="N6" s="8">
        <f t="shared" si="13"/>
        <v>20314.700729682136</v>
      </c>
      <c r="O6" s="8">
        <f t="shared" si="1"/>
        <v>69882.57051010654</v>
      </c>
      <c r="Q6" s="53">
        <f t="shared" si="14"/>
        <v>0.60108612581225163</v>
      </c>
      <c r="S6" s="8">
        <f t="shared" si="15"/>
        <v>52.02</v>
      </c>
      <c r="T6" s="8">
        <f t="shared" si="16"/>
        <v>1000.3639950322</v>
      </c>
      <c r="U6" s="8">
        <f t="shared" si="17"/>
        <v>10397.488130296952</v>
      </c>
      <c r="V6" s="8">
        <f t="shared" si="18"/>
        <v>781.51</v>
      </c>
      <c r="X6" s="8">
        <f t="shared" si="2"/>
        <v>37.076225308115255</v>
      </c>
      <c r="Y6" s="8">
        <f t="shared" si="3"/>
        <v>712.98963610034866</v>
      </c>
      <c r="Z6" s="8">
        <f t="shared" si="4"/>
        <v>7410.603855389154</v>
      </c>
      <c r="AA6" s="8">
        <f t="shared" si="5"/>
        <v>557.0057831708026</v>
      </c>
      <c r="AC6" s="8">
        <f t="shared" si="6"/>
        <v>34.14535590830004</v>
      </c>
      <c r="AD6" s="8">
        <f t="shared" si="7"/>
        <v>656.62792480244843</v>
      </c>
      <c r="AE6" s="8">
        <f t="shared" si="8"/>
        <v>6824.7968620014335</v>
      </c>
      <c r="AF6" s="8">
        <f t="shared" si="9"/>
        <v>512.97456931748491</v>
      </c>
      <c r="AG6" s="8">
        <f t="shared" si="19"/>
        <v>8028.5447120296667</v>
      </c>
      <c r="AI6" s="7" t="s">
        <v>30</v>
      </c>
      <c r="AJ6" s="24">
        <f>SUM(AJ2:AJ5)</f>
        <v>67857.678577966304</v>
      </c>
      <c r="AR6" s="8"/>
    </row>
    <row r="7" spans="1:47" x14ac:dyDescent="0.2">
      <c r="A7" s="11" t="s">
        <v>19</v>
      </c>
      <c r="B7" s="52">
        <v>1.4E-2</v>
      </c>
      <c r="D7">
        <v>64</v>
      </c>
      <c r="E7" s="53">
        <v>9.6527000000000002E-3</v>
      </c>
      <c r="G7">
        <v>4</v>
      </c>
      <c r="H7" s="53">
        <v>2.6370000000000001E-2</v>
      </c>
      <c r="I7" s="53">
        <f t="shared" si="10"/>
        <v>2.6028305521127008E-2</v>
      </c>
      <c r="J7" s="53">
        <f t="shared" si="0"/>
        <v>0.90112326459071324</v>
      </c>
      <c r="K7" s="53">
        <f t="shared" si="11"/>
        <v>2.1763870960208789E-2</v>
      </c>
      <c r="M7" s="21">
        <f t="shared" si="12"/>
        <v>49543.996805332179</v>
      </c>
      <c r="N7" s="8">
        <f t="shared" si="13"/>
        <v>20304.916723496797</v>
      </c>
      <c r="O7" s="8">
        <f t="shared" si="1"/>
        <v>69848.913528828969</v>
      </c>
      <c r="Q7" s="53">
        <f t="shared" si="14"/>
        <v>0.50649612377229203</v>
      </c>
      <c r="S7" s="8">
        <f t="shared" si="15"/>
        <v>53.060400000000001</v>
      </c>
      <c r="T7" s="8">
        <f t="shared" si="16"/>
        <v>999.88219775419805</v>
      </c>
      <c r="U7" s="8">
        <f t="shared" si="17"/>
        <v>10383.578260629061</v>
      </c>
      <c r="V7" s="8">
        <f t="shared" si="18"/>
        <v>866.48699999999997</v>
      </c>
      <c r="X7" s="8">
        <f t="shared" si="2"/>
        <v>31.893870270048396</v>
      </c>
      <c r="Y7" s="8">
        <f t="shared" si="3"/>
        <v>601.01531651671053</v>
      </c>
      <c r="Z7" s="8">
        <f t="shared" si="4"/>
        <v>6241.4248287498413</v>
      </c>
      <c r="AA7" s="8">
        <f t="shared" si="5"/>
        <v>520.83331389668047</v>
      </c>
      <c r="AC7" s="8">
        <f t="shared" si="6"/>
        <v>28.740308498178702</v>
      </c>
      <c r="AD7" s="8">
        <f t="shared" si="7"/>
        <v>541.58888408855898</v>
      </c>
      <c r="AE7" s="8">
        <f t="shared" si="8"/>
        <v>5624.29311738059</v>
      </c>
      <c r="AF7" s="8">
        <f t="shared" si="9"/>
        <v>469.33501612617641</v>
      </c>
      <c r="AG7" s="8">
        <f t="shared" si="19"/>
        <v>6663.957326093504</v>
      </c>
      <c r="AR7" s="8"/>
    </row>
    <row r="8" spans="1:47" x14ac:dyDescent="0.2">
      <c r="A8" s="11" t="s">
        <v>20</v>
      </c>
      <c r="B8" s="52">
        <v>0.15</v>
      </c>
      <c r="D8">
        <v>65</v>
      </c>
      <c r="E8" s="53">
        <v>1.0795270000000001E-2</v>
      </c>
      <c r="G8">
        <v>5</v>
      </c>
      <c r="H8" s="53">
        <v>2.5489999999999999E-2</v>
      </c>
      <c r="I8" s="53">
        <f t="shared" si="10"/>
        <v>2.5170547141944267E-2</v>
      </c>
      <c r="J8" s="53">
        <f t="shared" si="0"/>
        <v>0.88174468672828576</v>
      </c>
      <c r="K8" s="53">
        <f t="shared" si="11"/>
        <v>2.1739513625213296E-2</v>
      </c>
      <c r="M8" s="21">
        <f t="shared" si="12"/>
        <v>49518.929164153575</v>
      </c>
      <c r="N8" s="8">
        <f t="shared" si="13"/>
        <v>20294.643100062938</v>
      </c>
      <c r="O8" s="8">
        <f t="shared" si="1"/>
        <v>69813.57226421652</v>
      </c>
      <c r="Q8" s="53">
        <f t="shared" si="14"/>
        <v>0.42636600834260197</v>
      </c>
      <c r="S8" s="8">
        <f t="shared" si="15"/>
        <v>54.121608000000002</v>
      </c>
      <c r="T8" s="8">
        <f t="shared" si="16"/>
        <v>999.3762900808091</v>
      </c>
      <c r="U8" s="8">
        <f t="shared" si="17"/>
        <v>10367.981377383257</v>
      </c>
      <c r="V8" s="8">
        <f t="shared" si="18"/>
        <v>965.27</v>
      </c>
      <c r="X8" s="8">
        <f t="shared" si="2"/>
        <v>27.412384664323472</v>
      </c>
      <c r="Y8" s="8">
        <f t="shared" si="3"/>
        <v>506.18021711586351</v>
      </c>
      <c r="Z8" s="8">
        <f t="shared" si="4"/>
        <v>5251.3423789879289</v>
      </c>
      <c r="AA8" s="8">
        <f t="shared" si="5"/>
        <v>488.90551339368034</v>
      </c>
      <c r="AC8" s="8">
        <f t="shared" si="6"/>
        <v>24.170724528319166</v>
      </c>
      <c r="AD8" s="8">
        <f t="shared" si="7"/>
        <v>446.32171696888275</v>
      </c>
      <c r="AE8" s="8">
        <f t="shared" si="8"/>
        <v>4630.3432408636827</v>
      </c>
      <c r="AF8" s="8">
        <f t="shared" si="9"/>
        <v>431.08983874704239</v>
      </c>
      <c r="AG8" s="8">
        <f t="shared" si="19"/>
        <v>5531.9255211079271</v>
      </c>
      <c r="AR8" s="8"/>
    </row>
    <row r="9" spans="1:47" x14ac:dyDescent="0.2">
      <c r="A9" s="11" t="s">
        <v>14</v>
      </c>
      <c r="B9" s="51">
        <v>100000</v>
      </c>
      <c r="D9">
        <v>66</v>
      </c>
      <c r="E9" s="53">
        <v>1.1728260000000001E-2</v>
      </c>
      <c r="G9">
        <v>6</v>
      </c>
      <c r="H9" s="53">
        <v>2.5020000000000001E-2</v>
      </c>
      <c r="I9" s="53">
        <f t="shared" si="10"/>
        <v>2.4712124595133091E-2</v>
      </c>
      <c r="J9" s="53">
        <f t="shared" si="0"/>
        <v>0.86219592102620657</v>
      </c>
      <c r="K9" s="53">
        <f t="shared" si="11"/>
        <v>2.2420011861077244E-2</v>
      </c>
      <c r="M9" s="21">
        <f t="shared" si="12"/>
        <v>49527.566162822935</v>
      </c>
      <c r="N9" s="8">
        <f t="shared" si="13"/>
        <v>20298.182853615952</v>
      </c>
      <c r="O9" s="8">
        <f t="shared" si="1"/>
        <v>69825.749016438887</v>
      </c>
      <c r="Q9" s="53">
        <f t="shared" si="14"/>
        <v>0.35849878133916313</v>
      </c>
      <c r="S9" s="8">
        <f t="shared" si="15"/>
        <v>55.204040160000005</v>
      </c>
      <c r="T9" s="8">
        <f t="shared" si="16"/>
        <v>999.55059941732566</v>
      </c>
      <c r="U9" s="8">
        <f t="shared" si="17"/>
        <v>10357.826566238129</v>
      </c>
      <c r="V9" s="8">
        <f t="shared" si="18"/>
        <v>1079.527</v>
      </c>
      <c r="X9" s="8">
        <f t="shared" si="2"/>
        <v>23.537126247403897</v>
      </c>
      <c r="Y9" s="8">
        <f t="shared" si="3"/>
        <v>426.17439921002028</v>
      </c>
      <c r="Z9" s="8">
        <f t="shared" si="4"/>
        <v>4416.2251681519101</v>
      </c>
      <c r="AA9" s="8">
        <f t="shared" si="5"/>
        <v>460.27361788806411</v>
      </c>
      <c r="AC9" s="8">
        <f t="shared" si="6"/>
        <v>20.293614243190504</v>
      </c>
      <c r="AD9" s="8">
        <f t="shared" si="7"/>
        <v>367.44582864467367</v>
      </c>
      <c r="AE9" s="8">
        <f t="shared" si="8"/>
        <v>3807.6513263138499</v>
      </c>
      <c r="AF9" s="8">
        <f t="shared" si="9"/>
        <v>396.84603589906368</v>
      </c>
      <c r="AG9" s="8">
        <f t="shared" si="19"/>
        <v>4592.236805100777</v>
      </c>
      <c r="AR9" s="8"/>
    </row>
    <row r="10" spans="1:47" x14ac:dyDescent="0.2">
      <c r="A10" s="11" t="s">
        <v>25</v>
      </c>
      <c r="B10" s="51">
        <v>20</v>
      </c>
      <c r="D10">
        <v>67</v>
      </c>
      <c r="E10" s="53">
        <v>1.2797940000000001E-2</v>
      </c>
      <c r="G10">
        <v>7</v>
      </c>
      <c r="H10" s="53">
        <v>2.477E-2</v>
      </c>
      <c r="I10" s="53">
        <f t="shared" si="10"/>
        <v>2.4468197167211519E-2</v>
      </c>
      <c r="J10" s="53">
        <f t="shared" si="0"/>
        <v>0.84258782390013232</v>
      </c>
      <c r="K10" s="53">
        <f t="shared" si="11"/>
        <v>2.3004632599682183E-2</v>
      </c>
      <c r="M10" s="21">
        <f t="shared" si="12"/>
        <v>49565.173027428827</v>
      </c>
      <c r="N10" s="8">
        <f t="shared" si="13"/>
        <v>20313.595503044598</v>
      </c>
      <c r="O10" s="8">
        <f t="shared" si="1"/>
        <v>69878.768530473433</v>
      </c>
      <c r="Q10" s="53">
        <f t="shared" si="14"/>
        <v>0.30115008225864409</v>
      </c>
      <c r="S10" s="8">
        <f t="shared" si="15"/>
        <v>56.308120963200004</v>
      </c>
      <c r="T10" s="8">
        <f t="shared" si="16"/>
        <v>1000.3095699658774</v>
      </c>
      <c r="U10" s="8">
        <f t="shared" si="17"/>
        <v>10355.917009480232</v>
      </c>
      <c r="V10" s="8">
        <f t="shared" si="18"/>
        <v>1172.826</v>
      </c>
      <c r="X10" s="8">
        <f t="shared" si="2"/>
        <v>20.186392744805385</v>
      </c>
      <c r="Y10" s="8">
        <f t="shared" si="3"/>
        <v>358.6097617946694</v>
      </c>
      <c r="Z10" s="8">
        <f t="shared" si="4"/>
        <v>3712.5836275481738</v>
      </c>
      <c r="AA10" s="8">
        <f t="shared" si="5"/>
        <v>420.45669172288535</v>
      </c>
      <c r="AC10" s="8">
        <f t="shared" si="6"/>
        <v>17.00880873523899</v>
      </c>
      <c r="AD10" s="8">
        <f t="shared" si="7"/>
        <v>302.16021881991531</v>
      </c>
      <c r="AE10" s="8">
        <f t="shared" si="8"/>
        <v>3128.1777597830751</v>
      </c>
      <c r="AF10" s="8">
        <f t="shared" si="9"/>
        <v>354.27168892303473</v>
      </c>
      <c r="AG10" s="8">
        <f t="shared" si="19"/>
        <v>3801.6184762612638</v>
      </c>
      <c r="AR10" s="8"/>
    </row>
    <row r="11" spans="1:47" x14ac:dyDescent="0.2">
      <c r="A11" s="17" t="s">
        <v>71</v>
      </c>
      <c r="B11" s="68">
        <v>0.39</v>
      </c>
      <c r="D11">
        <v>68</v>
      </c>
      <c r="E11" s="53">
        <v>1.397499E-2</v>
      </c>
      <c r="G11">
        <v>8</v>
      </c>
      <c r="H11" s="53">
        <v>2.4660000000000001E-2</v>
      </c>
      <c r="I11" s="53">
        <f t="shared" si="10"/>
        <v>2.4360850246257219E-2</v>
      </c>
      <c r="J11" s="53">
        <f t="shared" si="0"/>
        <v>0.8229278065902943</v>
      </c>
      <c r="K11" s="53">
        <f t="shared" si="11"/>
        <v>2.3609421799577101E-2</v>
      </c>
      <c r="M11" s="21">
        <f t="shared" si="12"/>
        <v>49632.816763641713</v>
      </c>
      <c r="N11" s="8">
        <f t="shared" si="13"/>
        <v>20341.318345754797</v>
      </c>
      <c r="O11" s="8">
        <f t="shared" si="1"/>
        <v>69974.135109396506</v>
      </c>
      <c r="Q11" s="53">
        <f t="shared" si="14"/>
        <v>0.25270158433866746</v>
      </c>
      <c r="S11" s="8">
        <f t="shared" si="15"/>
        <v>57.434283382464002</v>
      </c>
      <c r="T11" s="8">
        <f t="shared" si="16"/>
        <v>1001.6747357173324</v>
      </c>
      <c r="U11" s="8">
        <f t="shared" si="17"/>
        <v>10358.829942827184</v>
      </c>
      <c r="V11" s="8">
        <f t="shared" si="18"/>
        <v>1279.7940000000001</v>
      </c>
      <c r="X11" s="8">
        <f t="shared" si="2"/>
        <v>17.296339165095311</v>
      </c>
      <c r="Y11" s="8">
        <f t="shared" si="3"/>
        <v>301.6544290576802</v>
      </c>
      <c r="Z11" s="8">
        <f t="shared" si="4"/>
        <v>3119.5624893857121</v>
      </c>
      <c r="AA11" s="8">
        <f t="shared" si="5"/>
        <v>385.41006837411919</v>
      </c>
      <c r="AC11" s="8">
        <f t="shared" si="6"/>
        <v>14.233638451173686</v>
      </c>
      <c r="AD11" s="8">
        <f t="shared" si="7"/>
        <v>248.23981765268431</v>
      </c>
      <c r="AE11" s="8">
        <f t="shared" si="8"/>
        <v>2567.1747169115424</v>
      </c>
      <c r="AF11" s="8">
        <f t="shared" si="9"/>
        <v>317.16466220492924</v>
      </c>
      <c r="AG11" s="8">
        <f t="shared" si="19"/>
        <v>3146.8128352203298</v>
      </c>
      <c r="AR11" s="8"/>
    </row>
    <row r="12" spans="1:47" x14ac:dyDescent="0.2">
      <c r="D12">
        <v>69</v>
      </c>
      <c r="E12" s="53">
        <v>1.5660050000000002E-2</v>
      </c>
      <c r="G12">
        <v>9</v>
      </c>
      <c r="H12" s="53">
        <v>2.4639999999999999E-2</v>
      </c>
      <c r="I12" s="53">
        <f t="shared" si="10"/>
        <v>2.4341331386158117E-2</v>
      </c>
      <c r="J12" s="53">
        <f t="shared" si="0"/>
        <v>0.80326389514893914</v>
      </c>
      <c r="K12" s="53">
        <f t="shared" si="11"/>
        <v>2.4185180505365337E-2</v>
      </c>
      <c r="M12" s="21">
        <f t="shared" si="12"/>
        <v>49729.176581554937</v>
      </c>
      <c r="N12" s="8">
        <f t="shared" si="13"/>
        <v>20380.810074407756</v>
      </c>
      <c r="O12" s="8">
        <f t="shared" si="1"/>
        <v>70109.986655962697</v>
      </c>
      <c r="Q12" s="53">
        <f t="shared" si="14"/>
        <v>0.21179456989086784</v>
      </c>
      <c r="S12" s="8">
        <f t="shared" si="15"/>
        <v>58.582969050113284</v>
      </c>
      <c r="T12" s="8">
        <f t="shared" si="16"/>
        <v>1003.6194408829017</v>
      </c>
      <c r="U12" s="8">
        <f t="shared" si="17"/>
        <v>10366.571969001823</v>
      </c>
      <c r="V12" s="8">
        <f t="shared" si="18"/>
        <v>1397.499</v>
      </c>
      <c r="X12" s="8">
        <f t="shared" si="2"/>
        <v>14.804009094226748</v>
      </c>
      <c r="Y12" s="8">
        <f t="shared" si="3"/>
        <v>253.61622278419688</v>
      </c>
      <c r="Z12" s="8">
        <f t="shared" si="4"/>
        <v>2619.6491607275802</v>
      </c>
      <c r="AA12" s="8">
        <f t="shared" si="5"/>
        <v>353.15021141170342</v>
      </c>
      <c r="AC12" s="8">
        <f t="shared" si="6"/>
        <v>11.891526008848896</v>
      </c>
      <c r="AD12" s="8">
        <f t="shared" si="7"/>
        <v>203.72075498659513</v>
      </c>
      <c r="AE12" s="8">
        <f t="shared" si="8"/>
        <v>2104.2695887696855</v>
      </c>
      <c r="AF12" s="8">
        <f t="shared" si="9"/>
        <v>283.67281439123622</v>
      </c>
      <c r="AG12" s="8">
        <f t="shared" si="19"/>
        <v>2603.5546841563655</v>
      </c>
      <c r="AR12" s="8"/>
    </row>
    <row r="13" spans="1:47" x14ac:dyDescent="0.2">
      <c r="D13">
        <v>70</v>
      </c>
      <c r="E13" s="53">
        <v>1.7473579999999999E-2</v>
      </c>
      <c r="G13">
        <v>10</v>
      </c>
      <c r="H13" s="53">
        <v>2.47E-2</v>
      </c>
      <c r="I13" s="53">
        <f t="shared" si="10"/>
        <v>2.4399886823535121E-2</v>
      </c>
      <c r="J13" s="53">
        <f t="shared" si="0"/>
        <v>0.78348852098697153</v>
      </c>
      <c r="K13" s="53">
        <f t="shared" si="11"/>
        <v>2.4926885759928158E-2</v>
      </c>
      <c r="M13" s="21">
        <f t="shared" si="12"/>
        <v>49862.693187132194</v>
      </c>
      <c r="N13" s="8">
        <f t="shared" si="13"/>
        <v>20435.529994726305</v>
      </c>
      <c r="O13" s="8">
        <f t="shared" si="1"/>
        <v>70298.223181858499</v>
      </c>
      <c r="Q13" s="53">
        <f t="shared" si="14"/>
        <v>0.17720617788615109</v>
      </c>
      <c r="S13" s="8">
        <f t="shared" si="15"/>
        <v>59.754628431115549</v>
      </c>
      <c r="T13" s="8">
        <f t="shared" si="16"/>
        <v>1006.314033278138</v>
      </c>
      <c r="U13" s="8">
        <f t="shared" si="17"/>
        <v>10376.649403937914</v>
      </c>
      <c r="V13" s="8">
        <f t="shared" si="18"/>
        <v>1566.0050000000001</v>
      </c>
      <c r="X13" s="8">
        <f t="shared" si="2"/>
        <v>12.655705827556741</v>
      </c>
      <c r="Y13" s="8">
        <f t="shared" si="3"/>
        <v>213.13184785328772</v>
      </c>
      <c r="Z13" s="8">
        <f t="shared" si="4"/>
        <v>2197.7179974153605</v>
      </c>
      <c r="AA13" s="8">
        <f t="shared" si="5"/>
        <v>331.67135542194853</v>
      </c>
      <c r="AC13" s="8">
        <f t="shared" si="6"/>
        <v>9.9156002408786268</v>
      </c>
      <c r="AD13" s="8">
        <f t="shared" si="7"/>
        <v>166.98635624979264</v>
      </c>
      <c r="AE13" s="8">
        <f t="shared" si="8"/>
        <v>1721.8868233414098</v>
      </c>
      <c r="AF13" s="8">
        <f t="shared" si="9"/>
        <v>259.86069971328664</v>
      </c>
      <c r="AG13" s="8">
        <f t="shared" si="19"/>
        <v>2158.6494795453677</v>
      </c>
      <c r="AR13" s="8"/>
    </row>
    <row r="14" spans="1:47" x14ac:dyDescent="0.2">
      <c r="D14">
        <v>71</v>
      </c>
      <c r="E14" s="53">
        <v>1.9737480000000002E-2</v>
      </c>
      <c r="G14">
        <v>11</v>
      </c>
      <c r="H14" s="53">
        <v>2.487E-2</v>
      </c>
      <c r="I14" s="53">
        <f t="shared" si="10"/>
        <v>2.4565775278567011E-2</v>
      </c>
      <c r="J14" s="53">
        <f t="shared" si="0"/>
        <v>0.76320887666583503</v>
      </c>
      <c r="K14" s="53">
        <f t="shared" si="11"/>
        <v>2.622465982888585E-2</v>
      </c>
      <c r="M14" s="21">
        <f t="shared" si="12"/>
        <v>50061.494638661876</v>
      </c>
      <c r="N14" s="8">
        <f t="shared" si="13"/>
        <v>20517.005999451583</v>
      </c>
      <c r="O14" s="8">
        <f t="shared" si="1"/>
        <v>70578.500638113459</v>
      </c>
      <c r="Q14" s="53">
        <f t="shared" si="14"/>
        <v>0.14799328882630872</v>
      </c>
      <c r="S14" s="8">
        <f t="shared" si="15"/>
        <v>60.949720999737863</v>
      </c>
      <c r="T14" s="8">
        <f t="shared" si="16"/>
        <v>1010.3261850036693</v>
      </c>
      <c r="U14" s="8">
        <f t="shared" si="17"/>
        <v>10398.838654880001</v>
      </c>
      <c r="V14" s="8">
        <f t="shared" si="18"/>
        <v>1747.3579999999999</v>
      </c>
      <c r="X14" s="8">
        <f t="shared" si="2"/>
        <v>10.800667101590827</v>
      </c>
      <c r="Y14" s="8">
        <f t="shared" si="3"/>
        <v>179.03604166279661</v>
      </c>
      <c r="Z14" s="8">
        <f t="shared" si="4"/>
        <v>1842.7384524860495</v>
      </c>
      <c r="AA14" s="8">
        <f t="shared" si="5"/>
        <v>309.64263257878918</v>
      </c>
      <c r="AC14" s="8">
        <f t="shared" si="6"/>
        <v>8.2431650058467749</v>
      </c>
      <c r="AD14" s="8">
        <f t="shared" si="7"/>
        <v>136.64189624016063</v>
      </c>
      <c r="AE14" s="8">
        <f t="shared" si="8"/>
        <v>1406.3943443108171</v>
      </c>
      <c r="AF14" s="8">
        <f t="shared" si="9"/>
        <v>236.32200577830957</v>
      </c>
      <c r="AG14" s="8">
        <f t="shared" si="19"/>
        <v>1787.6014113351341</v>
      </c>
      <c r="AR14" s="8"/>
    </row>
    <row r="15" spans="1:47" x14ac:dyDescent="0.2">
      <c r="D15">
        <v>72</v>
      </c>
      <c r="E15" s="53">
        <v>2.1721769999999998E-2</v>
      </c>
      <c r="G15">
        <v>12</v>
      </c>
      <c r="H15" s="53">
        <v>2.487E-2</v>
      </c>
      <c r="I15" s="53">
        <f t="shared" si="10"/>
        <v>2.4565775278567011E-2</v>
      </c>
      <c r="J15" s="53">
        <f t="shared" si="0"/>
        <v>0.7446884743097516</v>
      </c>
      <c r="K15" s="53">
        <f t="shared" si="11"/>
        <v>2.4565775278566938E-2</v>
      </c>
      <c r="M15" s="21">
        <f t="shared" si="12"/>
        <v>50177.780482098235</v>
      </c>
      <c r="N15" s="8">
        <f t="shared" si="13"/>
        <v>20564.66413200747</v>
      </c>
      <c r="O15" s="8">
        <f t="shared" si="1"/>
        <v>70742.444614105712</v>
      </c>
      <c r="Q15" s="53">
        <f t="shared" si="14"/>
        <v>0.12331143311077045</v>
      </c>
      <c r="S15" s="8">
        <f t="shared" si="15"/>
        <v>62.168715419732621</v>
      </c>
      <c r="T15" s="8">
        <f t="shared" si="16"/>
        <v>1012.6730312857669</v>
      </c>
      <c r="U15" s="8">
        <f t="shared" si="17"/>
        <v>10398.984266697555</v>
      </c>
      <c r="V15" s="8">
        <f t="shared" si="18"/>
        <v>1973.7480000000003</v>
      </c>
      <c r="X15" s="8">
        <f t="shared" si="2"/>
        <v>9.2005526570730822</v>
      </c>
      <c r="Y15" s="8">
        <f t="shared" si="3"/>
        <v>149.86881240568806</v>
      </c>
      <c r="Z15" s="8">
        <f t="shared" si="4"/>
        <v>1538.9798820816113</v>
      </c>
      <c r="AA15" s="8">
        <f t="shared" si="5"/>
        <v>292.10145783434922</v>
      </c>
      <c r="AC15" s="8">
        <f t="shared" si="6"/>
        <v>6.8515455210022846</v>
      </c>
      <c r="AD15" s="8">
        <f t="shared" si="7"/>
        <v>111.60557725700622</v>
      </c>
      <c r="AE15" s="8">
        <f t="shared" si="8"/>
        <v>1146.0605803807566</v>
      </c>
      <c r="AF15" s="8">
        <f t="shared" si="9"/>
        <v>217.52458897831576</v>
      </c>
      <c r="AG15" s="8">
        <f t="shared" si="19"/>
        <v>1482.0422921370807</v>
      </c>
      <c r="AR15" s="8"/>
    </row>
    <row r="16" spans="1:47" x14ac:dyDescent="0.2">
      <c r="D16">
        <v>73</v>
      </c>
      <c r="E16" s="53">
        <v>2.3921029999999999E-2</v>
      </c>
      <c r="G16">
        <v>13</v>
      </c>
      <c r="H16" s="53">
        <v>2.4920000000000001E-2</v>
      </c>
      <c r="I16" s="53">
        <f t="shared" si="10"/>
        <v>2.4614560763919189E-2</v>
      </c>
      <c r="J16" s="53">
        <f t="shared" si="0"/>
        <v>0.72615681422166578</v>
      </c>
      <c r="K16" s="53">
        <f t="shared" si="11"/>
        <v>2.519998658814547E-2</v>
      </c>
      <c r="M16" s="21">
        <f t="shared" si="12"/>
        <v>50326.24379518054</v>
      </c>
      <c r="N16" s="8">
        <f t="shared" si="13"/>
        <v>20625.509752123169</v>
      </c>
      <c r="O16" s="8">
        <f t="shared" si="1"/>
        <v>70951.753547303713</v>
      </c>
      <c r="Q16" s="53">
        <f t="shared" si="14"/>
        <v>0.10253795694401271</v>
      </c>
      <c r="S16" s="8">
        <f t="shared" si="15"/>
        <v>63.412089728127278</v>
      </c>
      <c r="T16" s="8">
        <f t="shared" si="16"/>
        <v>1015.6692736832842</v>
      </c>
      <c r="U16" s="8">
        <f t="shared" si="17"/>
        <v>10408.648546657874</v>
      </c>
      <c r="V16" s="8">
        <f t="shared" si="18"/>
        <v>2172.1769999999997</v>
      </c>
      <c r="X16" s="8">
        <f t="shared" si="2"/>
        <v>7.8194356609241407</v>
      </c>
      <c r="Y16" s="8">
        <f t="shared" si="3"/>
        <v>125.2436337044611</v>
      </c>
      <c r="Z16" s="8">
        <f t="shared" si="4"/>
        <v>1283.5053690347204</v>
      </c>
      <c r="AA16" s="8">
        <f t="shared" si="5"/>
        <v>267.85425884025398</v>
      </c>
      <c r="AC16" s="8">
        <f t="shared" si="6"/>
        <v>5.6781364885479597</v>
      </c>
      <c r="AD16" s="8">
        <f t="shared" si="7"/>
        <v>90.946518052376717</v>
      </c>
      <c r="AE16" s="8">
        <f t="shared" si="8"/>
        <v>932.02616981465599</v>
      </c>
      <c r="AF16" s="8">
        <f t="shared" si="9"/>
        <v>194.5041952751443</v>
      </c>
      <c r="AG16" s="8">
        <f t="shared" si="19"/>
        <v>1223.1550196307248</v>
      </c>
      <c r="AR16" s="8"/>
    </row>
    <row r="17" spans="4:44" x14ac:dyDescent="0.2">
      <c r="D17">
        <v>74</v>
      </c>
      <c r="E17" s="53">
        <v>2.5978890000000001E-2</v>
      </c>
      <c r="G17">
        <v>14</v>
      </c>
      <c r="H17" s="53">
        <v>2.4989999999999998E-2</v>
      </c>
      <c r="I17" s="53">
        <f t="shared" si="10"/>
        <v>2.4682856445219562E-2</v>
      </c>
      <c r="J17" s="53">
        <f t="shared" si="0"/>
        <v>0.70782386801134656</v>
      </c>
      <c r="K17" s="53">
        <f t="shared" si="11"/>
        <v>2.5570700302124431E-2</v>
      </c>
      <c r="M17" s="21">
        <f t="shared" si="12"/>
        <v>50493.861671283907</v>
      </c>
      <c r="N17" s="8">
        <f t="shared" si="13"/>
        <v>20694.205602985203</v>
      </c>
      <c r="O17" s="8">
        <f t="shared" si="1"/>
        <v>71188.067274269109</v>
      </c>
      <c r="Q17" s="53">
        <f t="shared" si="14"/>
        <v>8.5072371889843831E-2</v>
      </c>
      <c r="S17" s="8">
        <f t="shared" si="15"/>
        <v>64.680331522689826</v>
      </c>
      <c r="T17" s="8">
        <f t="shared" si="16"/>
        <v>1019.0520877707235</v>
      </c>
      <c r="U17" s="8">
        <f t="shared" si="17"/>
        <v>10419.848070293896</v>
      </c>
      <c r="V17" s="8">
        <f t="shared" si="18"/>
        <v>2392.1030000000001</v>
      </c>
      <c r="X17" s="8">
        <f t="shared" si="2"/>
        <v>6.6321890487980379</v>
      </c>
      <c r="Y17" s="8">
        <f t="shared" si="3"/>
        <v>104.49151909954071</v>
      </c>
      <c r="Z17" s="8">
        <f t="shared" si="4"/>
        <v>1068.4299327949495</v>
      </c>
      <c r="AA17" s="8">
        <f t="shared" si="5"/>
        <v>245.28135441964366</v>
      </c>
      <c r="AC17" s="8">
        <f t="shared" si="6"/>
        <v>4.6944217059027205</v>
      </c>
      <c r="AD17" s="8">
        <f t="shared" si="7"/>
        <v>73.961591223418395</v>
      </c>
      <c r="AE17" s="8">
        <f t="shared" si="8"/>
        <v>756.26020773002426</v>
      </c>
      <c r="AF17" s="8">
        <f t="shared" si="9"/>
        <v>173.61599703637418</v>
      </c>
      <c r="AG17" s="8">
        <f t="shared" si="19"/>
        <v>1008.5322176957196</v>
      </c>
      <c r="AR17" s="8"/>
    </row>
    <row r="18" spans="4:44" x14ac:dyDescent="0.2">
      <c r="D18">
        <v>75</v>
      </c>
      <c r="E18" s="53">
        <v>2.922232E-2</v>
      </c>
      <c r="G18">
        <v>15</v>
      </c>
      <c r="H18" s="53">
        <v>2.4979999999999999E-2</v>
      </c>
      <c r="I18" s="53">
        <f t="shared" si="10"/>
        <v>2.4673100204884196E-2</v>
      </c>
      <c r="J18" s="53">
        <f t="shared" si="0"/>
        <v>0.69066767586788669</v>
      </c>
      <c r="K18" s="53">
        <f t="shared" si="11"/>
        <v>2.4536512840189015E-2</v>
      </c>
      <c r="M18" s="21">
        <f t="shared" si="12"/>
        <v>50609.670858762336</v>
      </c>
      <c r="N18" s="8">
        <f t="shared" si="13"/>
        <v>20741.668384738659</v>
      </c>
      <c r="O18" s="8">
        <f t="shared" si="1"/>
        <v>71351.339243500988</v>
      </c>
      <c r="Q18" s="53">
        <f t="shared" si="14"/>
        <v>7.0432943183706714E-2</v>
      </c>
      <c r="S18" s="8">
        <f t="shared" si="15"/>
        <v>65.973938153143621</v>
      </c>
      <c r="T18" s="8">
        <f t="shared" si="16"/>
        <v>1021.3893143241452</v>
      </c>
      <c r="U18" s="8">
        <f t="shared" si="17"/>
        <v>10421.734534161209</v>
      </c>
      <c r="V18" s="8">
        <f t="shared" si="18"/>
        <v>2597.8890000000001</v>
      </c>
      <c r="X18" s="8">
        <f t="shared" si="2"/>
        <v>5.612559401601791</v>
      </c>
      <c r="Y18" s="8">
        <f t="shared" si="3"/>
        <v>86.892011592496274</v>
      </c>
      <c r="Z18" s="8">
        <f t="shared" si="4"/>
        <v>886.60167602739068</v>
      </c>
      <c r="AA18" s="8">
        <f t="shared" si="5"/>
        <v>221.00857913653451</v>
      </c>
      <c r="AC18" s="8">
        <f t="shared" si="6"/>
        <v>3.8764133575747657</v>
      </c>
      <c r="AD18" s="8">
        <f t="shared" si="7"/>
        <v>60.013503698074871</v>
      </c>
      <c r="AE18" s="8">
        <f t="shared" si="8"/>
        <v>612.34711900241098</v>
      </c>
      <c r="AF18" s="8">
        <f t="shared" si="9"/>
        <v>152.6434816990942</v>
      </c>
      <c r="AG18" s="8">
        <f t="shared" si="19"/>
        <v>828.88051775715485</v>
      </c>
      <c r="AR18" s="8"/>
    </row>
    <row r="19" spans="4:44" x14ac:dyDescent="0.2">
      <c r="D19">
        <v>76</v>
      </c>
      <c r="E19" s="53">
        <v>3.2869429999999998E-2</v>
      </c>
      <c r="G19">
        <v>16</v>
      </c>
      <c r="H19" s="53">
        <v>2.486E-2</v>
      </c>
      <c r="I19" s="53">
        <f t="shared" si="10"/>
        <v>2.4556017895887416E-2</v>
      </c>
      <c r="J19" s="53">
        <f t="shared" si="0"/>
        <v>0.67509876092267385</v>
      </c>
      <c r="K19" s="53">
        <f t="shared" si="11"/>
        <v>2.2799783260935555E-2</v>
      </c>
      <c r="M19" s="21">
        <f t="shared" si="12"/>
        <v>50637.725211155579</v>
      </c>
      <c r="N19" s="8">
        <f t="shared" si="13"/>
        <v>20753.166070145726</v>
      </c>
      <c r="O19" s="8">
        <f t="shared" si="1"/>
        <v>71390.891281301301</v>
      </c>
      <c r="Q19" s="53">
        <f t="shared" si="14"/>
        <v>5.811851980253302E-2</v>
      </c>
      <c r="S19" s="8">
        <f t="shared" si="15"/>
        <v>67.293416916206496</v>
      </c>
      <c r="T19" s="8">
        <f t="shared" si="16"/>
        <v>1021.9554989143336</v>
      </c>
      <c r="U19" s="8">
        <f t="shared" si="17"/>
        <v>10392.790238639085</v>
      </c>
      <c r="V19" s="8">
        <f t="shared" si="18"/>
        <v>2922.232</v>
      </c>
      <c r="X19" s="8">
        <f t="shared" si="2"/>
        <v>4.7396734102966604</v>
      </c>
      <c r="Y19" s="8">
        <f t="shared" si="3"/>
        <v>71.97933359130991</v>
      </c>
      <c r="Z19" s="8">
        <f t="shared" si="4"/>
        <v>731.99480439824845</v>
      </c>
      <c r="AA19" s="8">
        <f t="shared" si="5"/>
        <v>205.82140042560962</v>
      </c>
      <c r="AC19" s="8">
        <f t="shared" si="6"/>
        <v>3.1997476464694192</v>
      </c>
      <c r="AD19" s="8">
        <f t="shared" si="7"/>
        <v>48.593158919533117</v>
      </c>
      <c r="AE19" s="8">
        <f t="shared" si="8"/>
        <v>494.16878545109256</v>
      </c>
      <c r="AF19" s="8">
        <f t="shared" si="9"/>
        <v>138.94977239869854</v>
      </c>
      <c r="AG19" s="8">
        <f t="shared" si="19"/>
        <v>684.9114644157936</v>
      </c>
      <c r="AR19" s="8"/>
    </row>
    <row r="20" spans="4:44" x14ac:dyDescent="0.2">
      <c r="D20">
        <v>77</v>
      </c>
      <c r="E20" s="53">
        <v>3.7547710000000005E-2</v>
      </c>
      <c r="G20">
        <v>17</v>
      </c>
      <c r="H20" s="53">
        <v>2.4660000000000001E-2</v>
      </c>
      <c r="I20" s="53">
        <f t="shared" si="10"/>
        <v>2.4360850246257219E-2</v>
      </c>
      <c r="J20" s="53">
        <f t="shared" si="0"/>
        <v>0.66091208289531456</v>
      </c>
      <c r="K20" s="53">
        <f t="shared" si="11"/>
        <v>2.1238167852174087E-2</v>
      </c>
      <c r="M20" s="21">
        <f t="shared" si="12"/>
        <v>50586.736374250548</v>
      </c>
      <c r="N20" s="8">
        <f t="shared" si="13"/>
        <v>20732.269005840386</v>
      </c>
      <c r="O20" s="8">
        <f t="shared" si="1"/>
        <v>71319.005380090937</v>
      </c>
      <c r="Q20" s="53">
        <f t="shared" si="14"/>
        <v>4.777696760655304E-2</v>
      </c>
      <c r="S20" s="8">
        <f t="shared" si="15"/>
        <v>68.639285254530634</v>
      </c>
      <c r="T20" s="8">
        <f t="shared" si="16"/>
        <v>1020.9264573837149</v>
      </c>
      <c r="U20" s="8">
        <f t="shared" si="17"/>
        <v>10343.317157052061</v>
      </c>
      <c r="V20" s="8">
        <f t="shared" si="18"/>
        <v>3286.9429999999998</v>
      </c>
      <c r="X20" s="8">
        <f t="shared" si="2"/>
        <v>3.9892136592971514</v>
      </c>
      <c r="Y20" s="8">
        <f t="shared" si="3"/>
        <v>59.334734530385319</v>
      </c>
      <c r="Z20" s="8">
        <f t="shared" si="4"/>
        <v>601.13828301600972</v>
      </c>
      <c r="AA20" s="8">
        <f t="shared" si="5"/>
        <v>191.03226183529728</v>
      </c>
      <c r="AC20" s="8">
        <f t="shared" si="6"/>
        <v>2.6365195086805202</v>
      </c>
      <c r="AD20" s="8">
        <f t="shared" si="7"/>
        <v>39.215042986517503</v>
      </c>
      <c r="AE20" s="8">
        <f t="shared" si="8"/>
        <v>397.29955473622408</v>
      </c>
      <c r="AF20" s="8">
        <f t="shared" si="9"/>
        <v>126.25553006976943</v>
      </c>
      <c r="AG20" s="8">
        <f t="shared" si="19"/>
        <v>565.40664730119158</v>
      </c>
      <c r="AR20" s="8"/>
    </row>
    <row r="21" spans="4:44" x14ac:dyDescent="0.2">
      <c r="D21">
        <v>78</v>
      </c>
      <c r="E21" s="53">
        <v>4.150015E-2</v>
      </c>
      <c r="G21">
        <v>18</v>
      </c>
      <c r="H21" s="53">
        <v>2.4459999999999999E-2</v>
      </c>
      <c r="I21" s="53">
        <f t="shared" si="10"/>
        <v>2.4165644498780187E-2</v>
      </c>
      <c r="J21" s="53">
        <f t="shared" si="0"/>
        <v>0.64727657622441392</v>
      </c>
      <c r="K21" s="53">
        <f t="shared" si="11"/>
        <v>2.0847146791670716E-2</v>
      </c>
      <c r="M21" s="21">
        <f t="shared" si="12"/>
        <v>50516.042180951707</v>
      </c>
      <c r="N21" s="8">
        <f t="shared" si="13"/>
        <v>20703.29597579988</v>
      </c>
      <c r="O21" s="8">
        <f t="shared" si="1"/>
        <v>71219.33815675159</v>
      </c>
      <c r="Q21" s="53">
        <f t="shared" si="14"/>
        <v>3.9085594099855368E-2</v>
      </c>
      <c r="S21" s="8">
        <f t="shared" si="15"/>
        <v>70.012070959621255</v>
      </c>
      <c r="T21" s="8">
        <f t="shared" si="16"/>
        <v>1019.499728215258</v>
      </c>
      <c r="U21" s="8">
        <f t="shared" si="17"/>
        <v>10278.89490831749</v>
      </c>
      <c r="V21" s="8">
        <f t="shared" si="18"/>
        <v>3754.7710000000006</v>
      </c>
      <c r="X21" s="8">
        <f t="shared" si="2"/>
        <v>3.3449644463055175</v>
      </c>
      <c r="Y21" s="8">
        <f t="shared" si="3"/>
        <v>48.708605489830006</v>
      </c>
      <c r="Z21" s="8">
        <f t="shared" si="4"/>
        <v>491.09442906584769</v>
      </c>
      <c r="AA21" s="8">
        <f t="shared" si="5"/>
        <v>179.39157243702479</v>
      </c>
      <c r="AC21" s="8">
        <f t="shared" si="6"/>
        <v>2.1651171343970277</v>
      </c>
      <c r="AD21" s="8">
        <f t="shared" si="7"/>
        <v>31.527939394122857</v>
      </c>
      <c r="AE21" s="8">
        <f t="shared" si="8"/>
        <v>317.87392064862519</v>
      </c>
      <c r="AF21" s="8">
        <f t="shared" si="9"/>
        <v>116.11596281055135</v>
      </c>
      <c r="AG21" s="8">
        <f t="shared" si="19"/>
        <v>467.68293998769644</v>
      </c>
      <c r="AR21" s="8"/>
    </row>
    <row r="22" spans="4:44" x14ac:dyDescent="0.2">
      <c r="D22">
        <v>79</v>
      </c>
      <c r="E22" s="53">
        <v>4.704303E-2</v>
      </c>
      <c r="G22">
        <v>19</v>
      </c>
      <c r="H22" s="53">
        <v>2.427E-2</v>
      </c>
      <c r="I22" s="53">
        <f t="shared" si="10"/>
        <v>2.3980163736996421E-2</v>
      </c>
      <c r="J22" s="53">
        <f t="shared" si="0"/>
        <v>0.63405275958074014</v>
      </c>
      <c r="K22" s="53">
        <f t="shared" si="11"/>
        <v>2.0641510024888652E-2</v>
      </c>
      <c r="M22" s="21">
        <f t="shared" si="12"/>
        <v>50435.074409642853</v>
      </c>
      <c r="N22" s="8">
        <f t="shared" si="13"/>
        <v>20670.112462968384</v>
      </c>
      <c r="O22" s="8">
        <f t="shared" si="1"/>
        <v>71105.18687261123</v>
      </c>
      <c r="Q22" s="53">
        <f t="shared" si="14"/>
        <v>3.1844005669591419E-2</v>
      </c>
      <c r="S22" s="8">
        <f t="shared" si="15"/>
        <v>71.412312378813681</v>
      </c>
      <c r="T22" s="8">
        <f t="shared" si="16"/>
        <v>1017.865660753126</v>
      </c>
      <c r="U22" s="8">
        <f t="shared" si="17"/>
        <v>10220.271143192975</v>
      </c>
      <c r="V22" s="8">
        <f t="shared" si="18"/>
        <v>4150.0150000000003</v>
      </c>
      <c r="X22" s="8">
        <f t="shared" si="2"/>
        <v>2.7911926553703883</v>
      </c>
      <c r="Y22" s="8">
        <f t="shared" si="3"/>
        <v>39.783884064377766</v>
      </c>
      <c r="Z22" s="8">
        <f t="shared" si="4"/>
        <v>399.46536949330539</v>
      </c>
      <c r="AA22" s="8">
        <f t="shared" si="5"/>
        <v>162.20580179831128</v>
      </c>
      <c r="AC22" s="8">
        <f t="shared" si="6"/>
        <v>1.7697634056590885</v>
      </c>
      <c r="AD22" s="8">
        <f t="shared" si="7"/>
        <v>25.225081477858954</v>
      </c>
      <c r="AE22" s="8">
        <f t="shared" si="8"/>
        <v>253.2821198841703</v>
      </c>
      <c r="AF22" s="8">
        <f t="shared" si="9"/>
        <v>102.84703625022586</v>
      </c>
      <c r="AG22" s="8">
        <f t="shared" si="19"/>
        <v>383.12400101791422</v>
      </c>
      <c r="AR22" s="8"/>
    </row>
    <row r="23" spans="4:44" x14ac:dyDescent="0.2">
      <c r="D23">
        <v>80</v>
      </c>
      <c r="E23" s="53">
        <v>5.2770629999999999E-2</v>
      </c>
      <c r="G23">
        <v>20</v>
      </c>
      <c r="H23" s="53">
        <v>2.4150000000000001E-2</v>
      </c>
      <c r="I23" s="53">
        <f t="shared" si="10"/>
        <v>2.3863000264527503E-2</v>
      </c>
      <c r="J23" s="53">
        <f t="shared" si="0"/>
        <v>0.62048117992903384</v>
      </c>
      <c r="K23" s="53">
        <f t="shared" si="11"/>
        <v>2.1636894287617989E-2</v>
      </c>
      <c r="M23" s="21">
        <f t="shared" si="12"/>
        <v>50404.383182534162</v>
      </c>
      <c r="N23" s="8">
        <f t="shared" si="13"/>
        <v>20657.534091202524</v>
      </c>
      <c r="O23" s="8">
        <f t="shared" si="1"/>
        <v>71061.91727373669</v>
      </c>
      <c r="Q23" s="53">
        <f t="shared" si="14"/>
        <v>2.579407208222316E-2</v>
      </c>
      <c r="S23" s="8">
        <f t="shared" si="15"/>
        <v>72.840558626389949</v>
      </c>
      <c r="T23" s="8">
        <f t="shared" si="16"/>
        <v>1017.246259542243</v>
      </c>
      <c r="U23" s="8">
        <f t="shared" si="17"/>
        <v>10154.983534225617</v>
      </c>
      <c r="V23" s="8">
        <f t="shared" si="18"/>
        <v>4704.3029999999999</v>
      </c>
      <c r="X23" s="8">
        <f t="shared" si="2"/>
        <v>2.3195351618749678</v>
      </c>
      <c r="Y23" s="8">
        <f t="shared" si="3"/>
        <v>32.39319565623385</v>
      </c>
      <c r="Z23" s="8">
        <f t="shared" si="4"/>
        <v>323.37535323848806</v>
      </c>
      <c r="AA23" s="8">
        <f t="shared" si="5"/>
        <v>149.8038514034759</v>
      </c>
      <c r="AC23" s="8">
        <f t="shared" si="6"/>
        <v>1.4392279141270625</v>
      </c>
      <c r="AD23" s="8">
        <f t="shared" si="7"/>
        <v>20.099368262452032</v>
      </c>
      <c r="AE23" s="8">
        <f t="shared" si="8"/>
        <v>200.64832073738518</v>
      </c>
      <c r="AF23" s="8">
        <f t="shared" si="9"/>
        <v>92.950470476742382</v>
      </c>
      <c r="AG23" s="8">
        <f t="shared" si="19"/>
        <v>315.13738739070664</v>
      </c>
      <c r="AR23" s="8"/>
    </row>
    <row r="24" spans="4:44" x14ac:dyDescent="0.2">
      <c r="D24">
        <v>81</v>
      </c>
      <c r="E24" s="53">
        <v>5.8951179999999999E-2</v>
      </c>
      <c r="G24">
        <v>21</v>
      </c>
      <c r="H24" s="53">
        <v>2.409E-2</v>
      </c>
      <c r="I24" s="53">
        <f t="shared" si="10"/>
        <v>2.3804413380161302E-2</v>
      </c>
      <c r="J24" s="53">
        <f t="shared" si="0"/>
        <v>0.6065957554795236</v>
      </c>
      <c r="K24" s="53">
        <f t="shared" si="11"/>
        <v>2.2632675692837268E-2</v>
      </c>
      <c r="M24" s="21">
        <f t="shared" si="12"/>
        <v>50423.896819388763</v>
      </c>
      <c r="N24" s="8">
        <f t="shared" si="13"/>
        <v>20665.531483356048</v>
      </c>
      <c r="O24" s="8">
        <f t="shared" si="1"/>
        <v>71089.428302744811</v>
      </c>
      <c r="Q24" s="53">
        <f t="shared" si="14"/>
        <v>2.0767967250952004E-2</v>
      </c>
      <c r="S24" s="8">
        <f t="shared" si="15"/>
        <v>74.297369798917757</v>
      </c>
      <c r="T24" s="8">
        <f t="shared" si="16"/>
        <v>1017.6400779534023</v>
      </c>
      <c r="U24" s="8">
        <f t="shared" si="17"/>
        <v>10097.857469620369</v>
      </c>
      <c r="V24" s="8">
        <f t="shared" si="18"/>
        <v>5277.0630000000001</v>
      </c>
      <c r="X24" s="8">
        <f t="shared" si="2"/>
        <v>1.9164317121128747</v>
      </c>
      <c r="Y24" s="8">
        <f t="shared" si="3"/>
        <v>26.249081524489256</v>
      </c>
      <c r="Z24" s="8">
        <f t="shared" si="4"/>
        <v>260.46486344740333</v>
      </c>
      <c r="AA24" s="8">
        <f t="shared" si="5"/>
        <v>136.11694340443279</v>
      </c>
      <c r="AC24" s="8">
        <f t="shared" si="6"/>
        <v>1.1624993422340262</v>
      </c>
      <c r="AD24" s="8">
        <f t="shared" si="7"/>
        <v>15.922581437991166</v>
      </c>
      <c r="AE24" s="8">
        <f t="shared" si="8"/>
        <v>157.99688061874858</v>
      </c>
      <c r="AF24" s="8">
        <f t="shared" si="9"/>
        <v>82.56796011797546</v>
      </c>
      <c r="AG24" s="8">
        <f t="shared" si="19"/>
        <v>257.64992151694923</v>
      </c>
      <c r="AR24" s="8"/>
    </row>
    <row r="25" spans="4:44" x14ac:dyDescent="0.2">
      <c r="D25">
        <v>82</v>
      </c>
      <c r="E25" s="53">
        <v>6.573641999999999E-2</v>
      </c>
      <c r="G25">
        <v>22</v>
      </c>
      <c r="H25" s="53">
        <v>2.409E-2</v>
      </c>
      <c r="I25" s="53">
        <f t="shared" si="10"/>
        <v>2.3804413380161302E-2</v>
      </c>
      <c r="J25" s="53">
        <f t="shared" si="0"/>
        <v>0.59232660750473454</v>
      </c>
      <c r="K25" s="53">
        <f t="shared" si="11"/>
        <v>2.3804413380161399E-2</v>
      </c>
      <c r="M25" s="21">
        <f t="shared" si="12"/>
        <v>50502.559106904941</v>
      </c>
      <c r="N25" s="8">
        <f t="shared" si="13"/>
        <v>20697.770125780709</v>
      </c>
      <c r="O25" s="8">
        <f t="shared" si="1"/>
        <v>71200.329232685646</v>
      </c>
      <c r="Q25" s="53">
        <f t="shared" si="14"/>
        <v>1.6612120414010972E-2</v>
      </c>
      <c r="S25" s="8">
        <f t="shared" si="15"/>
        <v>75.783317194896114</v>
      </c>
      <c r="T25" s="8">
        <f t="shared" si="16"/>
        <v>1019.2276168278109</v>
      </c>
      <c r="U25" s="8">
        <f t="shared" si="17"/>
        <v>10047.62472474455</v>
      </c>
      <c r="V25" s="8">
        <f t="shared" si="18"/>
        <v>5895.1179999999995</v>
      </c>
      <c r="X25" s="8">
        <f t="shared" si="2"/>
        <v>1.5738654496721103</v>
      </c>
      <c r="Y25" s="8">
        <f t="shared" si="3"/>
        <v>21.167285767545835</v>
      </c>
      <c r="Z25" s="8">
        <f t="shared" si="4"/>
        <v>208.66874123335046</v>
      </c>
      <c r="AA25" s="8">
        <f t="shared" si="5"/>
        <v>122.42961756449766</v>
      </c>
      <c r="AC25" s="8">
        <f t="shared" si="6"/>
        <v>0.93224238247319458</v>
      </c>
      <c r="AD25" s="8">
        <f t="shared" si="7"/>
        <v>12.537946568773675</v>
      </c>
      <c r="AE25" s="8">
        <f t="shared" si="8"/>
        <v>123.6000475870338</v>
      </c>
      <c r="AF25" s="8">
        <f t="shared" si="9"/>
        <v>72.518320030080957</v>
      </c>
      <c r="AG25" s="8">
        <f t="shared" si="19"/>
        <v>209.58855656836164</v>
      </c>
      <c r="AR25" s="8"/>
    </row>
    <row r="26" spans="4:44" x14ac:dyDescent="0.2">
      <c r="D26">
        <v>83</v>
      </c>
      <c r="E26" s="53">
        <v>7.2184380000000006E-2</v>
      </c>
      <c r="G26">
        <v>23</v>
      </c>
      <c r="H26" s="53">
        <v>2.4129999999999999E-2</v>
      </c>
      <c r="I26" s="53">
        <f t="shared" si="10"/>
        <v>2.3843471684450026E-2</v>
      </c>
      <c r="J26" s="53">
        <f t="shared" si="0"/>
        <v>0.57787375637469418</v>
      </c>
      <c r="K26" s="53">
        <f t="shared" si="11"/>
        <v>2.4702754378801976E-2</v>
      </c>
      <c r="M26" s="21">
        <f t="shared" si="12"/>
        <v>50626.80382044649</v>
      </c>
      <c r="N26" s="8">
        <f t="shared" si="13"/>
        <v>20748.690090346921</v>
      </c>
      <c r="O26" s="8">
        <f t="shared" si="1"/>
        <v>71375.493910793419</v>
      </c>
      <c r="Q26" s="53">
        <f t="shared" si="14"/>
        <v>1.3192084225977226E-2</v>
      </c>
      <c r="S26" s="8">
        <f t="shared" si="15"/>
        <v>77.298983538794033</v>
      </c>
      <c r="T26" s="8">
        <f t="shared" si="16"/>
        <v>1021.7350866575745</v>
      </c>
      <c r="U26" s="8">
        <f t="shared" si="17"/>
        <v>9999.7258790649084</v>
      </c>
      <c r="V26" s="8">
        <f t="shared" si="18"/>
        <v>6573.6419999999989</v>
      </c>
      <c r="X26" s="8">
        <f t="shared" si="2"/>
        <v>1.2841000224270984</v>
      </c>
      <c r="Y26" s="8">
        <f t="shared" si="3"/>
        <v>16.973186290775562</v>
      </c>
      <c r="Z26" s="8">
        <f t="shared" si="4"/>
        <v>166.11665041012799</v>
      </c>
      <c r="AA26" s="8">
        <f t="shared" si="5"/>
        <v>109.20213246259989</v>
      </c>
      <c r="AC26" s="8">
        <f t="shared" si="6"/>
        <v>0.74204770352077642</v>
      </c>
      <c r="AD26" s="8">
        <f t="shared" si="7"/>
        <v>9.8083589194979357</v>
      </c>
      <c r="AE26" s="8">
        <f t="shared" si="8"/>
        <v>95.994452768882539</v>
      </c>
      <c r="AF26" s="8">
        <f t="shared" si="9"/>
        <v>63.105046490289531</v>
      </c>
      <c r="AG26" s="8">
        <f t="shared" si="19"/>
        <v>169.64990588219078</v>
      </c>
      <c r="AR26" s="8"/>
    </row>
    <row r="27" spans="4:44" x14ac:dyDescent="0.2">
      <c r="D27">
        <v>84</v>
      </c>
      <c r="E27" s="53">
        <v>8.1257309999999999E-2</v>
      </c>
      <c r="G27">
        <v>24</v>
      </c>
      <c r="H27" s="53">
        <v>2.4209999999999999E-2</v>
      </c>
      <c r="I27" s="53">
        <f t="shared" si="10"/>
        <v>2.3921583716671978E-2</v>
      </c>
      <c r="J27" s="53">
        <f t="shared" si="0"/>
        <v>0.56320138825489219</v>
      </c>
      <c r="K27" s="53">
        <f t="shared" si="11"/>
        <v>2.5718160457776952E-2</v>
      </c>
      <c r="M27" s="21">
        <f t="shared" si="12"/>
        <v>50802.913602698027</v>
      </c>
      <c r="N27" s="8">
        <f t="shared" si="13"/>
        <v>20820.866230613945</v>
      </c>
      <c r="O27" s="8">
        <f t="shared" si="1"/>
        <v>71623.779833311972</v>
      </c>
      <c r="Q27" s="53">
        <f t="shared" si="14"/>
        <v>1.0403848534434688E-2</v>
      </c>
      <c r="S27" s="8">
        <f t="shared" si="15"/>
        <v>78.844963209569912</v>
      </c>
      <c r="T27" s="8">
        <f t="shared" si="16"/>
        <v>1025.2892818674516</v>
      </c>
      <c r="U27" s="8">
        <f t="shared" si="17"/>
        <v>9965.2658070581747</v>
      </c>
      <c r="V27" s="8">
        <f t="shared" si="18"/>
        <v>7218.438000000001</v>
      </c>
      <c r="X27" s="8">
        <f t="shared" si="2"/>
        <v>1.0401293954547219</v>
      </c>
      <c r="Y27" s="8">
        <f t="shared" si="3"/>
        <v>13.525702562387126</v>
      </c>
      <c r="Z27" s="8">
        <f t="shared" si="4"/>
        <v>131.46262586096236</v>
      </c>
      <c r="AA27" s="8">
        <f t="shared" si="5"/>
        <v>95.226242075994605</v>
      </c>
      <c r="AC27" s="8">
        <f t="shared" si="6"/>
        <v>0.5858023194848212</v>
      </c>
      <c r="AD27" s="8">
        <f t="shared" si="7"/>
        <v>7.6176944602591821</v>
      </c>
      <c r="AE27" s="8">
        <f t="shared" si="8"/>
        <v>74.039933388527487</v>
      </c>
      <c r="AF27" s="8">
        <f t="shared" si="9"/>
        <v>53.631551735496586</v>
      </c>
      <c r="AG27" s="8">
        <f t="shared" si="19"/>
        <v>135.87498190376806</v>
      </c>
      <c r="AR27" s="8"/>
    </row>
    <row r="28" spans="4:44" x14ac:dyDescent="0.2">
      <c r="D28">
        <v>85</v>
      </c>
      <c r="E28" s="53">
        <v>9.2639579999999999E-2</v>
      </c>
      <c r="G28">
        <v>25</v>
      </c>
      <c r="H28" s="53">
        <v>2.4309999999999998E-2</v>
      </c>
      <c r="I28" s="53">
        <f t="shared" si="10"/>
        <v>2.4019215177511436E-2</v>
      </c>
      <c r="J28" s="53">
        <f t="shared" si="0"/>
        <v>0.54854806158178593</v>
      </c>
      <c r="K28" s="53">
        <f t="shared" si="11"/>
        <v>2.6362370237658257E-2</v>
      </c>
      <c r="M28" s="21">
        <f t="shared" si="12"/>
        <v>51012.488159080378</v>
      </c>
      <c r="N28" s="8">
        <f t="shared" si="13"/>
        <v>20906.757442246057</v>
      </c>
      <c r="O28" s="8">
        <f t="shared" si="1"/>
        <v>71919.245601326431</v>
      </c>
      <c r="Q28" s="53">
        <f t="shared" si="14"/>
        <v>8.1246908205472191E-3</v>
      </c>
      <c r="S28" s="8">
        <f>S27*(1+$B$5)</f>
        <v>80.421862473761308</v>
      </c>
      <c r="T28" s="8">
        <f t="shared" si="16"/>
        <v>1029.518853188722</v>
      </c>
      <c r="U28" s="8">
        <f t="shared" si="17"/>
        <v>9908.5359469099967</v>
      </c>
      <c r="V28" s="8">
        <f t="shared" si="18"/>
        <v>8125.7309999999998</v>
      </c>
      <c r="X28" s="8">
        <f t="shared" si="2"/>
        <v>0.83669687603414955</v>
      </c>
      <c r="Y28" s="8">
        <f t="shared" si="3"/>
        <v>10.710958211920365</v>
      </c>
      <c r="Z28" s="8">
        <f t="shared" si="4"/>
        <v>103.08690718965299</v>
      </c>
      <c r="AA28" s="8">
        <f t="shared" si="5"/>
        <v>84.538874555560511</v>
      </c>
      <c r="AC28" s="8">
        <f t="shared" si="6"/>
        <v>0.4589684494800686</v>
      </c>
      <c r="AD28" s="8">
        <f t="shared" si="7"/>
        <v>5.875475364832428</v>
      </c>
      <c r="AE28" s="8">
        <f t="shared" si="8"/>
        <v>56.548123113345618</v>
      </c>
      <c r="AF28" s="8">
        <f t="shared" si="9"/>
        <v>46.373635765758486</v>
      </c>
      <c r="AG28" s="8">
        <f t="shared" si="19"/>
        <v>109.25620269341661</v>
      </c>
      <c r="AR28" s="8"/>
    </row>
    <row r="29" spans="4:44" x14ac:dyDescent="0.2">
      <c r="D29">
        <v>86</v>
      </c>
      <c r="E29" s="53">
        <v>0.10700140000000001</v>
      </c>
      <c r="G29">
        <v>26</v>
      </c>
      <c r="H29" s="53">
        <v>2.443E-2</v>
      </c>
      <c r="I29" s="53">
        <f t="shared" si="10"/>
        <v>2.4136360349799893E-2</v>
      </c>
      <c r="J29" s="53">
        <f t="shared" si="0"/>
        <v>0.53390072310461201</v>
      </c>
      <c r="K29" s="53">
        <f t="shared" si="11"/>
        <v>2.7064989657011405E-2</v>
      </c>
      <c r="M29" s="21">
        <f t="shared" si="12"/>
        <v>51258.930132316469</v>
      </c>
      <c r="N29" s="8">
        <f t="shared" si="13"/>
        <v>21007.758250949373</v>
      </c>
      <c r="O29" s="8">
        <f t="shared" si="1"/>
        <v>72266.688383265835</v>
      </c>
      <c r="Q29" s="53">
        <f t="shared" si="14"/>
        <v>6.2662194440065893E-3</v>
      </c>
      <c r="S29" s="8">
        <f t="shared" si="15"/>
        <v>82.030299723236539</v>
      </c>
      <c r="T29" s="8">
        <f t="shared" si="16"/>
        <v>1034.4924717440917</v>
      </c>
      <c r="U29" s="8">
        <f t="shared" si="17"/>
        <v>9833.0678272573805</v>
      </c>
      <c r="V29" s="8">
        <f t="shared" si="18"/>
        <v>9263.9580000000005</v>
      </c>
      <c r="X29" s="8">
        <f t="shared" si="2"/>
        <v>0.66647082316811701</v>
      </c>
      <c r="Y29" s="8">
        <f t="shared" si="3"/>
        <v>8.4049314891044258</v>
      </c>
      <c r="Z29" s="8">
        <f t="shared" si="4"/>
        <v>79.890635913936222</v>
      </c>
      <c r="AA29" s="8">
        <f t="shared" si="5"/>
        <v>75.266794524534973</v>
      </c>
      <c r="AC29" s="8">
        <f t="shared" si="6"/>
        <v>0.35582925441758367</v>
      </c>
      <c r="AD29" s="8">
        <f t="shared" si="7"/>
        <v>4.4873989996775761</v>
      </c>
      <c r="AE29" s="8">
        <f t="shared" si="8"/>
        <v>42.653668283737836</v>
      </c>
      <c r="AF29" s="8">
        <f t="shared" si="9"/>
        <v>40.184996022415476</v>
      </c>
      <c r="AG29" s="8">
        <f t="shared" si="19"/>
        <v>87.681892560248471</v>
      </c>
      <c r="AR29" s="8"/>
    </row>
    <row r="30" spans="4:44" x14ac:dyDescent="0.2">
      <c r="D30">
        <v>87</v>
      </c>
      <c r="E30" s="53">
        <v>0.12226466000000001</v>
      </c>
      <c r="G30">
        <v>27</v>
      </c>
      <c r="H30" s="53">
        <v>2.4570000000000002E-2</v>
      </c>
      <c r="I30" s="53">
        <f t="shared" si="10"/>
        <v>2.4273012375390805E-2</v>
      </c>
      <c r="J30" s="53">
        <f t="shared" si="0"/>
        <v>0.51924921182601946</v>
      </c>
      <c r="K30" s="53">
        <f t="shared" si="11"/>
        <v>2.7825965040754602E-2</v>
      </c>
      <c r="M30" s="21">
        <f t="shared" si="12"/>
        <v>51545.772813209063</v>
      </c>
      <c r="N30" s="8">
        <f t="shared" si="13"/>
        <v>21125.316726725028</v>
      </c>
      <c r="O30" s="8">
        <f t="shared" si="1"/>
        <v>72671.089539934095</v>
      </c>
      <c r="Q30" s="53">
        <f t="shared" si="14"/>
        <v>4.7563664121720627E-3</v>
      </c>
      <c r="S30" s="8">
        <f t="shared" si="15"/>
        <v>83.670905717701274</v>
      </c>
      <c r="T30" s="8">
        <f t="shared" si="16"/>
        <v>1040.2814453569299</v>
      </c>
      <c r="U30" s="8">
        <f t="shared" si="17"/>
        <v>9731.5981871453696</v>
      </c>
      <c r="V30" s="8">
        <f t="shared" si="18"/>
        <v>10700.140000000001</v>
      </c>
      <c r="X30" s="8">
        <f t="shared" si="2"/>
        <v>0.52430025630590182</v>
      </c>
      <c r="Y30" s="8">
        <f t="shared" si="3"/>
        <v>6.5186318201348721</v>
      </c>
      <c r="Z30" s="8">
        <f t="shared" si="4"/>
        <v>60.980329781549592</v>
      </c>
      <c r="AA30" s="8">
        <f t="shared" si="5"/>
        <v>67.049425321592679</v>
      </c>
      <c r="AC30" s="8">
        <f t="shared" si="6"/>
        <v>0.27224249484701951</v>
      </c>
      <c r="AD30" s="8">
        <f t="shared" si="7"/>
        <v>3.3847944347890428</v>
      </c>
      <c r="AE30" s="8">
        <f t="shared" si="8"/>
        <v>31.663988175960366</v>
      </c>
      <c r="AF30" s="8">
        <f t="shared" si="9"/>
        <v>34.815361251624552</v>
      </c>
      <c r="AG30" s="8">
        <f t="shared" si="19"/>
        <v>70.136386357220971</v>
      </c>
      <c r="AR30" s="8"/>
    </row>
    <row r="31" spans="4:44" x14ac:dyDescent="0.2">
      <c r="D31">
        <v>88</v>
      </c>
      <c r="E31" s="53">
        <v>0.13987938999999999</v>
      </c>
      <c r="G31">
        <v>28</v>
      </c>
      <c r="H31" s="53">
        <v>2.4719999999999999E-2</v>
      </c>
      <c r="I31" s="53">
        <f t="shared" si="10"/>
        <v>2.4419404540743664E-2</v>
      </c>
      <c r="J31" s="53">
        <f t="shared" si="0"/>
        <v>0.50472410428806347</v>
      </c>
      <c r="K31" s="53">
        <f t="shared" si="11"/>
        <v>2.8371993005270855E-2</v>
      </c>
      <c r="M31" s="21">
        <f t="shared" si="12"/>
        <v>51862.53131541601</v>
      </c>
      <c r="N31" s="8">
        <f t="shared" si="13"/>
        <v>21255.135785006561</v>
      </c>
      <c r="O31" s="8">
        <f t="shared" si="1"/>
        <v>73117.667100422579</v>
      </c>
      <c r="Q31" s="53">
        <f t="shared" si="14"/>
        <v>3.5486062564595612E-3</v>
      </c>
      <c r="S31" s="8">
        <f t="shared" si="15"/>
        <v>85.344323832055295</v>
      </c>
      <c r="T31" s="8">
        <f t="shared" si="16"/>
        <v>1046.6741711716934</v>
      </c>
      <c r="U31" s="8">
        <f t="shared" si="17"/>
        <v>9624.0608528394332</v>
      </c>
      <c r="V31" s="8">
        <f t="shared" si="18"/>
        <v>12226.466</v>
      </c>
      <c r="X31" s="8">
        <f t="shared" si="2"/>
        <v>0.40592887534432348</v>
      </c>
      <c r="Y31" s="8">
        <f t="shared" si="3"/>
        <v>4.9783658722490749</v>
      </c>
      <c r="Z31" s="8">
        <f t="shared" si="4"/>
        <v>45.775559789145497</v>
      </c>
      <c r="AA31" s="8">
        <f t="shared" si="5"/>
        <v>58.153552221963714</v>
      </c>
      <c r="AC31" s="8">
        <f t="shared" si="6"/>
        <v>0.20488208801282465</v>
      </c>
      <c r="AD31" s="8">
        <f t="shared" si="7"/>
        <v>2.5127012556891781</v>
      </c>
      <c r="AE31" s="8">
        <f t="shared" si="8"/>
        <v>23.104028412861155</v>
      </c>
      <c r="AF31" s="8">
        <f t="shared" si="9"/>
        <v>29.351499556399759</v>
      </c>
      <c r="AG31" s="8">
        <f t="shared" si="19"/>
        <v>55.173111312962916</v>
      </c>
      <c r="AR31" s="8"/>
    </row>
    <row r="32" spans="4:44" x14ac:dyDescent="0.2">
      <c r="D32">
        <v>89</v>
      </c>
      <c r="E32" s="53">
        <v>0.16003311000000001</v>
      </c>
      <c r="G32">
        <v>29</v>
      </c>
      <c r="H32" s="53">
        <v>2.487E-2</v>
      </c>
      <c r="I32" s="53">
        <f t="shared" si="10"/>
        <v>2.4565775278567011E-2</v>
      </c>
      <c r="J32" s="53">
        <f t="shared" si="0"/>
        <v>0.4904619960109568</v>
      </c>
      <c r="K32" s="53">
        <f t="shared" si="11"/>
        <v>2.8664155937620766E-2</v>
      </c>
      <c r="M32" s="21">
        <f t="shared" si="12"/>
        <v>52196.484008719839</v>
      </c>
      <c r="N32" s="8">
        <f t="shared" si="13"/>
        <v>21392.001642917963</v>
      </c>
      <c r="O32" s="8">
        <f t="shared" si="1"/>
        <v>73588.485651637806</v>
      </c>
      <c r="Q32" s="53">
        <f t="shared" si="14"/>
        <v>2.5943949712624419E-3</v>
      </c>
      <c r="S32" s="8">
        <f t="shared" si="15"/>
        <v>87.051210308696398</v>
      </c>
      <c r="T32" s="8">
        <f t="shared" si="16"/>
        <v>1053.4139050336701</v>
      </c>
      <c r="U32" s="8">
        <f t="shared" si="17"/>
        <v>9491.6656133194447</v>
      </c>
      <c r="V32" s="8">
        <f t="shared" si="18"/>
        <v>13987.938999999998</v>
      </c>
      <c r="X32" s="8">
        <f t="shared" si="2"/>
        <v>0.30891046953381707</v>
      </c>
      <c r="Y32" s="8">
        <f t="shared" si="3"/>
        <v>3.7381511740439795</v>
      </c>
      <c r="Z32" s="8">
        <f t="shared" si="4"/>
        <v>33.682183979647462</v>
      </c>
      <c r="AA32" s="8">
        <f t="shared" si="5"/>
        <v>49.637687850374689</v>
      </c>
      <c r="AC32" s="8">
        <f t="shared" si="6"/>
        <v>0.15150884547623777</v>
      </c>
      <c r="AD32" s="8">
        <f t="shared" si="7"/>
        <v>1.8334210862123117</v>
      </c>
      <c r="AE32" s="8">
        <f t="shared" si="8"/>
        <v>16.519831184666167</v>
      </c>
      <c r="AF32" s="8">
        <f t="shared" si="9"/>
        <v>24.345399460463589</v>
      </c>
      <c r="AG32" s="8">
        <f t="shared" si="19"/>
        <v>42.850160576818304</v>
      </c>
      <c r="AR32" s="8"/>
    </row>
    <row r="33" spans="4:44" x14ac:dyDescent="0.2">
      <c r="D33">
        <v>90</v>
      </c>
      <c r="E33" s="53">
        <v>0.18075868</v>
      </c>
      <c r="G33">
        <v>30</v>
      </c>
      <c r="H33" s="53">
        <v>2.5020000000000001E-2</v>
      </c>
      <c r="I33" s="53">
        <f t="shared" si="10"/>
        <v>2.4712124595133091E-2</v>
      </c>
      <c r="J33" s="53">
        <f t="shared" si="0"/>
        <v>0.47646370067584193</v>
      </c>
      <c r="K33" s="53">
        <f t="shared" si="11"/>
        <v>2.8956254775549289E-2</v>
      </c>
      <c r="M33" s="21">
        <f t="shared" si="12"/>
        <v>52547.934035813996</v>
      </c>
      <c r="N33" s="8">
        <f t="shared" si="13"/>
        <v>21536.038539268025</v>
      </c>
      <c r="O33" s="8">
        <f t="shared" si="1"/>
        <v>74083.972575082022</v>
      </c>
      <c r="Q33" s="53">
        <f t="shared" si="14"/>
        <v>1.8523249941265097E-3</v>
      </c>
      <c r="S33" s="8">
        <f t="shared" si="15"/>
        <v>88.79223451487033</v>
      </c>
      <c r="T33" s="8">
        <f t="shared" si="16"/>
        <v>1060.5067648784748</v>
      </c>
      <c r="U33" s="8">
        <f t="shared" si="17"/>
        <v>9331.692705740541</v>
      </c>
      <c r="V33" s="8">
        <f t="shared" si="18"/>
        <v>16003.311000000002</v>
      </c>
      <c r="X33" s="8">
        <f t="shared" si="2"/>
        <v>0.230362126712535</v>
      </c>
      <c r="Y33" s="8">
        <f t="shared" si="3"/>
        <v>2.7513734177905156</v>
      </c>
      <c r="Z33" s="8">
        <f t="shared" si="4"/>
        <v>24.21009662913967</v>
      </c>
      <c r="AA33" s="8">
        <f t="shared" si="5"/>
        <v>41.518909581948925</v>
      </c>
      <c r="AC33" s="8">
        <f t="shared" si="6"/>
        <v>0.10975919138901165</v>
      </c>
      <c r="AD33" s="8">
        <f t="shared" si="7"/>
        <v>1.3109295605816085</v>
      </c>
      <c r="AE33" s="8">
        <f t="shared" si="8"/>
        <v>11.535232233639613</v>
      </c>
      <c r="AF33" s="8">
        <f t="shared" si="9"/>
        <v>19.782253307441056</v>
      </c>
      <c r="AG33" s="8">
        <f t="shared" si="19"/>
        <v>32.738174293051287</v>
      </c>
      <c r="AR33" s="8"/>
    </row>
    <row r="34" spans="4:44" x14ac:dyDescent="0.2">
      <c r="D34">
        <v>91</v>
      </c>
      <c r="E34" s="53">
        <v>0.20019365</v>
      </c>
      <c r="G34">
        <v>31</v>
      </c>
      <c r="H34" s="53">
        <v>2.5180000000000001E-2</v>
      </c>
      <c r="I34" s="53">
        <f t="shared" si="10"/>
        <v>2.4868206928880785E-2</v>
      </c>
      <c r="J34" s="53">
        <f t="shared" si="0"/>
        <v>0.46258987582736716</v>
      </c>
      <c r="K34" s="53">
        <f t="shared" si="11"/>
        <v>2.9550676941311613E-2</v>
      </c>
      <c r="M34" s="21">
        <f t="shared" si="12"/>
        <v>52933.205771700355</v>
      </c>
      <c r="N34" s="8">
        <f t="shared" si="13"/>
        <v>21693.936791680466</v>
      </c>
      <c r="O34" s="8">
        <f t="shared" si="1"/>
        <v>74627.142563380825</v>
      </c>
      <c r="Q34" s="53">
        <f t="shared" si="14"/>
        <v>1.2898759972686147E-3</v>
      </c>
      <c r="S34" s="8">
        <f t="shared" si="15"/>
        <v>90.568079205167734</v>
      </c>
      <c r="T34" s="8">
        <f t="shared" si="16"/>
        <v>1068.2822043837746</v>
      </c>
      <c r="U34" s="8">
        <f t="shared" si="17"/>
        <v>9168.1880932578424</v>
      </c>
      <c r="V34" s="8">
        <f t="shared" si="18"/>
        <v>18075.868000000002</v>
      </c>
      <c r="X34" s="8">
        <f t="shared" si="2"/>
        <v>0.16776151678176157</v>
      </c>
      <c r="Y34" s="8">
        <f t="shared" si="3"/>
        <v>1.97880582796063</v>
      </c>
      <c r="Z34" s="8">
        <f t="shared" si="4"/>
        <v>16.982463955994568</v>
      </c>
      <c r="AA34" s="8">
        <f t="shared" si="5"/>
        <v>33.482382086931565</v>
      </c>
      <c r="AC34" s="8">
        <f t="shared" si="6"/>
        <v>7.7604779216685862E-2</v>
      </c>
      <c r="AD34" s="8">
        <f t="shared" si="7"/>
        <v>0.91537554224277828</v>
      </c>
      <c r="AE34" s="8">
        <f t="shared" si="8"/>
        <v>7.8559158926462658</v>
      </c>
      <c r="AF34" s="8">
        <f t="shared" si="9"/>
        <v>15.488610971998135</v>
      </c>
      <c r="AG34" s="8">
        <f t="shared" si="19"/>
        <v>24.337507186103863</v>
      </c>
      <c r="AR34" s="8"/>
    </row>
    <row r="35" spans="4:44" x14ac:dyDescent="0.2">
      <c r="D35">
        <v>92</v>
      </c>
      <c r="E35" s="53">
        <v>0.22469547000000001</v>
      </c>
      <c r="G35">
        <v>32</v>
      </c>
      <c r="H35" s="53">
        <v>2.5340000000000001E-2</v>
      </c>
      <c r="I35" s="53">
        <f t="shared" si="10"/>
        <v>2.5024264904735357E-2</v>
      </c>
      <c r="J35" s="53">
        <f t="shared" si="0"/>
        <v>0.44898020595179028</v>
      </c>
      <c r="K35" s="53">
        <f t="shared" si="11"/>
        <v>2.98620621562272E-2</v>
      </c>
      <c r="M35" s="21">
        <f t="shared" si="12"/>
        <v>53337.908299180315</v>
      </c>
      <c r="N35" s="8">
        <f t="shared" si="13"/>
        <v>21859.798483270617</v>
      </c>
      <c r="O35" s="8">
        <f t="shared" si="1"/>
        <v>75197.706782450929</v>
      </c>
      <c r="Q35" s="53">
        <f t="shared" si="14"/>
        <v>8.7690336132881762E-4</v>
      </c>
      <c r="S35" s="8">
        <f t="shared" si="15"/>
        <v>92.379440789271086</v>
      </c>
      <c r="T35" s="8">
        <f t="shared" si="16"/>
        <v>1076.4497903418335</v>
      </c>
      <c r="U35" s="8">
        <f t="shared" si="17"/>
        <v>9019.1410894563487</v>
      </c>
      <c r="V35" s="8">
        <f t="shared" si="18"/>
        <v>20019.365000000002</v>
      </c>
      <c r="X35" s="8">
        <f t="shared" si="2"/>
        <v>0.11915802331517798</v>
      </c>
      <c r="Y35" s="8">
        <f t="shared" si="3"/>
        <v>1.3884867468267637</v>
      </c>
      <c r="Z35" s="8">
        <f t="shared" si="4"/>
        <v>11.633573607268849</v>
      </c>
      <c r="AA35" s="8">
        <f t="shared" si="5"/>
        <v>25.822498394059402</v>
      </c>
      <c r="AC35" s="8">
        <f t="shared" si="6"/>
        <v>5.3499593848856837E-2</v>
      </c>
      <c r="AD35" s="8">
        <f t="shared" si="7"/>
        <v>0.62340306555161162</v>
      </c>
      <c r="AE35" s="8">
        <f t="shared" si="8"/>
        <v>5.2232442741468796</v>
      </c>
      <c r="AF35" s="8">
        <f t="shared" si="9"/>
        <v>11.593790647154563</v>
      </c>
      <c r="AG35" s="8">
        <f t="shared" si="19"/>
        <v>17.49393758070191</v>
      </c>
      <c r="AR35" s="8"/>
    </row>
    <row r="36" spans="4:44" x14ac:dyDescent="0.2">
      <c r="D36">
        <v>93</v>
      </c>
      <c r="E36" s="53">
        <v>0.24599945000000001</v>
      </c>
      <c r="G36">
        <v>33</v>
      </c>
      <c r="H36" s="53">
        <v>2.5499999999999998E-2</v>
      </c>
      <c r="I36" s="53">
        <f t="shared" si="10"/>
        <v>2.5180298530298326E-2</v>
      </c>
      <c r="J36" s="53">
        <f t="shared" si="0"/>
        <v>0.43563530089638075</v>
      </c>
      <c r="K36" s="53">
        <f t="shared" si="11"/>
        <v>3.0173374548313252E-2</v>
      </c>
      <c r="M36" s="21">
        <f t="shared" si="12"/>
        <v>53762.439301501923</v>
      </c>
      <c r="N36" s="8">
        <f t="shared" si="13"/>
        <v>22033.786598976196</v>
      </c>
      <c r="O36" s="8">
        <f t="shared" si="1"/>
        <v>75796.225900478123</v>
      </c>
      <c r="Q36" s="53">
        <f t="shared" si="14"/>
        <v>5.7788707614889016E-4</v>
      </c>
      <c r="S36" s="8">
        <f t="shared" si="15"/>
        <v>94.227029605056515</v>
      </c>
      <c r="T36" s="8">
        <f t="shared" si="16"/>
        <v>1085.0175486776009</v>
      </c>
      <c r="U36" s="8">
        <f t="shared" si="17"/>
        <v>8812.4476810416018</v>
      </c>
      <c r="V36" s="8">
        <f t="shared" si="18"/>
        <v>22469.547000000002</v>
      </c>
      <c r="X36" s="8">
        <f t="shared" ref="X36:X53" si="20">S36*Q35</f>
        <v>8.2627998988704071E-2</v>
      </c>
      <c r="Y36" s="8">
        <f t="shared" ref="Y36:Y53" si="21">T36*Q35</f>
        <v>0.95145553553614215</v>
      </c>
      <c r="Z36" s="8">
        <f t="shared" ref="Z36:Z53" si="22">U36*Q35</f>
        <v>7.727664993039725</v>
      </c>
      <c r="AA36" s="8">
        <f t="shared" ref="AA36:AA53" si="23">V36*Q35</f>
        <v>19.703621291835852</v>
      </c>
      <c r="AC36" s="8">
        <f t="shared" ref="AC36:AC53" si="24">X36*J36</f>
        <v>3.5995673201909939E-2</v>
      </c>
      <c r="AD36" s="8">
        <f t="shared" ref="AD36:AD53" si="25">Y36*J36</f>
        <v>0.41448761851281435</v>
      </c>
      <c r="AE36" s="8">
        <f t="shared" ref="AE36:AE53" si="26">Z36*J36</f>
        <v>3.3664436644692888</v>
      </c>
      <c r="AF36" s="8">
        <f t="shared" ref="AF36:AF53" si="27">AA36*J36</f>
        <v>8.5835929902172463</v>
      </c>
      <c r="AG36" s="8">
        <f t="shared" si="19"/>
        <v>12.400519946401259</v>
      </c>
      <c r="AR36" s="8"/>
    </row>
    <row r="37" spans="4:44" x14ac:dyDescent="0.2">
      <c r="D37">
        <v>94</v>
      </c>
      <c r="E37" s="53">
        <v>0.27561788000000004</v>
      </c>
      <c r="G37">
        <v>34</v>
      </c>
      <c r="H37" s="53">
        <v>2.5659999999999999E-2</v>
      </c>
      <c r="I37" s="53">
        <f t="shared" si="10"/>
        <v>2.5336307813167001E-2</v>
      </c>
      <c r="J37" s="53">
        <f t="shared" si="0"/>
        <v>0.42255550600771608</v>
      </c>
      <c r="K37" s="53">
        <f t="shared" si="11"/>
        <v>3.0484614147833235E-2</v>
      </c>
      <c r="M37" s="21">
        <f t="shared" si="12"/>
        <v>54207.218069784656</v>
      </c>
      <c r="N37" s="8">
        <f t="shared" si="13"/>
        <v>22216.07297941994</v>
      </c>
      <c r="O37" s="8">
        <f t="shared" si="1"/>
        <v>76423.291049204592</v>
      </c>
      <c r="Q37" s="53">
        <f t="shared" si="14"/>
        <v>3.7036809726603181E-4</v>
      </c>
      <c r="S37" s="8">
        <f t="shared" si="15"/>
        <v>96.111570197157647</v>
      </c>
      <c r="T37" s="8">
        <f t="shared" si="16"/>
        <v>1093.9939413996567</v>
      </c>
      <c r="U37" s="8">
        <f t="shared" si="17"/>
        <v>8641.2185209365507</v>
      </c>
      <c r="V37" s="8">
        <f t="shared" si="18"/>
        <v>24599.945</v>
      </c>
      <c r="X37" s="8">
        <f t="shared" si="20"/>
        <v>5.5541634285314244E-2</v>
      </c>
      <c r="Y37" s="8">
        <f t="shared" si="21"/>
        <v>0.6322049601200479</v>
      </c>
      <c r="Z37" s="8">
        <f t="shared" si="22"/>
        <v>4.9936485054276609</v>
      </c>
      <c r="AA37" s="8">
        <f t="shared" si="23"/>
        <v>14.21599028947351</v>
      </c>
      <c r="AC37" s="8">
        <f t="shared" si="24"/>
        <v>2.3469423379926472E-2</v>
      </c>
      <c r="AD37" s="8">
        <f t="shared" si="25"/>
        <v>0.26714168682411482</v>
      </c>
      <c r="AE37" s="8">
        <f t="shared" si="26"/>
        <v>2.1100936710356604</v>
      </c>
      <c r="AF37" s="8">
        <f t="shared" si="27"/>
        <v>6.0070449701692574</v>
      </c>
      <c r="AG37" s="8">
        <f t="shared" si="19"/>
        <v>8.407749751408959</v>
      </c>
      <c r="AR37" s="8"/>
    </row>
    <row r="38" spans="4:44" x14ac:dyDescent="0.2">
      <c r="D38">
        <v>95</v>
      </c>
      <c r="E38" s="53">
        <v>0.30556044000000004</v>
      </c>
      <c r="G38">
        <v>35</v>
      </c>
      <c r="H38" s="53">
        <v>2.581E-2</v>
      </c>
      <c r="I38" s="53">
        <f t="shared" si="10"/>
        <v>2.548254441449891E-2</v>
      </c>
      <c r="J38" s="53">
        <f t="shared" si="0"/>
        <v>0.40988073390848667</v>
      </c>
      <c r="K38" s="53">
        <f t="shared" si="11"/>
        <v>3.0454588859783846E-2</v>
      </c>
      <c r="M38" s="21">
        <f t="shared" si="12"/>
        <v>54654.035482462008</v>
      </c>
      <c r="N38" s="8">
        <f t="shared" si="13"/>
        <v>22399.19486986148</v>
      </c>
      <c r="O38" s="8">
        <f t="shared" si="1"/>
        <v>77053.230352323488</v>
      </c>
      <c r="Q38" s="53">
        <f t="shared" si="14"/>
        <v>2.2804482335624416E-4</v>
      </c>
      <c r="S38" s="8">
        <f t="shared" si="15"/>
        <v>98.033801601100805</v>
      </c>
      <c r="T38" s="8">
        <f t="shared" si="16"/>
        <v>1103.0114774361236</v>
      </c>
      <c r="U38" s="8">
        <f t="shared" si="17"/>
        <v>8370.224206959665</v>
      </c>
      <c r="V38" s="8">
        <f t="shared" si="18"/>
        <v>27561.788000000004</v>
      </c>
      <c r="X38" s="8">
        <f t="shared" si="20"/>
        <v>3.6308592566755366E-2</v>
      </c>
      <c r="Y38" s="8">
        <f t="shared" si="21"/>
        <v>0.40852026216061171</v>
      </c>
      <c r="Z38" s="8">
        <f t="shared" si="22"/>
        <v>3.100064013221731</v>
      </c>
      <c r="AA38" s="8">
        <f t="shared" si="23"/>
        <v>10.208006978809749</v>
      </c>
      <c r="AC38" s="8">
        <f t="shared" si="24"/>
        <v>1.4882192568445913E-2</v>
      </c>
      <c r="AD38" s="8">
        <f t="shared" si="25"/>
        <v>0.1674445848708789</v>
      </c>
      <c r="AE38" s="8">
        <f t="shared" si="26"/>
        <v>1.2706565129026117</v>
      </c>
      <c r="AF38" s="8">
        <f t="shared" si="27"/>
        <v>4.1840653922174935</v>
      </c>
      <c r="AG38" s="8">
        <f t="shared" si="19"/>
        <v>5.6370486825594304</v>
      </c>
      <c r="AR38" s="8"/>
    </row>
    <row r="39" spans="4:44" x14ac:dyDescent="0.2">
      <c r="D39">
        <v>96</v>
      </c>
      <c r="E39" s="53">
        <v>0.33257691</v>
      </c>
      <c r="G39">
        <v>36</v>
      </c>
      <c r="H39" s="53">
        <v>2.596E-2</v>
      </c>
      <c r="I39" s="53">
        <f t="shared" si="10"/>
        <v>2.5628759633814266E-2</v>
      </c>
      <c r="J39" s="53">
        <f t="shared" si="0"/>
        <v>0.39747018785099697</v>
      </c>
      <c r="K39" s="53">
        <f t="shared" si="11"/>
        <v>3.0746292309851757E-2</v>
      </c>
      <c r="M39" s="21">
        <f t="shared" si="12"/>
        <v>55120.612434419039</v>
      </c>
      <c r="N39" s="8">
        <f t="shared" si="13"/>
        <v>22590.414932138949</v>
      </c>
      <c r="O39" s="8">
        <f t="shared" si="1"/>
        <v>77711.027366557988</v>
      </c>
      <c r="Q39" s="53">
        <f t="shared" si="14"/>
        <v>1.3460884477301972E-4</v>
      </c>
      <c r="S39" s="8">
        <f t="shared" si="15"/>
        <v>99.994477633122827</v>
      </c>
      <c r="T39" s="8">
        <f t="shared" si="16"/>
        <v>1112.4277946133047</v>
      </c>
      <c r="U39" s="8">
        <f t="shared" si="17"/>
        <v>8092.7584290570721</v>
      </c>
      <c r="V39" s="8">
        <f t="shared" si="18"/>
        <v>30556.044000000005</v>
      </c>
      <c r="X39" s="8">
        <f t="shared" si="20"/>
        <v>2.2803222988445403E-2</v>
      </c>
      <c r="Y39" s="8">
        <f t="shared" si="21"/>
        <v>0.25368339991916733</v>
      </c>
      <c r="Z39" s="8">
        <f t="shared" si="22"/>
        <v>1.845511666419076</v>
      </c>
      <c r="AA39" s="8">
        <f t="shared" si="23"/>
        <v>6.9681476564456251</v>
      </c>
      <c r="AC39" s="8">
        <f t="shared" si="24"/>
        <v>9.0636013248255667E-3</v>
      </c>
      <c r="AD39" s="8">
        <f t="shared" si="25"/>
        <v>0.10083158862055103</v>
      </c>
      <c r="AE39" s="8">
        <f t="shared" si="26"/>
        <v>0.73353586873279664</v>
      </c>
      <c r="AF39" s="8">
        <f t="shared" si="27"/>
        <v>2.7696309579809268</v>
      </c>
      <c r="AG39" s="8">
        <f t="shared" si="19"/>
        <v>3.6130620166591001</v>
      </c>
      <c r="AR39" s="8"/>
    </row>
    <row r="40" spans="4:44" x14ac:dyDescent="0.2">
      <c r="D40">
        <v>97</v>
      </c>
      <c r="E40" s="53">
        <v>0.35657767000000001</v>
      </c>
      <c r="G40">
        <v>37</v>
      </c>
      <c r="H40" s="53">
        <v>2.6110000000000001E-2</v>
      </c>
      <c r="I40" s="53">
        <f t="shared" si="10"/>
        <v>2.5774953477364682E-2</v>
      </c>
      <c r="J40" s="53">
        <f t="shared" si="0"/>
        <v>0.38532302185706202</v>
      </c>
      <c r="K40" s="53">
        <f t="shared" si="11"/>
        <v>3.1037931845179736E-2</v>
      </c>
      <c r="M40" s="21">
        <f t="shared" si="12"/>
        <v>55607.387463046507</v>
      </c>
      <c r="N40" s="8">
        <f t="shared" si="13"/>
        <v>22789.912894691188</v>
      </c>
      <c r="O40" s="8">
        <f t="shared" si="1"/>
        <v>78397.300357737695</v>
      </c>
      <c r="Q40" s="53">
        <f t="shared" si="14"/>
        <v>7.6364893451778303E-5</v>
      </c>
      <c r="S40" s="8">
        <f t="shared" si="15"/>
        <v>101.99436718578528</v>
      </c>
      <c r="T40" s="8">
        <f t="shared" si="16"/>
        <v>1122.2517433622984</v>
      </c>
      <c r="U40" s="8">
        <f t="shared" si="17"/>
        <v>7846.6229985929094</v>
      </c>
      <c r="V40" s="8">
        <f t="shared" si="18"/>
        <v>33257.690999999999</v>
      </c>
      <c r="X40" s="8">
        <f t="shared" si="20"/>
        <v>1.3729343940233747E-2</v>
      </c>
      <c r="Y40" s="8">
        <f t="shared" si="21"/>
        <v>0.15106501071850639</v>
      </c>
      <c r="Z40" s="8">
        <f t="shared" si="22"/>
        <v>1.0562248572099995</v>
      </c>
      <c r="AA40" s="8">
        <f t="shared" si="23"/>
        <v>4.4767793653280545</v>
      </c>
      <c r="AC40" s="8">
        <f t="shared" si="24"/>
        <v>5.2902322951658099E-3</v>
      </c>
      <c r="AD40" s="8">
        <f t="shared" si="25"/>
        <v>5.8208826426924348E-2</v>
      </c>
      <c r="AE40" s="8">
        <f t="shared" si="26"/>
        <v>0.40698775374070084</v>
      </c>
      <c r="AF40" s="8">
        <f t="shared" si="27"/>
        <v>1.7250061532355463</v>
      </c>
      <c r="AG40" s="8">
        <f t="shared" si="19"/>
        <v>2.1954929656983371</v>
      </c>
      <c r="AR40" s="8"/>
    </row>
    <row r="41" spans="4:44" x14ac:dyDescent="0.2">
      <c r="D41">
        <v>98</v>
      </c>
      <c r="E41" s="53">
        <v>0.37908291000000005</v>
      </c>
      <c r="G41">
        <v>38</v>
      </c>
      <c r="H41" s="53">
        <v>2.6259999999999999E-2</v>
      </c>
      <c r="I41" s="53">
        <f t="shared" si="10"/>
        <v>2.5921125951399046E-2</v>
      </c>
      <c r="J41" s="53">
        <f t="shared" si="0"/>
        <v>0.37343818647922677</v>
      </c>
      <c r="K41" s="53">
        <f t="shared" si="11"/>
        <v>3.1329507490670302E-2</v>
      </c>
      <c r="M41" s="21">
        <f t="shared" si="12"/>
        <v>56114.820575149839</v>
      </c>
      <c r="N41" s="8">
        <f t="shared" si="13"/>
        <v>22997.87728489747</v>
      </c>
      <c r="O41" s="8">
        <f t="shared" si="1"/>
        <v>79112.697860047308</v>
      </c>
      <c r="Q41" s="53">
        <f t="shared" si="14"/>
        <v>4.1764646023703196E-5</v>
      </c>
      <c r="S41" s="8">
        <f t="shared" si="15"/>
        <v>104.03425452950098</v>
      </c>
      <c r="T41" s="8">
        <f t="shared" si="16"/>
        <v>1132.4926074035402</v>
      </c>
      <c r="U41" s="8">
        <f t="shared" si="17"/>
        <v>7633.5011914646466</v>
      </c>
      <c r="V41" s="8">
        <f t="shared" si="18"/>
        <v>35657.767</v>
      </c>
      <c r="X41" s="8">
        <f t="shared" si="20"/>
        <v>7.9445647624805261E-3</v>
      </c>
      <c r="Y41" s="8">
        <f t="shared" si="21"/>
        <v>8.6482677299297941E-2</v>
      </c>
      <c r="Z41" s="8">
        <f t="shared" si="22"/>
        <v>0.58293150515022041</v>
      </c>
      <c r="AA41" s="8">
        <f t="shared" si="23"/>
        <v>2.7230015776833363</v>
      </c>
      <c r="AC41" s="8">
        <f t="shared" si="24"/>
        <v>2.9668038572674966E-3</v>
      </c>
      <c r="AD41" s="8">
        <f t="shared" si="25"/>
        <v>3.2295934172518019E-2</v>
      </c>
      <c r="AE41" s="8">
        <f t="shared" si="26"/>
        <v>0.21768888412490436</v>
      </c>
      <c r="AF41" s="8">
        <f t="shared" si="27"/>
        <v>1.0168727709501384</v>
      </c>
      <c r="AG41" s="8">
        <f t="shared" si="19"/>
        <v>1.2698243931048283</v>
      </c>
      <c r="AR41" s="8"/>
    </row>
    <row r="42" spans="4:44" x14ac:dyDescent="0.2">
      <c r="D42">
        <v>99</v>
      </c>
      <c r="E42" s="53">
        <v>0.40251482</v>
      </c>
      <c r="G42">
        <v>39</v>
      </c>
      <c r="H42" s="53">
        <v>2.64E-2</v>
      </c>
      <c r="I42" s="53">
        <f t="shared" si="10"/>
        <v>2.6057534319289598E-2</v>
      </c>
      <c r="J42" s="53">
        <f t="shared" si="0"/>
        <v>0.36195193998144004</v>
      </c>
      <c r="K42" s="53">
        <f t="shared" si="11"/>
        <v>3.1241052299130538E-2</v>
      </c>
      <c r="M42" s="21">
        <f t="shared" si="12"/>
        <v>56621.875437324219</v>
      </c>
      <c r="N42" s="8">
        <f t="shared" si="13"/>
        <v>23205.686654641067</v>
      </c>
      <c r="O42" s="8">
        <f t="shared" si="1"/>
        <v>79827.562091965287</v>
      </c>
      <c r="Q42" s="53">
        <f t="shared" si="14"/>
        <v>2.2042525102830179E-5</v>
      </c>
      <c r="S42" s="8">
        <f t="shared" si="15"/>
        <v>106.11493962009101</v>
      </c>
      <c r="T42" s="8">
        <f t="shared" si="16"/>
        <v>1142.7258377172946</v>
      </c>
      <c r="U42" s="8">
        <f t="shared" si="17"/>
        <v>7433.0818821206094</v>
      </c>
      <c r="V42" s="8">
        <f t="shared" si="18"/>
        <v>37908.291000000005</v>
      </c>
      <c r="X42" s="8">
        <f t="shared" si="20"/>
        <v>4.431852891059739E-3</v>
      </c>
      <c r="Y42" s="8">
        <f t="shared" si="21"/>
        <v>4.7725540114402512E-2</v>
      </c>
      <c r="Z42" s="8">
        <f t="shared" si="22"/>
        <v>0.31044003367196876</v>
      </c>
      <c r="AA42" s="8">
        <f t="shared" si="23"/>
        <v>1.5832263549785339</v>
      </c>
      <c r="AC42" s="8">
        <f t="shared" si="24"/>
        <v>1.6041177516314261E-3</v>
      </c>
      <c r="AD42" s="8">
        <f t="shared" si="25"/>
        <v>1.7274351831070026E-2</v>
      </c>
      <c r="AE42" s="8">
        <f t="shared" si="26"/>
        <v>0.11236437243547266</v>
      </c>
      <c r="AF42" s="8">
        <f t="shared" si="27"/>
        <v>0.57305185061422437</v>
      </c>
      <c r="AG42" s="8">
        <f t="shared" si="19"/>
        <v>0.70429469263239852</v>
      </c>
      <c r="AR42" s="8"/>
    </row>
    <row r="43" spans="4:44" x14ac:dyDescent="0.2">
      <c r="D43">
        <v>100</v>
      </c>
      <c r="E43" s="53">
        <v>0.43419751000000001</v>
      </c>
      <c r="G43">
        <v>40</v>
      </c>
      <c r="H43" s="53">
        <v>2.6540000000000001E-2</v>
      </c>
      <c r="I43" s="53">
        <f t="shared" si="10"/>
        <v>2.6193924082475131E-2</v>
      </c>
      <c r="J43" s="53">
        <f t="shared" si="0"/>
        <v>0.35072355328981913</v>
      </c>
      <c r="K43" s="53">
        <f t="shared" si="11"/>
        <v>3.1513124846710809E-2</v>
      </c>
      <c r="M43" s="21">
        <f t="shared" si="12"/>
        <v>57149.058634353154</v>
      </c>
      <c r="N43" s="8">
        <f t="shared" si="13"/>
        <v>23421.745341948008</v>
      </c>
      <c r="O43" s="8">
        <f t="shared" si="1"/>
        <v>80570.803976301162</v>
      </c>
      <c r="Q43" s="53">
        <f t="shared" si="14"/>
        <v>1.1194569766911157E-5</v>
      </c>
      <c r="S43" s="8">
        <f t="shared" si="15"/>
        <v>108.23723841249283</v>
      </c>
      <c r="T43" s="8">
        <f t="shared" si="16"/>
        <v>1153.3652920942907</v>
      </c>
      <c r="U43" s="8">
        <f t="shared" si="17"/>
        <v>7219.1867419387536</v>
      </c>
      <c r="V43" s="8">
        <f t="shared" si="18"/>
        <v>40251.481999999996</v>
      </c>
      <c r="X43" s="8">
        <f t="shared" si="20"/>
        <v>2.3858220447683879E-3</v>
      </c>
      <c r="Y43" s="8">
        <f t="shared" si="21"/>
        <v>2.5423083403721465E-2</v>
      </c>
      <c r="Z43" s="8">
        <f t="shared" si="22"/>
        <v>0.15912910498120378</v>
      </c>
      <c r="AA43" s="8">
        <f t="shared" si="23"/>
        <v>0.88724430241111696</v>
      </c>
      <c r="AC43" s="8">
        <f t="shared" si="24"/>
        <v>8.3676398505835099E-4</v>
      </c>
      <c r="AD43" s="8">
        <f t="shared" si="25"/>
        <v>8.9164741469366215E-3</v>
      </c>
      <c r="AE43" s="8">
        <f t="shared" si="26"/>
        <v>5.5810325130836447E-2</v>
      </c>
      <c r="AF43" s="8">
        <f t="shared" si="27"/>
        <v>0.31117747437777377</v>
      </c>
      <c r="AG43" s="8">
        <f t="shared" si="19"/>
        <v>0.37674103764060518</v>
      </c>
      <c r="AR43" s="8"/>
    </row>
    <row r="44" spans="4:44" x14ac:dyDescent="0.2">
      <c r="D44">
        <v>101</v>
      </c>
      <c r="E44" s="53">
        <v>0.47489508999999996</v>
      </c>
      <c r="G44">
        <v>41</v>
      </c>
      <c r="H44" s="53">
        <v>2.6669999999999999E-2</v>
      </c>
      <c r="I44" s="53">
        <f t="shared" si="10"/>
        <v>2.6320555065349444E-2</v>
      </c>
      <c r="J44" s="53">
        <f t="shared" si="0"/>
        <v>0.33988676611542634</v>
      </c>
      <c r="K44" s="53">
        <f t="shared" si="11"/>
        <v>3.1385794380322039E-2</v>
      </c>
      <c r="M44" s="21">
        <f t="shared" si="12"/>
        <v>57673.80611900756</v>
      </c>
      <c r="N44" s="8">
        <f t="shared" si="13"/>
        <v>23636.805786478504</v>
      </c>
      <c r="O44" s="8">
        <f t="shared" si="1"/>
        <v>81310.611905486061</v>
      </c>
      <c r="Q44" s="53">
        <f t="shared" si="14"/>
        <v>5.3838281313074947E-6</v>
      </c>
      <c r="S44" s="8">
        <f t="shared" si="15"/>
        <v>110.40198318074269</v>
      </c>
      <c r="T44" s="8">
        <f t="shared" si="16"/>
        <v>1163.9555896490849</v>
      </c>
      <c r="U44" s="8">
        <f t="shared" si="17"/>
        <v>6899.1645944621496</v>
      </c>
      <c r="V44" s="8">
        <f t="shared" si="18"/>
        <v>43419.751000000004</v>
      </c>
      <c r="X44" s="8">
        <f t="shared" si="20"/>
        <v>1.2359027031221762E-3</v>
      </c>
      <c r="Y44" s="8">
        <f t="shared" si="21"/>
        <v>1.3029982053912894E-2</v>
      </c>
      <c r="Z44" s="8">
        <f t="shared" si="22"/>
        <v>7.7233179386109851E-2</v>
      </c>
      <c r="AA44" s="8">
        <f t="shared" si="23"/>
        <v>0.48606543183141049</v>
      </c>
      <c r="AC44" s="8">
        <f t="shared" si="24"/>
        <v>4.2006697299751033E-4</v>
      </c>
      <c r="AD44" s="8">
        <f t="shared" si="25"/>
        <v>4.4287184628464945E-3</v>
      </c>
      <c r="AE44" s="8">
        <f t="shared" si="26"/>
        <v>2.6250535578357485E-2</v>
      </c>
      <c r="AF44" s="8">
        <f t="shared" si="27"/>
        <v>0.16520720774567632</v>
      </c>
      <c r="AG44" s="8">
        <f t="shared" si="19"/>
        <v>0.19630652875987781</v>
      </c>
      <c r="AR44" s="8"/>
    </row>
    <row r="45" spans="4:44" x14ac:dyDescent="0.2">
      <c r="D45">
        <v>102</v>
      </c>
      <c r="E45" s="53">
        <v>0.50954043000000004</v>
      </c>
      <c r="G45">
        <v>42</v>
      </c>
      <c r="H45" s="53">
        <v>2.6800000000000001E-2</v>
      </c>
      <c r="I45" s="53">
        <f t="shared" si="10"/>
        <v>2.6447170014848229E-2</v>
      </c>
      <c r="J45" s="53">
        <f t="shared" si="0"/>
        <v>0.32930162970189297</v>
      </c>
      <c r="K45" s="53">
        <f t="shared" si="11"/>
        <v>3.1638382944298472E-2</v>
      </c>
      <c r="M45" s="21">
        <f t="shared" si="12"/>
        <v>58218.075242393781</v>
      </c>
      <c r="N45" s="8">
        <f t="shared" si="13"/>
        <v>23859.866902620397</v>
      </c>
      <c r="O45" s="8">
        <f t="shared" si="1"/>
        <v>82077.942145014182</v>
      </c>
      <c r="Q45" s="53">
        <f t="shared" si="14"/>
        <v>2.4030133983938367E-6</v>
      </c>
      <c r="S45" s="8">
        <f t="shared" si="15"/>
        <v>112.61002284435754</v>
      </c>
      <c r="T45" s="8">
        <f t="shared" si="16"/>
        <v>1174.9398671065424</v>
      </c>
      <c r="U45" s="8">
        <f t="shared" si="17"/>
        <v>6463.3542487264322</v>
      </c>
      <c r="V45" s="8">
        <f t="shared" si="18"/>
        <v>47489.508999999998</v>
      </c>
      <c r="X45" s="8">
        <f t="shared" si="20"/>
        <v>6.0627300885663174E-4</v>
      </c>
      <c r="Y45" s="8">
        <f t="shared" si="21"/>
        <v>6.3256743091228921E-3</v>
      </c>
      <c r="Z45" s="8">
        <f t="shared" si="22"/>
        <v>3.479758842689918E-2</v>
      </c>
      <c r="AA45" s="8">
        <f t="shared" si="23"/>
        <v>0.25567535449618045</v>
      </c>
      <c r="AC45" s="8">
        <f t="shared" si="24"/>
        <v>1.9964668986075903E-4</v>
      </c>
      <c r="AD45" s="8">
        <f t="shared" si="25"/>
        <v>2.0830548589575643E-3</v>
      </c>
      <c r="AE45" s="8">
        <f t="shared" si="26"/>
        <v>1.145890257867363E-2</v>
      </c>
      <c r="AF45" s="8">
        <f t="shared" si="27"/>
        <v>8.4194310910201436E-2</v>
      </c>
      <c r="AG45" s="8">
        <f t="shared" si="19"/>
        <v>9.7935915037693388E-2</v>
      </c>
      <c r="AR45" s="8"/>
    </row>
    <row r="46" spans="4:44" x14ac:dyDescent="0.2">
      <c r="D46">
        <v>103</v>
      </c>
      <c r="E46" s="53">
        <v>0.54443039999999998</v>
      </c>
      <c r="G46">
        <v>43</v>
      </c>
      <c r="H46" s="53">
        <v>2.6929999999999999E-2</v>
      </c>
      <c r="I46" s="53">
        <f t="shared" si="10"/>
        <v>2.6573768935031109E-2</v>
      </c>
      <c r="J46" s="53">
        <f t="shared" si="0"/>
        <v>0.31896558558159949</v>
      </c>
      <c r="K46" s="53">
        <f t="shared" si="11"/>
        <v>3.1890923582712095E-2</v>
      </c>
      <c r="M46" s="21">
        <f t="shared" si="12"/>
        <v>58782.323698089625</v>
      </c>
      <c r="N46" s="8">
        <f t="shared" si="13"/>
        <v>24091.116269708858</v>
      </c>
      <c r="O46" s="8">
        <f t="shared" si="1"/>
        <v>82873.439967798477</v>
      </c>
      <c r="Q46" s="53">
        <f t="shared" si="14"/>
        <v>1.0017937803684076E-6</v>
      </c>
      <c r="S46" s="8">
        <f t="shared" si="15"/>
        <v>114.8622233012447</v>
      </c>
      <c r="T46" s="8">
        <f t="shared" si="16"/>
        <v>1186.3273615022276</v>
      </c>
      <c r="U46" s="8">
        <f t="shared" si="17"/>
        <v>6095.439380944088</v>
      </c>
      <c r="V46" s="8">
        <f t="shared" si="18"/>
        <v>50954.043000000005</v>
      </c>
      <c r="X46" s="8">
        <f t="shared" si="20"/>
        <v>2.7601546156219575E-4</v>
      </c>
      <c r="Y46" s="8">
        <f t="shared" si="21"/>
        <v>2.8507605445710618E-3</v>
      </c>
      <c r="Z46" s="8">
        <f t="shared" si="22"/>
        <v>1.4647422501506076E-2</v>
      </c>
      <c r="AA46" s="8">
        <f t="shared" si="23"/>
        <v>0.1224432480313357</v>
      </c>
      <c r="AC46" s="8">
        <f t="shared" si="24"/>
        <v>8.8039433326761235E-5</v>
      </c>
      <c r="AD46" s="8">
        <f t="shared" si="25"/>
        <v>9.0929450645202815E-4</v>
      </c>
      <c r="AE46" s="8">
        <f t="shared" si="26"/>
        <v>4.6720236954539826E-3</v>
      </c>
      <c r="AF46" s="8">
        <f t="shared" si="27"/>
        <v>3.9055182308828019E-2</v>
      </c>
      <c r="AG46" s="8">
        <f t="shared" si="19"/>
        <v>4.4724539944060795E-2</v>
      </c>
      <c r="AR46" s="8"/>
    </row>
    <row r="47" spans="4:44" x14ac:dyDescent="0.2">
      <c r="D47">
        <v>104</v>
      </c>
      <c r="E47" s="53">
        <v>0.57924222000000003</v>
      </c>
      <c r="G47">
        <v>44</v>
      </c>
      <c r="H47" s="53">
        <v>2.7050000000000001E-2</v>
      </c>
      <c r="I47" s="53">
        <f t="shared" si="10"/>
        <v>2.6690615253044576E-2</v>
      </c>
      <c r="J47" s="53">
        <f t="shared" si="0"/>
        <v>0.30900832177573911</v>
      </c>
      <c r="K47" s="53">
        <f t="shared" si="11"/>
        <v>3.1715006927623565E-2</v>
      </c>
      <c r="M47" s="21">
        <f t="shared" si="12"/>
        <v>59341.600744693555</v>
      </c>
      <c r="N47" s="8">
        <f t="shared" si="13"/>
        <v>24320.328174054728</v>
      </c>
      <c r="O47" s="8">
        <f t="shared" si="1"/>
        <v>83661.928918748279</v>
      </c>
      <c r="Q47" s="53">
        <f t="shared" si="14"/>
        <v>3.8792877303418482E-7</v>
      </c>
      <c r="S47" s="8">
        <f t="shared" si="15"/>
        <v>117.15946776726959</v>
      </c>
      <c r="T47" s="8">
        <f t="shared" si="16"/>
        <v>1197.6145243992596</v>
      </c>
      <c r="U47" s="8">
        <f t="shared" si="17"/>
        <v>5715.7080151113878</v>
      </c>
      <c r="V47" s="8">
        <f t="shared" si="18"/>
        <v>54443.040000000001</v>
      </c>
      <c r="X47" s="8">
        <f t="shared" si="20"/>
        <v>1.173696261205236E-4</v>
      </c>
      <c r="Y47" s="8">
        <f t="shared" si="21"/>
        <v>1.1997627818220468E-3</v>
      </c>
      <c r="Z47" s="8">
        <f t="shared" si="22"/>
        <v>5.7259607399404444E-3</v>
      </c>
      <c r="AA47" s="8">
        <f t="shared" si="23"/>
        <v>5.4540698856348435E-2</v>
      </c>
      <c r="AC47" s="8">
        <f t="shared" si="24"/>
        <v>3.6268191194948951E-5</v>
      </c>
      <c r="AD47" s="8">
        <f t="shared" si="25"/>
        <v>3.7073668373982293E-4</v>
      </c>
      <c r="AE47" s="8">
        <f t="shared" si="26"/>
        <v>1.7693695188027662E-3</v>
      </c>
      <c r="AF47" s="8">
        <f t="shared" si="27"/>
        <v>1.6853529822076205E-2</v>
      </c>
      <c r="AG47" s="8">
        <f t="shared" si="19"/>
        <v>1.9029904215813742E-2</v>
      </c>
      <c r="AR47" s="8"/>
    </row>
    <row r="48" spans="4:44" x14ac:dyDescent="0.2">
      <c r="D48">
        <v>105</v>
      </c>
      <c r="E48" s="53">
        <v>0.61364118000000001</v>
      </c>
      <c r="G48">
        <v>45</v>
      </c>
      <c r="H48" s="53">
        <v>2.717E-2</v>
      </c>
      <c r="I48" s="53">
        <f t="shared" si="10"/>
        <v>2.6807447919590902E-2</v>
      </c>
      <c r="J48" s="53">
        <f t="shared" si="0"/>
        <v>0.29929213083059825</v>
      </c>
      <c r="K48" s="53">
        <f t="shared" si="11"/>
        <v>3.1948085247629182E-2</v>
      </c>
      <c r="M48" s="21">
        <f t="shared" si="12"/>
        <v>59920.163426171086</v>
      </c>
      <c r="N48" s="8">
        <f t="shared" si="13"/>
        <v>24557.444027119291</v>
      </c>
      <c r="O48" s="8">
        <f t="shared" si="1"/>
        <v>84477.607453290373</v>
      </c>
      <c r="Q48" s="53">
        <f t="shared" si="14"/>
        <v>1.3874044193898933E-7</v>
      </c>
      <c r="S48" s="8">
        <f t="shared" si="15"/>
        <v>119.50265712261498</v>
      </c>
      <c r="T48" s="8">
        <f t="shared" si="16"/>
        <v>1209.2909042393305</v>
      </c>
      <c r="U48" s="8">
        <f t="shared" si="17"/>
        <v>5330.4293124236856</v>
      </c>
      <c r="V48" s="8">
        <f t="shared" si="18"/>
        <v>57924.222000000002</v>
      </c>
      <c r="X48" s="8">
        <f t="shared" si="20"/>
        <v>4.6358519151900918E-5</v>
      </c>
      <c r="Y48" s="8">
        <f t="shared" si="21"/>
        <v>4.6911873672296337E-4</v>
      </c>
      <c r="Z48" s="8">
        <f t="shared" si="22"/>
        <v>2.0678269029139737E-3</v>
      </c>
      <c r="AA48" s="8">
        <f t="shared" si="23"/>
        <v>2.2470472369419736E-2</v>
      </c>
      <c r="AC48" s="8">
        <f t="shared" si="24"/>
        <v>1.3874739979123523E-5</v>
      </c>
      <c r="AD48" s="8">
        <f t="shared" si="25"/>
        <v>1.4040354632637413E-4</v>
      </c>
      <c r="AE48" s="8">
        <f t="shared" si="26"/>
        <v>6.1888431996195981E-4</v>
      </c>
      <c r="AF48" s="8">
        <f t="shared" si="27"/>
        <v>6.7252355562137144E-3</v>
      </c>
      <c r="AG48" s="8">
        <f t="shared" si="19"/>
        <v>7.4983981624811716E-3</v>
      </c>
      <c r="AR48" s="8"/>
    </row>
    <row r="49" spans="4:44" x14ac:dyDescent="0.2">
      <c r="D49">
        <v>106</v>
      </c>
      <c r="E49" s="53">
        <v>0.64730123000000006</v>
      </c>
      <c r="G49">
        <v>46</v>
      </c>
      <c r="H49" s="53">
        <v>2.7279999999999999E-2</v>
      </c>
      <c r="I49" s="53">
        <f t="shared" si="10"/>
        <v>2.6914532540881435E-2</v>
      </c>
      <c r="J49" s="53">
        <f t="shared" si="0"/>
        <v>0.28994370460990576</v>
      </c>
      <c r="K49" s="53">
        <f t="shared" si="11"/>
        <v>3.1733340498955577E-2</v>
      </c>
      <c r="M49" s="21">
        <f t="shared" si="12"/>
        <v>60491.375318943239</v>
      </c>
      <c r="N49" s="8">
        <f t="shared" si="13"/>
        <v>24791.547261861975</v>
      </c>
      <c r="O49" s="8">
        <f t="shared" si="1"/>
        <v>85282.922580805214</v>
      </c>
      <c r="Q49" s="53">
        <f t="shared" si="14"/>
        <v>4.5563054418752462E-8</v>
      </c>
      <c r="S49" s="8">
        <f t="shared" si="15"/>
        <v>121.89271026506728</v>
      </c>
      <c r="T49" s="8">
        <f t="shared" si="16"/>
        <v>1220.8189326495635</v>
      </c>
      <c r="U49" s="8">
        <f t="shared" si="17"/>
        <v>4941.3123237106884</v>
      </c>
      <c r="V49" s="8">
        <f t="shared" si="18"/>
        <v>61364.118000000002</v>
      </c>
      <c r="X49" s="8">
        <f t="shared" si="20"/>
        <v>1.6911448491316616E-5</v>
      </c>
      <c r="Y49" s="8">
        <f t="shared" si="21"/>
        <v>1.6937695824328569E-4</v>
      </c>
      <c r="Z49" s="8">
        <f t="shared" si="22"/>
        <v>6.8555985555019522E-4</v>
      </c>
      <c r="AA49" s="8">
        <f t="shared" si="23"/>
        <v>8.5136848505162899E-3</v>
      </c>
      <c r="AC49" s="8">
        <f t="shared" si="24"/>
        <v>4.9033680258919417E-6</v>
      </c>
      <c r="AD49" s="8">
        <f t="shared" si="25"/>
        <v>4.9109782748615572E-5</v>
      </c>
      <c r="AE49" s="8">
        <f t="shared" si="26"/>
        <v>1.9877376425005545E-4</v>
      </c>
      <c r="AF49" s="8">
        <f t="shared" si="27"/>
        <v>2.4684893254399249E-3</v>
      </c>
      <c r="AG49" s="8">
        <f t="shared" si="19"/>
        <v>2.7212762404644881E-3</v>
      </c>
      <c r="AR49" s="8"/>
    </row>
    <row r="50" spans="4:44" x14ac:dyDescent="0.2">
      <c r="D50">
        <v>107</v>
      </c>
      <c r="E50" s="53">
        <v>0.67990812</v>
      </c>
      <c r="G50">
        <v>47</v>
      </c>
      <c r="H50" s="53">
        <v>2.7390000000000001E-2</v>
      </c>
      <c r="I50" s="53">
        <f t="shared" si="10"/>
        <v>2.7021605696283663E-2</v>
      </c>
      <c r="J50" s="53">
        <f t="shared" si="0"/>
        <v>0.28082727798558388</v>
      </c>
      <c r="K50" s="53">
        <f t="shared" si="11"/>
        <v>3.1946970844786197E-2</v>
      </c>
      <c r="M50" s="21">
        <f t="shared" si="12"/>
        <v>61081.079886231266</v>
      </c>
      <c r="N50" s="8">
        <f t="shared" si="13"/>
        <v>25033.229461570183</v>
      </c>
      <c r="O50" s="8">
        <f t="shared" si="1"/>
        <v>86114.309347801449</v>
      </c>
      <c r="Q50" s="53">
        <f t="shared" si="14"/>
        <v>1.3659528263296497E-8</v>
      </c>
      <c r="S50" s="8">
        <f t="shared" si="15"/>
        <v>124.33056447036863</v>
      </c>
      <c r="T50" s="8">
        <f t="shared" si="16"/>
        <v>1232.7201747129041</v>
      </c>
      <c r="U50" s="8">
        <f t="shared" si="17"/>
        <v>4554.8035516453601</v>
      </c>
      <c r="V50" s="8">
        <f t="shared" si="18"/>
        <v>64730.123000000007</v>
      </c>
      <c r="X50" s="8">
        <f t="shared" si="20"/>
        <v>5.6648802748776176E-6</v>
      </c>
      <c r="Y50" s="8">
        <f t="shared" si="21"/>
        <v>5.6166496403538091E-5</v>
      </c>
      <c r="Z50" s="8">
        <f t="shared" si="22"/>
        <v>2.0753076209034454E-4</v>
      </c>
      <c r="AA50" s="8">
        <f t="shared" si="23"/>
        <v>2.9493021167815406E-3</v>
      </c>
      <c r="AC50" s="8">
        <f t="shared" si="24"/>
        <v>1.5908529077081075E-6</v>
      </c>
      <c r="AD50" s="8">
        <f t="shared" si="25"/>
        <v>1.5773084298992689E-5</v>
      </c>
      <c r="AE50" s="8">
        <f t="shared" si="26"/>
        <v>5.8280299016105256E-5</v>
      </c>
      <c r="AF50" s="8">
        <f t="shared" si="27"/>
        <v>8.2824448541288069E-4</v>
      </c>
      <c r="AG50" s="8">
        <f t="shared" si="19"/>
        <v>9.038887216356868E-4</v>
      </c>
      <c r="AR50" s="8"/>
    </row>
    <row r="51" spans="4:44" x14ac:dyDescent="0.2">
      <c r="D51">
        <v>108</v>
      </c>
      <c r="E51" s="53">
        <v>0.71117909999999995</v>
      </c>
      <c r="G51">
        <v>48</v>
      </c>
      <c r="H51" s="53">
        <v>2.75E-2</v>
      </c>
      <c r="I51" s="53">
        <f t="shared" si="10"/>
        <v>2.7128667388252696E-2</v>
      </c>
      <c r="J51" s="53">
        <f t="shared" si="0"/>
        <v>0.27193939918144983</v>
      </c>
      <c r="K51" s="53">
        <f t="shared" si="11"/>
        <v>3.2160566910797161E-2</v>
      </c>
      <c r="M51" s="21">
        <f t="shared" si="12"/>
        <v>61689.70850324483</v>
      </c>
      <c r="N51" s="8">
        <f t="shared" si="13"/>
        <v>25282.667419362631</v>
      </c>
      <c r="O51" s="8">
        <f t="shared" si="1"/>
        <v>86972.375922607462</v>
      </c>
      <c r="Q51" s="53">
        <f t="shared" si="14"/>
        <v>3.7164584694549535E-9</v>
      </c>
      <c r="S51" s="8">
        <f t="shared" si="15"/>
        <v>126.81717575977601</v>
      </c>
      <c r="T51" s="8">
        <f t="shared" si="16"/>
        <v>1245.0033363154444</v>
      </c>
      <c r="U51" s="8">
        <f t="shared" si="17"/>
        <v>4174.9124219301239</v>
      </c>
      <c r="V51" s="8">
        <f t="shared" si="18"/>
        <v>67990.812000000005</v>
      </c>
      <c r="X51" s="8">
        <f t="shared" si="20"/>
        <v>1.7322627965620998E-6</v>
      </c>
      <c r="Y51" s="8">
        <f t="shared" si="21"/>
        <v>1.7006158260299247E-5</v>
      </c>
      <c r="Z51" s="8">
        <f t="shared" si="22"/>
        <v>5.7027334224142158E-5</v>
      </c>
      <c r="AA51" s="8">
        <f t="shared" si="23"/>
        <v>9.2872241815847875E-4</v>
      </c>
      <c r="AC51" s="8">
        <f t="shared" si="24"/>
        <v>4.7107050412147545E-7</v>
      </c>
      <c r="AD51" s="8">
        <f t="shared" si="25"/>
        <v>4.6246444596904269E-6</v>
      </c>
      <c r="AE51" s="8">
        <f t="shared" si="26"/>
        <v>1.5507979005832951E-5</v>
      </c>
      <c r="AF51" s="8">
        <f t="shared" si="27"/>
        <v>2.525562164003599E-4</v>
      </c>
      <c r="AG51" s="8">
        <f t="shared" si="19"/>
        <v>2.7315991037000473E-4</v>
      </c>
      <c r="AR51" s="8"/>
    </row>
    <row r="52" spans="4:44" x14ac:dyDescent="0.2">
      <c r="D52">
        <v>109</v>
      </c>
      <c r="E52" s="53">
        <v>0.74086099999999999</v>
      </c>
      <c r="G52">
        <v>49</v>
      </c>
      <c r="H52" s="53">
        <v>2.76E-2</v>
      </c>
      <c r="I52" s="53">
        <f t="shared" si="10"/>
        <v>2.7225986253591527E-2</v>
      </c>
      <c r="J52" s="53">
        <f t="shared" si="0"/>
        <v>0.26340215020802865</v>
      </c>
      <c r="K52" s="53">
        <f t="shared" si="11"/>
        <v>3.1897291789855411E-2</v>
      </c>
      <c r="M52" s="21">
        <f t="shared" si="12"/>
        <v>62288.000622775333</v>
      </c>
      <c r="N52" s="8">
        <f t="shared" si="13"/>
        <v>25527.869107694805</v>
      </c>
      <c r="O52" s="8">
        <f t="shared" si="1"/>
        <v>87815.869730470135</v>
      </c>
      <c r="Q52" s="53">
        <f t="shared" si="14"/>
        <v>9.1238224796651202E-10</v>
      </c>
      <c r="S52" s="8">
        <f t="shared" si="15"/>
        <v>129.35351927497152</v>
      </c>
      <c r="T52" s="8">
        <f t="shared" si="16"/>
        <v>1257.0778898022311</v>
      </c>
      <c r="U52" s="8">
        <f t="shared" si="17"/>
        <v>3803.5923167755718</v>
      </c>
      <c r="V52" s="8">
        <f t="shared" si="18"/>
        <v>71117.909999999989</v>
      </c>
      <c r="X52" s="8">
        <f t="shared" si="20"/>
        <v>4.8073698226327246E-7</v>
      </c>
      <c r="Y52" s="8">
        <f t="shared" si="21"/>
        <v>4.6718777703200621E-6</v>
      </c>
      <c r="Z52" s="8">
        <f t="shared" si="22"/>
        <v>1.4135892880034362E-5</v>
      </c>
      <c r="AA52" s="8">
        <f t="shared" si="23"/>
        <v>2.643067589494351E-4</v>
      </c>
      <c r="AC52" s="8">
        <f t="shared" si="24"/>
        <v>1.2662715481266489E-7</v>
      </c>
      <c r="AD52" s="8">
        <f t="shared" si="25"/>
        <v>1.2305826502113949E-6</v>
      </c>
      <c r="AE52" s="8">
        <f t="shared" si="26"/>
        <v>3.7234245797114138E-6</v>
      </c>
      <c r="AF52" s="8">
        <f t="shared" si="27"/>
        <v>6.961896862179632E-5</v>
      </c>
      <c r="AG52" s="8">
        <f t="shared" si="19"/>
        <v>7.469960300653179E-5</v>
      </c>
      <c r="AR52" s="8"/>
    </row>
    <row r="53" spans="4:44" x14ac:dyDescent="0.2">
      <c r="D53">
        <v>110</v>
      </c>
      <c r="E53" s="53">
        <v>0.76874483999999998</v>
      </c>
      <c r="G53">
        <v>50</v>
      </c>
      <c r="H53" s="53">
        <v>2.7709999999999999E-2</v>
      </c>
      <c r="I53" s="53">
        <f t="shared" si="10"/>
        <v>2.7333026067638905E-2</v>
      </c>
      <c r="J53" s="53">
        <f t="shared" si="0"/>
        <v>0.2549593130089392</v>
      </c>
      <c r="K53" s="53">
        <f t="shared" si="11"/>
        <v>3.2577976955960347E-2</v>
      </c>
      <c r="M53" s="21">
        <f t="shared" si="12"/>
        <v>62934.919514468202</v>
      </c>
      <c r="N53" s="8">
        <f t="shared" si="13"/>
        <v>25792.999801011556</v>
      </c>
      <c r="O53" s="8">
        <f t="shared" si="1"/>
        <v>88727.919315479754</v>
      </c>
      <c r="Q53" s="53">
        <f t="shared" si="14"/>
        <v>2.0096874985242487E-10</v>
      </c>
      <c r="S53" s="8">
        <f t="shared" si="15"/>
        <v>131.94058966047095</v>
      </c>
      <c r="T53" s="8">
        <f t="shared" si="16"/>
        <v>1270.1338143320211</v>
      </c>
      <c r="U53" s="8">
        <f t="shared" si="17"/>
        <v>3448.1522255241161</v>
      </c>
      <c r="V53" s="8">
        <f t="shared" si="18"/>
        <v>74086.100000000006</v>
      </c>
      <c r="X53" s="8">
        <f t="shared" si="20"/>
        <v>1.2038025179244761E-7</v>
      </c>
      <c r="Y53" s="8">
        <f t="shared" si="21"/>
        <v>1.1588475447385298E-6</v>
      </c>
      <c r="Z53" s="8">
        <f t="shared" si="22"/>
        <v>3.1460328788544242E-6</v>
      </c>
      <c r="AA53" s="8">
        <f t="shared" si="23"/>
        <v>6.7594842461071814E-5</v>
      </c>
      <c r="AC53" s="8">
        <f t="shared" si="24"/>
        <v>3.0692066296845564E-8</v>
      </c>
      <c r="AD53" s="8">
        <f t="shared" si="25"/>
        <v>2.9545897388863148E-7</v>
      </c>
      <c r="AE53" s="8">
        <f t="shared" si="26"/>
        <v>8.0211038149625922E-7</v>
      </c>
      <c r="AF53" s="8">
        <f t="shared" si="27"/>
        <v>1.7233934596822343E-5</v>
      </c>
      <c r="AG53" s="8">
        <f t="shared" si="19"/>
        <v>1.8362196018504079E-5</v>
      </c>
      <c r="AR53" s="8"/>
    </row>
    <row r="54" spans="4:44" x14ac:dyDescent="0.2">
      <c r="D54">
        <v>111</v>
      </c>
      <c r="E54" s="53">
        <v>0.79466567999999993</v>
      </c>
    </row>
    <row r="55" spans="4:44" x14ac:dyDescent="0.2">
      <c r="D55">
        <v>112</v>
      </c>
      <c r="E55" s="53">
        <v>0.81850801000000006</v>
      </c>
    </row>
    <row r="56" spans="4:44" x14ac:dyDescent="0.2">
      <c r="D56">
        <v>113</v>
      </c>
      <c r="E56" s="53">
        <v>0.84019901000000008</v>
      </c>
    </row>
    <row r="57" spans="4:44" x14ac:dyDescent="0.2">
      <c r="D57">
        <v>114</v>
      </c>
      <c r="E57" s="53">
        <v>0.85971164999999994</v>
      </c>
    </row>
    <row r="58" spans="4:44" x14ac:dyDescent="0.2">
      <c r="D58">
        <v>115</v>
      </c>
      <c r="E58" s="53">
        <v>0.87705601999999994</v>
      </c>
    </row>
    <row r="59" spans="4:44" x14ac:dyDescent="0.2">
      <c r="D59">
        <v>116</v>
      </c>
      <c r="E59" s="53">
        <v>0.89227828999999992</v>
      </c>
    </row>
    <row r="60" spans="4:44" x14ac:dyDescent="0.2">
      <c r="D60">
        <v>117</v>
      </c>
      <c r="E60" s="53">
        <v>0.90545023000000002</v>
      </c>
    </row>
    <row r="61" spans="4:44" x14ac:dyDescent="0.2">
      <c r="D61">
        <v>118</v>
      </c>
      <c r="E61" s="53">
        <v>0.91666747999999998</v>
      </c>
    </row>
    <row r="62" spans="4:44" x14ac:dyDescent="0.2">
      <c r="D62">
        <v>119</v>
      </c>
      <c r="E62" s="53">
        <v>0.92604048000000005</v>
      </c>
    </row>
    <row r="63" spans="4:44" x14ac:dyDescent="0.2">
      <c r="D63">
        <v>120</v>
      </c>
      <c r="E63" s="53">
        <v>0</v>
      </c>
    </row>
  </sheetData>
  <mergeCells count="8">
    <mergeCell ref="AC1:AG1"/>
    <mergeCell ref="AI1:AJ1"/>
    <mergeCell ref="D1:E1"/>
    <mergeCell ref="G1:K1"/>
    <mergeCell ref="M1:O1"/>
    <mergeCell ref="Q1:Q2"/>
    <mergeCell ref="S1:V1"/>
    <mergeCell ref="X1:AA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6F6E-C2C9-B544-95E2-A4ABED37F139}">
  <dimension ref="A1:AU63"/>
  <sheetViews>
    <sheetView topLeftCell="W1" workbookViewId="0">
      <selection activeCell="AF7" sqref="AF7"/>
    </sheetView>
  </sheetViews>
  <sheetFormatPr baseColWidth="10" defaultRowHeight="16" x14ac:dyDescent="0.2"/>
  <cols>
    <col min="1" max="1" width="13" bestFit="1" customWidth="1"/>
    <col min="2" max="2" width="11.1640625" bestFit="1" customWidth="1"/>
    <col min="4" max="4" width="5.83203125" customWidth="1"/>
    <col min="5" max="5" width="21.5" bestFit="1" customWidth="1"/>
    <col min="8" max="8" width="10.6640625" bestFit="1" customWidth="1"/>
    <col min="9" max="9" width="12.33203125" bestFit="1" customWidth="1"/>
    <col min="10" max="10" width="15" bestFit="1" customWidth="1"/>
    <col min="11" max="11" width="12.33203125" bestFit="1" customWidth="1"/>
    <col min="13" max="13" width="11.1640625" bestFit="1" customWidth="1"/>
    <col min="14" max="14" width="11" bestFit="1" customWidth="1"/>
    <col min="15" max="15" width="11.1640625" bestFit="1" customWidth="1"/>
    <col min="17" max="17" width="35" bestFit="1" customWidth="1"/>
    <col min="20" max="20" width="19" bestFit="1" customWidth="1"/>
    <col min="21" max="21" width="17.33203125" bestFit="1" customWidth="1"/>
    <col min="22" max="22" width="18.6640625" customWidth="1"/>
    <col min="31" max="31" width="11.83203125" bestFit="1" customWidth="1"/>
    <col min="35" max="35" width="13.6640625" bestFit="1" customWidth="1"/>
    <col min="46" max="46" width="11.1640625" bestFit="1" customWidth="1"/>
  </cols>
  <sheetData>
    <row r="1" spans="1:47" x14ac:dyDescent="0.2">
      <c r="A1" s="4" t="s">
        <v>10</v>
      </c>
      <c r="B1" s="5"/>
      <c r="D1" s="90" t="s">
        <v>3</v>
      </c>
      <c r="E1" s="90"/>
      <c r="G1" s="91" t="s">
        <v>8</v>
      </c>
      <c r="H1" s="91"/>
      <c r="I1" s="91"/>
      <c r="J1" s="91"/>
      <c r="K1" s="91"/>
      <c r="M1" s="85" t="s">
        <v>21</v>
      </c>
      <c r="N1" s="85"/>
      <c r="O1" s="85"/>
      <c r="Q1" s="95" t="s">
        <v>27</v>
      </c>
      <c r="S1" s="94" t="s">
        <v>28</v>
      </c>
      <c r="T1" s="94"/>
      <c r="U1" s="94"/>
      <c r="V1" s="94"/>
      <c r="X1" s="85" t="s">
        <v>74</v>
      </c>
      <c r="Y1" s="85"/>
      <c r="Z1" s="85"/>
      <c r="AA1" s="85"/>
      <c r="AB1" s="26" t="s">
        <v>72</v>
      </c>
      <c r="AC1" s="85" t="s">
        <v>87</v>
      </c>
      <c r="AD1" s="85"/>
      <c r="AE1" s="85"/>
      <c r="AF1" s="85"/>
      <c r="AG1" s="85"/>
      <c r="AH1" s="26" t="s">
        <v>86</v>
      </c>
      <c r="AI1" s="85" t="s">
        <v>29</v>
      </c>
      <c r="AJ1" s="85"/>
      <c r="AL1" s="9" t="s">
        <v>31</v>
      </c>
      <c r="AM1" s="10">
        <f>B9-AJ6</f>
        <v>3841.598063520607</v>
      </c>
      <c r="AO1" s="9" t="s">
        <v>33</v>
      </c>
      <c r="AP1" s="55" cm="1">
        <f t="array" ref="AP1">MMULT(TRANSPOSE(AG4:AG53),G4:G53)/AJ6</f>
        <v>5.6402357611982259</v>
      </c>
      <c r="AT1" s="58"/>
      <c r="AU1" s="8"/>
    </row>
    <row r="2" spans="1:47" x14ac:dyDescent="0.2">
      <c r="A2" s="11" t="s">
        <v>11</v>
      </c>
      <c r="B2" s="51">
        <v>50</v>
      </c>
      <c r="D2" s="1" t="s">
        <v>1</v>
      </c>
      <c r="E2" s="1" t="s">
        <v>2</v>
      </c>
      <c r="G2" s="3" t="s">
        <v>0</v>
      </c>
      <c r="H2" s="3" t="s">
        <v>4</v>
      </c>
      <c r="I2" s="3" t="s">
        <v>6</v>
      </c>
      <c r="J2" s="3" t="s">
        <v>5</v>
      </c>
      <c r="K2" s="3" t="s">
        <v>7</v>
      </c>
      <c r="M2" s="7" t="s">
        <v>22</v>
      </c>
      <c r="N2" s="7" t="s">
        <v>23</v>
      </c>
      <c r="O2" s="7" t="s">
        <v>24</v>
      </c>
      <c r="Q2" s="95"/>
      <c r="S2" s="22" t="s">
        <v>11</v>
      </c>
      <c r="T2" s="22" t="s">
        <v>12</v>
      </c>
      <c r="U2" s="22" t="s">
        <v>13</v>
      </c>
      <c r="V2" s="22" t="s">
        <v>26</v>
      </c>
      <c r="X2" s="39" t="s">
        <v>11</v>
      </c>
      <c r="Y2" s="39" t="s">
        <v>12</v>
      </c>
      <c r="Z2" s="39" t="s">
        <v>13</v>
      </c>
      <c r="AA2" s="39" t="s">
        <v>26</v>
      </c>
      <c r="AC2" s="39" t="s">
        <v>11</v>
      </c>
      <c r="AD2" s="39" t="s">
        <v>12</v>
      </c>
      <c r="AE2" s="39" t="s">
        <v>13</v>
      </c>
      <c r="AF2" s="39" t="s">
        <v>26</v>
      </c>
      <c r="AG2" s="39" t="s">
        <v>34</v>
      </c>
      <c r="AI2" s="39" t="s">
        <v>11</v>
      </c>
      <c r="AJ2" s="62">
        <f>SUM(AC4:AC53)</f>
        <v>312.63610053237261</v>
      </c>
      <c r="AL2" s="9" t="s">
        <v>32</v>
      </c>
      <c r="AM2" s="10">
        <f>'Base Case'!AM1-'IR DW'!AM1</f>
        <v>362.36418511474039</v>
      </c>
      <c r="AR2" s="58"/>
      <c r="AT2" s="58"/>
      <c r="AU2" s="8"/>
    </row>
    <row r="3" spans="1:47" x14ac:dyDescent="0.2">
      <c r="A3" s="11" t="s">
        <v>15</v>
      </c>
      <c r="B3" s="51">
        <v>80000</v>
      </c>
      <c r="D3">
        <v>60</v>
      </c>
      <c r="E3" s="53">
        <v>6.4678699999999997E-3</v>
      </c>
      <c r="G3">
        <v>0</v>
      </c>
      <c r="H3" s="64">
        <v>0</v>
      </c>
      <c r="I3" s="53">
        <f>LN(1+H3)</f>
        <v>0</v>
      </c>
      <c r="J3" s="53">
        <f>EXP(-I3*G3)</f>
        <v>1</v>
      </c>
      <c r="K3" s="54" t="s">
        <v>9</v>
      </c>
      <c r="M3" s="8">
        <f>B3</f>
        <v>80000</v>
      </c>
      <c r="N3" s="8">
        <f>B4</f>
        <v>20000</v>
      </c>
      <c r="O3" s="8">
        <f>N3+M3</f>
        <v>100000</v>
      </c>
      <c r="Q3">
        <v>1</v>
      </c>
      <c r="AI3" s="7" t="s">
        <v>12</v>
      </c>
      <c r="AJ3" s="24">
        <f>SUM(AD4:AD53)</f>
        <v>7845.2836459903638</v>
      </c>
      <c r="AR3" s="8"/>
    </row>
    <row r="4" spans="1:47" x14ac:dyDescent="0.2">
      <c r="A4" s="11" t="s">
        <v>16</v>
      </c>
      <c r="B4" s="51">
        <v>20000</v>
      </c>
      <c r="D4">
        <v>61</v>
      </c>
      <c r="E4" s="53">
        <v>7.1002599999999997E-3</v>
      </c>
      <c r="G4">
        <v>1</v>
      </c>
      <c r="H4" s="69">
        <v>8.7899999999999992E-3</v>
      </c>
      <c r="I4" s="53">
        <f>LN(1+H4)</f>
        <v>8.7515928517962922E-3</v>
      </c>
      <c r="J4" s="53">
        <f t="shared" ref="J4:J53" si="0">EXP(-I4*G4)</f>
        <v>0.99128659086628523</v>
      </c>
      <c r="K4" s="53">
        <f>-LN(J4/J3)</f>
        <v>8.7515928517963373E-3</v>
      </c>
      <c r="M4" s="8">
        <f>M3*(1-$B$6)*EXP(K4*1)</f>
        <v>78927.729600000006</v>
      </c>
      <c r="N4" s="8">
        <f>N3*(1-$B$6)*EXP(K4*1)</f>
        <v>19731.932400000002</v>
      </c>
      <c r="O4" s="8">
        <f t="shared" ref="O4:O53" si="1">N4+M4</f>
        <v>98659.662000000011</v>
      </c>
      <c r="Q4" s="53">
        <f>Q3*(1-E3)*(1-$B$8)</f>
        <v>0.84450231049999991</v>
      </c>
      <c r="S4" s="8">
        <v>50</v>
      </c>
      <c r="T4" s="8">
        <f>O4*$B$7 / (1-$B$6)</f>
        <v>1412.3060000000003</v>
      </c>
      <c r="U4" s="8">
        <f>(O4-$B$10)*$B$8*(1-E3)</f>
        <v>14700.251023401008</v>
      </c>
      <c r="V4" s="8">
        <f>MAX(O4,$B$9)*E3</f>
        <v>646.78699999999992</v>
      </c>
      <c r="X4" s="8">
        <f t="shared" ref="X4:X35" si="2">S4*Q3</f>
        <v>50</v>
      </c>
      <c r="Y4" s="8">
        <f t="shared" ref="Y4:Y35" si="3">T4*Q3</f>
        <v>1412.3060000000003</v>
      </c>
      <c r="Z4" s="8">
        <f t="shared" ref="Z4:Z35" si="4">U4*Q3</f>
        <v>14700.251023401008</v>
      </c>
      <c r="AA4" s="8">
        <f t="shared" ref="AA4:AA35" si="5">V4*Q3</f>
        <v>646.78699999999992</v>
      </c>
      <c r="AC4" s="8">
        <f t="shared" ref="AC4:AC35" si="6">X4*J4</f>
        <v>49.564329543314258</v>
      </c>
      <c r="AD4" s="8">
        <f t="shared" ref="AD4:AD35" si="7">Y4*J4</f>
        <v>1400</v>
      </c>
      <c r="AE4" s="8">
        <f t="shared" ref="AE4:AE35" si="8">Z4*J4</f>
        <v>14572.161721865805</v>
      </c>
      <c r="AF4" s="8">
        <f t="shared" ref="AF4:AF35" si="9">AA4*J4</f>
        <v>641.15128024663193</v>
      </c>
      <c r="AG4" s="8">
        <f>SUM(AC4:AF4)</f>
        <v>16662.877331655753</v>
      </c>
      <c r="AI4" s="7" t="s">
        <v>13</v>
      </c>
      <c r="AJ4" s="24">
        <f>SUM(AE4:AE53)</f>
        <v>81226.192594891254</v>
      </c>
      <c r="AR4" s="8"/>
    </row>
    <row r="5" spans="1:47" x14ac:dyDescent="0.2">
      <c r="A5" s="11" t="s">
        <v>17</v>
      </c>
      <c r="B5" s="59">
        <v>0.02</v>
      </c>
      <c r="D5">
        <v>62</v>
      </c>
      <c r="E5" s="53">
        <v>7.8151000000000002E-3</v>
      </c>
      <c r="G5">
        <v>2</v>
      </c>
      <c r="H5" s="69">
        <v>1.0619999999999999E-2</v>
      </c>
      <c r="I5" s="53">
        <f t="shared" ref="I5:I53" si="10">LN(1+H5)</f>
        <v>1.0564003903476862E-2</v>
      </c>
      <c r="J5" s="53">
        <f t="shared" si="0"/>
        <v>0.97909362491967555</v>
      </c>
      <c r="K5" s="53">
        <f t="shared" ref="K5:K53" si="11">-LN(J5/J4)</f>
        <v>1.2376414955157372E-2</v>
      </c>
      <c r="M5" s="8">
        <f t="shared" ref="M5:M53" si="12">M4*(1-$B$6)*EXP(K5*1)</f>
        <v>78152.607730723976</v>
      </c>
      <c r="N5" s="8">
        <f t="shared" ref="N5:N53" si="13">N4*(1-$B$6)*EXP(K5*1)</f>
        <v>19538.151932680994</v>
      </c>
      <c r="O5" s="8">
        <f t="shared" si="1"/>
        <v>97690.75966340497</v>
      </c>
      <c r="Q5" s="53">
        <f t="shared" ref="Q5:Q53" si="14">Q4*(1-E4)*(1-$B$8)</f>
        <v>0.71273020584612179</v>
      </c>
      <c r="S5" s="8">
        <f t="shared" ref="S5:S53" si="15">S4*(1+$B$5)</f>
        <v>51</v>
      </c>
      <c r="T5" s="8">
        <f t="shared" ref="T5:T53" si="16">O5*$B$7 / (1-$B$6)</f>
        <v>1398.4362324004803</v>
      </c>
      <c r="U5" s="8">
        <f t="shared" ref="U5:U53" si="17">(O5-$B$10)*$B$8*(1-E4)</f>
        <v>14546.590781309593</v>
      </c>
      <c r="V5" s="8">
        <f t="shared" ref="V5:V53" si="18">MAX(O5,$B$9)*E4</f>
        <v>710.02599999999995</v>
      </c>
      <c r="X5" s="8">
        <f t="shared" si="2"/>
        <v>43.069617835499997</v>
      </c>
      <c r="Y5" s="8">
        <f t="shared" si="3"/>
        <v>1180.9826293491205</v>
      </c>
      <c r="Z5" s="8">
        <f t="shared" si="4"/>
        <v>12284.62952471395</v>
      </c>
      <c r="AA5" s="8">
        <f t="shared" si="5"/>
        <v>599.61859751507291</v>
      </c>
      <c r="AC5" s="8">
        <f t="shared" si="6"/>
        <v>42.169188250464799</v>
      </c>
      <c r="AD5" s="8">
        <f t="shared" si="7"/>
        <v>1156.2925635366</v>
      </c>
      <c r="AE5" s="8">
        <f t="shared" si="8"/>
        <v>12027.802452147453</v>
      </c>
      <c r="AF5" s="8">
        <f t="shared" si="9"/>
        <v>587.08274621028465</v>
      </c>
      <c r="AG5" s="8">
        <f t="shared" ref="AG5:AG53" si="19">SUM(AC5:AF5)</f>
        <v>13813.346950144802</v>
      </c>
      <c r="AI5" s="7" t="s">
        <v>26</v>
      </c>
      <c r="AJ5" s="24">
        <f>SUM(AF4:AF53)</f>
        <v>6774.2895950654056</v>
      </c>
      <c r="AR5" s="8"/>
    </row>
    <row r="6" spans="1:47" x14ac:dyDescent="0.2">
      <c r="A6" s="11" t="s">
        <v>18</v>
      </c>
      <c r="B6" s="59">
        <v>2.1999999999999999E-2</v>
      </c>
      <c r="D6">
        <v>63</v>
      </c>
      <c r="E6" s="53">
        <v>8.6648699999999999E-3</v>
      </c>
      <c r="G6">
        <v>3</v>
      </c>
      <c r="H6" s="69">
        <v>1.225E-2</v>
      </c>
      <c r="I6" s="53">
        <f t="shared" si="10"/>
        <v>1.2175575930133544E-2</v>
      </c>
      <c r="J6" s="53">
        <f t="shared" si="0"/>
        <v>0.96413232442525931</v>
      </c>
      <c r="K6" s="53">
        <f t="shared" si="11"/>
        <v>1.5398719983446916E-2</v>
      </c>
      <c r="M6" s="8">
        <f t="shared" si="12"/>
        <v>77619.333222346831</v>
      </c>
      <c r="N6" s="8">
        <f t="shared" si="13"/>
        <v>19404.833305586708</v>
      </c>
      <c r="O6" s="8">
        <f t="shared" si="1"/>
        <v>97024.166527933543</v>
      </c>
      <c r="Q6" s="53">
        <f t="shared" si="14"/>
        <v>0.60108612581225163</v>
      </c>
      <c r="S6" s="8">
        <f t="shared" si="15"/>
        <v>52.02</v>
      </c>
      <c r="T6" s="8">
        <f t="shared" si="16"/>
        <v>1388.893999377372</v>
      </c>
      <c r="U6" s="8">
        <f t="shared" si="17"/>
        <v>14436.910389915165</v>
      </c>
      <c r="V6" s="8">
        <f t="shared" si="18"/>
        <v>781.51</v>
      </c>
      <c r="X6" s="8">
        <f t="shared" si="2"/>
        <v>37.076225308115255</v>
      </c>
      <c r="Y6" s="8">
        <f t="shared" si="3"/>
        <v>989.90670607467769</v>
      </c>
      <c r="Z6" s="8">
        <f t="shared" si="4"/>
        <v>10289.62211398625</v>
      </c>
      <c r="AA6" s="8">
        <f t="shared" si="5"/>
        <v>557.0057831708026</v>
      </c>
      <c r="AC6" s="8">
        <f t="shared" si="6"/>
        <v>35.74638728722779</v>
      </c>
      <c r="AD6" s="8">
        <f t="shared" si="7"/>
        <v>954.40105349193095</v>
      </c>
      <c r="AE6" s="8">
        <f t="shared" si="8"/>
        <v>9920.557286215113</v>
      </c>
      <c r="AF6" s="8">
        <f t="shared" si="9"/>
        <v>537.02728044677792</v>
      </c>
      <c r="AG6" s="8">
        <f t="shared" si="19"/>
        <v>11447.732007441051</v>
      </c>
      <c r="AI6" s="7" t="s">
        <v>30</v>
      </c>
      <c r="AJ6" s="24">
        <f>SUM(AJ2:AJ5)</f>
        <v>96158.401936479393</v>
      </c>
      <c r="AR6" s="8"/>
    </row>
    <row r="7" spans="1:47" x14ac:dyDescent="0.2">
      <c r="A7" s="11" t="s">
        <v>19</v>
      </c>
      <c r="B7" s="59">
        <v>1.4E-2</v>
      </c>
      <c r="D7">
        <v>64</v>
      </c>
      <c r="E7" s="53">
        <v>9.6527000000000002E-3</v>
      </c>
      <c r="G7">
        <v>4</v>
      </c>
      <c r="H7" s="69">
        <v>1.319E-2</v>
      </c>
      <c r="I7" s="53">
        <f t="shared" si="10"/>
        <v>1.3103769376977175E-2</v>
      </c>
      <c r="J7" s="53">
        <f t="shared" si="0"/>
        <v>0.94893490355096166</v>
      </c>
      <c r="K7" s="53">
        <f t="shared" si="11"/>
        <v>1.5888349717508136E-2</v>
      </c>
      <c r="M7" s="8">
        <f t="shared" si="12"/>
        <v>77127.452164108821</v>
      </c>
      <c r="N7" s="8">
        <f t="shared" si="13"/>
        <v>19281.863041027205</v>
      </c>
      <c r="O7" s="8">
        <f t="shared" si="1"/>
        <v>96409.315205136023</v>
      </c>
      <c r="Q7" s="53">
        <f t="shared" si="14"/>
        <v>0.50649612377229203</v>
      </c>
      <c r="S7" s="8">
        <f t="shared" si="15"/>
        <v>53.060400000000001</v>
      </c>
      <c r="T7" s="8">
        <f t="shared" si="16"/>
        <v>1380.0924466992885</v>
      </c>
      <c r="U7" s="8">
        <f t="shared" si="17"/>
        <v>14333.117147924173</v>
      </c>
      <c r="V7" s="8">
        <f t="shared" si="18"/>
        <v>866.48699999999997</v>
      </c>
      <c r="X7" s="8">
        <f t="shared" si="2"/>
        <v>31.893870270048396</v>
      </c>
      <c r="Y7" s="8">
        <f t="shared" si="3"/>
        <v>829.55442204922667</v>
      </c>
      <c r="Z7" s="8">
        <f t="shared" si="4"/>
        <v>8615.4378572588903</v>
      </c>
      <c r="AA7" s="8">
        <f t="shared" si="5"/>
        <v>520.83331389668047</v>
      </c>
      <c r="AC7" s="8">
        <f t="shared" si="6"/>
        <v>30.265206708575256</v>
      </c>
      <c r="AD7" s="8">
        <f t="shared" si="7"/>
        <v>787.19314547755664</v>
      </c>
      <c r="AE7" s="8">
        <f t="shared" si="8"/>
        <v>8175.4896921272684</v>
      </c>
      <c r="AF7" s="8">
        <f t="shared" si="9"/>
        <v>494.2369104886742</v>
      </c>
      <c r="AG7" s="8">
        <f t="shared" si="19"/>
        <v>9487.1849548020746</v>
      </c>
      <c r="AR7" s="8"/>
    </row>
    <row r="8" spans="1:47" x14ac:dyDescent="0.2">
      <c r="A8" s="11" t="s">
        <v>20</v>
      </c>
      <c r="B8" s="59">
        <v>0.15</v>
      </c>
      <c r="D8">
        <v>65</v>
      </c>
      <c r="E8" s="53">
        <v>1.0795270000000001E-2</v>
      </c>
      <c r="G8">
        <v>5</v>
      </c>
      <c r="H8" s="70">
        <v>1.376E-2</v>
      </c>
      <c r="I8" s="53">
        <f t="shared" si="10"/>
        <v>1.3666190763814595E-2</v>
      </c>
      <c r="J8" s="53">
        <f t="shared" si="0"/>
        <v>0.93395132766480615</v>
      </c>
      <c r="K8" s="53">
        <f t="shared" si="11"/>
        <v>1.591587631116425E-2</v>
      </c>
      <c r="M8" s="8">
        <f t="shared" si="12"/>
        <v>76640.79783373783</v>
      </c>
      <c r="N8" s="8">
        <f t="shared" si="13"/>
        <v>19160.199458434457</v>
      </c>
      <c r="O8" s="8">
        <f t="shared" si="1"/>
        <v>95800.99729217228</v>
      </c>
      <c r="Q8" s="53">
        <f t="shared" si="14"/>
        <v>0.42636600834260197</v>
      </c>
      <c r="S8" s="8">
        <f t="shared" si="15"/>
        <v>54.121608000000002</v>
      </c>
      <c r="T8" s="8">
        <f t="shared" si="16"/>
        <v>1371.3844193153498</v>
      </c>
      <c r="U8" s="8">
        <f t="shared" si="17"/>
        <v>14228.467808941519</v>
      </c>
      <c r="V8" s="8">
        <f t="shared" si="18"/>
        <v>965.27</v>
      </c>
      <c r="X8" s="8">
        <f t="shared" si="2"/>
        <v>27.412384664323472</v>
      </c>
      <c r="Y8" s="8">
        <f t="shared" si="3"/>
        <v>694.6008925849402</v>
      </c>
      <c r="Z8" s="8">
        <f t="shared" si="4"/>
        <v>7206.6637924477163</v>
      </c>
      <c r="AA8" s="8">
        <f t="shared" si="5"/>
        <v>488.90551339368034</v>
      </c>
      <c r="AC8" s="8">
        <f t="shared" si="6"/>
        <v>25.601833051703277</v>
      </c>
      <c r="AD8" s="8">
        <f t="shared" si="7"/>
        <v>648.72342582686429</v>
      </c>
      <c r="AE8" s="8">
        <f t="shared" si="8"/>
        <v>6730.6732169904317</v>
      </c>
      <c r="AF8" s="8">
        <f t="shared" si="9"/>
        <v>456.61395333667144</v>
      </c>
      <c r="AG8" s="8">
        <f t="shared" si="19"/>
        <v>7861.6124292056702</v>
      </c>
      <c r="AR8" s="8"/>
    </row>
    <row r="9" spans="1:47" x14ac:dyDescent="0.2">
      <c r="A9" s="11" t="s">
        <v>14</v>
      </c>
      <c r="B9" s="51">
        <v>100000</v>
      </c>
      <c r="D9">
        <v>66</v>
      </c>
      <c r="E9" s="53">
        <v>1.1728260000000001E-2</v>
      </c>
      <c r="G9">
        <v>6</v>
      </c>
      <c r="H9" s="69">
        <v>1.451E-2</v>
      </c>
      <c r="I9" s="53">
        <f t="shared" si="10"/>
        <v>1.4405737307601267E-2</v>
      </c>
      <c r="J9" s="53">
        <f t="shared" si="0"/>
        <v>0.91719569297904247</v>
      </c>
      <c r="K9" s="53">
        <f t="shared" si="11"/>
        <v>1.8103470026534559E-2</v>
      </c>
      <c r="M9" s="8">
        <f t="shared" si="12"/>
        <v>76323.997570414445</v>
      </c>
      <c r="N9" s="8">
        <f t="shared" si="13"/>
        <v>19080.999392603611</v>
      </c>
      <c r="O9" s="8">
        <f t="shared" si="1"/>
        <v>95404.996963018057</v>
      </c>
      <c r="Q9" s="53">
        <f t="shared" si="14"/>
        <v>0.35849878133916313</v>
      </c>
      <c r="S9" s="8">
        <f t="shared" si="15"/>
        <v>55.204040160000005</v>
      </c>
      <c r="T9" s="8">
        <f t="shared" si="16"/>
        <v>1365.7157029470889</v>
      </c>
      <c r="U9" s="8">
        <f t="shared" si="17"/>
        <v>14153.293525027964</v>
      </c>
      <c r="V9" s="8">
        <f t="shared" si="18"/>
        <v>1079.527</v>
      </c>
      <c r="X9" s="8">
        <f t="shared" si="2"/>
        <v>23.537126247403897</v>
      </c>
      <c r="Y9" s="8">
        <f t="shared" si="3"/>
        <v>582.29475279636097</v>
      </c>
      <c r="Z9" s="8">
        <f t="shared" si="4"/>
        <v>6034.4832651673678</v>
      </c>
      <c r="AA9" s="8">
        <f t="shared" si="5"/>
        <v>460.27361788806411</v>
      </c>
      <c r="AC9" s="8">
        <f t="shared" si="6"/>
        <v>21.588150819222825</v>
      </c>
      <c r="AD9" s="8">
        <f t="shared" si="7"/>
        <v>534.07823930911854</v>
      </c>
      <c r="AE9" s="8">
        <f t="shared" si="8"/>
        <v>5534.802060165619</v>
      </c>
      <c r="AF9" s="8">
        <f t="shared" si="9"/>
        <v>422.16097991881395</v>
      </c>
      <c r="AG9" s="8">
        <f t="shared" si="19"/>
        <v>6512.6294302127735</v>
      </c>
      <c r="AR9" s="8"/>
    </row>
    <row r="10" spans="1:47" x14ac:dyDescent="0.2">
      <c r="A10" s="11" t="s">
        <v>25</v>
      </c>
      <c r="B10" s="51">
        <v>20</v>
      </c>
      <c r="D10">
        <v>67</v>
      </c>
      <c r="E10" s="53">
        <v>1.2797940000000001E-2</v>
      </c>
      <c r="G10">
        <v>7</v>
      </c>
      <c r="H10" s="69">
        <v>1.511E-2</v>
      </c>
      <c r="I10" s="53">
        <f t="shared" si="10"/>
        <v>1.4996981005907737E-2</v>
      </c>
      <c r="J10" s="53">
        <f t="shared" si="0"/>
        <v>0.90034354930821403</v>
      </c>
      <c r="K10" s="53">
        <f t="shared" si="11"/>
        <v>1.8544443195746604E-2</v>
      </c>
      <c r="M10" s="8">
        <f t="shared" si="12"/>
        <v>76042.03192725293</v>
      </c>
      <c r="N10" s="8">
        <f t="shared" si="13"/>
        <v>19010.507981813233</v>
      </c>
      <c r="O10" s="8">
        <f t="shared" si="1"/>
        <v>95052.539909066167</v>
      </c>
      <c r="Q10" s="53">
        <f t="shared" si="14"/>
        <v>0.30115008225864409</v>
      </c>
      <c r="S10" s="8">
        <f t="shared" si="15"/>
        <v>56.308120963200004</v>
      </c>
      <c r="T10" s="8">
        <f t="shared" si="16"/>
        <v>1360.670305446755</v>
      </c>
      <c r="U10" s="8">
        <f t="shared" si="17"/>
        <v>14087.696035882838</v>
      </c>
      <c r="V10" s="8">
        <f t="shared" si="18"/>
        <v>1172.826</v>
      </c>
      <c r="X10" s="8">
        <f t="shared" si="2"/>
        <v>20.186392744805385</v>
      </c>
      <c r="Y10" s="8">
        <f t="shared" si="3"/>
        <v>487.79864630704856</v>
      </c>
      <c r="Z10" s="8">
        <f t="shared" si="4"/>
        <v>5050.4218607405564</v>
      </c>
      <c r="AA10" s="8">
        <f t="shared" si="5"/>
        <v>420.45669172288535</v>
      </c>
      <c r="AC10" s="8">
        <f t="shared" si="6"/>
        <v>18.174688491587663</v>
      </c>
      <c r="AD10" s="8">
        <f t="shared" si="7"/>
        <v>439.18636456383024</v>
      </c>
      <c r="AE10" s="8">
        <f t="shared" si="8"/>
        <v>4547.1147436029469</v>
      </c>
      <c r="AF10" s="8">
        <f t="shared" si="9"/>
        <v>378.55547015617219</v>
      </c>
      <c r="AG10" s="8">
        <f t="shared" si="19"/>
        <v>5383.031266814537</v>
      </c>
      <c r="AR10" s="8"/>
    </row>
    <row r="11" spans="1:47" x14ac:dyDescent="0.2">
      <c r="D11">
        <v>68</v>
      </c>
      <c r="E11" s="53">
        <v>1.397499E-2</v>
      </c>
      <c r="G11">
        <v>8</v>
      </c>
      <c r="H11" s="69">
        <v>1.5779999999999999E-2</v>
      </c>
      <c r="I11" s="53">
        <f t="shared" si="10"/>
        <v>1.5656790276037478E-2</v>
      </c>
      <c r="J11" s="53">
        <f t="shared" si="0"/>
        <v>0.88227249256094831</v>
      </c>
      <c r="K11" s="53">
        <f t="shared" si="11"/>
        <v>2.0275455166945608E-2</v>
      </c>
      <c r="M11" s="8">
        <f t="shared" si="12"/>
        <v>75892.364912512683</v>
      </c>
      <c r="N11" s="8">
        <f t="shared" si="13"/>
        <v>18973.091228128171</v>
      </c>
      <c r="O11" s="8">
        <f t="shared" si="1"/>
        <v>94865.456140640861</v>
      </c>
      <c r="Q11" s="53">
        <f t="shared" si="14"/>
        <v>0.25270158433866746</v>
      </c>
      <c r="S11" s="8">
        <f t="shared" si="15"/>
        <v>57.434283382464002</v>
      </c>
      <c r="T11" s="8">
        <f t="shared" si="16"/>
        <v>1357.9922146922004</v>
      </c>
      <c r="U11" s="8">
        <f t="shared" si="17"/>
        <v>14044.744452552044</v>
      </c>
      <c r="V11" s="8">
        <f t="shared" si="18"/>
        <v>1279.7940000000001</v>
      </c>
      <c r="X11" s="8">
        <f t="shared" si="2"/>
        <v>17.296339165095311</v>
      </c>
      <c r="Y11" s="8">
        <f t="shared" si="3"/>
        <v>408.95946716115441</v>
      </c>
      <c r="Z11" s="8">
        <f t="shared" si="4"/>
        <v>4229.5759471876836</v>
      </c>
      <c r="AA11" s="8">
        <f t="shared" si="5"/>
        <v>385.41006837411919</v>
      </c>
      <c r="AC11" s="8">
        <f t="shared" si="6"/>
        <v>15.260084267368192</v>
      </c>
      <c r="AD11" s="8">
        <f t="shared" si="7"/>
        <v>360.81368844866898</v>
      </c>
      <c r="AE11" s="8">
        <f t="shared" si="8"/>
        <v>3731.6385134011116</v>
      </c>
      <c r="AF11" s="8">
        <f t="shared" si="9"/>
        <v>340.03670168251966</v>
      </c>
      <c r="AG11" s="8">
        <f t="shared" si="19"/>
        <v>4447.7489877996677</v>
      </c>
      <c r="AR11" s="8"/>
    </row>
    <row r="12" spans="1:47" x14ac:dyDescent="0.2">
      <c r="D12">
        <v>69</v>
      </c>
      <c r="E12" s="53">
        <v>1.5660050000000002E-2</v>
      </c>
      <c r="G12">
        <v>9</v>
      </c>
      <c r="H12" s="69">
        <v>1.651E-2</v>
      </c>
      <c r="I12" s="53">
        <f t="shared" si="10"/>
        <v>1.6375191716182576E-2</v>
      </c>
      <c r="J12" s="53">
        <f t="shared" si="0"/>
        <v>0.86296881386049462</v>
      </c>
      <c r="K12" s="53">
        <f t="shared" si="11"/>
        <v>2.2122403237343304E-2</v>
      </c>
      <c r="M12" s="8">
        <f t="shared" si="12"/>
        <v>75883.015115797854</v>
      </c>
      <c r="N12" s="8">
        <f t="shared" si="13"/>
        <v>18970.753778949464</v>
      </c>
      <c r="O12" s="8">
        <f t="shared" si="1"/>
        <v>94853.768894747322</v>
      </c>
      <c r="Q12" s="53">
        <f t="shared" si="14"/>
        <v>0.21179456989086784</v>
      </c>
      <c r="S12" s="8">
        <f t="shared" si="15"/>
        <v>58.582969050113284</v>
      </c>
      <c r="T12" s="8">
        <f t="shared" si="16"/>
        <v>1357.8249126037449</v>
      </c>
      <c r="U12" s="8">
        <f t="shared" si="17"/>
        <v>14026.270188417138</v>
      </c>
      <c r="V12" s="8">
        <f t="shared" si="18"/>
        <v>1397.499</v>
      </c>
      <c r="X12" s="8">
        <f t="shared" si="2"/>
        <v>14.804009094226748</v>
      </c>
      <c r="Y12" s="8">
        <f t="shared" si="3"/>
        <v>343.12450666947905</v>
      </c>
      <c r="Z12" s="8">
        <f t="shared" si="4"/>
        <v>3544.4606989752306</v>
      </c>
      <c r="AA12" s="8">
        <f t="shared" si="5"/>
        <v>353.15021141170342</v>
      </c>
      <c r="AC12" s="8">
        <f t="shared" si="6"/>
        <v>12.775398168424832</v>
      </c>
      <c r="AD12" s="8">
        <f t="shared" si="7"/>
        <v>296.10574852702769</v>
      </c>
      <c r="AE12" s="8">
        <f t="shared" si="8"/>
        <v>3058.7590451697943</v>
      </c>
      <c r="AF12" s="8">
        <f t="shared" si="9"/>
        <v>304.75761905654059</v>
      </c>
      <c r="AG12" s="8">
        <f t="shared" si="19"/>
        <v>3672.3978109217874</v>
      </c>
      <c r="AR12" s="8"/>
    </row>
    <row r="13" spans="1:47" x14ac:dyDescent="0.2">
      <c r="D13">
        <v>70</v>
      </c>
      <c r="E13" s="53">
        <v>1.7473579999999999E-2</v>
      </c>
      <c r="G13">
        <v>10</v>
      </c>
      <c r="H13" s="70">
        <v>1.704E-2</v>
      </c>
      <c r="I13" s="53">
        <f t="shared" si="10"/>
        <v>1.6896447659729915E-2</v>
      </c>
      <c r="J13" s="53">
        <f t="shared" si="0"/>
        <v>0.84453890374874807</v>
      </c>
      <c r="K13" s="53">
        <f t="shared" si="11"/>
        <v>2.1587751151656086E-2</v>
      </c>
      <c r="M13" s="8">
        <f t="shared" si="12"/>
        <v>75833.111299352575</v>
      </c>
      <c r="N13" s="8">
        <f t="shared" si="13"/>
        <v>18958.277824838144</v>
      </c>
      <c r="O13" s="8">
        <f t="shared" si="1"/>
        <v>94791.389124190726</v>
      </c>
      <c r="Q13" s="53">
        <f t="shared" si="14"/>
        <v>0.17720617788615109</v>
      </c>
      <c r="S13" s="8">
        <f t="shared" si="15"/>
        <v>59.754628431115549</v>
      </c>
      <c r="T13" s="8">
        <f t="shared" si="16"/>
        <v>1356.9319506530371</v>
      </c>
      <c r="U13" s="8">
        <f t="shared" si="17"/>
        <v>13993.089664790465</v>
      </c>
      <c r="V13" s="8">
        <f t="shared" si="18"/>
        <v>1566.0050000000001</v>
      </c>
      <c r="X13" s="8">
        <f t="shared" si="2"/>
        <v>12.655705827556741</v>
      </c>
      <c r="Y13" s="8">
        <f t="shared" si="3"/>
        <v>287.39081885973633</v>
      </c>
      <c r="Z13" s="8">
        <f t="shared" si="4"/>
        <v>2963.6604069986447</v>
      </c>
      <c r="AA13" s="8">
        <f t="shared" si="5"/>
        <v>331.67135542194853</v>
      </c>
      <c r="AC13" s="8">
        <f t="shared" si="6"/>
        <v>10.688235925771412</v>
      </c>
      <c r="AD13" s="8">
        <f t="shared" si="7"/>
        <v>242.71272710725674</v>
      </c>
      <c r="AE13" s="8">
        <f t="shared" si="8"/>
        <v>2502.9265112102039</v>
      </c>
      <c r="AF13" s="8">
        <f t="shared" si="9"/>
        <v>280.10936291291381</v>
      </c>
      <c r="AG13" s="8">
        <f t="shared" si="19"/>
        <v>3036.4368371561459</v>
      </c>
      <c r="AR13" s="8"/>
    </row>
    <row r="14" spans="1:47" x14ac:dyDescent="0.2">
      <c r="D14">
        <v>71</v>
      </c>
      <c r="E14" s="53">
        <v>1.9737480000000002E-2</v>
      </c>
      <c r="G14">
        <v>11</v>
      </c>
      <c r="H14" s="69">
        <v>1.7409999999999998E-2</v>
      </c>
      <c r="I14" s="53">
        <f t="shared" si="10"/>
        <v>1.7260182334044173E-2</v>
      </c>
      <c r="J14" s="53">
        <f t="shared" si="0"/>
        <v>0.82707325748529803</v>
      </c>
      <c r="K14" s="53">
        <f t="shared" si="11"/>
        <v>2.0897529077186758E-2</v>
      </c>
      <c r="M14" s="8">
        <f t="shared" si="12"/>
        <v>75730.951084056738</v>
      </c>
      <c r="N14" s="8">
        <f t="shared" si="13"/>
        <v>18932.737771014185</v>
      </c>
      <c r="O14" s="8">
        <f t="shared" si="1"/>
        <v>94663.688855070926</v>
      </c>
      <c r="Q14" s="53">
        <f t="shared" si="14"/>
        <v>0.14799328882630872</v>
      </c>
      <c r="S14" s="8">
        <f t="shared" si="15"/>
        <v>60.949720999737863</v>
      </c>
      <c r="T14" s="8">
        <f t="shared" si="16"/>
        <v>1355.1039304406881</v>
      </c>
      <c r="U14" s="8">
        <f t="shared" si="17"/>
        <v>13948.488717955011</v>
      </c>
      <c r="V14" s="8">
        <f t="shared" si="18"/>
        <v>1747.3579999999999</v>
      </c>
      <c r="X14" s="8">
        <f t="shared" si="2"/>
        <v>10.800667101590827</v>
      </c>
      <c r="Y14" s="8">
        <f t="shared" si="3"/>
        <v>240.13278815189508</v>
      </c>
      <c r="Z14" s="8">
        <f t="shared" si="4"/>
        <v>2471.7583729969074</v>
      </c>
      <c r="AA14" s="8">
        <f t="shared" si="5"/>
        <v>309.64263257878918</v>
      </c>
      <c r="AC14" s="8">
        <f t="shared" si="6"/>
        <v>8.9329429227270172</v>
      </c>
      <c r="AD14" s="8">
        <f t="shared" si="7"/>
        <v>198.60740732581485</v>
      </c>
      <c r="AE14" s="8">
        <f t="shared" si="8"/>
        <v>2044.3252492711124</v>
      </c>
      <c r="AF14" s="8">
        <f t="shared" si="9"/>
        <v>256.09714078326243</v>
      </c>
      <c r="AG14" s="8">
        <f t="shared" si="19"/>
        <v>2507.9627403029167</v>
      </c>
      <c r="AR14" s="8"/>
    </row>
    <row r="15" spans="1:47" x14ac:dyDescent="0.2">
      <c r="D15">
        <v>72</v>
      </c>
      <c r="E15" s="53">
        <v>2.1721769999999998E-2</v>
      </c>
      <c r="G15">
        <v>12</v>
      </c>
      <c r="H15" s="69">
        <v>1.7659999999999999E-2</v>
      </c>
      <c r="I15" s="53">
        <f t="shared" si="10"/>
        <v>1.7505874129665627E-2</v>
      </c>
      <c r="J15" s="53">
        <f t="shared" si="0"/>
        <v>0.81052711026035729</v>
      </c>
      <c r="K15" s="53">
        <f t="shared" si="11"/>
        <v>2.0208483881501534E-2</v>
      </c>
      <c r="M15" s="8">
        <f t="shared" si="12"/>
        <v>75576.834695820944</v>
      </c>
      <c r="N15" s="8">
        <f t="shared" si="13"/>
        <v>18894.208673955236</v>
      </c>
      <c r="O15" s="8">
        <f t="shared" si="1"/>
        <v>94471.043369776176</v>
      </c>
      <c r="Q15" s="53">
        <f t="shared" si="14"/>
        <v>0.12331143311077045</v>
      </c>
      <c r="S15" s="8">
        <f t="shared" si="15"/>
        <v>62.168715419732621</v>
      </c>
      <c r="T15" s="8">
        <f t="shared" si="16"/>
        <v>1352.3462241072255</v>
      </c>
      <c r="U15" s="8">
        <f t="shared" si="17"/>
        <v>13888.022668542913</v>
      </c>
      <c r="V15" s="8">
        <f t="shared" si="18"/>
        <v>1973.7480000000003</v>
      </c>
      <c r="X15" s="8">
        <f t="shared" si="2"/>
        <v>9.2005526570730822</v>
      </c>
      <c r="Y15" s="8">
        <f t="shared" si="3"/>
        <v>200.13816533746862</v>
      </c>
      <c r="Z15" s="8">
        <f t="shared" si="4"/>
        <v>2055.3341500119941</v>
      </c>
      <c r="AA15" s="8">
        <f t="shared" si="5"/>
        <v>292.10145783434922</v>
      </c>
      <c r="AC15" s="8">
        <f t="shared" si="6"/>
        <v>7.4572973579356976</v>
      </c>
      <c r="AD15" s="8">
        <f t="shared" si="7"/>
        <v>162.21740880378803</v>
      </c>
      <c r="AE15" s="8">
        <f t="shared" si="8"/>
        <v>1665.9040492286492</v>
      </c>
      <c r="AF15" s="8">
        <f t="shared" si="9"/>
        <v>236.75615052131266</v>
      </c>
      <c r="AG15" s="8">
        <f t="shared" si="19"/>
        <v>2072.3349059116854</v>
      </c>
      <c r="AR15" s="8"/>
    </row>
    <row r="16" spans="1:47" x14ac:dyDescent="0.2">
      <c r="D16">
        <v>73</v>
      </c>
      <c r="E16" s="53">
        <v>2.3921029999999999E-2</v>
      </c>
      <c r="G16">
        <v>13</v>
      </c>
      <c r="H16" s="69">
        <v>1.7940000000000001E-2</v>
      </c>
      <c r="I16" s="53">
        <f t="shared" si="10"/>
        <v>1.778097729508709E-2</v>
      </c>
      <c r="J16" s="53">
        <f t="shared" si="0"/>
        <v>0.79361826743419195</v>
      </c>
      <c r="K16" s="53">
        <f t="shared" si="11"/>
        <v>2.1082215280144763E-2</v>
      </c>
      <c r="M16" s="8">
        <f t="shared" si="12"/>
        <v>75488.960211171565</v>
      </c>
      <c r="N16" s="8">
        <f t="shared" si="13"/>
        <v>18872.240052792891</v>
      </c>
      <c r="O16" s="8">
        <f t="shared" si="1"/>
        <v>94361.200263964449</v>
      </c>
      <c r="Q16" s="53">
        <f t="shared" si="14"/>
        <v>0.10253795694401271</v>
      </c>
      <c r="S16" s="8">
        <f t="shared" si="15"/>
        <v>63.412089728127278</v>
      </c>
      <c r="T16" s="8">
        <f t="shared" si="16"/>
        <v>1350.7738279095117</v>
      </c>
      <c r="U16" s="8">
        <f t="shared" si="17"/>
        <v>13843.791361546</v>
      </c>
      <c r="V16" s="8">
        <f t="shared" si="18"/>
        <v>2172.1769999999997</v>
      </c>
      <c r="X16" s="8">
        <f t="shared" si="2"/>
        <v>7.8194356609241407</v>
      </c>
      <c r="Y16" s="8">
        <f t="shared" si="3"/>
        <v>166.5658565280431</v>
      </c>
      <c r="Z16" s="8">
        <f t="shared" si="4"/>
        <v>1707.0977524787413</v>
      </c>
      <c r="AA16" s="8">
        <f t="shared" si="5"/>
        <v>267.85425884025398</v>
      </c>
      <c r="AC16" s="8">
        <f t="shared" si="6"/>
        <v>6.205646981535752</v>
      </c>
      <c r="AD16" s="8">
        <f t="shared" si="7"/>
        <v>132.18970647147776</v>
      </c>
      <c r="AE16" s="8">
        <f t="shared" si="8"/>
        <v>1354.7839606629818</v>
      </c>
      <c r="AF16" s="8">
        <f t="shared" si="9"/>
        <v>212.57403282567196</v>
      </c>
      <c r="AG16" s="8">
        <f t="shared" si="19"/>
        <v>1705.7533469416674</v>
      </c>
      <c r="AR16" s="8"/>
    </row>
    <row r="17" spans="4:44" x14ac:dyDescent="0.2">
      <c r="D17">
        <v>74</v>
      </c>
      <c r="E17" s="53">
        <v>2.5978890000000001E-2</v>
      </c>
      <c r="G17">
        <v>14</v>
      </c>
      <c r="H17" s="69">
        <v>1.7989999999999999E-2</v>
      </c>
      <c r="I17" s="53">
        <f t="shared" si="10"/>
        <v>1.7830094897371977E-2</v>
      </c>
      <c r="J17" s="53">
        <f t="shared" si="0"/>
        <v>0.77909574852687724</v>
      </c>
      <c r="K17" s="53">
        <f t="shared" si="11"/>
        <v>1.8468623727075504E-2</v>
      </c>
      <c r="M17" s="8">
        <f t="shared" si="12"/>
        <v>75204.377295208629</v>
      </c>
      <c r="N17" s="8">
        <f t="shared" si="13"/>
        <v>18801.094323802157</v>
      </c>
      <c r="O17" s="8">
        <f t="shared" si="1"/>
        <v>94005.471619010787</v>
      </c>
      <c r="Q17" s="53">
        <f t="shared" si="14"/>
        <v>8.5072371889843831E-2</v>
      </c>
      <c r="S17" s="8">
        <f t="shared" si="15"/>
        <v>64.680331522689826</v>
      </c>
      <c r="T17" s="8">
        <f t="shared" si="16"/>
        <v>1345.6815978181505</v>
      </c>
      <c r="U17" s="8">
        <f t="shared" si="17"/>
        <v>13760.586349927242</v>
      </c>
      <c r="V17" s="8">
        <f t="shared" si="18"/>
        <v>2392.1030000000001</v>
      </c>
      <c r="X17" s="8">
        <f t="shared" si="2"/>
        <v>6.6321890487980379</v>
      </c>
      <c r="Y17" s="8">
        <f t="shared" si="3"/>
        <v>137.98344173742774</v>
      </c>
      <c r="Z17" s="8">
        <f t="shared" si="4"/>
        <v>1410.9824106732085</v>
      </c>
      <c r="AA17" s="8">
        <f t="shared" si="5"/>
        <v>245.28135441964366</v>
      </c>
      <c r="AC17" s="8">
        <f t="shared" si="6"/>
        <v>5.1671102913450655</v>
      </c>
      <c r="AD17" s="8">
        <f t="shared" si="7"/>
        <v>107.50231282473602</v>
      </c>
      <c r="AE17" s="8">
        <f t="shared" si="8"/>
        <v>1099.2903974017011</v>
      </c>
      <c r="AF17" s="8">
        <f t="shared" si="9"/>
        <v>191.09766042125855</v>
      </c>
      <c r="AG17" s="8">
        <f t="shared" si="19"/>
        <v>1403.0574809390407</v>
      </c>
      <c r="AR17" s="8"/>
    </row>
    <row r="18" spans="4:44" x14ac:dyDescent="0.2">
      <c r="D18">
        <v>75</v>
      </c>
      <c r="E18" s="53">
        <v>2.922232E-2</v>
      </c>
      <c r="G18">
        <v>15</v>
      </c>
      <c r="H18" s="70">
        <v>1.8239999999999999E-2</v>
      </c>
      <c r="I18" s="53">
        <f t="shared" si="10"/>
        <v>1.8075646727230339E-2</v>
      </c>
      <c r="J18" s="53">
        <f t="shared" si="0"/>
        <v>0.76251377818847066</v>
      </c>
      <c r="K18" s="53">
        <f t="shared" si="11"/>
        <v>2.151337234524733E-2</v>
      </c>
      <c r="M18" s="8">
        <f t="shared" si="12"/>
        <v>75149.330053779078</v>
      </c>
      <c r="N18" s="8">
        <f t="shared" si="13"/>
        <v>18787.33251344477</v>
      </c>
      <c r="O18" s="8">
        <f t="shared" si="1"/>
        <v>93936.662567223844</v>
      </c>
      <c r="Q18" s="53">
        <f t="shared" si="14"/>
        <v>7.0432943183706714E-2</v>
      </c>
      <c r="S18" s="8">
        <f t="shared" si="15"/>
        <v>65.973938153143621</v>
      </c>
      <c r="T18" s="8">
        <f t="shared" si="16"/>
        <v>1344.6966011668037</v>
      </c>
      <c r="U18" s="8">
        <f t="shared" si="17"/>
        <v>13721.521788183423</v>
      </c>
      <c r="V18" s="8">
        <f t="shared" si="18"/>
        <v>2597.8890000000001</v>
      </c>
      <c r="X18" s="8">
        <f t="shared" si="2"/>
        <v>5.612559401601791</v>
      </c>
      <c r="Y18" s="8">
        <f t="shared" si="3"/>
        <v>114.39652933347134</v>
      </c>
      <c r="Z18" s="8">
        <f t="shared" si="4"/>
        <v>1167.3224044589351</v>
      </c>
      <c r="AA18" s="8">
        <f t="shared" si="5"/>
        <v>221.00857913653451</v>
      </c>
      <c r="AC18" s="8">
        <f t="shared" si="6"/>
        <v>4.2796538746226034</v>
      </c>
      <c r="AD18" s="8">
        <f t="shared" si="7"/>
        <v>87.228929793713434</v>
      </c>
      <c r="AE18" s="8">
        <f t="shared" si="8"/>
        <v>890.09941698803266</v>
      </c>
      <c r="AF18" s="8">
        <f t="shared" si="9"/>
        <v>168.52208668946454</v>
      </c>
      <c r="AG18" s="8">
        <f t="shared" si="19"/>
        <v>1150.1300873458331</v>
      </c>
      <c r="AR18" s="8"/>
    </row>
    <row r="19" spans="4:44" x14ac:dyDescent="0.2">
      <c r="D19">
        <v>76</v>
      </c>
      <c r="E19" s="53">
        <v>3.2869429999999998E-2</v>
      </c>
      <c r="G19">
        <v>16</v>
      </c>
      <c r="H19" s="69">
        <v>1.7899999999999999E-2</v>
      </c>
      <c r="I19" s="53">
        <f t="shared" si="10"/>
        <v>1.7741681476157126E-2</v>
      </c>
      <c r="J19" s="53">
        <f t="shared" si="0"/>
        <v>0.75286684189050335</v>
      </c>
      <c r="K19" s="53">
        <f t="shared" si="11"/>
        <v>1.2732202710059037E-2</v>
      </c>
      <c r="M19" s="8">
        <f t="shared" si="12"/>
        <v>74437.793881301113</v>
      </c>
      <c r="N19" s="8">
        <f t="shared" si="13"/>
        <v>18609.448470325278</v>
      </c>
      <c r="O19" s="8">
        <f t="shared" si="1"/>
        <v>93047.242351626395</v>
      </c>
      <c r="Q19" s="53">
        <f t="shared" si="14"/>
        <v>5.811851980253302E-2</v>
      </c>
      <c r="S19" s="8">
        <f t="shared" si="15"/>
        <v>67.293416916206496</v>
      </c>
      <c r="T19" s="8">
        <f t="shared" si="16"/>
        <v>1331.9646144404599</v>
      </c>
      <c r="U19" s="8">
        <f t="shared" si="17"/>
        <v>13546.315576036443</v>
      </c>
      <c r="V19" s="8">
        <f t="shared" si="18"/>
        <v>2922.232</v>
      </c>
      <c r="X19" s="8">
        <f t="shared" si="2"/>
        <v>4.7396734102966604</v>
      </c>
      <c r="Y19" s="8">
        <f t="shared" si="3"/>
        <v>93.814188011592734</v>
      </c>
      <c r="Z19" s="8">
        <f t="shared" si="4"/>
        <v>954.10687531553606</v>
      </c>
      <c r="AA19" s="8">
        <f t="shared" si="5"/>
        <v>205.82140042560962</v>
      </c>
      <c r="AC19" s="8">
        <f t="shared" si="6"/>
        <v>3.5683429520024386</v>
      </c>
      <c r="AD19" s="8">
        <f t="shared" si="7"/>
        <v>70.629591452809734</v>
      </c>
      <c r="AE19" s="8">
        <f t="shared" si="8"/>
        <v>718.31543004482387</v>
      </c>
      <c r="AF19" s="8">
        <f t="shared" si="9"/>
        <v>154.95610773190941</v>
      </c>
      <c r="AG19" s="8">
        <f t="shared" si="19"/>
        <v>947.46947218154537</v>
      </c>
      <c r="AR19" s="8"/>
    </row>
    <row r="20" spans="4:44" x14ac:dyDescent="0.2">
      <c r="D20">
        <v>77</v>
      </c>
      <c r="E20" s="53">
        <v>3.7547710000000005E-2</v>
      </c>
      <c r="G20">
        <v>17</v>
      </c>
      <c r="H20" s="69">
        <v>1.7760000000000001E-2</v>
      </c>
      <c r="I20" s="53">
        <f t="shared" si="10"/>
        <v>1.760413394835705E-2</v>
      </c>
      <c r="J20" s="53">
        <f t="shared" si="0"/>
        <v>0.74135900997489923</v>
      </c>
      <c r="K20" s="53">
        <f t="shared" si="11"/>
        <v>1.5403373503555702E-2</v>
      </c>
      <c r="M20" s="8">
        <f t="shared" si="12"/>
        <v>73930.211449159367</v>
      </c>
      <c r="N20" s="8">
        <f t="shared" si="13"/>
        <v>18482.552862289842</v>
      </c>
      <c r="O20" s="8">
        <f t="shared" si="1"/>
        <v>92412.764311449209</v>
      </c>
      <c r="Q20" s="53">
        <f t="shared" si="14"/>
        <v>4.777696760655304E-2</v>
      </c>
      <c r="S20" s="8">
        <f t="shared" si="15"/>
        <v>68.639285254530634</v>
      </c>
      <c r="T20" s="8">
        <f t="shared" si="16"/>
        <v>1322.8821067078618</v>
      </c>
      <c r="U20" s="8">
        <f t="shared" si="17"/>
        <v>13403.38002186113</v>
      </c>
      <c r="V20" s="8">
        <f t="shared" si="18"/>
        <v>3286.9429999999998</v>
      </c>
      <c r="X20" s="8">
        <f t="shared" si="2"/>
        <v>3.9892136592971514</v>
      </c>
      <c r="Y20" s="8">
        <f t="shared" si="3"/>
        <v>76.883949915117469</v>
      </c>
      <c r="Z20" s="8">
        <f t="shared" si="4"/>
        <v>778.98460722141158</v>
      </c>
      <c r="AA20" s="8">
        <f t="shared" si="5"/>
        <v>191.03226183529728</v>
      </c>
      <c r="AC20" s="8">
        <f t="shared" si="6"/>
        <v>2.957439489034881</v>
      </c>
      <c r="AD20" s="8">
        <f t="shared" si="7"/>
        <v>56.998608992031222</v>
      </c>
      <c r="AE20" s="8">
        <f t="shared" si="8"/>
        <v>577.50725719535137</v>
      </c>
      <c r="AF20" s="8">
        <f t="shared" si="9"/>
        <v>141.62348850748171</v>
      </c>
      <c r="AG20" s="8">
        <f t="shared" si="19"/>
        <v>779.0867941838992</v>
      </c>
      <c r="AR20" s="8"/>
    </row>
    <row r="21" spans="4:44" x14ac:dyDescent="0.2">
      <c r="D21">
        <v>78</v>
      </c>
      <c r="E21" s="53">
        <v>4.150015E-2</v>
      </c>
      <c r="G21">
        <v>18</v>
      </c>
      <c r="H21" s="69">
        <v>1.7610000000000001E-2</v>
      </c>
      <c r="I21" s="53">
        <f t="shared" si="10"/>
        <v>1.7456740599460629E-2</v>
      </c>
      <c r="J21" s="53">
        <f t="shared" si="0"/>
        <v>0.73035735969736371</v>
      </c>
      <c r="K21" s="53">
        <f t="shared" si="11"/>
        <v>1.4951053668221578E-2</v>
      </c>
      <c r="M21" s="8">
        <f t="shared" si="12"/>
        <v>73392.885594138541</v>
      </c>
      <c r="N21" s="8">
        <f t="shared" si="13"/>
        <v>18348.221398534635</v>
      </c>
      <c r="O21" s="8">
        <f t="shared" si="1"/>
        <v>91741.106992673172</v>
      </c>
      <c r="Q21" s="53">
        <f t="shared" si="14"/>
        <v>3.9085594099855368E-2</v>
      </c>
      <c r="S21" s="8">
        <f t="shared" si="15"/>
        <v>70.012070959621255</v>
      </c>
      <c r="T21" s="8">
        <f t="shared" si="16"/>
        <v>1313.267380263215</v>
      </c>
      <c r="U21" s="8">
        <f t="shared" si="17"/>
        <v>13241.578419964995</v>
      </c>
      <c r="V21" s="8">
        <f t="shared" si="18"/>
        <v>3754.7710000000006</v>
      </c>
      <c r="X21" s="8">
        <f t="shared" si="2"/>
        <v>3.3449644463055175</v>
      </c>
      <c r="Y21" s="8">
        <f t="shared" si="3"/>
        <v>62.743933085578398</v>
      </c>
      <c r="Z21" s="8">
        <f t="shared" si="4"/>
        <v>632.64246323029931</v>
      </c>
      <c r="AA21" s="8">
        <f t="shared" si="5"/>
        <v>179.39157243702479</v>
      </c>
      <c r="AC21" s="8">
        <f t="shared" si="6"/>
        <v>2.4430194012852517</v>
      </c>
      <c r="AD21" s="8">
        <f t="shared" si="7"/>
        <v>45.825493305411101</v>
      </c>
      <c r="AE21" s="8">
        <f t="shared" si="8"/>
        <v>462.05507907731788</v>
      </c>
      <c r="AF21" s="8">
        <f t="shared" si="9"/>
        <v>131.01995519706378</v>
      </c>
      <c r="AG21" s="8">
        <f t="shared" si="19"/>
        <v>641.34354698107802</v>
      </c>
      <c r="AR21" s="8"/>
    </row>
    <row r="22" spans="4:44" x14ac:dyDescent="0.2">
      <c r="D22">
        <v>79</v>
      </c>
      <c r="E22" s="53">
        <v>4.704303E-2</v>
      </c>
      <c r="G22">
        <v>19</v>
      </c>
      <c r="H22" s="69">
        <v>1.7229999999999999E-2</v>
      </c>
      <c r="I22" s="53">
        <f t="shared" si="10"/>
        <v>1.708324685605353E-2</v>
      </c>
      <c r="J22" s="53">
        <f t="shared" si="0"/>
        <v>0.72282965709172198</v>
      </c>
      <c r="K22" s="53">
        <f t="shared" si="11"/>
        <v>1.0360359474725628E-2</v>
      </c>
      <c r="M22" s="8">
        <f t="shared" si="12"/>
        <v>72525.756072160133</v>
      </c>
      <c r="N22" s="8">
        <f t="shared" si="13"/>
        <v>18131.439018040033</v>
      </c>
      <c r="O22" s="8">
        <f t="shared" si="1"/>
        <v>90657.19509020017</v>
      </c>
      <c r="Q22" s="53">
        <f t="shared" si="14"/>
        <v>3.1844005669591419E-2</v>
      </c>
      <c r="S22" s="8">
        <f t="shared" si="15"/>
        <v>71.412312378813681</v>
      </c>
      <c r="T22" s="8">
        <f t="shared" si="16"/>
        <v>1297.7512589599207</v>
      </c>
      <c r="U22" s="8">
        <f t="shared" si="17"/>
        <v>13031.360684756641</v>
      </c>
      <c r="V22" s="8">
        <f t="shared" si="18"/>
        <v>4150.0150000000003</v>
      </c>
      <c r="X22" s="8">
        <f t="shared" si="2"/>
        <v>2.7911926553703883</v>
      </c>
      <c r="Y22" s="8">
        <f t="shared" si="3"/>
        <v>50.723378950283752</v>
      </c>
      <c r="Z22" s="8">
        <f t="shared" si="4"/>
        <v>509.33847429321139</v>
      </c>
      <c r="AA22" s="8">
        <f t="shared" si="5"/>
        <v>162.20580179831128</v>
      </c>
      <c r="AC22" s="8">
        <f t="shared" si="6"/>
        <v>2.0175568299583109</v>
      </c>
      <c r="AD22" s="8">
        <f t="shared" si="7"/>
        <v>36.664362613167071</v>
      </c>
      <c r="AE22" s="8">
        <f t="shared" si="8"/>
        <v>368.16495471698283</v>
      </c>
      <c r="AF22" s="8">
        <f t="shared" si="9"/>
        <v>117.24716409216117</v>
      </c>
      <c r="AG22" s="8">
        <f t="shared" si="19"/>
        <v>524.09403825226934</v>
      </c>
      <c r="AR22" s="8"/>
    </row>
    <row r="23" spans="4:44" x14ac:dyDescent="0.2">
      <c r="D23">
        <v>80</v>
      </c>
      <c r="E23" s="53">
        <v>5.2770629999999999E-2</v>
      </c>
      <c r="G23">
        <v>20</v>
      </c>
      <c r="H23" s="70">
        <v>1.7149999999999999E-2</v>
      </c>
      <c r="I23" s="53">
        <f t="shared" si="10"/>
        <v>1.7004598815823765E-2</v>
      </c>
      <c r="J23" s="53">
        <f t="shared" si="0"/>
        <v>0.71170485976071463</v>
      </c>
      <c r="K23" s="53">
        <f t="shared" si="11"/>
        <v>1.5510286051458331E-2</v>
      </c>
      <c r="M23" s="8">
        <f t="shared" si="12"/>
        <v>72038.91304967647</v>
      </c>
      <c r="N23" s="8">
        <f t="shared" si="13"/>
        <v>18009.728262419118</v>
      </c>
      <c r="O23" s="8">
        <f t="shared" si="1"/>
        <v>90048.641312095584</v>
      </c>
      <c r="Q23" s="53">
        <f t="shared" si="14"/>
        <v>2.579407208222316E-2</v>
      </c>
      <c r="S23" s="8">
        <f t="shared" si="15"/>
        <v>72.840558626389949</v>
      </c>
      <c r="T23" s="8">
        <f t="shared" si="16"/>
        <v>1289.0398551833723</v>
      </c>
      <c r="U23" s="8">
        <f t="shared" si="17"/>
        <v>12869.013185698715</v>
      </c>
      <c r="V23" s="8">
        <f t="shared" si="18"/>
        <v>4704.3029999999999</v>
      </c>
      <c r="X23" s="8">
        <f t="shared" si="2"/>
        <v>2.3195351618749678</v>
      </c>
      <c r="Y23" s="8">
        <f t="shared" si="3"/>
        <v>41.048192456788613</v>
      </c>
      <c r="Z23" s="8">
        <f t="shared" si="4"/>
        <v>409.80092884743664</v>
      </c>
      <c r="AA23" s="8">
        <f t="shared" si="5"/>
        <v>149.8038514034759</v>
      </c>
      <c r="AC23" s="8">
        <f t="shared" si="6"/>
        <v>1.6508244470922704</v>
      </c>
      <c r="AD23" s="8">
        <f t="shared" si="7"/>
        <v>29.214198055889565</v>
      </c>
      <c r="AE23" s="8">
        <f t="shared" si="8"/>
        <v>291.65731259517548</v>
      </c>
      <c r="AF23" s="8">
        <f t="shared" si="9"/>
        <v>106.61612905472575</v>
      </c>
      <c r="AG23" s="8">
        <f t="shared" si="19"/>
        <v>429.1384641528831</v>
      </c>
      <c r="AR23" s="8"/>
    </row>
    <row r="24" spans="4:44" x14ac:dyDescent="0.2">
      <c r="D24">
        <v>81</v>
      </c>
      <c r="E24" s="53">
        <v>5.8951179999999999E-2</v>
      </c>
      <c r="G24">
        <v>21</v>
      </c>
      <c r="H24" s="69">
        <v>1.7129999999999999E-2</v>
      </c>
      <c r="I24" s="53">
        <f t="shared" si="10"/>
        <v>1.6984935839241825E-2</v>
      </c>
      <c r="J24" s="53">
        <f t="shared" si="0"/>
        <v>0.69999390394680217</v>
      </c>
      <c r="K24" s="53">
        <f t="shared" si="11"/>
        <v>1.6591676307603102E-2</v>
      </c>
      <c r="M24" s="8">
        <f t="shared" si="12"/>
        <v>71632.759153199237</v>
      </c>
      <c r="N24" s="8">
        <f t="shared" si="13"/>
        <v>17908.189788299809</v>
      </c>
      <c r="O24" s="8">
        <f t="shared" si="1"/>
        <v>89540.948941499053</v>
      </c>
      <c r="Q24" s="53">
        <f t="shared" si="14"/>
        <v>2.0767967250952004E-2</v>
      </c>
      <c r="S24" s="8">
        <f t="shared" si="15"/>
        <v>74.297369798917757</v>
      </c>
      <c r="T24" s="8">
        <f t="shared" si="16"/>
        <v>1281.7722752361826</v>
      </c>
      <c r="U24" s="8">
        <f t="shared" si="17"/>
        <v>12719.530810148746</v>
      </c>
      <c r="V24" s="8">
        <f t="shared" si="18"/>
        <v>5277.0630000000001</v>
      </c>
      <c r="X24" s="8">
        <f t="shared" si="2"/>
        <v>1.9164317121128747</v>
      </c>
      <c r="Y24" s="8">
        <f t="shared" si="3"/>
        <v>33.062126460437277</v>
      </c>
      <c r="Z24" s="8">
        <f t="shared" si="4"/>
        <v>328.08849456903511</v>
      </c>
      <c r="AA24" s="8">
        <f t="shared" si="5"/>
        <v>136.11694340443279</v>
      </c>
      <c r="AC24" s="8">
        <f t="shared" si="6"/>
        <v>1.3414905158093453</v>
      </c>
      <c r="AD24" s="8">
        <f t="shared" si="7"/>
        <v>23.143286973824356</v>
      </c>
      <c r="AE24" s="8">
        <f t="shared" si="8"/>
        <v>229.65994615340807</v>
      </c>
      <c r="AF24" s="8">
        <f t="shared" si="9"/>
        <v>95.281030606974838</v>
      </c>
      <c r="AG24" s="8">
        <f t="shared" si="19"/>
        <v>349.42575425001661</v>
      </c>
      <c r="AR24" s="8"/>
    </row>
    <row r="25" spans="4:44" x14ac:dyDescent="0.2">
      <c r="D25">
        <v>82</v>
      </c>
      <c r="E25" s="53">
        <v>6.573641999999999E-2</v>
      </c>
      <c r="G25">
        <v>22</v>
      </c>
      <c r="H25" s="69">
        <v>1.7170000000000001E-2</v>
      </c>
      <c r="I25" s="53">
        <f t="shared" si="10"/>
        <v>1.7024261405780658E-2</v>
      </c>
      <c r="J25" s="53">
        <f t="shared" si="0"/>
        <v>0.68760980149587192</v>
      </c>
      <c r="K25" s="53">
        <f t="shared" si="11"/>
        <v>1.7850098303096074E-2</v>
      </c>
      <c r="M25" s="8">
        <f t="shared" si="12"/>
        <v>71318.587575951708</v>
      </c>
      <c r="N25" s="8">
        <f t="shared" si="13"/>
        <v>17829.646893987927</v>
      </c>
      <c r="O25" s="8">
        <f t="shared" si="1"/>
        <v>89148.234469939634</v>
      </c>
      <c r="Q25" s="53">
        <f t="shared" si="14"/>
        <v>1.6612120414010972E-2</v>
      </c>
      <c r="S25" s="8">
        <f t="shared" si="15"/>
        <v>75.783317194896114</v>
      </c>
      <c r="T25" s="8">
        <f t="shared" si="16"/>
        <v>1276.1505956842075</v>
      </c>
      <c r="U25" s="8">
        <f t="shared" si="17"/>
        <v>12581.102981493003</v>
      </c>
      <c r="V25" s="8">
        <f t="shared" si="18"/>
        <v>5895.1179999999995</v>
      </c>
      <c r="X25" s="8">
        <f t="shared" si="2"/>
        <v>1.5738654496721103</v>
      </c>
      <c r="Y25" s="8">
        <f t="shared" si="3"/>
        <v>26.503053778452511</v>
      </c>
      <c r="Z25" s="8">
        <f t="shared" si="4"/>
        <v>261.28393470050128</v>
      </c>
      <c r="AA25" s="8">
        <f t="shared" si="5"/>
        <v>122.42961756449766</v>
      </c>
      <c r="AC25" s="8">
        <f t="shared" si="6"/>
        <v>1.0822053094302508</v>
      </c>
      <c r="AD25" s="8">
        <f t="shared" si="7"/>
        <v>18.223759547636149</v>
      </c>
      <c r="AE25" s="8">
        <f t="shared" si="8"/>
        <v>179.66139447347206</v>
      </c>
      <c r="AF25" s="8">
        <f t="shared" si="9"/>
        <v>84.183805030739748</v>
      </c>
      <c r="AG25" s="8">
        <f t="shared" si="19"/>
        <v>283.15116436127818</v>
      </c>
      <c r="AR25" s="8"/>
    </row>
    <row r="26" spans="4:44" x14ac:dyDescent="0.2">
      <c r="D26">
        <v>83</v>
      </c>
      <c r="E26" s="53">
        <v>7.2184380000000006E-2</v>
      </c>
      <c r="G26">
        <v>23</v>
      </c>
      <c r="H26" s="69">
        <v>1.7229999999999999E-2</v>
      </c>
      <c r="I26" s="53">
        <f t="shared" si="10"/>
        <v>1.708324685605353E-2</v>
      </c>
      <c r="J26" s="53">
        <f t="shared" si="0"/>
        <v>0.6750863450558523</v>
      </c>
      <c r="K26" s="53">
        <f t="shared" si="11"/>
        <v>1.8380926762056722E-2</v>
      </c>
      <c r="M26" s="8">
        <f t="shared" si="12"/>
        <v>71043.495814575712</v>
      </c>
      <c r="N26" s="8">
        <f t="shared" si="13"/>
        <v>17760.873953643928</v>
      </c>
      <c r="O26" s="8">
        <f t="shared" si="1"/>
        <v>88804.369768219636</v>
      </c>
      <c r="Q26" s="53">
        <f t="shared" si="14"/>
        <v>1.3192084225977226E-2</v>
      </c>
      <c r="S26" s="8">
        <f t="shared" si="15"/>
        <v>77.298983538794033</v>
      </c>
      <c r="T26" s="8">
        <f t="shared" si="16"/>
        <v>1271.2281970910788</v>
      </c>
      <c r="U26" s="8">
        <f t="shared" si="17"/>
        <v>12442.200472155097</v>
      </c>
      <c r="V26" s="8">
        <f t="shared" si="18"/>
        <v>6573.6419999999989</v>
      </c>
      <c r="X26" s="8">
        <f t="shared" si="2"/>
        <v>1.2841000224270984</v>
      </c>
      <c r="Y26" s="8">
        <f t="shared" si="3"/>
        <v>21.117795883763073</v>
      </c>
      <c r="Z26" s="8">
        <f t="shared" si="4"/>
        <v>206.69133245870464</v>
      </c>
      <c r="AA26" s="8">
        <f t="shared" si="5"/>
        <v>109.20213246259989</v>
      </c>
      <c r="AC26" s="8">
        <f t="shared" si="6"/>
        <v>0.8668783908264478</v>
      </c>
      <c r="AD26" s="8">
        <f t="shared" si="7"/>
        <v>14.256335638805135</v>
      </c>
      <c r="AE26" s="8">
        <f t="shared" si="8"/>
        <v>139.53449618427095</v>
      </c>
      <c r="AF26" s="8">
        <f t="shared" si="9"/>
        <v>73.720868476481598</v>
      </c>
      <c r="AG26" s="8">
        <f t="shared" si="19"/>
        <v>228.37857869038413</v>
      </c>
      <c r="AR26" s="8"/>
    </row>
    <row r="27" spans="4:44" x14ac:dyDescent="0.2">
      <c r="D27">
        <v>84</v>
      </c>
      <c r="E27" s="53">
        <v>8.1257309999999999E-2</v>
      </c>
      <c r="G27">
        <v>24</v>
      </c>
      <c r="H27" s="69">
        <v>1.7309999999999999E-2</v>
      </c>
      <c r="I27" s="53">
        <f t="shared" si="10"/>
        <v>1.7161888711255284E-2</v>
      </c>
      <c r="J27" s="53">
        <f t="shared" si="0"/>
        <v>0.66240022974749191</v>
      </c>
      <c r="K27" s="53">
        <f t="shared" si="11"/>
        <v>1.8970651380895643E-2</v>
      </c>
      <c r="M27" s="8">
        <f t="shared" si="12"/>
        <v>70811.211947926247</v>
      </c>
      <c r="N27" s="8">
        <f t="shared" si="13"/>
        <v>17702.802986981562</v>
      </c>
      <c r="O27" s="8">
        <f t="shared" si="1"/>
        <v>88514.014934907813</v>
      </c>
      <c r="Q27" s="53">
        <f t="shared" si="14"/>
        <v>1.0403848534434688E-2</v>
      </c>
      <c r="S27" s="8">
        <f t="shared" si="15"/>
        <v>78.844963209569912</v>
      </c>
      <c r="T27" s="8">
        <f t="shared" si="16"/>
        <v>1267.0717884342632</v>
      </c>
      <c r="U27" s="8">
        <f t="shared" si="17"/>
        <v>12315.919399968112</v>
      </c>
      <c r="V27" s="8">
        <f t="shared" si="18"/>
        <v>7218.438000000001</v>
      </c>
      <c r="X27" s="8">
        <f t="shared" si="2"/>
        <v>1.0401293954547219</v>
      </c>
      <c r="Y27" s="8">
        <f t="shared" si="3"/>
        <v>16.715317753384397</v>
      </c>
      <c r="Z27" s="8">
        <f t="shared" si="4"/>
        <v>162.47264604472625</v>
      </c>
      <c r="AA27" s="8">
        <f t="shared" si="5"/>
        <v>95.226242075994605</v>
      </c>
      <c r="AC27" s="8">
        <f t="shared" si="6"/>
        <v>0.68898195051632771</v>
      </c>
      <c r="AD27" s="8">
        <f t="shared" si="7"/>
        <v>11.072230320144156</v>
      </c>
      <c r="AE27" s="8">
        <f t="shared" si="8"/>
        <v>107.6219180677096</v>
      </c>
      <c r="AF27" s="8">
        <f t="shared" si="9"/>
        <v>63.077884629129109</v>
      </c>
      <c r="AG27" s="8">
        <f t="shared" si="19"/>
        <v>182.46101496749918</v>
      </c>
      <c r="AR27" s="8"/>
    </row>
    <row r="28" spans="4:44" x14ac:dyDescent="0.2">
      <c r="D28">
        <v>85</v>
      </c>
      <c r="E28" s="53">
        <v>9.2639579999999999E-2</v>
      </c>
      <c r="G28">
        <v>25</v>
      </c>
      <c r="H28" s="70">
        <v>1.7420000000000001E-2</v>
      </c>
      <c r="I28" s="53">
        <f t="shared" si="10"/>
        <v>1.7270011164954024E-2</v>
      </c>
      <c r="J28" s="53">
        <f t="shared" si="0"/>
        <v>0.64937151806369853</v>
      </c>
      <c r="K28" s="53">
        <f t="shared" si="11"/>
        <v>1.9864950053723782E-2</v>
      </c>
      <c r="M28" s="8">
        <f t="shared" si="12"/>
        <v>70642.835109868087</v>
      </c>
      <c r="N28" s="8">
        <f t="shared" si="13"/>
        <v>17660.708777467022</v>
      </c>
      <c r="O28" s="8">
        <f t="shared" si="1"/>
        <v>88303.543887335109</v>
      </c>
      <c r="Q28" s="53">
        <f t="shared" si="14"/>
        <v>8.1246908205472191E-3</v>
      </c>
      <c r="S28" s="8">
        <f>S27*(1+$B$5)</f>
        <v>80.421862473761308</v>
      </c>
      <c r="T28" s="8">
        <f t="shared" si="16"/>
        <v>1264.05891045265</v>
      </c>
      <c r="U28" s="8">
        <f t="shared" si="17"/>
        <v>12166.479089067498</v>
      </c>
      <c r="V28" s="8">
        <f t="shared" si="18"/>
        <v>8125.7309999999998</v>
      </c>
      <c r="X28" s="8">
        <f t="shared" si="2"/>
        <v>0.83669687603414955</v>
      </c>
      <c r="Y28" s="8">
        <f t="shared" si="3"/>
        <v>13.151077442951911</v>
      </c>
      <c r="Z28" s="8">
        <f t="shared" si="4"/>
        <v>126.57820564002516</v>
      </c>
      <c r="AA28" s="8">
        <f t="shared" si="5"/>
        <v>84.538874555560511</v>
      </c>
      <c r="AC28" s="8">
        <f t="shared" si="6"/>
        <v>0.54332712054944987</v>
      </c>
      <c r="AD28" s="8">
        <f t="shared" si="7"/>
        <v>8.5399351233029446</v>
      </c>
      <c r="AE28" s="8">
        <f t="shared" si="8"/>
        <v>82.196281550242148</v>
      </c>
      <c r="AF28" s="8">
        <f t="shared" si="9"/>
        <v>54.897137305540909</v>
      </c>
      <c r="AG28" s="8">
        <f t="shared" si="19"/>
        <v>146.17668109963546</v>
      </c>
      <c r="AR28" s="8"/>
    </row>
    <row r="29" spans="4:44" x14ac:dyDescent="0.2">
      <c r="D29">
        <v>86</v>
      </c>
      <c r="E29" s="53">
        <v>0.10700140000000001</v>
      </c>
      <c r="G29">
        <v>26</v>
      </c>
      <c r="H29" s="69">
        <v>1.753E-2</v>
      </c>
      <c r="I29" s="53">
        <f t="shared" si="10"/>
        <v>1.7378121929451623E-2</v>
      </c>
      <c r="J29" s="53">
        <f t="shared" si="0"/>
        <v>0.63646161436376603</v>
      </c>
      <c r="K29" s="53">
        <f t="shared" si="11"/>
        <v>2.0080891041891539E-2</v>
      </c>
      <c r="M29" s="8">
        <f t="shared" si="12"/>
        <v>70490.078696738288</v>
      </c>
      <c r="N29" s="8">
        <f t="shared" si="13"/>
        <v>17622.519674184572</v>
      </c>
      <c r="O29" s="8">
        <f t="shared" si="1"/>
        <v>88112.59837092286</v>
      </c>
      <c r="Q29" s="53">
        <f t="shared" si="14"/>
        <v>6.2662194440065893E-3</v>
      </c>
      <c r="S29" s="8">
        <f t="shared" si="15"/>
        <v>82.030299723236539</v>
      </c>
      <c r="T29" s="8">
        <f t="shared" si="16"/>
        <v>1261.3255390520656</v>
      </c>
      <c r="U29" s="8">
        <f t="shared" si="17"/>
        <v>11989.760558509783</v>
      </c>
      <c r="V29" s="8">
        <f t="shared" si="18"/>
        <v>9263.9580000000005</v>
      </c>
      <c r="X29" s="8">
        <f t="shared" si="2"/>
        <v>0.66647082316811701</v>
      </c>
      <c r="Y29" s="8">
        <f t="shared" si="3"/>
        <v>10.24788002885809</v>
      </c>
      <c r="Z29" s="8">
        <f t="shared" si="4"/>
        <v>97.413097550283524</v>
      </c>
      <c r="AA29" s="8">
        <f t="shared" si="5"/>
        <v>75.266794524534973</v>
      </c>
      <c r="AC29" s="8">
        <f t="shared" si="6"/>
        <v>0.42418309603992777</v>
      </c>
      <c r="AD29" s="8">
        <f t="shared" si="7"/>
        <v>6.5223822669732172</v>
      </c>
      <c r="AE29" s="8">
        <f t="shared" si="8"/>
        <v>61.999697327028471</v>
      </c>
      <c r="AF29" s="8">
        <f t="shared" si="9"/>
        <v>47.904425551071391</v>
      </c>
      <c r="AG29" s="8">
        <f t="shared" si="19"/>
        <v>116.85068824111301</v>
      </c>
      <c r="AR29" s="8"/>
    </row>
    <row r="30" spans="4:44" x14ac:dyDescent="0.2">
      <c r="D30">
        <v>87</v>
      </c>
      <c r="E30" s="53">
        <v>0.12226466000000001</v>
      </c>
      <c r="G30">
        <v>27</v>
      </c>
      <c r="H30" s="69">
        <v>1.7670000000000002E-2</v>
      </c>
      <c r="I30" s="53">
        <f t="shared" si="10"/>
        <v>1.7515700546020859E-2</v>
      </c>
      <c r="J30" s="53">
        <f t="shared" si="0"/>
        <v>0.62317748399322537</v>
      </c>
      <c r="K30" s="53">
        <f t="shared" si="11"/>
        <v>2.1092744576820859E-2</v>
      </c>
      <c r="M30" s="8">
        <f t="shared" si="12"/>
        <v>70408.860022588604</v>
      </c>
      <c r="N30" s="8">
        <f t="shared" si="13"/>
        <v>17602.215005647151</v>
      </c>
      <c r="O30" s="8">
        <f t="shared" si="1"/>
        <v>88011.075028235762</v>
      </c>
      <c r="Q30" s="53">
        <f t="shared" si="14"/>
        <v>4.7563664121720627E-3</v>
      </c>
      <c r="S30" s="8">
        <f t="shared" si="15"/>
        <v>83.670905717701274</v>
      </c>
      <c r="T30" s="8">
        <f t="shared" si="16"/>
        <v>1259.8722396679968</v>
      </c>
      <c r="U30" s="8">
        <f t="shared" si="17"/>
        <v>11786.386021906423</v>
      </c>
      <c r="V30" s="8">
        <f t="shared" si="18"/>
        <v>10700.140000000001</v>
      </c>
      <c r="X30" s="8">
        <f t="shared" si="2"/>
        <v>0.52430025630590182</v>
      </c>
      <c r="Y30" s="8">
        <f t="shared" si="3"/>
        <v>7.8946359251717313</v>
      </c>
      <c r="Z30" s="8">
        <f t="shared" si="4"/>
        <v>73.856081265037503</v>
      </c>
      <c r="AA30" s="8">
        <f t="shared" si="5"/>
        <v>67.049425321592679</v>
      </c>
      <c r="AC30" s="8">
        <f t="shared" si="6"/>
        <v>0.32673211458171508</v>
      </c>
      <c r="AD30" s="8">
        <f t="shared" si="7"/>
        <v>4.9197593528910488</v>
      </c>
      <c r="AE30" s="8">
        <f t="shared" si="8"/>
        <v>46.025446900345258</v>
      </c>
      <c r="AF30" s="8">
        <f t="shared" si="9"/>
        <v>41.783692175101784</v>
      </c>
      <c r="AG30" s="8">
        <f t="shared" si="19"/>
        <v>93.055630542919801</v>
      </c>
      <c r="AR30" s="8"/>
    </row>
    <row r="31" spans="4:44" x14ac:dyDescent="0.2">
      <c r="D31">
        <v>88</v>
      </c>
      <c r="E31" s="53">
        <v>0.13987938999999999</v>
      </c>
      <c r="G31">
        <v>28</v>
      </c>
      <c r="H31" s="69">
        <v>1.7809999999999999E-2</v>
      </c>
      <c r="I31" s="53">
        <f t="shared" si="10"/>
        <v>1.7653260237318041E-2</v>
      </c>
      <c r="J31" s="53">
        <f t="shared" si="0"/>
        <v>0.61000307146135635</v>
      </c>
      <c r="K31" s="53">
        <f t="shared" si="11"/>
        <v>2.1367371902342166E-2</v>
      </c>
      <c r="M31" s="8">
        <f t="shared" si="12"/>
        <v>70347.051498662579</v>
      </c>
      <c r="N31" s="8">
        <f t="shared" si="13"/>
        <v>17586.762874665645</v>
      </c>
      <c r="O31" s="8">
        <f t="shared" si="1"/>
        <v>87933.81437332822</v>
      </c>
      <c r="Q31" s="53">
        <f t="shared" si="14"/>
        <v>3.5486062564595612E-3</v>
      </c>
      <c r="S31" s="8">
        <f t="shared" si="15"/>
        <v>85.344323832055295</v>
      </c>
      <c r="T31" s="8">
        <f t="shared" si="16"/>
        <v>1258.7662589228987</v>
      </c>
      <c r="U31" s="8">
        <f t="shared" si="17"/>
        <v>11574.75926245052</v>
      </c>
      <c r="V31" s="8">
        <f t="shared" si="18"/>
        <v>12226.466</v>
      </c>
      <c r="X31" s="8">
        <f t="shared" si="2"/>
        <v>0.40592887534432348</v>
      </c>
      <c r="Y31" s="8">
        <f t="shared" si="3"/>
        <v>5.9871535547163575</v>
      </c>
      <c r="Z31" s="8">
        <f t="shared" si="4"/>
        <v>55.053796184897131</v>
      </c>
      <c r="AA31" s="8">
        <f t="shared" si="5"/>
        <v>58.153552221963714</v>
      </c>
      <c r="AC31" s="8">
        <f t="shared" si="6"/>
        <v>0.24761786075489137</v>
      </c>
      <c r="AD31" s="8">
        <f t="shared" si="7"/>
        <v>3.6521820576877557</v>
      </c>
      <c r="AE31" s="8">
        <f t="shared" si="8"/>
        <v>33.582984768394752</v>
      </c>
      <c r="AF31" s="8">
        <f t="shared" si="9"/>
        <v>35.473845471786248</v>
      </c>
      <c r="AG31" s="8">
        <f t="shared" si="19"/>
        <v>72.956630158623653</v>
      </c>
      <c r="AR31" s="8"/>
    </row>
    <row r="32" spans="4:44" x14ac:dyDescent="0.2">
      <c r="D32">
        <v>89</v>
      </c>
      <c r="E32" s="53">
        <v>0.16003311000000001</v>
      </c>
      <c r="G32">
        <v>29</v>
      </c>
      <c r="H32" s="69">
        <v>1.7950000000000001E-2</v>
      </c>
      <c r="I32" s="53">
        <f t="shared" si="10"/>
        <v>1.7790801008548941E-2</v>
      </c>
      <c r="J32" s="53">
        <f t="shared" si="0"/>
        <v>0.59694324969343315</v>
      </c>
      <c r="K32" s="53">
        <f t="shared" si="11"/>
        <v>2.1641942603014115E-2</v>
      </c>
      <c r="M32" s="8">
        <f t="shared" si="12"/>
        <v>70304.598166364871</v>
      </c>
      <c r="N32" s="8">
        <f t="shared" si="13"/>
        <v>17576.149541591218</v>
      </c>
      <c r="O32" s="8">
        <f t="shared" si="1"/>
        <v>87880.747707956092</v>
      </c>
      <c r="Q32" s="53">
        <f t="shared" si="14"/>
        <v>2.5943949712624419E-3</v>
      </c>
      <c r="S32" s="8">
        <f t="shared" si="15"/>
        <v>87.051210308696398</v>
      </c>
      <c r="T32" s="8">
        <f t="shared" si="16"/>
        <v>1258.0066134063245</v>
      </c>
      <c r="U32" s="8">
        <f t="shared" si="17"/>
        <v>11335.625987043495</v>
      </c>
      <c r="V32" s="8">
        <f t="shared" si="18"/>
        <v>13987.938999999998</v>
      </c>
      <c r="X32" s="8">
        <f t="shared" si="2"/>
        <v>0.30891046953381707</v>
      </c>
      <c r="Y32" s="8">
        <f t="shared" si="3"/>
        <v>4.4641701390011876</v>
      </c>
      <c r="Z32" s="8">
        <f t="shared" si="4"/>
        <v>40.225673298508134</v>
      </c>
      <c r="AA32" s="8">
        <f t="shared" si="5"/>
        <v>49.637687850374689</v>
      </c>
      <c r="AC32" s="8">
        <f t="shared" si="6"/>
        <v>0.18440201954784102</v>
      </c>
      <c r="AD32" s="8">
        <f t="shared" si="7"/>
        <v>2.6648562299597542</v>
      </c>
      <c r="AE32" s="8">
        <f t="shared" si="8"/>
        <v>24.012444139917807</v>
      </c>
      <c r="AF32" s="8">
        <f t="shared" si="9"/>
        <v>29.630882692670912</v>
      </c>
      <c r="AG32" s="8">
        <f t="shared" si="19"/>
        <v>56.492585082096312</v>
      </c>
      <c r="AR32" s="8"/>
    </row>
    <row r="33" spans="4:44" x14ac:dyDescent="0.2">
      <c r="D33">
        <v>90</v>
      </c>
      <c r="E33" s="53">
        <v>0.18075868</v>
      </c>
      <c r="G33">
        <v>30</v>
      </c>
      <c r="H33" s="70">
        <v>1.8089999999999998E-2</v>
      </c>
      <c r="I33" s="53">
        <f t="shared" si="10"/>
        <v>1.7928322864917846E-2</v>
      </c>
      <c r="J33" s="53">
        <f t="shared" si="0"/>
        <v>0.58400269236672897</v>
      </c>
      <c r="K33" s="53">
        <f t="shared" si="11"/>
        <v>2.1916456699616019E-2</v>
      </c>
      <c r="M33" s="8">
        <f t="shared" si="12"/>
        <v>70281.461057879016</v>
      </c>
      <c r="N33" s="8">
        <f t="shared" si="13"/>
        <v>17570.365264469754</v>
      </c>
      <c r="O33" s="8">
        <f t="shared" si="1"/>
        <v>87851.826322348774</v>
      </c>
      <c r="Q33" s="53">
        <f t="shared" si="14"/>
        <v>1.8523249941265097E-3</v>
      </c>
      <c r="S33" s="8">
        <f t="shared" si="15"/>
        <v>88.79223451487033</v>
      </c>
      <c r="T33" s="8">
        <f t="shared" si="16"/>
        <v>1257.5926058413936</v>
      </c>
      <c r="U33" s="8">
        <f t="shared" si="17"/>
        <v>11066.373899850516</v>
      </c>
      <c r="V33" s="8">
        <f t="shared" si="18"/>
        <v>16003.311000000002</v>
      </c>
      <c r="X33" s="8">
        <f t="shared" si="2"/>
        <v>0.230362126712535</v>
      </c>
      <c r="Y33" s="8">
        <f t="shared" si="3"/>
        <v>3.2626919324917418</v>
      </c>
      <c r="Z33" s="8">
        <f t="shared" si="4"/>
        <v>28.710544795882114</v>
      </c>
      <c r="AA33" s="8">
        <f t="shared" si="5"/>
        <v>41.518909581948925</v>
      </c>
      <c r="AC33" s="8">
        <f t="shared" si="6"/>
        <v>0.13453210221944603</v>
      </c>
      <c r="AD33" s="8">
        <f t="shared" si="7"/>
        <v>1.9054208729383832</v>
      </c>
      <c r="AE33" s="8">
        <f t="shared" si="8"/>
        <v>16.767035460110733</v>
      </c>
      <c r="AF33" s="8">
        <f t="shared" si="9"/>
        <v>24.247154979988952</v>
      </c>
      <c r="AG33" s="8">
        <f t="shared" si="19"/>
        <v>43.054143415257514</v>
      </c>
      <c r="AR33" s="8"/>
    </row>
    <row r="34" spans="4:44" x14ac:dyDescent="0.2">
      <c r="D34">
        <v>91</v>
      </c>
      <c r="E34" s="53">
        <v>0.20019365</v>
      </c>
      <c r="G34">
        <v>31</v>
      </c>
      <c r="H34" s="69">
        <v>1.823E-2</v>
      </c>
      <c r="I34" s="53">
        <f t="shared" si="10"/>
        <v>1.8065825811626232E-2</v>
      </c>
      <c r="J34" s="53">
        <f t="shared" si="0"/>
        <v>0.5711858731399696</v>
      </c>
      <c r="K34" s="53">
        <f t="shared" si="11"/>
        <v>2.2190914212877874E-2</v>
      </c>
      <c r="M34" s="8">
        <f t="shared" si="12"/>
        <v>70277.617137152338</v>
      </c>
      <c r="N34" s="8">
        <f t="shared" si="13"/>
        <v>17569.404284288084</v>
      </c>
      <c r="O34" s="8">
        <f t="shared" si="1"/>
        <v>87847.021421440426</v>
      </c>
      <c r="Q34" s="53">
        <f t="shared" si="14"/>
        <v>1.2898759972686147E-3</v>
      </c>
      <c r="S34" s="8">
        <f t="shared" si="15"/>
        <v>90.568079205167734</v>
      </c>
      <c r="T34" s="8">
        <f t="shared" si="16"/>
        <v>1257.5238240287997</v>
      </c>
      <c r="U34" s="8">
        <f t="shared" si="17"/>
        <v>10792.72874414537</v>
      </c>
      <c r="V34" s="8">
        <f t="shared" si="18"/>
        <v>18075.868000000002</v>
      </c>
      <c r="X34" s="8">
        <f t="shared" si="2"/>
        <v>0.16776151678176157</v>
      </c>
      <c r="Y34" s="8">
        <f t="shared" si="3"/>
        <v>2.3293428099580922</v>
      </c>
      <c r="Z34" s="8">
        <f t="shared" si="4"/>
        <v>19.991641207608083</v>
      </c>
      <c r="AA34" s="8">
        <f t="shared" si="5"/>
        <v>33.482382086931565</v>
      </c>
      <c r="AC34" s="8">
        <f t="shared" si="6"/>
        <v>9.5823008442276147E-2</v>
      </c>
      <c r="AD34" s="8">
        <f t="shared" si="7"/>
        <v>1.3304877067482233</v>
      </c>
      <c r="AE34" s="8">
        <f t="shared" si="8"/>
        <v>11.418943038668619</v>
      </c>
      <c r="AF34" s="8">
        <f t="shared" si="9"/>
        <v>19.124663647130085</v>
      </c>
      <c r="AG34" s="8">
        <f t="shared" si="19"/>
        <v>31.969917400989203</v>
      </c>
      <c r="AR34" s="8"/>
    </row>
    <row r="35" spans="4:44" x14ac:dyDescent="0.2">
      <c r="D35">
        <v>92</v>
      </c>
      <c r="E35" s="53">
        <v>0.22469547000000001</v>
      </c>
      <c r="G35">
        <v>32</v>
      </c>
      <c r="H35" s="69">
        <v>1.8380000000000001E-2</v>
      </c>
      <c r="I35" s="53">
        <f t="shared" si="10"/>
        <v>1.8213129419358026E-2</v>
      </c>
      <c r="J35" s="53">
        <f t="shared" si="0"/>
        <v>0.55832159839081263</v>
      </c>
      <c r="K35" s="53">
        <f t="shared" si="11"/>
        <v>2.2779541259043735E-2</v>
      </c>
      <c r="M35" s="8">
        <f t="shared" si="12"/>
        <v>70315.150647017988</v>
      </c>
      <c r="N35" s="8">
        <f t="shared" si="13"/>
        <v>17578.787661754497</v>
      </c>
      <c r="O35" s="8">
        <f t="shared" si="1"/>
        <v>87893.938308772485</v>
      </c>
      <c r="Q35" s="53">
        <f t="shared" si="14"/>
        <v>8.7690336132881762E-4</v>
      </c>
      <c r="S35" s="8">
        <f t="shared" si="15"/>
        <v>92.379440789271086</v>
      </c>
      <c r="T35" s="8">
        <f t="shared" si="16"/>
        <v>1258.1954359128988</v>
      </c>
      <c r="U35" s="8">
        <f t="shared" si="17"/>
        <v>10542.320078829674</v>
      </c>
      <c r="V35" s="8">
        <f t="shared" si="18"/>
        <v>20019.365000000002</v>
      </c>
      <c r="X35" s="8">
        <f t="shared" si="2"/>
        <v>0.11915802331517798</v>
      </c>
      <c r="Y35" s="8">
        <f t="shared" si="3"/>
        <v>1.6229160926569697</v>
      </c>
      <c r="Z35" s="8">
        <f t="shared" si="4"/>
        <v>13.598285625205367</v>
      </c>
      <c r="AA35" s="8">
        <f t="shared" si="5"/>
        <v>25.822498394059402</v>
      </c>
      <c r="AC35" s="8">
        <f t="shared" si="6"/>
        <v>6.6528498038419884E-2</v>
      </c>
      <c r="AD35" s="8">
        <f t="shared" si="7"/>
        <v>0.90610910690641144</v>
      </c>
      <c r="AE35" s="8">
        <f t="shared" si="8"/>
        <v>7.5922165656394718</v>
      </c>
      <c r="AF35" s="8">
        <f t="shared" si="9"/>
        <v>14.417258577815437</v>
      </c>
      <c r="AG35" s="8">
        <f t="shared" si="19"/>
        <v>22.982112748399739</v>
      </c>
      <c r="AR35" s="8"/>
    </row>
    <row r="36" spans="4:44" x14ac:dyDescent="0.2">
      <c r="D36">
        <v>93</v>
      </c>
      <c r="E36" s="53">
        <v>0.24599945000000001</v>
      </c>
      <c r="G36">
        <v>33</v>
      </c>
      <c r="H36" s="69">
        <v>1.8530000000000001E-2</v>
      </c>
      <c r="I36" s="53">
        <f t="shared" si="10"/>
        <v>1.8360411331932485E-2</v>
      </c>
      <c r="J36" s="53">
        <f t="shared" si="0"/>
        <v>0.54558668670354882</v>
      </c>
      <c r="K36" s="53">
        <f t="shared" si="11"/>
        <v>2.3073432534315021E-2</v>
      </c>
      <c r="M36" s="8">
        <f t="shared" si="12"/>
        <v>70373.383287097691</v>
      </c>
      <c r="N36" s="8">
        <f t="shared" si="13"/>
        <v>17593.345821774423</v>
      </c>
      <c r="O36" s="8">
        <f t="shared" si="1"/>
        <v>87966.72910887211</v>
      </c>
      <c r="Q36" s="53">
        <f t="shared" si="14"/>
        <v>5.7788707614889016E-4</v>
      </c>
      <c r="S36" s="8">
        <f t="shared" si="15"/>
        <v>94.227029605056515</v>
      </c>
      <c r="T36" s="8">
        <f t="shared" si="16"/>
        <v>1259.2374310063492</v>
      </c>
      <c r="U36" s="8">
        <f t="shared" si="17"/>
        <v>10227.824621518712</v>
      </c>
      <c r="V36" s="8">
        <f t="shared" si="18"/>
        <v>22469.547000000002</v>
      </c>
      <c r="X36" s="8">
        <f t="shared" ref="X36:X53" si="20">S36*Q35</f>
        <v>8.2627998988704071E-2</v>
      </c>
      <c r="Y36" s="8">
        <f t="shared" ref="Y36:Y53" si="21">T36*Q35</f>
        <v>1.1042295359605327</v>
      </c>
      <c r="Z36" s="8">
        <f t="shared" ref="Z36:Z53" si="22">U36*Q35</f>
        <v>8.9688137896914011</v>
      </c>
      <c r="AA36" s="8">
        <f t="shared" ref="AA36:AA53" si="23">V36*Q35</f>
        <v>19.703621291835852</v>
      </c>
      <c r="AC36" s="8">
        <f t="shared" ref="AC36:AC53" si="24">X36*J36</f>
        <v>4.5080736197191239E-2</v>
      </c>
      <c r="AD36" s="8">
        <f t="shared" ref="AD36:AD53" si="25">Y36*J36</f>
        <v>0.60245293388490428</v>
      </c>
      <c r="AE36" s="8">
        <f t="shared" ref="AE36:AE53" si="26">Z36*J36</f>
        <v>4.8932653991788309</v>
      </c>
      <c r="AF36" s="8">
        <f t="shared" ref="AF36:AF53" si="27">AA36*J36</f>
        <v>10.75003345667422</v>
      </c>
      <c r="AG36" s="8">
        <f t="shared" si="19"/>
        <v>16.290832525935148</v>
      </c>
      <c r="AR36" s="8"/>
    </row>
    <row r="37" spans="4:44" x14ac:dyDescent="0.2">
      <c r="D37">
        <v>94</v>
      </c>
      <c r="E37" s="53">
        <v>0.27561788000000004</v>
      </c>
      <c r="G37">
        <v>34</v>
      </c>
      <c r="H37" s="69">
        <v>1.8679999999999999E-2</v>
      </c>
      <c r="I37" s="53">
        <f t="shared" si="10"/>
        <v>1.8507671555739718E-2</v>
      </c>
      <c r="J37" s="53">
        <f t="shared" si="0"/>
        <v>0.53298562087793011</v>
      </c>
      <c r="K37" s="53">
        <f t="shared" si="11"/>
        <v>2.3367258941378585E-2</v>
      </c>
      <c r="M37" s="8">
        <f t="shared" si="12"/>
        <v>70452.361876930736</v>
      </c>
      <c r="N37" s="8">
        <f t="shared" si="13"/>
        <v>17613.090469232684</v>
      </c>
      <c r="O37" s="8">
        <f t="shared" si="1"/>
        <v>88065.452346163423</v>
      </c>
      <c r="Q37" s="53">
        <f t="shared" si="14"/>
        <v>3.7036809726603181E-4</v>
      </c>
      <c r="S37" s="8">
        <f t="shared" si="15"/>
        <v>96.111570197157647</v>
      </c>
      <c r="T37" s="8">
        <f t="shared" si="16"/>
        <v>1260.6506470820941</v>
      </c>
      <c r="U37" s="8">
        <f t="shared" si="17"/>
        <v>9957.9479241009012</v>
      </c>
      <c r="V37" s="8">
        <f t="shared" si="18"/>
        <v>24599.945</v>
      </c>
      <c r="X37" s="8">
        <f t="shared" si="20"/>
        <v>5.5541634285314244E-2</v>
      </c>
      <c r="Y37" s="8">
        <f t="shared" si="21"/>
        <v>0.72851371648747776</v>
      </c>
      <c r="Z37" s="8">
        <f t="shared" si="22"/>
        <v>5.7545694103015803</v>
      </c>
      <c r="AA37" s="8">
        <f t="shared" si="23"/>
        <v>14.21599028947351</v>
      </c>
      <c r="AC37" s="8">
        <f t="shared" si="24"/>
        <v>2.9602892434133141E-2</v>
      </c>
      <c r="AD37" s="8">
        <f t="shared" si="25"/>
        <v>0.3882873355001667</v>
      </c>
      <c r="AE37" s="8">
        <f t="shared" si="26"/>
        <v>3.0671027500347319</v>
      </c>
      <c r="AF37" s="8">
        <f t="shared" si="27"/>
        <v>7.5769184108296637</v>
      </c>
      <c r="AG37" s="8">
        <f t="shared" si="19"/>
        <v>11.061911388798695</v>
      </c>
      <c r="AR37" s="8"/>
    </row>
    <row r="38" spans="4:44" x14ac:dyDescent="0.2">
      <c r="D38">
        <v>95</v>
      </c>
      <c r="E38" s="53">
        <v>0.30556044000000004</v>
      </c>
      <c r="G38">
        <v>35</v>
      </c>
      <c r="H38" s="70">
        <v>1.882E-2</v>
      </c>
      <c r="I38" s="53">
        <f t="shared" si="10"/>
        <v>1.8645094868839453E-2</v>
      </c>
      <c r="J38" s="53">
        <f t="shared" si="0"/>
        <v>0.52070150920109937</v>
      </c>
      <c r="K38" s="53">
        <f t="shared" si="11"/>
        <v>2.3317487514230243E-2</v>
      </c>
      <c r="M38" s="8">
        <f t="shared" si="12"/>
        <v>70527.918740271954</v>
      </c>
      <c r="N38" s="8">
        <f t="shared" si="13"/>
        <v>17631.979685067989</v>
      </c>
      <c r="O38" s="8">
        <f t="shared" si="1"/>
        <v>88159.898425339939</v>
      </c>
      <c r="Q38" s="53">
        <f t="shared" si="14"/>
        <v>2.2804482335624416E-4</v>
      </c>
      <c r="S38" s="8">
        <f t="shared" si="15"/>
        <v>98.033801601100805</v>
      </c>
      <c r="T38" s="8">
        <f t="shared" si="16"/>
        <v>1262.0026359455617</v>
      </c>
      <c r="U38" s="8">
        <f t="shared" si="17"/>
        <v>9577.0449716898602</v>
      </c>
      <c r="V38" s="8">
        <f t="shared" si="18"/>
        <v>27561.788000000004</v>
      </c>
      <c r="X38" s="8">
        <f t="shared" si="20"/>
        <v>3.6308592566755366E-2</v>
      </c>
      <c r="Y38" s="8">
        <f t="shared" si="21"/>
        <v>0.46740551501987432</v>
      </c>
      <c r="Z38" s="8">
        <f t="shared" si="22"/>
        <v>3.5470319235959908</v>
      </c>
      <c r="AA38" s="8">
        <f t="shared" si="23"/>
        <v>10.208006978809749</v>
      </c>
      <c r="AC38" s="8">
        <f t="shared" si="24"/>
        <v>1.8905938946477338E-2</v>
      </c>
      <c r="AD38" s="8">
        <f t="shared" si="25"/>
        <v>0.24337875707976567</v>
      </c>
      <c r="AE38" s="8">
        <f t="shared" si="26"/>
        <v>1.846944875800911</v>
      </c>
      <c r="AF38" s="8">
        <f t="shared" si="27"/>
        <v>5.3153246398015908</v>
      </c>
      <c r="AG38" s="8">
        <f t="shared" si="19"/>
        <v>7.4245542116287453</v>
      </c>
      <c r="AR38" s="8"/>
    </row>
    <row r="39" spans="4:44" x14ac:dyDescent="0.2">
      <c r="D39">
        <v>96</v>
      </c>
      <c r="E39" s="53">
        <v>0.33257691</v>
      </c>
      <c r="G39">
        <v>36</v>
      </c>
      <c r="H39" s="69">
        <v>1.8970000000000001E-2</v>
      </c>
      <c r="I39" s="53">
        <f t="shared" si="10"/>
        <v>1.8792313179137165E-2</v>
      </c>
      <c r="J39" s="53">
        <f t="shared" si="0"/>
        <v>0.50838142605608005</v>
      </c>
      <c r="K39" s="53">
        <f t="shared" si="11"/>
        <v>2.3944954039557029E-2</v>
      </c>
      <c r="M39" s="8">
        <f t="shared" si="12"/>
        <v>70647.871904893269</v>
      </c>
      <c r="N39" s="8">
        <f t="shared" si="13"/>
        <v>17661.967976223317</v>
      </c>
      <c r="O39" s="8">
        <f t="shared" si="1"/>
        <v>88309.839881116583</v>
      </c>
      <c r="Q39" s="53">
        <f t="shared" si="14"/>
        <v>1.3460884477301972E-4</v>
      </c>
      <c r="S39" s="8">
        <f t="shared" si="15"/>
        <v>99.994477633122827</v>
      </c>
      <c r="T39" s="8">
        <f t="shared" si="16"/>
        <v>1264.1490371529981</v>
      </c>
      <c r="U39" s="8">
        <f t="shared" si="17"/>
        <v>9196.7936339269563</v>
      </c>
      <c r="V39" s="8">
        <f t="shared" si="18"/>
        <v>30556.044000000005</v>
      </c>
      <c r="X39" s="8">
        <f t="shared" si="20"/>
        <v>2.2803222988445403E-2</v>
      </c>
      <c r="Y39" s="8">
        <f t="shared" si="21"/>
        <v>0.28828264387352159</v>
      </c>
      <c r="Z39" s="8">
        <f t="shared" si="22"/>
        <v>2.0972811796927036</v>
      </c>
      <c r="AA39" s="8">
        <f t="shared" si="23"/>
        <v>6.9681476564456251</v>
      </c>
      <c r="AC39" s="8">
        <f t="shared" si="24"/>
        <v>1.1592735021540661E-2</v>
      </c>
      <c r="AD39" s="8">
        <f t="shared" si="25"/>
        <v>0.14655754159963799</v>
      </c>
      <c r="AE39" s="8">
        <f t="shared" si="26"/>
        <v>1.0662187969727546</v>
      </c>
      <c r="AF39" s="8">
        <f t="shared" si="27"/>
        <v>3.542476842553159</v>
      </c>
      <c r="AG39" s="8">
        <f t="shared" si="19"/>
        <v>4.7668459161470924</v>
      </c>
      <c r="AR39" s="8"/>
    </row>
    <row r="40" spans="4:44" x14ac:dyDescent="0.2">
      <c r="D40">
        <v>97</v>
      </c>
      <c r="E40" s="53">
        <v>0.35657767000000001</v>
      </c>
      <c r="G40">
        <v>37</v>
      </c>
      <c r="H40" s="69">
        <v>1.9109999999999999E-2</v>
      </c>
      <c r="I40" s="53">
        <f t="shared" si="10"/>
        <v>1.8929697384094998E-2</v>
      </c>
      <c r="J40" s="53">
        <f t="shared" si="0"/>
        <v>0.49638730346167431</v>
      </c>
      <c r="K40" s="53">
        <f t="shared" si="11"/>
        <v>2.3875528762577144E-2</v>
      </c>
      <c r="M40" s="8">
        <f t="shared" si="12"/>
        <v>70763.116165154977</v>
      </c>
      <c r="N40" s="8">
        <f t="shared" si="13"/>
        <v>17690.779041288744</v>
      </c>
      <c r="O40" s="8">
        <f t="shared" si="1"/>
        <v>88453.895206443718</v>
      </c>
      <c r="Q40" s="53">
        <f t="shared" si="14"/>
        <v>7.6364893451778303E-5</v>
      </c>
      <c r="S40" s="8">
        <f t="shared" si="15"/>
        <v>101.99436718578528</v>
      </c>
      <c r="T40" s="8">
        <f t="shared" si="16"/>
        <v>1266.2111788243478</v>
      </c>
      <c r="U40" s="8">
        <f t="shared" si="17"/>
        <v>8853.4235399131285</v>
      </c>
      <c r="V40" s="8">
        <f t="shared" si="18"/>
        <v>33257.690999999999</v>
      </c>
      <c r="X40" s="8">
        <f t="shared" si="20"/>
        <v>1.3729343940233747E-2</v>
      </c>
      <c r="Y40" s="8">
        <f t="shared" si="21"/>
        <v>0.17044322402022896</v>
      </c>
      <c r="Z40" s="8">
        <f t="shared" si="22"/>
        <v>1.1917491149939652</v>
      </c>
      <c r="AA40" s="8">
        <f t="shared" si="23"/>
        <v>4.4767793653280545</v>
      </c>
      <c r="AC40" s="8">
        <f t="shared" si="24"/>
        <v>6.8150720167905084E-3</v>
      </c>
      <c r="AD40" s="8">
        <f t="shared" si="25"/>
        <v>8.4605852364715531E-2</v>
      </c>
      <c r="AE40" s="8">
        <f t="shared" si="26"/>
        <v>0.59156912959469121</v>
      </c>
      <c r="AF40" s="8">
        <f t="shared" si="27"/>
        <v>2.2222164373480586</v>
      </c>
      <c r="AG40" s="8">
        <f t="shared" si="19"/>
        <v>2.9052064913242557</v>
      </c>
      <c r="AR40" s="8"/>
    </row>
    <row r="41" spans="4:44" x14ac:dyDescent="0.2">
      <c r="D41">
        <v>98</v>
      </c>
      <c r="E41" s="53">
        <v>0.37908291000000005</v>
      </c>
      <c r="G41">
        <v>38</v>
      </c>
      <c r="H41" s="69">
        <v>1.925E-2</v>
      </c>
      <c r="I41" s="53">
        <f t="shared" si="10"/>
        <v>1.9067062717225722E-2</v>
      </c>
      <c r="J41" s="53">
        <f t="shared" si="0"/>
        <v>0.48454334743921723</v>
      </c>
      <c r="K41" s="53">
        <f t="shared" si="11"/>
        <v>2.4149580043062495E-2</v>
      </c>
      <c r="M41" s="8">
        <f t="shared" si="12"/>
        <v>70897.975436315333</v>
      </c>
      <c r="N41" s="8">
        <f t="shared" si="13"/>
        <v>17724.493859078833</v>
      </c>
      <c r="O41" s="8">
        <f t="shared" si="1"/>
        <v>88622.46929539417</v>
      </c>
      <c r="Q41" s="53">
        <f t="shared" si="14"/>
        <v>4.1764646023703196E-5</v>
      </c>
      <c r="S41" s="8">
        <f t="shared" si="15"/>
        <v>104.03425452950098</v>
      </c>
      <c r="T41" s="8">
        <f t="shared" si="16"/>
        <v>1268.6243048420433</v>
      </c>
      <c r="U41" s="8">
        <f t="shared" si="17"/>
        <v>8551.321085669395</v>
      </c>
      <c r="V41" s="8">
        <f t="shared" si="18"/>
        <v>35657.767</v>
      </c>
      <c r="X41" s="8">
        <f t="shared" si="20"/>
        <v>7.9445647624805261E-3</v>
      </c>
      <c r="Y41" s="8">
        <f t="shared" si="21"/>
        <v>9.687835986959896E-2</v>
      </c>
      <c r="Z41" s="8">
        <f t="shared" si="22"/>
        <v>0.65302072357908847</v>
      </c>
      <c r="AA41" s="8">
        <f t="shared" si="23"/>
        <v>2.7230015776833363</v>
      </c>
      <c r="AC41" s="8">
        <f t="shared" si="24"/>
        <v>3.8494860039599639E-3</v>
      </c>
      <c r="AD41" s="8">
        <f t="shared" si="25"/>
        <v>4.6941764785636608E-2</v>
      </c>
      <c r="AE41" s="8">
        <f t="shared" si="26"/>
        <v>0.31641684735019132</v>
      </c>
      <c r="AF41" s="8">
        <f t="shared" si="27"/>
        <v>1.3194122995329536</v>
      </c>
      <c r="AG41" s="8">
        <f t="shared" si="19"/>
        <v>1.6866203976727414</v>
      </c>
      <c r="AR41" s="8"/>
    </row>
    <row r="42" spans="4:44" x14ac:dyDescent="0.2">
      <c r="D42">
        <v>99</v>
      </c>
      <c r="E42" s="53">
        <v>0.40251482</v>
      </c>
      <c r="G42">
        <v>39</v>
      </c>
      <c r="H42" s="69">
        <v>1.9390000000000001E-2</v>
      </c>
      <c r="I42" s="53">
        <f t="shared" si="10"/>
        <v>1.920440918371329E-2</v>
      </c>
      <c r="J42" s="53">
        <f t="shared" si="0"/>
        <v>0.47285241501935604</v>
      </c>
      <c r="K42" s="53">
        <f t="shared" si="11"/>
        <v>2.4423574910240862E-2</v>
      </c>
      <c r="M42" s="8">
        <f t="shared" si="12"/>
        <v>71052.557089339738</v>
      </c>
      <c r="N42" s="8">
        <f t="shared" si="13"/>
        <v>17763.139272334935</v>
      </c>
      <c r="O42" s="8">
        <f t="shared" si="1"/>
        <v>88815.696361674665</v>
      </c>
      <c r="Q42" s="53">
        <f t="shared" si="14"/>
        <v>2.2042525102830179E-5</v>
      </c>
      <c r="S42" s="8">
        <f t="shared" si="15"/>
        <v>106.11493962009101</v>
      </c>
      <c r="T42" s="8">
        <f t="shared" si="16"/>
        <v>1271.3903364656906</v>
      </c>
      <c r="U42" s="8">
        <f t="shared" si="17"/>
        <v>8270.2148084121927</v>
      </c>
      <c r="V42" s="8">
        <f t="shared" si="18"/>
        <v>37908.291000000005</v>
      </c>
      <c r="X42" s="8">
        <f t="shared" si="20"/>
        <v>4.431852891059739E-3</v>
      </c>
      <c r="Y42" s="8">
        <f t="shared" si="21"/>
        <v>5.3099167360446474E-2</v>
      </c>
      <c r="Z42" s="8">
        <f t="shared" si="22"/>
        <v>0.34540259401332357</v>
      </c>
      <c r="AA42" s="8">
        <f t="shared" si="23"/>
        <v>1.5832263549785339</v>
      </c>
      <c r="AC42" s="8">
        <f t="shared" si="24"/>
        <v>2.0956123425481124E-3</v>
      </c>
      <c r="AD42" s="8">
        <f t="shared" si="25"/>
        <v>2.5108069521904079E-2</v>
      </c>
      <c r="AE42" s="8">
        <f t="shared" si="26"/>
        <v>0.16332445073315022</v>
      </c>
      <c r="AF42" s="8">
        <f t="shared" si="27"/>
        <v>0.74863240547389198</v>
      </c>
      <c r="AG42" s="8">
        <f t="shared" si="19"/>
        <v>0.93916053807149436</v>
      </c>
      <c r="AR42" s="8"/>
    </row>
    <row r="43" spans="4:44" x14ac:dyDescent="0.2">
      <c r="D43">
        <v>100</v>
      </c>
      <c r="E43" s="53">
        <v>0.43419751000000001</v>
      </c>
      <c r="G43">
        <v>40</v>
      </c>
      <c r="H43" s="70">
        <v>1.9529999999999999E-2</v>
      </c>
      <c r="I43" s="53">
        <f t="shared" si="10"/>
        <v>1.934173678873953E-2</v>
      </c>
      <c r="J43" s="53">
        <f t="shared" si="0"/>
        <v>0.46131716846104487</v>
      </c>
      <c r="K43" s="53">
        <f t="shared" si="11"/>
        <v>2.469751338476283E-2</v>
      </c>
      <c r="M43" s="8">
        <f t="shared" si="12"/>
        <v>71226.984922161486</v>
      </c>
      <c r="N43" s="8">
        <f t="shared" si="13"/>
        <v>17806.746230540371</v>
      </c>
      <c r="O43" s="8">
        <f t="shared" si="1"/>
        <v>89033.731152701861</v>
      </c>
      <c r="Q43" s="53">
        <f t="shared" si="14"/>
        <v>1.1194569766911157E-5</v>
      </c>
      <c r="S43" s="8">
        <f t="shared" si="15"/>
        <v>108.23723841249283</v>
      </c>
      <c r="T43" s="8">
        <f t="shared" si="16"/>
        <v>1274.5114888934827</v>
      </c>
      <c r="U43" s="8">
        <f t="shared" si="17"/>
        <v>7977.6577770365529</v>
      </c>
      <c r="V43" s="8">
        <f t="shared" si="18"/>
        <v>40251.481999999996</v>
      </c>
      <c r="X43" s="8">
        <f t="shared" si="20"/>
        <v>2.3858220447683879E-3</v>
      </c>
      <c r="Y43" s="8">
        <f t="shared" si="21"/>
        <v>2.8093451487780058E-2</v>
      </c>
      <c r="Z43" s="8">
        <f t="shared" si="22"/>
        <v>0.17584772181211661</v>
      </c>
      <c r="AA43" s="8">
        <f t="shared" si="23"/>
        <v>0.88724430241111696</v>
      </c>
      <c r="AC43" s="8">
        <f t="shared" si="24"/>
        <v>1.1006206701444929E-3</v>
      </c>
      <c r="AD43" s="8">
        <f t="shared" si="25"/>
        <v>1.2959991492640424E-2</v>
      </c>
      <c r="AE43" s="8">
        <f t="shared" si="26"/>
        <v>8.1121573106691158E-2</v>
      </c>
      <c r="AF43" s="8">
        <f t="shared" si="27"/>
        <v>0.40930102932149148</v>
      </c>
      <c r="AG43" s="8">
        <f t="shared" si="19"/>
        <v>0.50448321459096757</v>
      </c>
      <c r="AR43" s="8"/>
    </row>
    <row r="44" spans="4:44" x14ac:dyDescent="0.2">
      <c r="D44">
        <v>101</v>
      </c>
      <c r="E44" s="53">
        <v>0.47489508999999996</v>
      </c>
      <c r="G44">
        <v>41</v>
      </c>
      <c r="H44" s="69">
        <v>1.966E-2</v>
      </c>
      <c r="I44" s="53">
        <f t="shared" si="10"/>
        <v>1.9469238394942068E-2</v>
      </c>
      <c r="J44" s="53">
        <f t="shared" si="0"/>
        <v>0.45012103118456231</v>
      </c>
      <c r="K44" s="53">
        <f t="shared" si="11"/>
        <v>2.4569302643043502E-2</v>
      </c>
      <c r="M44" s="8">
        <f t="shared" si="12"/>
        <v>71392.687063941863</v>
      </c>
      <c r="N44" s="8">
        <f t="shared" si="13"/>
        <v>17848.171765985466</v>
      </c>
      <c r="O44" s="8">
        <f t="shared" si="1"/>
        <v>89240.858829927325</v>
      </c>
      <c r="Q44" s="53">
        <f t="shared" si="14"/>
        <v>5.3838281313074947E-6</v>
      </c>
      <c r="S44" s="8">
        <f t="shared" si="15"/>
        <v>110.40198318074269</v>
      </c>
      <c r="T44" s="8">
        <f t="shared" si="16"/>
        <v>1277.4765067678759</v>
      </c>
      <c r="U44" s="8">
        <f t="shared" si="17"/>
        <v>7572.2076128867056</v>
      </c>
      <c r="V44" s="8">
        <f t="shared" si="18"/>
        <v>43419.751000000004</v>
      </c>
      <c r="X44" s="8">
        <f t="shared" si="20"/>
        <v>1.2359027031221762E-3</v>
      </c>
      <c r="Y44" s="8">
        <f t="shared" si="21"/>
        <v>1.4300799880602939E-2</v>
      </c>
      <c r="Z44" s="8">
        <f t="shared" si="22"/>
        <v>8.4767606411996016E-2</v>
      </c>
      <c r="AA44" s="8">
        <f t="shared" si="23"/>
        <v>0.48606543183141049</v>
      </c>
      <c r="AC44" s="8">
        <f t="shared" si="24"/>
        <v>5.5630579917314194E-4</v>
      </c>
      <c r="AD44" s="8">
        <f t="shared" si="25"/>
        <v>6.4370907890210606E-3</v>
      </c>
      <c r="AE44" s="8">
        <f t="shared" si="26"/>
        <v>3.8155682409214763E-2</v>
      </c>
      <c r="AF44" s="8">
        <f t="shared" si="27"/>
        <v>0.21878827339912407</v>
      </c>
      <c r="AG44" s="8">
        <f t="shared" si="19"/>
        <v>0.26393735239653304</v>
      </c>
      <c r="AR44" s="8"/>
    </row>
    <row r="45" spans="4:44" x14ac:dyDescent="0.2">
      <c r="D45">
        <v>102</v>
      </c>
      <c r="E45" s="53">
        <v>0.50954043000000004</v>
      </c>
      <c r="G45">
        <v>42</v>
      </c>
      <c r="H45" s="69">
        <v>1.9789999999999999E-2</v>
      </c>
      <c r="I45" s="53">
        <f t="shared" si="10"/>
        <v>1.9596723746557486E-2</v>
      </c>
      <c r="J45" s="53">
        <f t="shared" si="0"/>
        <v>0.43908494091056355</v>
      </c>
      <c r="K45" s="53">
        <f t="shared" si="11"/>
        <v>2.4823623162789677E-2</v>
      </c>
      <c r="M45" s="8">
        <f t="shared" si="12"/>
        <v>71576.975873591116</v>
      </c>
      <c r="N45" s="8">
        <f t="shared" si="13"/>
        <v>17894.243968397779</v>
      </c>
      <c r="O45" s="8">
        <f t="shared" si="1"/>
        <v>89471.219841988903</v>
      </c>
      <c r="Q45" s="53">
        <f t="shared" si="14"/>
        <v>2.4030133983938367E-6</v>
      </c>
      <c r="S45" s="8">
        <f t="shared" si="15"/>
        <v>112.61002284435754</v>
      </c>
      <c r="T45" s="8">
        <f t="shared" si="16"/>
        <v>1280.7741081675304</v>
      </c>
      <c r="U45" s="8">
        <f t="shared" si="17"/>
        <v>7045.6912116776693</v>
      </c>
      <c r="V45" s="8">
        <f t="shared" si="18"/>
        <v>47489.508999999998</v>
      </c>
      <c r="X45" s="8">
        <f t="shared" si="20"/>
        <v>6.0627300885663174E-4</v>
      </c>
      <c r="Y45" s="8">
        <f t="shared" si="21"/>
        <v>6.8954676734026181E-3</v>
      </c>
      <c r="Z45" s="8">
        <f t="shared" si="22"/>
        <v>3.7932790549936223E-2</v>
      </c>
      <c r="AA45" s="8">
        <f t="shared" si="23"/>
        <v>0.25567535449618045</v>
      </c>
      <c r="AC45" s="8">
        <f t="shared" si="24"/>
        <v>2.6620534826948372E-4</v>
      </c>
      <c r="AD45" s="8">
        <f t="shared" si="25"/>
        <v>3.0276960159266895E-3</v>
      </c>
      <c r="AE45" s="8">
        <f t="shared" si="26"/>
        <v>1.665571709719153E-2</v>
      </c>
      <c r="AF45" s="8">
        <f t="shared" si="27"/>
        <v>0.11226319792124279</v>
      </c>
      <c r="AG45" s="8">
        <f t="shared" si="19"/>
        <v>0.13221281638263049</v>
      </c>
      <c r="AR45" s="8"/>
    </row>
    <row r="46" spans="4:44" x14ac:dyDescent="0.2">
      <c r="D46">
        <v>103</v>
      </c>
      <c r="E46" s="53">
        <v>0.54443039999999998</v>
      </c>
      <c r="G46">
        <v>43</v>
      </c>
      <c r="H46" s="69">
        <v>1.992E-2</v>
      </c>
      <c r="I46" s="53">
        <f t="shared" si="10"/>
        <v>1.97241928477297E-2</v>
      </c>
      <c r="J46" s="53">
        <f t="shared" si="0"/>
        <v>0.42821053829189792</v>
      </c>
      <c r="K46" s="53">
        <f t="shared" si="11"/>
        <v>2.5077895096962722E-2</v>
      </c>
      <c r="M46" s="8">
        <f t="shared" si="12"/>
        <v>71779.989711920338</v>
      </c>
      <c r="N46" s="8">
        <f t="shared" si="13"/>
        <v>17944.997427980084</v>
      </c>
      <c r="O46" s="8">
        <f t="shared" si="1"/>
        <v>89724.987139900419</v>
      </c>
      <c r="Q46" s="53">
        <f t="shared" si="14"/>
        <v>1.0017937803684076E-6</v>
      </c>
      <c r="S46" s="8">
        <f t="shared" si="15"/>
        <v>114.8622233012447</v>
      </c>
      <c r="T46" s="8">
        <f t="shared" si="16"/>
        <v>1284.4067688738301</v>
      </c>
      <c r="U46" s="8">
        <f t="shared" si="17"/>
        <v>6599.5004129236622</v>
      </c>
      <c r="V46" s="8">
        <f t="shared" si="18"/>
        <v>50954.043000000005</v>
      </c>
      <c r="X46" s="8">
        <f t="shared" si="20"/>
        <v>2.7601546156219575E-4</v>
      </c>
      <c r="Y46" s="8">
        <f t="shared" si="21"/>
        <v>3.0864466745915494E-3</v>
      </c>
      <c r="Z46" s="8">
        <f t="shared" si="22"/>
        <v>1.5858687914961218E-2</v>
      </c>
      <c r="AA46" s="8">
        <f t="shared" si="23"/>
        <v>0.1224432480313357</v>
      </c>
      <c r="AC46" s="8">
        <f t="shared" si="24"/>
        <v>1.181927293724345E-4</v>
      </c>
      <c r="AD46" s="8">
        <f t="shared" si="25"/>
        <v>1.3216489919360857E-3</v>
      </c>
      <c r="AE46" s="8">
        <f t="shared" si="26"/>
        <v>6.790857288668759E-3</v>
      </c>
      <c r="AF46" s="8">
        <f t="shared" si="27"/>
        <v>5.2431489149706634E-2</v>
      </c>
      <c r="AG46" s="8">
        <f t="shared" si="19"/>
        <v>6.0662188159683911E-2</v>
      </c>
      <c r="AR46" s="8"/>
    </row>
    <row r="47" spans="4:44" x14ac:dyDescent="0.2">
      <c r="D47">
        <v>104</v>
      </c>
      <c r="E47" s="53">
        <v>0.57924222000000003</v>
      </c>
      <c r="G47">
        <v>44</v>
      </c>
      <c r="H47" s="69">
        <v>2.0039999999999999E-2</v>
      </c>
      <c r="I47" s="53">
        <f t="shared" si="10"/>
        <v>1.9841842213539358E-2</v>
      </c>
      <c r="J47" s="53">
        <f t="shared" si="0"/>
        <v>0.41767942881635289</v>
      </c>
      <c r="K47" s="53">
        <f t="shared" si="11"/>
        <v>2.4900764943354706E-2</v>
      </c>
      <c r="M47" s="8">
        <f t="shared" si="12"/>
        <v>71970.830025284085</v>
      </c>
      <c r="N47" s="8">
        <f t="shared" si="13"/>
        <v>17992.707506321021</v>
      </c>
      <c r="O47" s="8">
        <f t="shared" si="1"/>
        <v>89963.537531605107</v>
      </c>
      <c r="Q47" s="53">
        <f t="shared" si="14"/>
        <v>3.8792877303418482E-7</v>
      </c>
      <c r="S47" s="8">
        <f t="shared" si="15"/>
        <v>117.15946776726959</v>
      </c>
      <c r="T47" s="8">
        <f t="shared" si="16"/>
        <v>1287.8216006569239</v>
      </c>
      <c r="U47" s="8">
        <f t="shared" si="17"/>
        <v>6146.3312123787491</v>
      </c>
      <c r="V47" s="8">
        <f t="shared" si="18"/>
        <v>54443.040000000001</v>
      </c>
      <c r="X47" s="8">
        <f t="shared" si="20"/>
        <v>1.173696261205236E-4</v>
      </c>
      <c r="Y47" s="8">
        <f t="shared" si="21"/>
        <v>1.2901316697621935E-3</v>
      </c>
      <c r="Z47" s="8">
        <f t="shared" si="22"/>
        <v>6.1573563806452455E-3</v>
      </c>
      <c r="AA47" s="8">
        <f t="shared" si="23"/>
        <v>5.4540698856348435E-2</v>
      </c>
      <c r="AC47" s="8">
        <f t="shared" si="24"/>
        <v>4.9022878398409192E-5</v>
      </c>
      <c r="AD47" s="8">
        <f t="shared" si="25"/>
        <v>5.3886145892416057E-4</v>
      </c>
      <c r="AE47" s="8">
        <f t="shared" si="26"/>
        <v>2.571801096086632E-3</v>
      </c>
      <c r="AF47" s="8">
        <f t="shared" si="27"/>
        <v>2.2780527945564327E-2</v>
      </c>
      <c r="AG47" s="8">
        <f t="shared" si="19"/>
        <v>2.594021337897353E-2</v>
      </c>
      <c r="AR47" s="8"/>
    </row>
    <row r="48" spans="4:44" x14ac:dyDescent="0.2">
      <c r="D48">
        <v>105</v>
      </c>
      <c r="E48" s="53">
        <v>0.61364118000000001</v>
      </c>
      <c r="G48">
        <v>45</v>
      </c>
      <c r="H48" s="70">
        <v>2.0160000000000001E-2</v>
      </c>
      <c r="I48" s="53">
        <f t="shared" si="10"/>
        <v>1.9959477739603743E-2</v>
      </c>
      <c r="J48" s="53">
        <f t="shared" si="0"/>
        <v>0.40731171657889259</v>
      </c>
      <c r="K48" s="53">
        <f t="shared" si="11"/>
        <v>2.5135440886436593E-2</v>
      </c>
      <c r="M48" s="8">
        <f t="shared" si="12"/>
        <v>72179.114437097931</v>
      </c>
      <c r="N48" s="8">
        <f t="shared" si="13"/>
        <v>18044.778609274483</v>
      </c>
      <c r="O48" s="8">
        <f t="shared" si="1"/>
        <v>90223.89304637241</v>
      </c>
      <c r="Q48" s="53">
        <f t="shared" si="14"/>
        <v>1.3874044193898933E-7</v>
      </c>
      <c r="S48" s="8">
        <f t="shared" si="15"/>
        <v>119.50265712261498</v>
      </c>
      <c r="T48" s="8">
        <f t="shared" si="16"/>
        <v>1291.548571215965</v>
      </c>
      <c r="U48" s="8">
        <f t="shared" si="17"/>
        <v>5693.098467832363</v>
      </c>
      <c r="V48" s="8">
        <f t="shared" si="18"/>
        <v>57924.222000000002</v>
      </c>
      <c r="X48" s="8">
        <f t="shared" si="20"/>
        <v>4.6358519151900918E-5</v>
      </c>
      <c r="Y48" s="8">
        <f t="shared" si="21"/>
        <v>5.0102885254586381E-4</v>
      </c>
      <c r="Z48" s="8">
        <f t="shared" si="22"/>
        <v>2.2085167033890061E-3</v>
      </c>
      <c r="AA48" s="8">
        <f t="shared" si="23"/>
        <v>2.2470472369419736E-2</v>
      </c>
      <c r="AC48" s="8">
        <f t="shared" si="24"/>
        <v>1.8882368013816232E-5</v>
      </c>
      <c r="AD48" s="8">
        <f t="shared" si="25"/>
        <v>2.0407492198600864E-4</v>
      </c>
      <c r="AE48" s="8">
        <f t="shared" si="26"/>
        <v>8.9955472955053305E-4</v>
      </c>
      <c r="AF48" s="8">
        <f t="shared" si="27"/>
        <v>9.1524866731269288E-3</v>
      </c>
      <c r="AG48" s="8">
        <f t="shared" si="19"/>
        <v>1.0274998692677288E-2</v>
      </c>
      <c r="AR48" s="8"/>
    </row>
    <row r="49" spans="4:44" x14ac:dyDescent="0.2">
      <c r="D49">
        <v>106</v>
      </c>
      <c r="E49" s="53">
        <v>0.64730123000000006</v>
      </c>
      <c r="G49">
        <v>46</v>
      </c>
      <c r="H49" s="69">
        <v>2.0279999999999999E-2</v>
      </c>
      <c r="I49" s="53">
        <f t="shared" si="10"/>
        <v>2.0077099429178999E-2</v>
      </c>
      <c r="J49" s="53">
        <f t="shared" si="0"/>
        <v>0.39710816728046949</v>
      </c>
      <c r="K49" s="53">
        <f t="shared" si="11"/>
        <v>2.5370075460065405E-2</v>
      </c>
      <c r="M49" s="8">
        <f t="shared" si="12"/>
        <v>72404.988347056293</v>
      </c>
      <c r="N49" s="8">
        <f t="shared" si="13"/>
        <v>18101.247086764073</v>
      </c>
      <c r="O49" s="8">
        <f t="shared" si="1"/>
        <v>90506.235433820373</v>
      </c>
      <c r="Q49" s="53">
        <f t="shared" si="14"/>
        <v>4.5563054418752462E-8</v>
      </c>
      <c r="S49" s="8">
        <f t="shared" si="15"/>
        <v>121.89271026506728</v>
      </c>
      <c r="T49" s="8">
        <f t="shared" si="16"/>
        <v>1295.5902822837272</v>
      </c>
      <c r="U49" s="8">
        <f t="shared" si="17"/>
        <v>5244.0232722679539</v>
      </c>
      <c r="V49" s="8">
        <f t="shared" si="18"/>
        <v>61364.118000000002</v>
      </c>
      <c r="X49" s="8">
        <f t="shared" si="20"/>
        <v>1.6911448491316616E-5</v>
      </c>
      <c r="Y49" s="8">
        <f t="shared" si="21"/>
        <v>1.7975076833590424E-4</v>
      </c>
      <c r="Z49" s="8">
        <f t="shared" si="22"/>
        <v>7.2755810633280086E-4</v>
      </c>
      <c r="AA49" s="8">
        <f t="shared" si="23"/>
        <v>8.5136848505162899E-3</v>
      </c>
      <c r="AC49" s="8">
        <f t="shared" si="24"/>
        <v>6.7156743164448019E-6</v>
      </c>
      <c r="AD49" s="8">
        <f t="shared" si="25"/>
        <v>7.1380498181127181E-5</v>
      </c>
      <c r="AE49" s="8">
        <f t="shared" si="26"/>
        <v>2.8891926619586749E-4</v>
      </c>
      <c r="AF49" s="8">
        <f t="shared" si="27"/>
        <v>3.3808537877920218E-3</v>
      </c>
      <c r="AG49" s="8">
        <f t="shared" si="19"/>
        <v>3.7478692264854615E-3</v>
      </c>
      <c r="AR49" s="8"/>
    </row>
    <row r="50" spans="4:44" x14ac:dyDescent="0.2">
      <c r="D50">
        <v>107</v>
      </c>
      <c r="E50" s="53">
        <v>0.67990812</v>
      </c>
      <c r="G50">
        <v>47</v>
      </c>
      <c r="H50" s="69">
        <v>2.0400000000000001E-2</v>
      </c>
      <c r="I50" s="53">
        <f t="shared" si="10"/>
        <v>2.0194707285519253E-2</v>
      </c>
      <c r="J50" s="53">
        <f t="shared" si="0"/>
        <v>0.3870694121713778</v>
      </c>
      <c r="K50" s="53">
        <f t="shared" si="11"/>
        <v>2.5604668677170865E-2</v>
      </c>
      <c r="M50" s="8">
        <f t="shared" si="12"/>
        <v>72648.609968371049</v>
      </c>
      <c r="N50" s="8">
        <f t="shared" si="13"/>
        <v>18162.152492092762</v>
      </c>
      <c r="O50" s="8">
        <f t="shared" si="1"/>
        <v>90810.762460463811</v>
      </c>
      <c r="Q50" s="53">
        <f t="shared" si="14"/>
        <v>1.3659528263296497E-8</v>
      </c>
      <c r="S50" s="8">
        <f t="shared" si="15"/>
        <v>124.33056447036863</v>
      </c>
      <c r="T50" s="8">
        <f t="shared" si="16"/>
        <v>1299.9495648737152</v>
      </c>
      <c r="U50" s="8">
        <f t="shared" si="17"/>
        <v>4803.2685370751633</v>
      </c>
      <c r="V50" s="8">
        <f t="shared" si="18"/>
        <v>64730.123000000007</v>
      </c>
      <c r="X50" s="8">
        <f t="shared" si="20"/>
        <v>5.6648802748776176E-6</v>
      </c>
      <c r="Y50" s="8">
        <f t="shared" si="21"/>
        <v>5.9229672765974669E-5</v>
      </c>
      <c r="Z50" s="8">
        <f t="shared" si="22"/>
        <v>2.188515857426372E-4</v>
      </c>
      <c r="AA50" s="8">
        <f t="shared" si="23"/>
        <v>2.9493021167815406E-3</v>
      </c>
      <c r="AC50" s="8">
        <f t="shared" si="24"/>
        <v>2.1927018780181126E-6</v>
      </c>
      <c r="AD50" s="8">
        <f t="shared" si="25"/>
        <v>2.2925994620628881E-5</v>
      </c>
      <c r="AE50" s="8">
        <f t="shared" si="26"/>
        <v>8.4710754646176461E-5</v>
      </c>
      <c r="AF50" s="8">
        <f t="shared" si="27"/>
        <v>1.1415846366584312E-3</v>
      </c>
      <c r="AG50" s="8">
        <f t="shared" si="19"/>
        <v>1.2514140878032546E-3</v>
      </c>
      <c r="AR50" s="8"/>
    </row>
    <row r="51" spans="4:44" x14ac:dyDescent="0.2">
      <c r="D51">
        <v>108</v>
      </c>
      <c r="E51" s="53">
        <v>0.71117909999999995</v>
      </c>
      <c r="G51">
        <v>48</v>
      </c>
      <c r="H51" s="69">
        <v>2.052E-2</v>
      </c>
      <c r="I51" s="53">
        <f t="shared" si="10"/>
        <v>2.0312301311878347E-2</v>
      </c>
      <c r="J51" s="53">
        <f t="shared" si="0"/>
        <v>0.37719595087504182</v>
      </c>
      <c r="K51" s="53">
        <f t="shared" si="11"/>
        <v>2.5839220550755854E-2</v>
      </c>
      <c r="M51" s="8">
        <f t="shared" si="12"/>
        <v>72910.150512231354</v>
      </c>
      <c r="N51" s="8">
        <f t="shared" si="13"/>
        <v>18227.537628057838</v>
      </c>
      <c r="O51" s="8">
        <f t="shared" si="1"/>
        <v>91137.688140289189</v>
      </c>
      <c r="Q51" s="53">
        <f t="shared" si="14"/>
        <v>3.7164584694549535E-9</v>
      </c>
      <c r="S51" s="8">
        <f t="shared" si="15"/>
        <v>126.81717575977601</v>
      </c>
      <c r="T51" s="8">
        <f t="shared" si="16"/>
        <v>1304.629482580827</v>
      </c>
      <c r="U51" s="8">
        <f t="shared" si="17"/>
        <v>4374.9048147118301</v>
      </c>
      <c r="V51" s="8">
        <f t="shared" si="18"/>
        <v>67990.812000000005</v>
      </c>
      <c r="X51" s="8">
        <f t="shared" si="20"/>
        <v>1.7322627965620998E-6</v>
      </c>
      <c r="Y51" s="8">
        <f t="shared" si="21"/>
        <v>1.7820623290442691E-5</v>
      </c>
      <c r="Z51" s="8">
        <f t="shared" si="22"/>
        <v>5.975913596578817E-5</v>
      </c>
      <c r="AA51" s="8">
        <f t="shared" si="23"/>
        <v>9.2872241815847875E-4</v>
      </c>
      <c r="AC51" s="8">
        <f t="shared" si="24"/>
        <v>6.5340251271470032E-7</v>
      </c>
      <c r="AD51" s="8">
        <f t="shared" si="25"/>
        <v>6.7218669472244472E-6</v>
      </c>
      <c r="AE51" s="8">
        <f t="shared" si="26"/>
        <v>2.254090411408638E-5</v>
      </c>
      <c r="AF51" s="8">
        <f t="shared" si="27"/>
        <v>3.503103356162556E-4</v>
      </c>
      <c r="AG51" s="8">
        <f t="shared" si="19"/>
        <v>3.8022650919028114E-4</v>
      </c>
      <c r="AR51" s="8"/>
    </row>
    <row r="52" spans="4:44" x14ac:dyDescent="0.2">
      <c r="D52">
        <v>109</v>
      </c>
      <c r="E52" s="53">
        <v>0.74086099999999999</v>
      </c>
      <c r="G52">
        <v>49</v>
      </c>
      <c r="H52" s="69">
        <v>2.0629999999999999E-2</v>
      </c>
      <c r="I52" s="53">
        <f t="shared" si="10"/>
        <v>2.0420083689563794E-2</v>
      </c>
      <c r="J52" s="53">
        <f t="shared" si="0"/>
        <v>0.36766462524291893</v>
      </c>
      <c r="K52" s="53">
        <f t="shared" si="11"/>
        <v>2.5593637818465232E-2</v>
      </c>
      <c r="M52" s="8">
        <f t="shared" si="12"/>
        <v>73154.664893346737</v>
      </c>
      <c r="N52" s="8">
        <f t="shared" si="13"/>
        <v>18288.666223336684</v>
      </c>
      <c r="O52" s="8">
        <f t="shared" si="1"/>
        <v>91443.331116683417</v>
      </c>
      <c r="Q52" s="53">
        <f t="shared" si="14"/>
        <v>9.1238224796651202E-10</v>
      </c>
      <c r="S52" s="8">
        <f t="shared" si="15"/>
        <v>129.35351927497152</v>
      </c>
      <c r="T52" s="8">
        <f t="shared" si="16"/>
        <v>1309.0047399116236</v>
      </c>
      <c r="U52" s="8">
        <f t="shared" si="17"/>
        <v>3960.7453161177768</v>
      </c>
      <c r="V52" s="8">
        <f t="shared" si="18"/>
        <v>71117.909999999989</v>
      </c>
      <c r="X52" s="8">
        <f t="shared" si="20"/>
        <v>4.8073698226327246E-7</v>
      </c>
      <c r="Y52" s="8">
        <f t="shared" si="21"/>
        <v>4.8648617522012321E-6</v>
      </c>
      <c r="Z52" s="8">
        <f t="shared" si="22"/>
        <v>1.4719945475439948E-5</v>
      </c>
      <c r="AA52" s="8">
        <f t="shared" si="23"/>
        <v>2.643067589494351E-4</v>
      </c>
      <c r="AC52" s="8">
        <f t="shared" si="24"/>
        <v>1.7674998242423783E-7</v>
      </c>
      <c r="AD52" s="8">
        <f t="shared" si="25"/>
        <v>1.7886375729816759E-6</v>
      </c>
      <c r="AE52" s="8">
        <f t="shared" si="26"/>
        <v>5.4120032368238288E-6</v>
      </c>
      <c r="AF52" s="8">
        <f t="shared" si="27"/>
        <v>9.7176245478314562E-5</v>
      </c>
      <c r="AG52" s="8">
        <f t="shared" si="19"/>
        <v>1.0455363627054431E-4</v>
      </c>
      <c r="AR52" s="8"/>
    </row>
    <row r="53" spans="4:44" x14ac:dyDescent="0.2">
      <c r="D53">
        <v>110</v>
      </c>
      <c r="E53" s="53">
        <v>0.76874483999999998</v>
      </c>
      <c r="G53">
        <v>50</v>
      </c>
      <c r="H53" s="70">
        <v>2.0740000000000001E-2</v>
      </c>
      <c r="I53" s="53">
        <f t="shared" si="10"/>
        <v>2.0527854451460482E-2</v>
      </c>
      <c r="J53" s="53">
        <f t="shared" si="0"/>
        <v>0.35829710928244785</v>
      </c>
      <c r="K53" s="53">
        <f t="shared" si="11"/>
        <v>2.5808621784398095E-2</v>
      </c>
      <c r="M53" s="8">
        <f t="shared" si="12"/>
        <v>73415.780806889714</v>
      </c>
      <c r="N53" s="8">
        <f t="shared" si="13"/>
        <v>18353.945201722428</v>
      </c>
      <c r="O53" s="8">
        <f t="shared" si="1"/>
        <v>91769.726008612139</v>
      </c>
      <c r="Q53" s="53">
        <f t="shared" si="14"/>
        <v>2.0096874985242487E-10</v>
      </c>
      <c r="S53" s="8">
        <f t="shared" si="15"/>
        <v>131.94058966047095</v>
      </c>
      <c r="T53" s="8">
        <f t="shared" si="16"/>
        <v>1313.6770594279858</v>
      </c>
      <c r="U53" s="8">
        <f t="shared" si="17"/>
        <v>3566.3898372218609</v>
      </c>
      <c r="V53" s="8">
        <f t="shared" si="18"/>
        <v>74086.100000000006</v>
      </c>
      <c r="X53" s="8">
        <f t="shared" si="20"/>
        <v>1.2038025179244761E-7</v>
      </c>
      <c r="Y53" s="8">
        <f t="shared" si="21"/>
        <v>1.1985756285829428E-6</v>
      </c>
      <c r="Z53" s="8">
        <f t="shared" si="22"/>
        <v>3.2539107768094044E-6</v>
      </c>
      <c r="AA53" s="8">
        <f t="shared" si="23"/>
        <v>6.7594842461071814E-5</v>
      </c>
      <c r="AC53" s="8">
        <f t="shared" si="24"/>
        <v>4.3131896231927188E-8</v>
      </c>
      <c r="AD53" s="8">
        <f t="shared" si="25"/>
        <v>4.294461829776613E-7</v>
      </c>
      <c r="AE53" s="8">
        <f t="shared" si="26"/>
        <v>1.1658668251938138E-6</v>
      </c>
      <c r="AF53" s="8">
        <f t="shared" si="27"/>
        <v>2.4219036656204493E-5</v>
      </c>
      <c r="AG53" s="8">
        <f t="shared" si="19"/>
        <v>2.5857481560607895E-5</v>
      </c>
      <c r="AR53" s="8"/>
    </row>
    <row r="54" spans="4:44" x14ac:dyDescent="0.2">
      <c r="D54">
        <v>111</v>
      </c>
      <c r="E54" s="53">
        <v>0.79466567999999993</v>
      </c>
    </row>
    <row r="55" spans="4:44" x14ac:dyDescent="0.2">
      <c r="D55">
        <v>112</v>
      </c>
      <c r="E55" s="53">
        <v>0.81850801000000006</v>
      </c>
    </row>
    <row r="56" spans="4:44" x14ac:dyDescent="0.2">
      <c r="D56">
        <v>113</v>
      </c>
      <c r="E56" s="53">
        <v>0.84019901000000008</v>
      </c>
    </row>
    <row r="57" spans="4:44" x14ac:dyDescent="0.2">
      <c r="D57">
        <v>114</v>
      </c>
      <c r="E57" s="53">
        <v>0.85971164999999994</v>
      </c>
    </row>
    <row r="58" spans="4:44" x14ac:dyDescent="0.2">
      <c r="D58">
        <v>115</v>
      </c>
      <c r="E58" s="53">
        <v>0.87705601999999994</v>
      </c>
    </row>
    <row r="59" spans="4:44" x14ac:dyDescent="0.2">
      <c r="D59">
        <v>116</v>
      </c>
      <c r="E59" s="53">
        <v>0.89227828999999992</v>
      </c>
    </row>
    <row r="60" spans="4:44" x14ac:dyDescent="0.2">
      <c r="D60">
        <v>117</v>
      </c>
      <c r="E60" s="53">
        <v>0.90545023000000002</v>
      </c>
    </row>
    <row r="61" spans="4:44" x14ac:dyDescent="0.2">
      <c r="D61">
        <v>118</v>
      </c>
      <c r="E61" s="53">
        <v>0.91666747999999998</v>
      </c>
    </row>
    <row r="62" spans="4:44" x14ac:dyDescent="0.2">
      <c r="D62">
        <v>119</v>
      </c>
      <c r="E62" s="53">
        <v>0.92604048000000005</v>
      </c>
    </row>
    <row r="63" spans="4:44" x14ac:dyDescent="0.2">
      <c r="D63">
        <v>120</v>
      </c>
      <c r="E63" s="53">
        <v>0</v>
      </c>
    </row>
  </sheetData>
  <mergeCells count="8">
    <mergeCell ref="AC1:AG1"/>
    <mergeCell ref="AI1:AJ1"/>
    <mergeCell ref="D1:E1"/>
    <mergeCell ref="G1:K1"/>
    <mergeCell ref="M1:O1"/>
    <mergeCell ref="Q1:Q2"/>
    <mergeCell ref="S1:V1"/>
    <mergeCell ref="X1:AA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1CD5-6698-D04E-9691-F95576633EEC}">
  <dimension ref="A1:AP63"/>
  <sheetViews>
    <sheetView topLeftCell="U1" workbookViewId="0">
      <selection activeCell="AV9" sqref="AV9"/>
    </sheetView>
  </sheetViews>
  <sheetFormatPr baseColWidth="10" defaultRowHeight="16" x14ac:dyDescent="0.2"/>
  <cols>
    <col min="1" max="1" width="13" bestFit="1" customWidth="1"/>
    <col min="2" max="2" width="11.1640625" bestFit="1" customWidth="1"/>
    <col min="4" max="4" width="5.83203125" customWidth="1"/>
    <col min="5" max="5" width="21.5" bestFit="1" customWidth="1"/>
    <col min="8" max="8" width="10.1640625" bestFit="1" customWidth="1"/>
    <col min="9" max="9" width="12.1640625" bestFit="1" customWidth="1"/>
    <col min="10" max="10" width="14.83203125" bestFit="1" customWidth="1"/>
    <col min="11" max="11" width="12.1640625" bestFit="1" customWidth="1"/>
    <col min="13" max="13" width="11.1640625" bestFit="1" customWidth="1"/>
    <col min="14" max="14" width="11" bestFit="1" customWidth="1"/>
    <col min="15" max="15" width="11.1640625" bestFit="1" customWidth="1"/>
    <col min="17" max="17" width="35" bestFit="1" customWidth="1"/>
    <col min="20" max="20" width="19" bestFit="1" customWidth="1"/>
    <col min="21" max="21" width="17.33203125" bestFit="1" customWidth="1"/>
    <col min="22" max="22" width="18.6640625" customWidth="1"/>
    <col min="31" max="31" width="11.83203125" bestFit="1" customWidth="1"/>
    <col min="35" max="35" width="13.6640625" bestFit="1" customWidth="1"/>
  </cols>
  <sheetData>
    <row r="1" spans="1:42" x14ac:dyDescent="0.2">
      <c r="A1" s="4" t="s">
        <v>10</v>
      </c>
      <c r="B1" s="5"/>
      <c r="D1" s="90" t="s">
        <v>3</v>
      </c>
      <c r="E1" s="90"/>
      <c r="G1" s="91" t="s">
        <v>8</v>
      </c>
      <c r="H1" s="91"/>
      <c r="I1" s="91"/>
      <c r="J1" s="91"/>
      <c r="K1" s="91"/>
      <c r="M1" s="85" t="s">
        <v>21</v>
      </c>
      <c r="N1" s="85"/>
      <c r="O1" s="85"/>
      <c r="Q1" s="95" t="s">
        <v>27</v>
      </c>
      <c r="S1" s="94" t="s">
        <v>28</v>
      </c>
      <c r="T1" s="94"/>
      <c r="U1" s="94"/>
      <c r="V1" s="94"/>
      <c r="X1" s="85" t="s">
        <v>74</v>
      </c>
      <c r="Y1" s="85"/>
      <c r="Z1" s="85"/>
      <c r="AA1" s="85"/>
      <c r="AB1" s="26" t="s">
        <v>72</v>
      </c>
      <c r="AC1" s="85" t="s">
        <v>87</v>
      </c>
      <c r="AD1" s="85"/>
      <c r="AE1" s="85"/>
      <c r="AF1" s="85"/>
      <c r="AG1" s="85"/>
      <c r="AH1" s="26" t="s">
        <v>86</v>
      </c>
      <c r="AI1" s="85" t="s">
        <v>29</v>
      </c>
      <c r="AJ1" s="85"/>
      <c r="AL1" s="9" t="s">
        <v>31</v>
      </c>
      <c r="AM1" s="10">
        <f>B9-AJ6</f>
        <v>4222.9636327886838</v>
      </c>
      <c r="AO1" s="9" t="s">
        <v>33</v>
      </c>
      <c r="AP1" s="55" cm="1">
        <f t="array" ref="AP1">MMULT(TRANSPOSE(AG4:AG53),G4:G53)/AJ6</f>
        <v>5.6129510398035212</v>
      </c>
    </row>
    <row r="2" spans="1:42" x14ac:dyDescent="0.2">
      <c r="A2" s="11" t="s">
        <v>11</v>
      </c>
      <c r="B2" s="51">
        <v>50</v>
      </c>
      <c r="D2" s="1" t="s">
        <v>1</v>
      </c>
      <c r="E2" s="1" t="s">
        <v>2</v>
      </c>
      <c r="G2" s="3" t="s">
        <v>0</v>
      </c>
      <c r="H2" s="3" t="s">
        <v>4</v>
      </c>
      <c r="I2" s="3" t="s">
        <v>6</v>
      </c>
      <c r="J2" s="3" t="s">
        <v>5</v>
      </c>
      <c r="K2" s="3" t="s">
        <v>7</v>
      </c>
      <c r="M2" s="7" t="s">
        <v>22</v>
      </c>
      <c r="N2" s="7" t="s">
        <v>23</v>
      </c>
      <c r="O2" s="7" t="s">
        <v>24</v>
      </c>
      <c r="Q2" s="95"/>
      <c r="S2" s="22" t="s">
        <v>11</v>
      </c>
      <c r="T2" s="22" t="s">
        <v>12</v>
      </c>
      <c r="U2" s="22" t="s">
        <v>13</v>
      </c>
      <c r="V2" s="22" t="s">
        <v>26</v>
      </c>
      <c r="X2" s="39" t="s">
        <v>11</v>
      </c>
      <c r="Y2" s="39" t="s">
        <v>12</v>
      </c>
      <c r="Z2" s="39" t="s">
        <v>13</v>
      </c>
      <c r="AA2" s="39" t="s">
        <v>26</v>
      </c>
      <c r="AC2" s="39" t="s">
        <v>11</v>
      </c>
      <c r="AD2" s="39" t="s">
        <v>12</v>
      </c>
      <c r="AE2" s="39" t="s">
        <v>13</v>
      </c>
      <c r="AF2" s="39" t="s">
        <v>26</v>
      </c>
      <c r="AG2" s="39" t="s">
        <v>34</v>
      </c>
      <c r="AI2" s="39" t="s">
        <v>11</v>
      </c>
      <c r="AJ2" s="62">
        <f>SUM(AC4:AC53)</f>
        <v>275.00240003687662</v>
      </c>
      <c r="AL2" s="9" t="s">
        <v>32</v>
      </c>
      <c r="AM2" s="10">
        <f>'Base Case'!AM1-'IR UP'!AM1</f>
        <v>-19.001384153336403</v>
      </c>
    </row>
    <row r="3" spans="1:42" x14ac:dyDescent="0.2">
      <c r="A3" s="11" t="s">
        <v>15</v>
      </c>
      <c r="B3" s="51">
        <v>80000</v>
      </c>
      <c r="D3">
        <v>60</v>
      </c>
      <c r="E3" s="53">
        <v>6.4678699999999997E-3</v>
      </c>
      <c r="G3">
        <v>0</v>
      </c>
      <c r="H3" s="64">
        <v>0</v>
      </c>
      <c r="I3" s="53">
        <f>LN(1+H3)</f>
        <v>0</v>
      </c>
      <c r="J3" s="53">
        <f>EXP(-I3*G3)</f>
        <v>1</v>
      </c>
      <c r="K3" s="54" t="s">
        <v>9</v>
      </c>
      <c r="M3" s="8">
        <f>B3</f>
        <v>80000</v>
      </c>
      <c r="N3" s="8">
        <f>B4</f>
        <v>20000</v>
      </c>
      <c r="O3" s="8">
        <f>N3+M3</f>
        <v>100000</v>
      </c>
      <c r="Q3">
        <v>1</v>
      </c>
      <c r="AI3" s="7" t="s">
        <v>12</v>
      </c>
      <c r="AJ3" s="24">
        <f>SUM(AD4:AD53)</f>
        <v>7845.2836459903638</v>
      </c>
    </row>
    <row r="4" spans="1:42" x14ac:dyDescent="0.2">
      <c r="A4" s="11" t="s">
        <v>16</v>
      </c>
      <c r="B4" s="51">
        <v>20000</v>
      </c>
      <c r="D4">
        <v>61</v>
      </c>
      <c r="E4" s="53">
        <v>7.1002599999999997E-3</v>
      </c>
      <c r="G4">
        <v>1</v>
      </c>
      <c r="H4" s="69">
        <v>5.9740000000000001E-2</v>
      </c>
      <c r="I4" s="53">
        <f>LN(1+H4)</f>
        <v>5.8023595018308137E-2</v>
      </c>
      <c r="J4" s="53">
        <f t="shared" ref="J4:J53" si="0">EXP(-I4*G4)</f>
        <v>0.94362768226168692</v>
      </c>
      <c r="K4" s="53">
        <f>-LN(J4/J3)</f>
        <v>5.802359501830813E-2</v>
      </c>
      <c r="M4" s="8">
        <f>M3*(1-$B$6)*EXP(K4*1)</f>
        <v>82914.057599999986</v>
      </c>
      <c r="N4" s="8">
        <f>N3*(1-$B$6)*EXP(K4*1)</f>
        <v>20728.514399999996</v>
      </c>
      <c r="O4" s="8">
        <f t="shared" ref="O4:O53" si="1">N4+M4</f>
        <v>103642.57199999999</v>
      </c>
      <c r="Q4" s="53">
        <f>Q3*(1-E3)*(1-$B$8)</f>
        <v>0.84450231049999991</v>
      </c>
      <c r="S4" s="8">
        <v>50</v>
      </c>
      <c r="T4" s="8">
        <f>O4*$B$7 / (1-$B$6)</f>
        <v>1483.636</v>
      </c>
      <c r="U4" s="8">
        <f>(O4-$B$10)*$B$8*(1-E3)</f>
        <v>15442.85320128575</v>
      </c>
      <c r="V4" s="8">
        <f>MAX(O4,$B$9)*E3</f>
        <v>670.34668216163982</v>
      </c>
      <c r="X4" s="8">
        <f t="shared" ref="X4:X35" si="2">S4*Q3</f>
        <v>50</v>
      </c>
      <c r="Y4" s="8">
        <f t="shared" ref="Y4:Y35" si="3">T4*Q3</f>
        <v>1483.636</v>
      </c>
      <c r="Z4" s="8">
        <f t="shared" ref="Z4:Z35" si="4">U4*Q3</f>
        <v>15442.85320128575</v>
      </c>
      <c r="AA4" s="8">
        <f t="shared" ref="AA4:AA35" si="5">V4*Q3</f>
        <v>670.34668216163982</v>
      </c>
      <c r="AC4" s="8">
        <f t="shared" ref="AC4:AC35" si="6">X4*J4</f>
        <v>47.181384113084349</v>
      </c>
      <c r="AD4" s="8">
        <f t="shared" ref="AD4:AD35" si="7">Y4*J4</f>
        <v>1400</v>
      </c>
      <c r="AE4" s="8">
        <f t="shared" ref="AE4:AE35" si="8">Z4*J4</f>
        <v>14572.303773836744</v>
      </c>
      <c r="AF4" s="8">
        <f t="shared" ref="AF4:AF35" si="9">AA4*J4</f>
        <v>632.55768599999988</v>
      </c>
      <c r="AG4" s="8">
        <f>SUM(AC4:AF4)</f>
        <v>16652.042843949828</v>
      </c>
      <c r="AI4" s="7" t="s">
        <v>13</v>
      </c>
      <c r="AJ4" s="24">
        <f>SUM(AE4:AE53)</f>
        <v>81228.124369174548</v>
      </c>
    </row>
    <row r="5" spans="1:42" x14ac:dyDescent="0.2">
      <c r="A5" s="11" t="s">
        <v>17</v>
      </c>
      <c r="B5" s="59">
        <v>0.02</v>
      </c>
      <c r="D5">
        <v>62</v>
      </c>
      <c r="E5" s="53">
        <v>7.8151000000000002E-3</v>
      </c>
      <c r="G5">
        <v>2</v>
      </c>
      <c r="H5" s="69">
        <v>5.16E-2</v>
      </c>
      <c r="I5" s="53">
        <f t="shared" ref="I5:I53" si="10">LN(1+H5)</f>
        <v>5.0312813873589178E-2</v>
      </c>
      <c r="J5" s="53">
        <f t="shared" si="0"/>
        <v>0.90427150368487008</v>
      </c>
      <c r="K5" s="53">
        <f t="shared" ref="K5:K53" si="11">-LN(J5/J4)</f>
        <v>4.2602032728870157E-2</v>
      </c>
      <c r="M5" s="8">
        <f t="shared" ref="M5:M53" si="12">M4*(1-$B$6)*EXP(K5*1)</f>
        <v>84619.187587123204</v>
      </c>
      <c r="N5" s="8">
        <f t="shared" ref="N5:N53" si="13">N4*(1-$B$6)*EXP(K5*1)</f>
        <v>21154.796896780801</v>
      </c>
      <c r="O5" s="8">
        <f t="shared" si="1"/>
        <v>105773.984483904</v>
      </c>
      <c r="Q5" s="53">
        <f t="shared" ref="Q5:Q53" si="14">Q4*(1-E4)*(1-$B$8)</f>
        <v>0.71273020584612179</v>
      </c>
      <c r="S5" s="8">
        <f t="shared" ref="S5:S53" si="15">S4*(1+$B$5)</f>
        <v>51</v>
      </c>
      <c r="T5" s="8">
        <f t="shared" ref="T5:T53" si="16">O5*$B$7 / (1-$B$6)</f>
        <v>1514.1470171520002</v>
      </c>
      <c r="U5" s="8">
        <f t="shared" ref="U5:U53" si="17">(O5-$B$10)*$B$8*(1-E4)</f>
        <v>15750.465554704848</v>
      </c>
      <c r="V5" s="8">
        <f t="shared" ref="V5:V53" si="18">MAX(O5,$B$9)*E4</f>
        <v>751.0227910716842</v>
      </c>
      <c r="X5" s="8">
        <f t="shared" si="2"/>
        <v>43.069617835499997</v>
      </c>
      <c r="Y5" s="8">
        <f t="shared" si="3"/>
        <v>1278.7006544215471</v>
      </c>
      <c r="Z5" s="8">
        <f t="shared" si="4"/>
        <v>13301.304552398906</v>
      </c>
      <c r="AA5" s="8">
        <f t="shared" si="5"/>
        <v>634.24048229819596</v>
      </c>
      <c r="AC5" s="8">
        <f t="shared" si="6"/>
        <v>38.946628083240284</v>
      </c>
      <c r="AD5" s="8">
        <f t="shared" si="7"/>
        <v>1156.2925635365998</v>
      </c>
      <c r="AE5" s="8">
        <f t="shared" si="8"/>
        <v>12027.990668568167</v>
      </c>
      <c r="AF5" s="8">
        <f t="shared" si="9"/>
        <v>573.52559462560691</v>
      </c>
      <c r="AG5" s="8">
        <f t="shared" ref="AG5:AG53" si="19">SUM(AC5:AF5)</f>
        <v>13796.755454813614</v>
      </c>
      <c r="AI5" s="7" t="s">
        <v>26</v>
      </c>
      <c r="AJ5" s="24">
        <f>SUM(AF4:AF53)</f>
        <v>6428.6259520095391</v>
      </c>
    </row>
    <row r="6" spans="1:42" x14ac:dyDescent="0.2">
      <c r="A6" s="11" t="s">
        <v>18</v>
      </c>
      <c r="B6" s="59">
        <v>2.1999999999999999E-2</v>
      </c>
      <c r="D6">
        <v>63</v>
      </c>
      <c r="E6" s="53">
        <v>8.6648699999999999E-3</v>
      </c>
      <c r="G6">
        <v>3</v>
      </c>
      <c r="H6" s="69">
        <v>4.564E-2</v>
      </c>
      <c r="I6" s="53">
        <f t="shared" si="10"/>
        <v>4.4629138143204593E-2</v>
      </c>
      <c r="J6" s="53">
        <f t="shared" si="0"/>
        <v>0.87468853636775745</v>
      </c>
      <c r="K6" s="53">
        <f t="shared" si="11"/>
        <v>3.3261786682435443E-2</v>
      </c>
      <c r="M6" s="8">
        <f t="shared" si="12"/>
        <v>85556.521034060905</v>
      </c>
      <c r="N6" s="8">
        <f t="shared" si="13"/>
        <v>21389.130258515226</v>
      </c>
      <c r="O6" s="8">
        <f t="shared" si="1"/>
        <v>106945.65129257613</v>
      </c>
      <c r="Q6" s="53">
        <f t="shared" si="14"/>
        <v>0.60108612581225163</v>
      </c>
      <c r="S6" s="8">
        <f t="shared" si="15"/>
        <v>52.02</v>
      </c>
      <c r="T6" s="8">
        <f t="shared" si="16"/>
        <v>1530.9193436565092</v>
      </c>
      <c r="U6" s="8">
        <f t="shared" si="17"/>
        <v>15913.502495273928</v>
      </c>
      <c r="V6" s="8">
        <f t="shared" si="18"/>
        <v>835.79095941661171</v>
      </c>
      <c r="X6" s="8">
        <f t="shared" si="2"/>
        <v>37.076225308115255</v>
      </c>
      <c r="Y6" s="8">
        <f t="shared" si="3"/>
        <v>1091.1324589381136</v>
      </c>
      <c r="Z6" s="8">
        <f t="shared" si="4"/>
        <v>11342.033909189358</v>
      </c>
      <c r="AA6" s="8">
        <f t="shared" si="5"/>
        <v>595.6934625493293</v>
      </c>
      <c r="AC6" s="8">
        <f t="shared" si="6"/>
        <v>32.430149248796539</v>
      </c>
      <c r="AD6" s="8">
        <f t="shared" si="7"/>
        <v>954.40105349193072</v>
      </c>
      <c r="AE6" s="8">
        <f t="shared" si="8"/>
        <v>9920.7470394623142</v>
      </c>
      <c r="AF6" s="8">
        <f t="shared" si="9"/>
        <v>521.04624288111438</v>
      </c>
      <c r="AG6" s="8">
        <f t="shared" si="19"/>
        <v>11428.624485084156</v>
      </c>
      <c r="AI6" s="7" t="s">
        <v>30</v>
      </c>
      <c r="AJ6" s="24">
        <f>SUM(AJ2:AJ5)</f>
        <v>95777.036367211316</v>
      </c>
    </row>
    <row r="7" spans="1:42" x14ac:dyDescent="0.2">
      <c r="A7" s="11" t="s">
        <v>19</v>
      </c>
      <c r="B7" s="59">
        <v>1.4E-2</v>
      </c>
      <c r="D7">
        <v>64</v>
      </c>
      <c r="E7" s="53">
        <v>9.6527000000000002E-3</v>
      </c>
      <c r="G7">
        <v>4</v>
      </c>
      <c r="H7" s="69">
        <v>4.1930000000000002E-2</v>
      </c>
      <c r="I7" s="53">
        <f t="shared" si="10"/>
        <v>4.107476257171943E-2</v>
      </c>
      <c r="J7" s="53">
        <f t="shared" si="0"/>
        <v>0.84848824328325068</v>
      </c>
      <c r="K7" s="53">
        <f t="shared" si="11"/>
        <v>3.0411635857263992E-2</v>
      </c>
      <c r="M7" s="8">
        <f t="shared" si="12"/>
        <v>86258.038293227524</v>
      </c>
      <c r="N7" s="8">
        <f t="shared" si="13"/>
        <v>21564.509573306881</v>
      </c>
      <c r="O7" s="8">
        <f t="shared" si="1"/>
        <v>107822.54786653441</v>
      </c>
      <c r="Q7" s="53">
        <f t="shared" si="14"/>
        <v>0.50649612377229203</v>
      </c>
      <c r="S7" s="8">
        <f t="shared" si="15"/>
        <v>53.060400000000001</v>
      </c>
      <c r="T7" s="8">
        <f t="shared" si="16"/>
        <v>1543.4720553491634</v>
      </c>
      <c r="U7" s="8">
        <f t="shared" si="17"/>
        <v>16030.267920540315</v>
      </c>
      <c r="V7" s="8">
        <f t="shared" si="18"/>
        <v>934.26836033229802</v>
      </c>
      <c r="X7" s="8">
        <f t="shared" si="2"/>
        <v>31.893870270048396</v>
      </c>
      <c r="Y7" s="8">
        <f t="shared" si="3"/>
        <v>927.75963804930177</v>
      </c>
      <c r="Z7" s="8">
        <f t="shared" si="4"/>
        <v>9635.5716400899964</v>
      </c>
      <c r="AA7" s="8">
        <f t="shared" si="5"/>
        <v>561.57574918110572</v>
      </c>
      <c r="AC7" s="8">
        <f t="shared" si="6"/>
        <v>27.061573956937259</v>
      </c>
      <c r="AD7" s="8">
        <f t="shared" si="7"/>
        <v>787.19314547755653</v>
      </c>
      <c r="AE7" s="8">
        <f t="shared" si="8"/>
        <v>8175.669253929872</v>
      </c>
      <c r="AF7" s="8">
        <f t="shared" si="9"/>
        <v>476.49042089315179</v>
      </c>
      <c r="AG7" s="8">
        <f t="shared" si="19"/>
        <v>9466.4143942575174</v>
      </c>
    </row>
    <row r="8" spans="1:42" x14ac:dyDescent="0.2">
      <c r="A8" s="11" t="s">
        <v>20</v>
      </c>
      <c r="B8" s="59">
        <v>0.15</v>
      </c>
      <c r="D8">
        <v>65</v>
      </c>
      <c r="E8" s="53">
        <v>1.0795270000000001E-2</v>
      </c>
      <c r="G8">
        <v>5</v>
      </c>
      <c r="H8" s="70">
        <v>3.9510000000000003E-2</v>
      </c>
      <c r="I8" s="53">
        <f t="shared" si="10"/>
        <v>3.8749448279278509E-2</v>
      </c>
      <c r="J8" s="53">
        <f t="shared" si="0"/>
        <v>0.82386611720300673</v>
      </c>
      <c r="K8" s="53">
        <f t="shared" si="11"/>
        <v>2.9448191109514819E-2</v>
      </c>
      <c r="M8" s="8">
        <f t="shared" si="12"/>
        <v>86881.56169489841</v>
      </c>
      <c r="N8" s="8">
        <f t="shared" si="13"/>
        <v>21720.390423724602</v>
      </c>
      <c r="O8" s="8">
        <f t="shared" si="1"/>
        <v>108601.95211862301</v>
      </c>
      <c r="Q8" s="53">
        <f t="shared" si="14"/>
        <v>0.42636600834260197</v>
      </c>
      <c r="S8" s="8">
        <f t="shared" si="15"/>
        <v>54.121608000000002</v>
      </c>
      <c r="T8" s="8">
        <f t="shared" si="16"/>
        <v>1554.6291714322315</v>
      </c>
      <c r="U8" s="8">
        <f t="shared" si="17"/>
        <v>16130.076466411138</v>
      </c>
      <c r="V8" s="8">
        <f t="shared" si="18"/>
        <v>1048.3020632154323</v>
      </c>
      <c r="X8" s="8">
        <f t="shared" si="2"/>
        <v>27.412384664323472</v>
      </c>
      <c r="Y8" s="8">
        <f t="shared" si="3"/>
        <v>787.41364923375534</v>
      </c>
      <c r="Z8" s="8">
        <f t="shared" si="4"/>
        <v>8169.82120638791</v>
      </c>
      <c r="AA8" s="8">
        <f t="shared" si="5"/>
        <v>530.96093156111272</v>
      </c>
      <c r="AC8" s="8">
        <f t="shared" si="6"/>
        <v>22.584134916671427</v>
      </c>
      <c r="AD8" s="8">
        <f t="shared" si="7"/>
        <v>648.72342582686429</v>
      </c>
      <c r="AE8" s="8">
        <f t="shared" si="8"/>
        <v>6730.8388755495916</v>
      </c>
      <c r="AF8" s="8">
        <f t="shared" si="9"/>
        <v>437.44072107174532</v>
      </c>
      <c r="AG8" s="8">
        <f t="shared" si="19"/>
        <v>7839.5871573648728</v>
      </c>
    </row>
    <row r="9" spans="1:42" x14ac:dyDescent="0.2">
      <c r="A9" s="11" t="s">
        <v>14</v>
      </c>
      <c r="B9" s="51">
        <v>100000</v>
      </c>
      <c r="D9">
        <v>66</v>
      </c>
      <c r="E9" s="53">
        <v>1.1728260000000001E-2</v>
      </c>
      <c r="G9">
        <v>6</v>
      </c>
      <c r="H9" s="69">
        <v>3.8030000000000001E-2</v>
      </c>
      <c r="I9" s="53">
        <f t="shared" si="10"/>
        <v>3.7324686060153878E-2</v>
      </c>
      <c r="J9" s="53">
        <f t="shared" si="0"/>
        <v>0.79935660682316689</v>
      </c>
      <c r="K9" s="53">
        <f t="shared" si="11"/>
        <v>3.0200874964530677E-2</v>
      </c>
      <c r="M9" s="8">
        <f t="shared" si="12"/>
        <v>87575.484139350185</v>
      </c>
      <c r="N9" s="8">
        <f t="shared" si="13"/>
        <v>21893.871034837546</v>
      </c>
      <c r="O9" s="8">
        <f t="shared" si="1"/>
        <v>109469.35517418773</v>
      </c>
      <c r="Q9" s="53">
        <f t="shared" si="14"/>
        <v>0.35849878133916313</v>
      </c>
      <c r="S9" s="8">
        <f t="shared" si="15"/>
        <v>55.204040160000005</v>
      </c>
      <c r="T9" s="8">
        <f t="shared" si="16"/>
        <v>1567.0459840885771</v>
      </c>
      <c r="U9" s="8">
        <f t="shared" si="17"/>
        <v>16240.172975063471</v>
      </c>
      <c r="V9" s="8">
        <f t="shared" si="18"/>
        <v>1181.7512458312538</v>
      </c>
      <c r="X9" s="8">
        <f t="shared" si="2"/>
        <v>23.537126247403897</v>
      </c>
      <c r="Y9" s="8">
        <f t="shared" si="3"/>
        <v>668.13514112515122</v>
      </c>
      <c r="Z9" s="8">
        <f t="shared" si="4"/>
        <v>6924.2577261712113</v>
      </c>
      <c r="AA9" s="8">
        <f t="shared" si="5"/>
        <v>503.85856153896862</v>
      </c>
      <c r="AC9" s="8">
        <f t="shared" si="6"/>
        <v>18.814557371493279</v>
      </c>
      <c r="AD9" s="8">
        <f t="shared" si="7"/>
        <v>534.07823930911866</v>
      </c>
      <c r="AE9" s="8">
        <f t="shared" si="8"/>
        <v>5534.9511607613167</v>
      </c>
      <c r="AF9" s="8">
        <f t="shared" si="9"/>
        <v>402.76267007059175</v>
      </c>
      <c r="AG9" s="8">
        <f t="shared" si="19"/>
        <v>6490.6066275125204</v>
      </c>
    </row>
    <row r="10" spans="1:42" x14ac:dyDescent="0.2">
      <c r="A10" s="11" t="s">
        <v>25</v>
      </c>
      <c r="B10" s="51">
        <v>20</v>
      </c>
      <c r="D10">
        <v>67</v>
      </c>
      <c r="E10" s="53">
        <v>1.2797940000000001E-2</v>
      </c>
      <c r="G10">
        <v>7</v>
      </c>
      <c r="H10" s="69">
        <v>3.6909999999999998E-2</v>
      </c>
      <c r="I10" s="53">
        <f t="shared" si="10"/>
        <v>3.6245136667137037E-2</v>
      </c>
      <c r="J10" s="53">
        <f t="shared" si="0"/>
        <v>0.77591216342362268</v>
      </c>
      <c r="K10" s="53">
        <f t="shared" si="11"/>
        <v>2.9767840309035988E-2</v>
      </c>
      <c r="M10" s="8">
        <f t="shared" si="12"/>
        <v>88236.731100982041</v>
      </c>
      <c r="N10" s="8">
        <f t="shared" si="13"/>
        <v>22059.18277524551</v>
      </c>
      <c r="O10" s="8">
        <f t="shared" si="1"/>
        <v>110295.91387622755</v>
      </c>
      <c r="Q10" s="53">
        <f t="shared" si="14"/>
        <v>0.30115008225864409</v>
      </c>
      <c r="S10" s="8">
        <f t="shared" si="15"/>
        <v>56.308120963200004</v>
      </c>
      <c r="T10" s="8">
        <f t="shared" si="16"/>
        <v>1578.8781127476338</v>
      </c>
      <c r="U10" s="8">
        <f t="shared" si="17"/>
        <v>16347.385392982431</v>
      </c>
      <c r="V10" s="8">
        <f t="shared" si="18"/>
        <v>1293.5791548780046</v>
      </c>
      <c r="X10" s="8">
        <f t="shared" si="2"/>
        <v>20.186392744805385</v>
      </c>
      <c r="Y10" s="8">
        <f t="shared" si="3"/>
        <v>566.02587930310449</v>
      </c>
      <c r="Z10" s="8">
        <f t="shared" si="4"/>
        <v>5860.5177414658374</v>
      </c>
      <c r="AA10" s="8">
        <f t="shared" si="5"/>
        <v>463.74655058950918</v>
      </c>
      <c r="AC10" s="8">
        <f t="shared" si="6"/>
        <v>15.662867666340867</v>
      </c>
      <c r="AD10" s="8">
        <f t="shared" si="7"/>
        <v>439.18636456383013</v>
      </c>
      <c r="AE10" s="8">
        <f t="shared" si="8"/>
        <v>4547.246999563281</v>
      </c>
      <c r="AF10" s="8">
        <f t="shared" si="9"/>
        <v>359.82658934814856</v>
      </c>
      <c r="AG10" s="8">
        <f t="shared" si="19"/>
        <v>5361.9228211416003</v>
      </c>
    </row>
    <row r="11" spans="1:42" x14ac:dyDescent="0.2">
      <c r="D11">
        <v>68</v>
      </c>
      <c r="E11" s="53">
        <v>1.397499E-2</v>
      </c>
      <c r="G11">
        <v>8</v>
      </c>
      <c r="H11" s="69">
        <v>3.6249999999999998E-2</v>
      </c>
      <c r="I11" s="53">
        <f t="shared" si="10"/>
        <v>3.5608427467367573E-2</v>
      </c>
      <c r="J11" s="53">
        <f t="shared" si="0"/>
        <v>0.7521139631751077</v>
      </c>
      <c r="K11" s="53">
        <f t="shared" si="11"/>
        <v>3.1151463068981294E-2</v>
      </c>
      <c r="M11" s="8">
        <f t="shared" si="12"/>
        <v>89026.06418186982</v>
      </c>
      <c r="N11" s="8">
        <f t="shared" si="13"/>
        <v>22256.516045467455</v>
      </c>
      <c r="O11" s="8">
        <f t="shared" si="1"/>
        <v>111282.58022733728</v>
      </c>
      <c r="Q11" s="53">
        <f t="shared" si="14"/>
        <v>0.25270158433866746</v>
      </c>
      <c r="S11" s="8">
        <f t="shared" si="15"/>
        <v>57.434283382464002</v>
      </c>
      <c r="T11" s="8">
        <f t="shared" si="16"/>
        <v>1593.0021709434786</v>
      </c>
      <c r="U11" s="8">
        <f t="shared" si="17"/>
        <v>16475.797260201394</v>
      </c>
      <c r="V11" s="8">
        <f t="shared" si="18"/>
        <v>1424.1877847946489</v>
      </c>
      <c r="X11" s="8">
        <f t="shared" si="2"/>
        <v>17.296339165095311</v>
      </c>
      <c r="Y11" s="8">
        <f t="shared" si="3"/>
        <v>479.73273481782718</v>
      </c>
      <c r="Z11" s="8">
        <f t="shared" si="4"/>
        <v>4961.6877001863932</v>
      </c>
      <c r="AA11" s="8">
        <f t="shared" si="5"/>
        <v>428.89426854266463</v>
      </c>
      <c r="AC11" s="8">
        <f t="shared" si="6"/>
        <v>13.008818197880668</v>
      </c>
      <c r="AD11" s="8">
        <f t="shared" si="7"/>
        <v>360.81368844866898</v>
      </c>
      <c r="AE11" s="8">
        <f t="shared" si="8"/>
        <v>3731.7546002243739</v>
      </c>
      <c r="AF11" s="8">
        <f t="shared" si="9"/>
        <v>322.57736809671241</v>
      </c>
      <c r="AG11" s="8">
        <f t="shared" si="19"/>
        <v>4428.1544749676359</v>
      </c>
    </row>
    <row r="12" spans="1:42" x14ac:dyDescent="0.2">
      <c r="D12">
        <v>69</v>
      </c>
      <c r="E12" s="53">
        <v>1.5660050000000002E-2</v>
      </c>
      <c r="G12">
        <v>9</v>
      </c>
      <c r="H12" s="69">
        <v>3.5479999999999998E-2</v>
      </c>
      <c r="I12" s="53">
        <f t="shared" si="10"/>
        <v>3.4865087326079354E-2</v>
      </c>
      <c r="J12" s="53">
        <f t="shared" si="0"/>
        <v>0.73067553237231897</v>
      </c>
      <c r="K12" s="53">
        <f t="shared" si="11"/>
        <v>2.8918366195773544E-2</v>
      </c>
      <c r="M12" s="8">
        <f t="shared" si="12"/>
        <v>89622.099886150332</v>
      </c>
      <c r="N12" s="8">
        <f t="shared" si="13"/>
        <v>22405.524971537583</v>
      </c>
      <c r="O12" s="8">
        <f t="shared" si="1"/>
        <v>112027.62485768792</v>
      </c>
      <c r="Q12" s="53">
        <f t="shared" si="14"/>
        <v>0.21179456989086784</v>
      </c>
      <c r="S12" s="8">
        <f t="shared" si="15"/>
        <v>58.582969050113284</v>
      </c>
      <c r="T12" s="8">
        <f t="shared" si="16"/>
        <v>1603.6674315006451</v>
      </c>
      <c r="U12" s="8">
        <f t="shared" si="17"/>
        <v>16566.347913056696</v>
      </c>
      <c r="V12" s="8">
        <f t="shared" si="18"/>
        <v>1565.58493710994</v>
      </c>
      <c r="X12" s="8">
        <f t="shared" si="2"/>
        <v>14.804009094226748</v>
      </c>
      <c r="Y12" s="8">
        <f t="shared" si="3"/>
        <v>405.24930069253446</v>
      </c>
      <c r="Z12" s="8">
        <f t="shared" si="4"/>
        <v>4186.3423643350043</v>
      </c>
      <c r="AA12" s="8">
        <f t="shared" si="5"/>
        <v>395.62579402443492</v>
      </c>
      <c r="AC12" s="8">
        <f t="shared" si="6"/>
        <v>10.816927226168781</v>
      </c>
      <c r="AD12" s="8">
        <f t="shared" si="7"/>
        <v>296.10574852702757</v>
      </c>
      <c r="AE12" s="8">
        <f t="shared" si="8"/>
        <v>3058.8579357532717</v>
      </c>
      <c r="AF12" s="8">
        <f t="shared" si="9"/>
        <v>289.0740876690254</v>
      </c>
      <c r="AG12" s="8">
        <f t="shared" si="19"/>
        <v>3654.8546991754938</v>
      </c>
    </row>
    <row r="13" spans="1:42" x14ac:dyDescent="0.2">
      <c r="D13">
        <v>70</v>
      </c>
      <c r="E13" s="53">
        <v>1.7473579999999999E-2</v>
      </c>
      <c r="G13">
        <v>10</v>
      </c>
      <c r="H13" s="70">
        <v>3.5069999999999997E-2</v>
      </c>
      <c r="I13" s="53">
        <f t="shared" si="10"/>
        <v>3.4469057280575782E-2</v>
      </c>
      <c r="J13" s="53">
        <f t="shared" si="0"/>
        <v>0.70843953001252158</v>
      </c>
      <c r="K13" s="53">
        <f t="shared" si="11"/>
        <v>3.0904786871043748E-2</v>
      </c>
      <c r="M13" s="8">
        <f t="shared" si="12"/>
        <v>90401.523307825642</v>
      </c>
      <c r="N13" s="8">
        <f t="shared" si="13"/>
        <v>22600.380826956411</v>
      </c>
      <c r="O13" s="8">
        <f t="shared" si="1"/>
        <v>113001.90413478206</v>
      </c>
      <c r="Q13" s="53">
        <f t="shared" si="14"/>
        <v>0.17720617788615109</v>
      </c>
      <c r="S13" s="8">
        <f t="shared" si="15"/>
        <v>59.754628431115549</v>
      </c>
      <c r="T13" s="8">
        <f t="shared" si="16"/>
        <v>1617.6141696185573</v>
      </c>
      <c r="U13" s="8">
        <f t="shared" si="17"/>
        <v>16681.890280040425</v>
      </c>
      <c r="V13" s="8">
        <f t="shared" si="18"/>
        <v>1769.6154688458939</v>
      </c>
      <c r="X13" s="8">
        <f t="shared" si="2"/>
        <v>12.655705827556741</v>
      </c>
      <c r="Y13" s="8">
        <f t="shared" si="3"/>
        <v>342.60189730373565</v>
      </c>
      <c r="Z13" s="8">
        <f t="shared" si="4"/>
        <v>3533.1337768278108</v>
      </c>
      <c r="AA13" s="8">
        <f t="shared" si="5"/>
        <v>374.79494709644257</v>
      </c>
      <c r="AC13" s="8">
        <f t="shared" si="6"/>
        <v>8.9658022884510284</v>
      </c>
      <c r="AD13" s="8">
        <f t="shared" si="7"/>
        <v>242.71272710725668</v>
      </c>
      <c r="AE13" s="8">
        <f t="shared" si="8"/>
        <v>2503.0116323272596</v>
      </c>
      <c r="AF13" s="8">
        <f t="shared" si="9"/>
        <v>265.51955617207165</v>
      </c>
      <c r="AG13" s="8">
        <f t="shared" si="19"/>
        <v>3020.2097178950389</v>
      </c>
    </row>
    <row r="14" spans="1:42" x14ac:dyDescent="0.2">
      <c r="D14">
        <v>71</v>
      </c>
      <c r="E14" s="53">
        <v>1.9737480000000002E-2</v>
      </c>
      <c r="G14">
        <v>11</v>
      </c>
      <c r="H14" s="69">
        <v>3.4869999999999998E-2</v>
      </c>
      <c r="I14" s="53">
        <f t="shared" si="10"/>
        <v>3.427581496377205E-2</v>
      </c>
      <c r="J14" s="53">
        <f t="shared" si="0"/>
        <v>0.68589277742554289</v>
      </c>
      <c r="K14" s="53">
        <f t="shared" si="11"/>
        <v>3.2343391795734637E-2</v>
      </c>
      <c r="M14" s="8">
        <f t="shared" si="12"/>
        <v>91319.002717374286</v>
      </c>
      <c r="N14" s="8">
        <f t="shared" si="13"/>
        <v>22829.750679343571</v>
      </c>
      <c r="O14" s="8">
        <f t="shared" si="1"/>
        <v>114148.75339671786</v>
      </c>
      <c r="Q14" s="53">
        <f t="shared" si="14"/>
        <v>0.14799328882630872</v>
      </c>
      <c r="S14" s="8">
        <f t="shared" si="15"/>
        <v>60.949720999737863</v>
      </c>
      <c r="T14" s="8">
        <f t="shared" si="16"/>
        <v>1634.0312347178426</v>
      </c>
      <c r="U14" s="8">
        <f t="shared" si="17"/>
        <v>16820.177324091004</v>
      </c>
      <c r="V14" s="8">
        <f t="shared" si="18"/>
        <v>1994.5873743778211</v>
      </c>
      <c r="X14" s="8">
        <f t="shared" si="2"/>
        <v>10.800667101590827</v>
      </c>
      <c r="Y14" s="8">
        <f t="shared" si="3"/>
        <v>289.56042965093712</v>
      </c>
      <c r="Z14" s="8">
        <f t="shared" si="4"/>
        <v>2980.6393349694754</v>
      </c>
      <c r="AA14" s="8">
        <f t="shared" si="5"/>
        <v>353.45320507346719</v>
      </c>
      <c r="AC14" s="8">
        <f t="shared" si="6"/>
        <v>7.4080995563588203</v>
      </c>
      <c r="AD14" s="8">
        <f t="shared" si="7"/>
        <v>198.60740732581479</v>
      </c>
      <c r="AE14" s="8">
        <f t="shared" si="8"/>
        <v>2044.3989919660366</v>
      </c>
      <c r="AF14" s="8">
        <f t="shared" si="9"/>
        <v>242.43100051780038</v>
      </c>
      <c r="AG14" s="8">
        <f t="shared" si="19"/>
        <v>2492.8454993660107</v>
      </c>
    </row>
    <row r="15" spans="1:42" x14ac:dyDescent="0.2">
      <c r="D15">
        <v>72</v>
      </c>
      <c r="E15" s="53">
        <v>2.1721769999999998E-2</v>
      </c>
      <c r="G15">
        <v>12</v>
      </c>
      <c r="H15" s="69">
        <v>3.4869999999999998E-2</v>
      </c>
      <c r="I15" s="53">
        <f t="shared" si="10"/>
        <v>3.427581496377205E-2</v>
      </c>
      <c r="J15" s="53">
        <f t="shared" si="0"/>
        <v>0.66278158360522854</v>
      </c>
      <c r="K15" s="53">
        <f t="shared" si="11"/>
        <v>3.4275814963772112E-2</v>
      </c>
      <c r="M15" s="8">
        <f t="shared" si="12"/>
        <v>92424.223822602289</v>
      </c>
      <c r="N15" s="8">
        <f t="shared" si="13"/>
        <v>23106.055955650572</v>
      </c>
      <c r="O15" s="8">
        <f t="shared" si="1"/>
        <v>115530.27977825287</v>
      </c>
      <c r="Q15" s="53">
        <f t="shared" si="14"/>
        <v>0.12331143311077045</v>
      </c>
      <c r="S15" s="8">
        <f t="shared" si="15"/>
        <v>62.168715419732621</v>
      </c>
      <c r="T15" s="8">
        <f t="shared" si="16"/>
        <v>1653.8076859872599</v>
      </c>
      <c r="U15" s="8">
        <f t="shared" si="17"/>
        <v>16984.559691200277</v>
      </c>
      <c r="V15" s="8">
        <f t="shared" si="18"/>
        <v>2280.2765865176707</v>
      </c>
      <c r="X15" s="8">
        <f t="shared" si="2"/>
        <v>9.2005526570730822</v>
      </c>
      <c r="Y15" s="8">
        <f t="shared" si="3"/>
        <v>244.75243853548182</v>
      </c>
      <c r="Z15" s="8">
        <f t="shared" si="4"/>
        <v>2513.6008479674833</v>
      </c>
      <c r="AA15" s="8">
        <f t="shared" si="5"/>
        <v>337.46563147237896</v>
      </c>
      <c r="AC15" s="8">
        <f t="shared" si="6"/>
        <v>6.0979568600981908</v>
      </c>
      <c r="AD15" s="8">
        <f t="shared" si="7"/>
        <v>162.217408803788</v>
      </c>
      <c r="AE15" s="8">
        <f t="shared" si="8"/>
        <v>1665.9683505673338</v>
      </c>
      <c r="AF15" s="8">
        <f t="shared" si="9"/>
        <v>223.66600563960179</v>
      </c>
      <c r="AG15" s="8">
        <f t="shared" si="19"/>
        <v>2057.949721870822</v>
      </c>
    </row>
    <row r="16" spans="1:42" x14ac:dyDescent="0.2">
      <c r="D16">
        <v>73</v>
      </c>
      <c r="E16" s="53">
        <v>2.3921029999999999E-2</v>
      </c>
      <c r="G16">
        <v>13</v>
      </c>
      <c r="H16" s="69">
        <v>3.492E-2</v>
      </c>
      <c r="I16" s="53">
        <f t="shared" si="10"/>
        <v>3.432412904395394E-2</v>
      </c>
      <c r="J16" s="53">
        <f t="shared" si="0"/>
        <v>0.64004699376173035</v>
      </c>
      <c r="K16" s="53">
        <f t="shared" si="11"/>
        <v>3.4903898006136691E-2</v>
      </c>
      <c r="M16" s="8">
        <f t="shared" si="12"/>
        <v>93601.592378544985</v>
      </c>
      <c r="N16" s="8">
        <f t="shared" si="13"/>
        <v>23400.398094636246</v>
      </c>
      <c r="O16" s="8">
        <f t="shared" si="1"/>
        <v>117001.99047318123</v>
      </c>
      <c r="Q16" s="53">
        <f t="shared" si="14"/>
        <v>0.10253795694401271</v>
      </c>
      <c r="S16" s="8">
        <f t="shared" si="15"/>
        <v>63.412089728127278</v>
      </c>
      <c r="T16" s="8">
        <f t="shared" si="16"/>
        <v>1674.8751192479931</v>
      </c>
      <c r="U16" s="8">
        <f t="shared" si="17"/>
        <v>17166.140187297089</v>
      </c>
      <c r="V16" s="8">
        <f t="shared" si="18"/>
        <v>2541.4903266006336</v>
      </c>
      <c r="X16" s="8">
        <f t="shared" si="2"/>
        <v>7.8194356609241407</v>
      </c>
      <c r="Y16" s="8">
        <f t="shared" si="3"/>
        <v>206.53125123604258</v>
      </c>
      <c r="Z16" s="8">
        <f t="shared" si="4"/>
        <v>2116.7813474759937</v>
      </c>
      <c r="AA16" s="8">
        <f t="shared" si="5"/>
        <v>313.39481441028414</v>
      </c>
      <c r="AC16" s="8">
        <f t="shared" si="6"/>
        <v>5.0048062876877655</v>
      </c>
      <c r="AD16" s="8">
        <f t="shared" si="7"/>
        <v>132.18970647147771</v>
      </c>
      <c r="AE16" s="8">
        <f t="shared" si="8"/>
        <v>1354.8395379029146</v>
      </c>
      <c r="AF16" s="8">
        <f t="shared" si="9"/>
        <v>200.58740882381778</v>
      </c>
      <c r="AG16" s="8">
        <f t="shared" si="19"/>
        <v>1692.621459485898</v>
      </c>
    </row>
    <row r="17" spans="4:33" x14ac:dyDescent="0.2">
      <c r="D17">
        <v>74</v>
      </c>
      <c r="E17" s="53">
        <v>2.5978890000000001E-2</v>
      </c>
      <c r="G17">
        <v>14</v>
      </c>
      <c r="H17" s="69">
        <v>3.499E-2</v>
      </c>
      <c r="I17" s="53">
        <f t="shared" si="10"/>
        <v>3.4391764834907843E-2</v>
      </c>
      <c r="J17" s="53">
        <f t="shared" si="0"/>
        <v>0.61786536101900336</v>
      </c>
      <c r="K17" s="53">
        <f t="shared" si="11"/>
        <v>3.527103011730854E-2</v>
      </c>
      <c r="M17" s="8">
        <f t="shared" si="12"/>
        <v>94828.767427061146</v>
      </c>
      <c r="N17" s="8">
        <f t="shared" si="13"/>
        <v>23707.191856765287</v>
      </c>
      <c r="O17" s="8">
        <f t="shared" si="1"/>
        <v>118535.95928382644</v>
      </c>
      <c r="Q17" s="53">
        <f t="shared" si="14"/>
        <v>8.5072371889843831E-2</v>
      </c>
      <c r="S17" s="8">
        <f t="shared" si="15"/>
        <v>64.680331522689826</v>
      </c>
      <c r="T17" s="8">
        <f t="shared" si="16"/>
        <v>1696.8337729791106</v>
      </c>
      <c r="U17" s="8">
        <f t="shared" si="17"/>
        <v>17352.140319947885</v>
      </c>
      <c r="V17" s="8">
        <f t="shared" si="18"/>
        <v>2835.5022381071908</v>
      </c>
      <c r="X17" s="8">
        <f t="shared" si="2"/>
        <v>6.6321890487980379</v>
      </c>
      <c r="Y17" s="8">
        <f t="shared" si="3"/>
        <v>173.98986835487869</v>
      </c>
      <c r="Z17" s="8">
        <f t="shared" si="4"/>
        <v>1779.2530170132832</v>
      </c>
      <c r="AA17" s="8">
        <f t="shared" si="5"/>
        <v>290.7466064056868</v>
      </c>
      <c r="AC17" s="8">
        <f t="shared" si="6"/>
        <v>4.0977998809818805</v>
      </c>
      <c r="AD17" s="8">
        <f t="shared" si="7"/>
        <v>107.50231282473599</v>
      </c>
      <c r="AE17" s="8">
        <f t="shared" si="8"/>
        <v>1099.3388077010632</v>
      </c>
      <c r="AF17" s="8">
        <f t="shared" si="9"/>
        <v>179.64225693189974</v>
      </c>
      <c r="AG17" s="8">
        <f t="shared" si="19"/>
        <v>1390.5811773386808</v>
      </c>
    </row>
    <row r="18" spans="4:33" x14ac:dyDescent="0.2">
      <c r="D18">
        <v>75</v>
      </c>
      <c r="E18" s="53">
        <v>2.922232E-2</v>
      </c>
      <c r="G18">
        <v>15</v>
      </c>
      <c r="H18" s="70">
        <v>3.4979999999999997E-2</v>
      </c>
      <c r="I18" s="53">
        <f t="shared" si="10"/>
        <v>3.4382102859130279E-2</v>
      </c>
      <c r="J18" s="53">
        <f t="shared" si="0"/>
        <v>0.59706365714702891</v>
      </c>
      <c r="K18" s="53">
        <f t="shared" si="11"/>
        <v>3.4246835198244459E-2</v>
      </c>
      <c r="M18" s="8">
        <f t="shared" si="12"/>
        <v>95973.685388003025</v>
      </c>
      <c r="N18" s="8">
        <f t="shared" si="13"/>
        <v>23993.421347000756</v>
      </c>
      <c r="O18" s="8">
        <f t="shared" si="1"/>
        <v>119967.10673500378</v>
      </c>
      <c r="Q18" s="53">
        <f t="shared" si="14"/>
        <v>7.0432943183706714E-2</v>
      </c>
      <c r="S18" s="8">
        <f t="shared" si="15"/>
        <v>65.973938153143621</v>
      </c>
      <c r="T18" s="8">
        <f t="shared" si="16"/>
        <v>1717.3205463088477</v>
      </c>
      <c r="U18" s="8">
        <f t="shared" si="17"/>
        <v>17524.652106497528</v>
      </c>
      <c r="V18" s="8">
        <f t="shared" si="18"/>
        <v>3116.6122694869223</v>
      </c>
      <c r="X18" s="8">
        <f t="shared" si="2"/>
        <v>5.612559401601791</v>
      </c>
      <c r="Y18" s="8">
        <f t="shared" si="3"/>
        <v>146.09653216965606</v>
      </c>
      <c r="Z18" s="8">
        <f t="shared" si="4"/>
        <v>1490.8637212440929</v>
      </c>
      <c r="AA18" s="8">
        <f t="shared" si="5"/>
        <v>265.13759802624162</v>
      </c>
      <c r="AC18" s="8">
        <f t="shared" si="6"/>
        <v>3.3510552422753057</v>
      </c>
      <c r="AD18" s="8">
        <f t="shared" si="7"/>
        <v>87.228929793713405</v>
      </c>
      <c r="AE18" s="8">
        <f t="shared" si="8"/>
        <v>890.14054571382678</v>
      </c>
      <c r="AF18" s="8">
        <f t="shared" si="9"/>
        <v>158.30402392472669</v>
      </c>
      <c r="AG18" s="8">
        <f t="shared" si="19"/>
        <v>1139.0245546745421</v>
      </c>
    </row>
    <row r="19" spans="4:33" x14ac:dyDescent="0.2">
      <c r="D19">
        <v>76</v>
      </c>
      <c r="E19" s="53">
        <v>3.2869429999999998E-2</v>
      </c>
      <c r="G19">
        <v>16</v>
      </c>
      <c r="H19" s="69">
        <v>3.4860000000000002E-2</v>
      </c>
      <c r="I19" s="53">
        <f t="shared" si="10"/>
        <v>3.4266151867619492E-2</v>
      </c>
      <c r="J19" s="53">
        <f t="shared" si="0"/>
        <v>0.57795548440160416</v>
      </c>
      <c r="K19" s="53">
        <f t="shared" si="11"/>
        <v>3.2526886994957593E-2</v>
      </c>
      <c r="M19" s="8">
        <f t="shared" si="12"/>
        <v>96965.507394977205</v>
      </c>
      <c r="N19" s="8">
        <f t="shared" si="13"/>
        <v>24241.376848744301</v>
      </c>
      <c r="O19" s="8">
        <f t="shared" si="1"/>
        <v>121206.88424372151</v>
      </c>
      <c r="Q19" s="53">
        <f t="shared" si="14"/>
        <v>5.811851980253302E-2</v>
      </c>
      <c r="S19" s="8">
        <f t="shared" si="15"/>
        <v>67.293416916206496</v>
      </c>
      <c r="T19" s="8">
        <f t="shared" si="16"/>
        <v>1735.0678726095105</v>
      </c>
      <c r="U19" s="8">
        <f t="shared" si="17"/>
        <v>17646.828349882278</v>
      </c>
      <c r="V19" s="8">
        <f t="shared" si="18"/>
        <v>3541.9463575729878</v>
      </c>
      <c r="X19" s="8">
        <f t="shared" si="2"/>
        <v>4.7396734102966604</v>
      </c>
      <c r="Y19" s="8">
        <f t="shared" si="3"/>
        <v>122.20593689138053</v>
      </c>
      <c r="Z19" s="8">
        <f t="shared" si="4"/>
        <v>1242.9180585398835</v>
      </c>
      <c r="AA19" s="8">
        <f t="shared" si="5"/>
        <v>249.46970656267519</v>
      </c>
      <c r="AC19" s="8">
        <f t="shared" si="6"/>
        <v>2.7393202417534095</v>
      </c>
      <c r="AD19" s="8">
        <f t="shared" si="7"/>
        <v>70.629591452809706</v>
      </c>
      <c r="AE19" s="8">
        <f t="shared" si="8"/>
        <v>718.35130859491983</v>
      </c>
      <c r="AF19" s="8">
        <f t="shared" si="9"/>
        <v>144.18238509995697</v>
      </c>
      <c r="AG19" s="8">
        <f t="shared" si="19"/>
        <v>935.90260538943994</v>
      </c>
    </row>
    <row r="20" spans="4:33" x14ac:dyDescent="0.2">
      <c r="D20">
        <v>77</v>
      </c>
      <c r="E20" s="53">
        <v>3.7547710000000005E-2</v>
      </c>
      <c r="G20">
        <v>17</v>
      </c>
      <c r="H20" s="69">
        <v>3.4660000000000003E-2</v>
      </c>
      <c r="I20" s="53">
        <f t="shared" si="10"/>
        <v>3.407287033313533E-2</v>
      </c>
      <c r="J20" s="53">
        <f t="shared" si="0"/>
        <v>0.56032472588283599</v>
      </c>
      <c r="K20" s="53">
        <f t="shared" si="11"/>
        <v>3.0980365781388877E-2</v>
      </c>
      <c r="M20" s="8">
        <f t="shared" si="12"/>
        <v>97816.187356051581</v>
      </c>
      <c r="N20" s="8">
        <f t="shared" si="13"/>
        <v>24454.046839012895</v>
      </c>
      <c r="O20" s="8">
        <f t="shared" si="1"/>
        <v>122270.23419506448</v>
      </c>
      <c r="Q20" s="53">
        <f t="shared" si="14"/>
        <v>4.777696760655304E-2</v>
      </c>
      <c r="S20" s="8">
        <f t="shared" si="15"/>
        <v>68.639285254530634</v>
      </c>
      <c r="T20" s="8">
        <f t="shared" si="16"/>
        <v>1750.2896510540929</v>
      </c>
      <c r="U20" s="8">
        <f t="shared" si="17"/>
        <v>17734.790801955929</v>
      </c>
      <c r="V20" s="8">
        <f t="shared" si="18"/>
        <v>4018.9529039582781</v>
      </c>
      <c r="X20" s="8">
        <f t="shared" si="2"/>
        <v>3.9892136592971514</v>
      </c>
      <c r="Y20" s="8">
        <f t="shared" si="3"/>
        <v>101.72424374495591</v>
      </c>
      <c r="Z20" s="8">
        <f t="shared" si="4"/>
        <v>1030.719790417256</v>
      </c>
      <c r="AA20" s="8">
        <f t="shared" si="5"/>
        <v>233.57559393414678</v>
      </c>
      <c r="AC20" s="8">
        <f t="shared" si="6"/>
        <v>2.2352550501337416</v>
      </c>
      <c r="AD20" s="8">
        <f t="shared" si="7"/>
        <v>56.998608992031215</v>
      </c>
      <c r="AE20" s="8">
        <f t="shared" si="8"/>
        <v>577.53778402756313</v>
      </c>
      <c r="AF20" s="8">
        <f t="shared" si="9"/>
        <v>130.87818064407139</v>
      </c>
      <c r="AG20" s="8">
        <f t="shared" si="19"/>
        <v>767.64982871379948</v>
      </c>
    </row>
    <row r="21" spans="4:33" x14ac:dyDescent="0.2">
      <c r="D21">
        <v>78</v>
      </c>
      <c r="E21" s="53">
        <v>4.150015E-2</v>
      </c>
      <c r="G21">
        <v>18</v>
      </c>
      <c r="H21" s="69">
        <v>3.4459999999999998E-2</v>
      </c>
      <c r="I21" s="53">
        <f t="shared" si="10"/>
        <v>3.3879551433677733E-2</v>
      </c>
      <c r="J21" s="53">
        <f t="shared" si="0"/>
        <v>0.54344220000874199</v>
      </c>
      <c r="K21" s="53">
        <f t="shared" si="11"/>
        <v>3.0593130142898512E-2</v>
      </c>
      <c r="M21" s="8">
        <f t="shared" si="12"/>
        <v>98636.127526061478</v>
      </c>
      <c r="N21" s="8">
        <f t="shared" si="13"/>
        <v>24659.03188151537</v>
      </c>
      <c r="O21" s="8">
        <f t="shared" si="1"/>
        <v>123295.15940757685</v>
      </c>
      <c r="Q21" s="53">
        <f t="shared" si="14"/>
        <v>3.9085594099855368E-2</v>
      </c>
      <c r="S21" s="8">
        <f t="shared" si="15"/>
        <v>70.012070959621255</v>
      </c>
      <c r="T21" s="8">
        <f t="shared" si="16"/>
        <v>1764.9613821125522</v>
      </c>
      <c r="U21" s="8">
        <f t="shared" si="17"/>
        <v>17796.968920790605</v>
      </c>
      <c r="V21" s="8">
        <f t="shared" si="18"/>
        <v>4629.4508898394679</v>
      </c>
      <c r="X21" s="8">
        <f t="shared" si="2"/>
        <v>3.3449644463055175</v>
      </c>
      <c r="Y21" s="8">
        <f t="shared" si="3"/>
        <v>84.324502780008487</v>
      </c>
      <c r="Z21" s="8">
        <f t="shared" si="4"/>
        <v>850.28520762344397</v>
      </c>
      <c r="AA21" s="8">
        <f t="shared" si="5"/>
        <v>221.1811251999884</v>
      </c>
      <c r="AC21" s="8">
        <f t="shared" si="6"/>
        <v>1.817794837651294</v>
      </c>
      <c r="AD21" s="8">
        <f t="shared" si="7"/>
        <v>45.825493305411094</v>
      </c>
      <c r="AE21" s="8">
        <f t="shared" si="8"/>
        <v>462.08086386577435</v>
      </c>
      <c r="AF21" s="8">
        <f t="shared" si="9"/>
        <v>120.1991572790907</v>
      </c>
      <c r="AG21" s="8">
        <f t="shared" si="19"/>
        <v>629.9233092879274</v>
      </c>
    </row>
    <row r="22" spans="4:33" x14ac:dyDescent="0.2">
      <c r="D22">
        <v>79</v>
      </c>
      <c r="E22" s="53">
        <v>4.704303E-2</v>
      </c>
      <c r="G22">
        <v>19</v>
      </c>
      <c r="H22" s="69">
        <v>3.4270000000000002E-2</v>
      </c>
      <c r="I22" s="53">
        <f t="shared" si="10"/>
        <v>3.3695863856725551E-2</v>
      </c>
      <c r="J22" s="53">
        <f t="shared" si="0"/>
        <v>0.52717568742308551</v>
      </c>
      <c r="K22" s="53">
        <f t="shared" si="11"/>
        <v>3.0389487471586134E-2</v>
      </c>
      <c r="M22" s="8">
        <f t="shared" si="12"/>
        <v>99442.687974122353</v>
      </c>
      <c r="N22" s="8">
        <f t="shared" si="13"/>
        <v>24860.671993530588</v>
      </c>
      <c r="O22" s="8">
        <f t="shared" si="1"/>
        <v>124303.35996765294</v>
      </c>
      <c r="Q22" s="53">
        <f t="shared" si="14"/>
        <v>3.1844005669591419E-2</v>
      </c>
      <c r="S22" s="8">
        <f t="shared" si="15"/>
        <v>71.412312378813681</v>
      </c>
      <c r="T22" s="8">
        <f t="shared" si="16"/>
        <v>1779.3937009684471</v>
      </c>
      <c r="U22" s="8">
        <f t="shared" si="17"/>
        <v>17868.837282973702</v>
      </c>
      <c r="V22" s="8">
        <f t="shared" si="18"/>
        <v>5158.6080841615922</v>
      </c>
      <c r="X22" s="8">
        <f t="shared" si="2"/>
        <v>2.7911926553703883</v>
      </c>
      <c r="Y22" s="8">
        <f t="shared" si="3"/>
        <v>69.548659939892147</v>
      </c>
      <c r="Z22" s="8">
        <f t="shared" si="4"/>
        <v>698.41412107867257</v>
      </c>
      <c r="AA22" s="8">
        <f t="shared" si="5"/>
        <v>201.62726169777252</v>
      </c>
      <c r="AC22" s="8">
        <f t="shared" si="6"/>
        <v>1.4714489068251519</v>
      </c>
      <c r="AD22" s="8">
        <f t="shared" si="7"/>
        <v>36.66436261316705</v>
      </c>
      <c r="AE22" s="8">
        <f t="shared" si="8"/>
        <v>368.18694438563926</v>
      </c>
      <c r="AF22" s="8">
        <f t="shared" si="9"/>
        <v>106.29299028875759</v>
      </c>
      <c r="AG22" s="8">
        <f t="shared" si="19"/>
        <v>512.61574619438909</v>
      </c>
    </row>
    <row r="23" spans="4:33" x14ac:dyDescent="0.2">
      <c r="D23">
        <v>80</v>
      </c>
      <c r="E23" s="53">
        <v>5.2770629999999999E-2</v>
      </c>
      <c r="G23">
        <v>20</v>
      </c>
      <c r="H23" s="70">
        <v>3.415E-2</v>
      </c>
      <c r="I23" s="53">
        <f t="shared" si="10"/>
        <v>3.3579833263195462E-2</v>
      </c>
      <c r="J23" s="53">
        <f t="shared" si="0"/>
        <v>0.51089220238770194</v>
      </c>
      <c r="K23" s="53">
        <f t="shared" si="11"/>
        <v>3.1375251986123877E-2</v>
      </c>
      <c r="M23" s="8">
        <f t="shared" si="12"/>
        <v>100354.72115197124</v>
      </c>
      <c r="N23" s="8">
        <f t="shared" si="13"/>
        <v>25088.680287992811</v>
      </c>
      <c r="O23" s="8">
        <f t="shared" si="1"/>
        <v>125443.40143996406</v>
      </c>
      <c r="Q23" s="53">
        <f t="shared" si="14"/>
        <v>2.579407208222316E-2</v>
      </c>
      <c r="S23" s="8">
        <f t="shared" si="15"/>
        <v>72.840558626389949</v>
      </c>
      <c r="T23" s="8">
        <f t="shared" si="16"/>
        <v>1795.7133130465204</v>
      </c>
      <c r="U23" s="8">
        <f t="shared" si="17"/>
        <v>17928.465690498266</v>
      </c>
      <c r="V23" s="8">
        <f t="shared" si="18"/>
        <v>5901.2376972422726</v>
      </c>
      <c r="X23" s="8">
        <f t="shared" si="2"/>
        <v>2.3195351618749678</v>
      </c>
      <c r="Y23" s="8">
        <f t="shared" si="3"/>
        <v>57.182704921614189</v>
      </c>
      <c r="Z23" s="8">
        <f t="shared" si="4"/>
        <v>570.914163095302</v>
      </c>
      <c r="AA23" s="8">
        <f t="shared" si="5"/>
        <v>187.91904668858953</v>
      </c>
      <c r="AC23" s="8">
        <f t="shared" si="6"/>
        <v>1.1850324273660171</v>
      </c>
      <c r="AD23" s="8">
        <f t="shared" si="7"/>
        <v>29.214198055889558</v>
      </c>
      <c r="AE23" s="8">
        <f t="shared" si="8"/>
        <v>291.67559415809052</v>
      </c>
      <c r="AF23" s="8">
        <f t="shared" si="9"/>
        <v>96.00637563333089</v>
      </c>
      <c r="AG23" s="8">
        <f t="shared" si="19"/>
        <v>418.08120027467697</v>
      </c>
    </row>
    <row r="24" spans="4:33" x14ac:dyDescent="0.2">
      <c r="D24">
        <v>81</v>
      </c>
      <c r="E24" s="53">
        <v>5.8951179999999999E-2</v>
      </c>
      <c r="G24">
        <v>21</v>
      </c>
      <c r="H24" s="69">
        <v>3.4090000000000002E-2</v>
      </c>
      <c r="I24" s="53">
        <f t="shared" si="10"/>
        <v>3.3521812917377977E-2</v>
      </c>
      <c r="J24" s="53">
        <f t="shared" si="0"/>
        <v>0.49462366847703543</v>
      </c>
      <c r="K24" s="53">
        <f t="shared" si="11"/>
        <v>3.2361406001028103E-2</v>
      </c>
      <c r="M24" s="8">
        <f t="shared" si="12"/>
        <v>101375.04111867417</v>
      </c>
      <c r="N24" s="8">
        <f t="shared" si="13"/>
        <v>25343.760279668542</v>
      </c>
      <c r="O24" s="8">
        <f t="shared" si="1"/>
        <v>126718.80139834271</v>
      </c>
      <c r="Q24" s="53">
        <f t="shared" si="14"/>
        <v>2.0767967250952004E-2</v>
      </c>
      <c r="S24" s="8">
        <f t="shared" si="15"/>
        <v>74.297369798917757</v>
      </c>
      <c r="T24" s="8">
        <f t="shared" si="16"/>
        <v>1813.9705721644152</v>
      </c>
      <c r="U24" s="8">
        <f t="shared" si="17"/>
        <v>18001.923874246091</v>
      </c>
      <c r="V24" s="8">
        <f t="shared" si="18"/>
        <v>6687.030982635426</v>
      </c>
      <c r="X24" s="8">
        <f t="shared" si="2"/>
        <v>1.9164317121128747</v>
      </c>
      <c r="Y24" s="8">
        <f t="shared" si="3"/>
        <v>46.789687693440513</v>
      </c>
      <c r="Z24" s="8">
        <f t="shared" si="4"/>
        <v>464.34292203099767</v>
      </c>
      <c r="AA24" s="8">
        <f t="shared" si="5"/>
        <v>172.48575918215775</v>
      </c>
      <c r="AC24" s="8">
        <f t="shared" si="6"/>
        <v>0.94791248383099591</v>
      </c>
      <c r="AD24" s="8">
        <f t="shared" si="7"/>
        <v>23.143286973824345</v>
      </c>
      <c r="AE24" s="8">
        <f t="shared" si="8"/>
        <v>229.67499952631809</v>
      </c>
      <c r="AF24" s="8">
        <f t="shared" si="9"/>
        <v>85.31553896672537</v>
      </c>
      <c r="AG24" s="8">
        <f t="shared" si="19"/>
        <v>339.08173795069877</v>
      </c>
    </row>
    <row r="25" spans="4:33" x14ac:dyDescent="0.2">
      <c r="D25">
        <v>82</v>
      </c>
      <c r="E25" s="53">
        <v>6.573641999999999E-2</v>
      </c>
      <c r="G25">
        <v>22</v>
      </c>
      <c r="H25" s="69">
        <v>3.4090000000000002E-2</v>
      </c>
      <c r="I25" s="53">
        <f t="shared" si="10"/>
        <v>3.3521812917377977E-2</v>
      </c>
      <c r="J25" s="53">
        <f t="shared" si="0"/>
        <v>0.47831781419125552</v>
      </c>
      <c r="K25" s="53">
        <f t="shared" si="11"/>
        <v>3.3521812917378026E-2</v>
      </c>
      <c r="M25" s="8">
        <f t="shared" si="12"/>
        <v>102524.63611246075</v>
      </c>
      <c r="N25" s="8">
        <f t="shared" si="13"/>
        <v>25631.159028115188</v>
      </c>
      <c r="O25" s="8">
        <f t="shared" si="1"/>
        <v>128155.79514057594</v>
      </c>
      <c r="Q25" s="53">
        <f t="shared" si="14"/>
        <v>1.6612120414010972E-2</v>
      </c>
      <c r="S25" s="8">
        <f t="shared" si="15"/>
        <v>75.783317194896114</v>
      </c>
      <c r="T25" s="8">
        <f t="shared" si="16"/>
        <v>1834.5410347321711</v>
      </c>
      <c r="U25" s="8">
        <f t="shared" si="17"/>
        <v>18087.305822520109</v>
      </c>
      <c r="V25" s="8">
        <f t="shared" si="18"/>
        <v>7554.9353473752171</v>
      </c>
      <c r="X25" s="8">
        <f t="shared" si="2"/>
        <v>1.5738654496721103</v>
      </c>
      <c r="Y25" s="8">
        <f t="shared" si="3"/>
        <v>38.099688129845333</v>
      </c>
      <c r="Z25" s="8">
        <f t="shared" si="4"/>
        <v>375.63657498005114</v>
      </c>
      <c r="AA25" s="8">
        <f t="shared" si="5"/>
        <v>156.9006498773482</v>
      </c>
      <c r="AC25" s="8">
        <f t="shared" si="6"/>
        <v>0.75280788171830126</v>
      </c>
      <c r="AD25" s="8">
        <f t="shared" si="7"/>
        <v>18.223759547636142</v>
      </c>
      <c r="AE25" s="8">
        <f t="shared" si="8"/>
        <v>179.67366547474771</v>
      </c>
      <c r="AF25" s="8">
        <f t="shared" si="9"/>
        <v>75.048375894520674</v>
      </c>
      <c r="AG25" s="8">
        <f t="shared" si="19"/>
        <v>273.69860879862284</v>
      </c>
    </row>
    <row r="26" spans="4:33" x14ac:dyDescent="0.2">
      <c r="D26">
        <v>83</v>
      </c>
      <c r="E26" s="53">
        <v>7.2184380000000006E-2</v>
      </c>
      <c r="G26">
        <v>23</v>
      </c>
      <c r="H26" s="69">
        <v>3.4130000000000001E-2</v>
      </c>
      <c r="I26" s="53">
        <f t="shared" si="10"/>
        <v>3.3560493521960687E-2</v>
      </c>
      <c r="J26" s="53">
        <f t="shared" si="0"/>
        <v>0.4621381757044169</v>
      </c>
      <c r="K26" s="53">
        <f t="shared" si="11"/>
        <v>3.4411466822780269E-2</v>
      </c>
      <c r="M26" s="8">
        <f t="shared" si="12"/>
        <v>103779.55436455463</v>
      </c>
      <c r="N26" s="8">
        <f t="shared" si="13"/>
        <v>25944.888591138657</v>
      </c>
      <c r="O26" s="8">
        <f t="shared" si="1"/>
        <v>129724.44295569329</v>
      </c>
      <c r="Q26" s="53">
        <f t="shared" si="14"/>
        <v>1.3192084225977226E-2</v>
      </c>
      <c r="S26" s="8">
        <f t="shared" si="15"/>
        <v>77.298983538794033</v>
      </c>
      <c r="T26" s="8">
        <f t="shared" si="16"/>
        <v>1856.9961159301697</v>
      </c>
      <c r="U26" s="8">
        <f t="shared" si="17"/>
        <v>18176.720582653768</v>
      </c>
      <c r="V26" s="8">
        <f t="shared" si="18"/>
        <v>8527.6204664014949</v>
      </c>
      <c r="X26" s="8">
        <f t="shared" si="2"/>
        <v>1.2841000224270984</v>
      </c>
      <c r="Y26" s="8">
        <f t="shared" si="3"/>
        <v>30.848643086182658</v>
      </c>
      <c r="Z26" s="8">
        <f t="shared" si="4"/>
        <v>301.9538710508761</v>
      </c>
      <c r="AA26" s="8">
        <f t="shared" si="5"/>
        <v>141.66185803284606</v>
      </c>
      <c r="AC26" s="8">
        <f t="shared" si="6"/>
        <v>0.59343164178646013</v>
      </c>
      <c r="AD26" s="8">
        <f t="shared" si="7"/>
        <v>14.256335638805126</v>
      </c>
      <c r="AE26" s="8">
        <f t="shared" si="8"/>
        <v>139.54441111433863</v>
      </c>
      <c r="AF26" s="8">
        <f t="shared" si="9"/>
        <v>65.467352638197568</v>
      </c>
      <c r="AG26" s="8">
        <f t="shared" si="19"/>
        <v>219.86153103312779</v>
      </c>
    </row>
    <row r="27" spans="4:33" x14ac:dyDescent="0.2">
      <c r="D27">
        <v>84</v>
      </c>
      <c r="E27" s="53">
        <v>8.1257309999999999E-2</v>
      </c>
      <c r="G27">
        <v>24</v>
      </c>
      <c r="H27" s="69">
        <v>3.4209999999999997E-2</v>
      </c>
      <c r="I27" s="53">
        <f t="shared" si="10"/>
        <v>3.363785024284794E-2</v>
      </c>
      <c r="J27" s="53">
        <f t="shared" si="0"/>
        <v>0.44605705647492683</v>
      </c>
      <c r="K27" s="53">
        <f t="shared" si="11"/>
        <v>3.5417054823254926E-2</v>
      </c>
      <c r="M27" s="8">
        <f t="shared" si="12"/>
        <v>105155.52300345968</v>
      </c>
      <c r="N27" s="8">
        <f t="shared" si="13"/>
        <v>26288.880750864919</v>
      </c>
      <c r="O27" s="8">
        <f t="shared" si="1"/>
        <v>131444.40375432459</v>
      </c>
      <c r="Q27" s="53">
        <f t="shared" si="14"/>
        <v>1.0403848534434688E-2</v>
      </c>
      <c r="S27" s="8">
        <f t="shared" si="15"/>
        <v>78.844963209569912</v>
      </c>
      <c r="T27" s="8">
        <f t="shared" si="16"/>
        <v>1881.6172316569982</v>
      </c>
      <c r="U27" s="8">
        <f t="shared" si="17"/>
        <v>18290.64219786735</v>
      </c>
      <c r="V27" s="8">
        <f t="shared" si="18"/>
        <v>9488.2327894755945</v>
      </c>
      <c r="X27" s="8">
        <f t="shared" si="2"/>
        <v>1.0401293954547219</v>
      </c>
      <c r="Y27" s="8">
        <f t="shared" si="3"/>
        <v>24.822453001069224</v>
      </c>
      <c r="Z27" s="8">
        <f t="shared" si="4"/>
        <v>241.2916924214793</v>
      </c>
      <c r="AA27" s="8">
        <f t="shared" si="5"/>
        <v>125.16956611444088</v>
      </c>
      <c r="AC27" s="8">
        <f t="shared" si="6"/>
        <v>0.46395705648957841</v>
      </c>
      <c r="AD27" s="8">
        <f t="shared" si="7"/>
        <v>11.072230320144152</v>
      </c>
      <c r="AE27" s="8">
        <f t="shared" si="8"/>
        <v>107.62986207337846</v>
      </c>
      <c r="AF27" s="8">
        <f t="shared" si="9"/>
        <v>55.832768221251243</v>
      </c>
      <c r="AG27" s="8">
        <f t="shared" si="19"/>
        <v>174.99881767126345</v>
      </c>
    </row>
    <row r="28" spans="4:33" x14ac:dyDescent="0.2">
      <c r="D28">
        <v>85</v>
      </c>
      <c r="E28" s="53">
        <v>9.2639579999999999E-2</v>
      </c>
      <c r="G28">
        <v>25</v>
      </c>
      <c r="H28" s="70">
        <v>3.431E-2</v>
      </c>
      <c r="I28" s="53">
        <f t="shared" si="10"/>
        <v>3.3734537729628727E-2</v>
      </c>
      <c r="J28" s="53">
        <f t="shared" si="0"/>
        <v>0.43026092876836186</v>
      </c>
      <c r="K28" s="53">
        <f t="shared" si="11"/>
        <v>3.6055037412367541E-2</v>
      </c>
      <c r="M28" s="8">
        <f t="shared" si="12"/>
        <v>106617.73358536886</v>
      </c>
      <c r="N28" s="8">
        <f t="shared" si="13"/>
        <v>26654.433396342214</v>
      </c>
      <c r="O28" s="8">
        <f t="shared" si="1"/>
        <v>133272.16698171108</v>
      </c>
      <c r="Q28" s="53">
        <f t="shared" si="14"/>
        <v>8.1246908205472191E-3</v>
      </c>
      <c r="S28" s="8">
        <f>S27*(1+$B$5)</f>
        <v>80.421862473761308</v>
      </c>
      <c r="T28" s="8">
        <f t="shared" si="16"/>
        <v>1907.7815314355371</v>
      </c>
      <c r="U28" s="8">
        <f t="shared" si="17"/>
        <v>18363.668151165963</v>
      </c>
      <c r="V28" s="8">
        <f t="shared" si="18"/>
        <v>10829.337786804661</v>
      </c>
      <c r="X28" s="8">
        <f t="shared" si="2"/>
        <v>0.83669687603414955</v>
      </c>
      <c r="Y28" s="8">
        <f t="shared" si="3"/>
        <v>19.848270089847176</v>
      </c>
      <c r="Z28" s="8">
        <f t="shared" si="4"/>
        <v>191.05282198135296</v>
      </c>
      <c r="AA28" s="8">
        <f t="shared" si="5"/>
        <v>112.66679006214585</v>
      </c>
      <c r="AC28" s="8">
        <f t="shared" si="6"/>
        <v>0.3599979749800401</v>
      </c>
      <c r="AD28" s="8">
        <f t="shared" si="7"/>
        <v>8.5399351233029428</v>
      </c>
      <c r="AE28" s="8">
        <f t="shared" si="8"/>
        <v>82.202564629513432</v>
      </c>
      <c r="AF28" s="8">
        <f t="shared" si="9"/>
        <v>48.476117733488913</v>
      </c>
      <c r="AG28" s="8">
        <f t="shared" si="19"/>
        <v>139.57861546128532</v>
      </c>
    </row>
    <row r="29" spans="4:33" x14ac:dyDescent="0.2">
      <c r="D29">
        <v>86</v>
      </c>
      <c r="E29" s="53">
        <v>0.10700140000000001</v>
      </c>
      <c r="G29">
        <v>26</v>
      </c>
      <c r="H29" s="69">
        <v>3.4430000000000002E-2</v>
      </c>
      <c r="I29" s="53">
        <f t="shared" si="10"/>
        <v>3.3850550375137088E-2</v>
      </c>
      <c r="J29" s="53">
        <f t="shared" si="0"/>
        <v>0.41473550065898712</v>
      </c>
      <c r="K29" s="53">
        <f t="shared" si="11"/>
        <v>3.675086651284612E-2</v>
      </c>
      <c r="M29" s="8">
        <f t="shared" si="12"/>
        <v>108175.52201986249</v>
      </c>
      <c r="N29" s="8">
        <f t="shared" si="13"/>
        <v>27043.880504965622</v>
      </c>
      <c r="O29" s="8">
        <f t="shared" si="1"/>
        <v>135219.4025248281</v>
      </c>
      <c r="Q29" s="53">
        <f t="shared" si="14"/>
        <v>6.2662194440065893E-3</v>
      </c>
      <c r="S29" s="8">
        <f t="shared" si="15"/>
        <v>82.030299723236539</v>
      </c>
      <c r="T29" s="8">
        <f t="shared" si="16"/>
        <v>1935.65606886257</v>
      </c>
      <c r="U29" s="8">
        <f t="shared" si="17"/>
        <v>18401.187998801561</v>
      </c>
      <c r="V29" s="8">
        <f t="shared" si="18"/>
        <v>12526.668657751014</v>
      </c>
      <c r="X29" s="8">
        <f t="shared" si="2"/>
        <v>0.66647082316811701</v>
      </c>
      <c r="Y29" s="8">
        <f t="shared" si="3"/>
        <v>15.726607094424239</v>
      </c>
      <c r="Z29" s="8">
        <f t="shared" si="4"/>
        <v>149.50396322102668</v>
      </c>
      <c r="AA29" s="8">
        <f t="shared" si="5"/>
        <v>101.77530985566621</v>
      </c>
      <c r="AC29" s="8">
        <f t="shared" si="6"/>
        <v>0.27640911052123629</v>
      </c>
      <c r="AD29" s="8">
        <f t="shared" si="7"/>
        <v>6.5223822669732154</v>
      </c>
      <c r="AE29" s="8">
        <f t="shared" si="8"/>
        <v>62.004601036975295</v>
      </c>
      <c r="AF29" s="8">
        <f t="shared" si="9"/>
        <v>42.209834087713269</v>
      </c>
      <c r="AG29" s="8">
        <f t="shared" si="19"/>
        <v>111.01322650218302</v>
      </c>
    </row>
    <row r="30" spans="4:33" x14ac:dyDescent="0.2">
      <c r="D30">
        <v>87</v>
      </c>
      <c r="E30" s="53">
        <v>0.12226466000000001</v>
      </c>
      <c r="G30">
        <v>27</v>
      </c>
      <c r="H30" s="69">
        <v>3.4569999999999997E-2</v>
      </c>
      <c r="I30" s="53">
        <f t="shared" si="10"/>
        <v>3.3985881453159034E-2</v>
      </c>
      <c r="J30" s="53">
        <f t="shared" si="0"/>
        <v>0.3994691256520197</v>
      </c>
      <c r="K30" s="53">
        <f t="shared" si="11"/>
        <v>3.7504489481729554E-2</v>
      </c>
      <c r="M30" s="8">
        <f t="shared" si="12"/>
        <v>109838.81712533069</v>
      </c>
      <c r="N30" s="8">
        <f t="shared" si="13"/>
        <v>27459.704281332673</v>
      </c>
      <c r="O30" s="8">
        <f t="shared" si="1"/>
        <v>137298.52140666338</v>
      </c>
      <c r="Q30" s="53">
        <f t="shared" si="14"/>
        <v>4.7563664121720627E-3</v>
      </c>
      <c r="S30" s="8">
        <f t="shared" si="15"/>
        <v>83.670905717701274</v>
      </c>
      <c r="T30" s="8">
        <f t="shared" si="16"/>
        <v>1965.4185068438521</v>
      </c>
      <c r="U30" s="8">
        <f t="shared" si="17"/>
        <v>18388.429113933063</v>
      </c>
      <c r="V30" s="8">
        <f t="shared" si="18"/>
        <v>14691.134008442952</v>
      </c>
      <c r="X30" s="8">
        <f t="shared" si="2"/>
        <v>0.52430025630590182</v>
      </c>
      <c r="Y30" s="8">
        <f t="shared" si="3"/>
        <v>12.315743663195343</v>
      </c>
      <c r="Z30" s="8">
        <f t="shared" si="4"/>
        <v>115.22593205846422</v>
      </c>
      <c r="AA30" s="8">
        <f t="shared" si="5"/>
        <v>92.057869578211694</v>
      </c>
      <c r="AC30" s="8">
        <f t="shared" si="6"/>
        <v>0.20944176496564842</v>
      </c>
      <c r="AD30" s="8">
        <f t="shared" si="7"/>
        <v>4.9197593528910462</v>
      </c>
      <c r="AE30" s="8">
        <f t="shared" si="8"/>
        <v>46.02920233183373</v>
      </c>
      <c r="AF30" s="8">
        <f t="shared" si="9"/>
        <v>36.774276669795888</v>
      </c>
      <c r="AG30" s="8">
        <f t="shared" si="19"/>
        <v>87.932680119486321</v>
      </c>
    </row>
    <row r="31" spans="4:33" x14ac:dyDescent="0.2">
      <c r="D31">
        <v>88</v>
      </c>
      <c r="E31" s="53">
        <v>0.13987938999999999</v>
      </c>
      <c r="G31">
        <v>28</v>
      </c>
      <c r="H31" s="69">
        <v>3.4720000000000001E-2</v>
      </c>
      <c r="I31" s="53">
        <f t="shared" si="10"/>
        <v>3.4130858716145684E-2</v>
      </c>
      <c r="J31" s="53">
        <f t="shared" si="0"/>
        <v>0.38455669716076774</v>
      </c>
      <c r="K31" s="53">
        <f t="shared" si="11"/>
        <v>3.8045244816785243E-2</v>
      </c>
      <c r="M31" s="8">
        <f t="shared" si="12"/>
        <v>111588.012377001</v>
      </c>
      <c r="N31" s="8">
        <f t="shared" si="13"/>
        <v>27897.003094250249</v>
      </c>
      <c r="O31" s="8">
        <f t="shared" si="1"/>
        <v>139485.01547125124</v>
      </c>
      <c r="Q31" s="53">
        <f t="shared" si="14"/>
        <v>3.5486062564595612E-3</v>
      </c>
      <c r="S31" s="8">
        <f t="shared" si="15"/>
        <v>85.344323832055295</v>
      </c>
      <c r="T31" s="8">
        <f t="shared" si="16"/>
        <v>1996.7180128808973</v>
      </c>
      <c r="U31" s="8">
        <f t="shared" si="17"/>
        <v>18362.005915914597</v>
      </c>
      <c r="V31" s="8">
        <f t="shared" si="18"/>
        <v>17054.087991687276</v>
      </c>
      <c r="X31" s="8">
        <f t="shared" si="2"/>
        <v>0.40592887534432348</v>
      </c>
      <c r="Y31" s="8">
        <f t="shared" si="3"/>
        <v>9.4971224910456442</v>
      </c>
      <c r="Z31" s="8">
        <f t="shared" si="4"/>
        <v>87.336428198560895</v>
      </c>
      <c r="AA31" s="8">
        <f t="shared" si="5"/>
        <v>81.11549131388827</v>
      </c>
      <c r="AC31" s="8">
        <f t="shared" si="6"/>
        <v>0.15610266758459804</v>
      </c>
      <c r="AD31" s="8">
        <f t="shared" si="7"/>
        <v>3.6521820576877557</v>
      </c>
      <c r="AE31" s="8">
        <f t="shared" si="8"/>
        <v>33.585808369857119</v>
      </c>
      <c r="AF31" s="8">
        <f t="shared" si="9"/>
        <v>31.193505428241817</v>
      </c>
      <c r="AG31" s="8">
        <f t="shared" si="19"/>
        <v>68.587598523371284</v>
      </c>
    </row>
    <row r="32" spans="4:33" x14ac:dyDescent="0.2">
      <c r="D32">
        <v>89</v>
      </c>
      <c r="E32" s="53">
        <v>0.16003311000000001</v>
      </c>
      <c r="G32">
        <v>29</v>
      </c>
      <c r="H32" s="69">
        <v>3.4869999999999998E-2</v>
      </c>
      <c r="I32" s="53">
        <f t="shared" si="10"/>
        <v>3.427581496377205E-2</v>
      </c>
      <c r="J32" s="53">
        <f t="shared" si="0"/>
        <v>0.3700938584785573</v>
      </c>
      <c r="K32" s="53">
        <f t="shared" si="11"/>
        <v>3.8334589897310249E-2</v>
      </c>
      <c r="M32" s="8">
        <f t="shared" si="12"/>
        <v>113397.87012502496</v>
      </c>
      <c r="N32" s="8">
        <f t="shared" si="13"/>
        <v>28349.467531256239</v>
      </c>
      <c r="O32" s="8">
        <f t="shared" si="1"/>
        <v>141747.33765628119</v>
      </c>
      <c r="Q32" s="53">
        <f t="shared" si="14"/>
        <v>2.5943949712624419E-3</v>
      </c>
      <c r="S32" s="8">
        <f t="shared" si="15"/>
        <v>87.051210308696398</v>
      </c>
      <c r="T32" s="8">
        <f t="shared" si="16"/>
        <v>2029.1029930347001</v>
      </c>
      <c r="U32" s="8">
        <f t="shared" si="17"/>
        <v>18285.390617789482</v>
      </c>
      <c r="V32" s="8">
        <f t="shared" si="18"/>
        <v>19827.531125484642</v>
      </c>
      <c r="X32" s="8">
        <f t="shared" si="2"/>
        <v>0.30891046953381707</v>
      </c>
      <c r="Y32" s="8">
        <f t="shared" si="3"/>
        <v>7.2004875760837583</v>
      </c>
      <c r="Z32" s="8">
        <f t="shared" si="4"/>
        <v>64.887651548094723</v>
      </c>
      <c r="AA32" s="8">
        <f t="shared" si="5"/>
        <v>70.360101002041489</v>
      </c>
      <c r="AC32" s="8">
        <f t="shared" si="6"/>
        <v>0.11432586759419318</v>
      </c>
      <c r="AD32" s="8">
        <f t="shared" si="7"/>
        <v>2.6648562299597525</v>
      </c>
      <c r="AE32" s="8">
        <f t="shared" si="8"/>
        <v>24.014521329046509</v>
      </c>
      <c r="AF32" s="8">
        <f t="shared" si="9"/>
        <v>26.039841262786542</v>
      </c>
      <c r="AG32" s="8">
        <f t="shared" si="19"/>
        <v>52.833544689386997</v>
      </c>
    </row>
    <row r="33" spans="4:33" x14ac:dyDescent="0.2">
      <c r="D33">
        <v>90</v>
      </c>
      <c r="E33" s="53">
        <v>0.18075868</v>
      </c>
      <c r="G33">
        <v>30</v>
      </c>
      <c r="H33" s="70">
        <v>3.5020000000000003E-2</v>
      </c>
      <c r="I33" s="53">
        <f t="shared" si="10"/>
        <v>3.4420750202130299E-2</v>
      </c>
      <c r="J33" s="53">
        <f t="shared" si="0"/>
        <v>0.35607193424219313</v>
      </c>
      <c r="K33" s="53">
        <f t="shared" si="11"/>
        <v>3.8623872114519384E-2</v>
      </c>
      <c r="M33" s="8">
        <f t="shared" si="12"/>
        <v>115270.4230077034</v>
      </c>
      <c r="N33" s="8">
        <f t="shared" si="13"/>
        <v>28817.60575192585</v>
      </c>
      <c r="O33" s="8">
        <f t="shared" si="1"/>
        <v>144088.02875962926</v>
      </c>
      <c r="Q33" s="53">
        <f t="shared" si="14"/>
        <v>1.8523249941265097E-3</v>
      </c>
      <c r="S33" s="8">
        <f t="shared" si="15"/>
        <v>88.79223451487033</v>
      </c>
      <c r="T33" s="8">
        <f t="shared" si="16"/>
        <v>2062.6098186449999</v>
      </c>
      <c r="U33" s="8">
        <f t="shared" si="17"/>
        <v>18151.856109848453</v>
      </c>
      <c r="V33" s="8">
        <f t="shared" si="18"/>
        <v>23058.855356172913</v>
      </c>
      <c r="X33" s="8">
        <f t="shared" si="2"/>
        <v>0.230362126712535</v>
      </c>
      <c r="Y33" s="8">
        <f t="shared" si="3"/>
        <v>5.3512245411691248</v>
      </c>
      <c r="Z33" s="8">
        <f t="shared" si="4"/>
        <v>47.093084210470259</v>
      </c>
      <c r="AA33" s="8">
        <f t="shared" si="5"/>
        <v>59.823778379123027</v>
      </c>
      <c r="AC33" s="8">
        <f t="shared" si="6"/>
        <v>8.2025488034677532E-2</v>
      </c>
      <c r="AD33" s="8">
        <f t="shared" si="7"/>
        <v>1.9054208729383828</v>
      </c>
      <c r="AE33" s="8">
        <f t="shared" si="8"/>
        <v>16.768525584252629</v>
      </c>
      <c r="AF33" s="8">
        <f t="shared" si="9"/>
        <v>21.30156848113063</v>
      </c>
      <c r="AG33" s="8">
        <f t="shared" si="19"/>
        <v>40.057540426356319</v>
      </c>
    </row>
    <row r="34" spans="4:33" x14ac:dyDescent="0.2">
      <c r="D34">
        <v>91</v>
      </c>
      <c r="E34" s="53">
        <v>0.20019365</v>
      </c>
      <c r="G34">
        <v>31</v>
      </c>
      <c r="H34" s="69">
        <v>3.5180000000000003E-2</v>
      </c>
      <c r="I34" s="53">
        <f t="shared" si="10"/>
        <v>3.4575324639690451E-2</v>
      </c>
      <c r="J34" s="53">
        <f t="shared" si="0"/>
        <v>0.34237965207536719</v>
      </c>
      <c r="K34" s="53">
        <f t="shared" si="11"/>
        <v>3.9212557766495057E-2</v>
      </c>
      <c r="M34" s="8">
        <f t="shared" si="12"/>
        <v>117242.89648452756</v>
      </c>
      <c r="N34" s="8">
        <f t="shared" si="13"/>
        <v>29310.724121131891</v>
      </c>
      <c r="O34" s="8">
        <f t="shared" si="1"/>
        <v>146553.62060565944</v>
      </c>
      <c r="Q34" s="53">
        <f t="shared" si="14"/>
        <v>1.2898759972686147E-3</v>
      </c>
      <c r="S34" s="8">
        <f t="shared" si="15"/>
        <v>90.568079205167734</v>
      </c>
      <c r="T34" s="8">
        <f t="shared" si="16"/>
        <v>2097.9045894470678</v>
      </c>
      <c r="U34" s="8">
        <f t="shared" si="17"/>
        <v>18006.959515403942</v>
      </c>
      <c r="V34" s="8">
        <f t="shared" si="18"/>
        <v>26490.839009899802</v>
      </c>
      <c r="X34" s="8">
        <f t="shared" si="2"/>
        <v>0.16776151678176157</v>
      </c>
      <c r="Y34" s="8">
        <f t="shared" si="3"/>
        <v>3.8860011063255175</v>
      </c>
      <c r="Z34" s="8">
        <f t="shared" si="4"/>
        <v>33.354741178606901</v>
      </c>
      <c r="AA34" s="8">
        <f t="shared" si="5"/>
        <v>49.069643213418964</v>
      </c>
      <c r="AC34" s="8">
        <f t="shared" si="6"/>
        <v>5.7438129747375402E-2</v>
      </c>
      <c r="AD34" s="8">
        <f t="shared" si="7"/>
        <v>1.3304877067482226</v>
      </c>
      <c r="AE34" s="8">
        <f t="shared" si="8"/>
        <v>11.419984679795354</v>
      </c>
      <c r="AF34" s="8">
        <f t="shared" si="9"/>
        <v>16.800447370872789</v>
      </c>
      <c r="AG34" s="8">
        <f t="shared" si="19"/>
        <v>29.608357887163741</v>
      </c>
    </row>
    <row r="35" spans="4:33" x14ac:dyDescent="0.2">
      <c r="D35">
        <v>92</v>
      </c>
      <c r="E35" s="53">
        <v>0.22469547000000001</v>
      </c>
      <c r="G35">
        <v>32</v>
      </c>
      <c r="H35" s="69">
        <v>3.5340000000000003E-2</v>
      </c>
      <c r="I35" s="53">
        <f t="shared" si="10"/>
        <v>3.4729875187686526E-2</v>
      </c>
      <c r="J35" s="53">
        <f t="shared" si="0"/>
        <v>0.32911237999639209</v>
      </c>
      <c r="K35" s="53">
        <f t="shared" si="11"/>
        <v>3.9520942175564878E-2</v>
      </c>
      <c r="M35" s="8">
        <f t="shared" si="12"/>
        <v>119285.90258672199</v>
      </c>
      <c r="N35" s="8">
        <f t="shared" si="13"/>
        <v>29821.475646680497</v>
      </c>
      <c r="O35" s="8">
        <f t="shared" si="1"/>
        <v>149107.3782334025</v>
      </c>
      <c r="Q35" s="53">
        <f t="shared" si="14"/>
        <v>8.7690336132881762E-4</v>
      </c>
      <c r="S35" s="8">
        <f t="shared" si="15"/>
        <v>92.379440789271086</v>
      </c>
      <c r="T35" s="8">
        <f t="shared" si="16"/>
        <v>2134.4614471039213</v>
      </c>
      <c r="U35" s="8">
        <f t="shared" si="17"/>
        <v>17886.154772389065</v>
      </c>
      <c r="V35" s="8">
        <f t="shared" si="18"/>
        <v>29850.350290475399</v>
      </c>
      <c r="X35" s="8">
        <f t="shared" si="2"/>
        <v>0.11915802331517798</v>
      </c>
      <c r="Y35" s="8">
        <f t="shared" si="3"/>
        <v>2.753190587714581</v>
      </c>
      <c r="Z35" s="8">
        <f t="shared" si="4"/>
        <v>23.070921724336138</v>
      </c>
      <c r="AA35" s="8">
        <f t="shared" si="5"/>
        <v>38.503250349744434</v>
      </c>
      <c r="AC35" s="8">
        <f t="shared" si="6"/>
        <v>3.9216380648923806E-2</v>
      </c>
      <c r="AD35" s="8">
        <f t="shared" si="7"/>
        <v>0.90610910690641122</v>
      </c>
      <c r="AE35" s="8">
        <f t="shared" si="8"/>
        <v>7.5929259574067327</v>
      </c>
      <c r="AF35" s="8">
        <f t="shared" si="9"/>
        <v>12.671896360201307</v>
      </c>
      <c r="AG35" s="8">
        <f t="shared" si="19"/>
        <v>21.210147805163373</v>
      </c>
    </row>
    <row r="36" spans="4:33" x14ac:dyDescent="0.2">
      <c r="D36">
        <v>93</v>
      </c>
      <c r="E36" s="53">
        <v>0.24599945000000001</v>
      </c>
      <c r="G36">
        <v>33</v>
      </c>
      <c r="H36" s="69">
        <v>3.5499999999999997E-2</v>
      </c>
      <c r="I36" s="53">
        <f t="shared" si="10"/>
        <v>3.4884401853501883E-2</v>
      </c>
      <c r="J36" s="53">
        <f t="shared" si="0"/>
        <v>0.31626169443751051</v>
      </c>
      <c r="K36" s="53">
        <f t="shared" si="11"/>
        <v>3.982925515959327E-2</v>
      </c>
      <c r="M36" s="8">
        <f t="shared" si="12"/>
        <v>121401.93294042083</v>
      </c>
      <c r="N36" s="8">
        <f t="shared" si="13"/>
        <v>30350.483235105206</v>
      </c>
      <c r="O36" s="8">
        <f t="shared" si="1"/>
        <v>151752.41617552604</v>
      </c>
      <c r="Q36" s="53">
        <f t="shared" si="14"/>
        <v>5.7788707614889016E-4</v>
      </c>
      <c r="S36" s="8">
        <f t="shared" si="15"/>
        <v>94.227029605056515</v>
      </c>
      <c r="T36" s="8">
        <f t="shared" si="16"/>
        <v>2172.324975927776</v>
      </c>
      <c r="U36" s="8">
        <f t="shared" si="17"/>
        <v>17645.824441309593</v>
      </c>
      <c r="V36" s="8">
        <f t="shared" si="18"/>
        <v>34098.080476195428</v>
      </c>
      <c r="X36" s="8">
        <f t="shared" ref="X36:X53" si="20">S36*Q35</f>
        <v>8.2627998988704071E-2</v>
      </c>
      <c r="Y36" s="8">
        <f t="shared" ref="Y36:Y53" si="21">T36*Q35</f>
        <v>1.9049190732896095</v>
      </c>
      <c r="Z36" s="8">
        <f t="shared" ref="Z36:Z53" si="22">U36*Q35</f>
        <v>15.473682766002588</v>
      </c>
      <c r="AA36" s="8">
        <f t="shared" ref="AA36:AA53" si="23">V36*Q35</f>
        <v>29.900721384436302</v>
      </c>
      <c r="AC36" s="8">
        <f t="shared" ref="AC36:AC53" si="24">X36*J36</f>
        <v>2.6132070968148454E-2</v>
      </c>
      <c r="AD36" s="8">
        <f t="shared" ref="AD36:AD53" si="25">Y36*J36</f>
        <v>0.60245293388490417</v>
      </c>
      <c r="AE36" s="8">
        <f t="shared" ref="AE36:AE53" si="26">Z36*J36</f>
        <v>4.8937331307644829</v>
      </c>
      <c r="AF36" s="8">
        <f t="shared" ref="AF36:AF53" si="27">AA36*J36</f>
        <v>9.4564528099457306</v>
      </c>
      <c r="AG36" s="8">
        <f t="shared" si="19"/>
        <v>14.978770945563266</v>
      </c>
    </row>
    <row r="37" spans="4:33" x14ac:dyDescent="0.2">
      <c r="D37">
        <v>94</v>
      </c>
      <c r="E37" s="53">
        <v>0.27561788000000004</v>
      </c>
      <c r="G37">
        <v>34</v>
      </c>
      <c r="H37" s="69">
        <v>3.5659999999999997E-2</v>
      </c>
      <c r="I37" s="53">
        <f t="shared" si="10"/>
        <v>3.5038904644515825E-2</v>
      </c>
      <c r="J37" s="53">
        <f t="shared" si="0"/>
        <v>0.30381911901110631</v>
      </c>
      <c r="K37" s="53">
        <f t="shared" si="11"/>
        <v>4.0137496747975981E-2</v>
      </c>
      <c r="M37" s="8">
        <f t="shared" si="12"/>
        <v>123593.590684857</v>
      </c>
      <c r="N37" s="8">
        <f t="shared" si="13"/>
        <v>30898.39767121425</v>
      </c>
      <c r="O37" s="8">
        <f t="shared" si="1"/>
        <v>154491.98835607126</v>
      </c>
      <c r="Q37" s="53">
        <f t="shared" si="14"/>
        <v>3.7036809726603181E-4</v>
      </c>
      <c r="S37" s="8">
        <f t="shared" si="15"/>
        <v>96.111570197157647</v>
      </c>
      <c r="T37" s="8">
        <f t="shared" si="16"/>
        <v>2211.5417556083821</v>
      </c>
      <c r="U37" s="8">
        <f t="shared" si="17"/>
        <v>17470.794627010699</v>
      </c>
      <c r="V37" s="8">
        <f t="shared" si="18"/>
        <v>38004.944164999935</v>
      </c>
      <c r="X37" s="8">
        <f t="shared" si="20"/>
        <v>5.5541634285314244E-2</v>
      </c>
      <c r="Y37" s="8">
        <f t="shared" si="21"/>
        <v>1.2780213989297113</v>
      </c>
      <c r="Z37" s="8">
        <f t="shared" si="22"/>
        <v>10.096146425000953</v>
      </c>
      <c r="AA37" s="8">
        <f t="shared" si="23"/>
        <v>21.962566062713638</v>
      </c>
      <c r="AC37" s="8">
        <f t="shared" si="24"/>
        <v>1.6874610397001232E-2</v>
      </c>
      <c r="AD37" s="8">
        <f t="shared" si="25"/>
        <v>0.38828733550016653</v>
      </c>
      <c r="AE37" s="8">
        <f t="shared" si="26"/>
        <v>3.0674023122509197</v>
      </c>
      <c r="AF37" s="8">
        <f t="shared" si="27"/>
        <v>6.6726474723968794</v>
      </c>
      <c r="AG37" s="8">
        <f t="shared" si="19"/>
        <v>10.145211730544966</v>
      </c>
    </row>
    <row r="38" spans="4:33" x14ac:dyDescent="0.2">
      <c r="D38">
        <v>95</v>
      </c>
      <c r="E38" s="53">
        <v>0.30556044000000004</v>
      </c>
      <c r="G38">
        <v>35</v>
      </c>
      <c r="H38" s="70">
        <v>3.5810000000000002E-2</v>
      </c>
      <c r="I38" s="53">
        <f t="shared" si="10"/>
        <v>3.5183729334481939E-2</v>
      </c>
      <c r="J38" s="53">
        <f t="shared" si="0"/>
        <v>0.29187474427444587</v>
      </c>
      <c r="K38" s="53">
        <f t="shared" si="11"/>
        <v>4.0107768793329751E-2</v>
      </c>
      <c r="M38" s="8">
        <f t="shared" si="12"/>
        <v>125821.0737628639</v>
      </c>
      <c r="N38" s="8">
        <f t="shared" si="13"/>
        <v>31455.268440715976</v>
      </c>
      <c r="O38" s="8">
        <f t="shared" si="1"/>
        <v>157276.34220357987</v>
      </c>
      <c r="Q38" s="53">
        <f t="shared" si="14"/>
        <v>2.2804482335624416E-4</v>
      </c>
      <c r="S38" s="8">
        <f t="shared" si="15"/>
        <v>98.033801601100805</v>
      </c>
      <c r="T38" s="8">
        <f t="shared" si="16"/>
        <v>2251.399581646338</v>
      </c>
      <c r="U38" s="8">
        <f t="shared" si="17"/>
        <v>17087.0523823312</v>
      </c>
      <c r="V38" s="8">
        <f t="shared" si="18"/>
        <v>43348.172012305222</v>
      </c>
      <c r="X38" s="8">
        <f t="shared" si="20"/>
        <v>3.6308592566755366E-2</v>
      </c>
      <c r="Y38" s="8">
        <f t="shared" si="21"/>
        <v>0.83384657923989425</v>
      </c>
      <c r="Z38" s="8">
        <f t="shared" si="22"/>
        <v>6.3284990787290223</v>
      </c>
      <c r="AA38" s="8">
        <f t="shared" si="23"/>
        <v>16.054779988158138</v>
      </c>
      <c r="AC38" s="8">
        <f t="shared" si="24"/>
        <v>1.0597561170386769E-2</v>
      </c>
      <c r="AD38" s="8">
        <f t="shared" si="25"/>
        <v>0.24337875707976561</v>
      </c>
      <c r="AE38" s="8">
        <f t="shared" si="26"/>
        <v>1.8471290502450997</v>
      </c>
      <c r="AF38" s="8">
        <f t="shared" si="27"/>
        <v>4.6859848034261482</v>
      </c>
      <c r="AG38" s="8">
        <f t="shared" si="19"/>
        <v>6.7870901719214007</v>
      </c>
    </row>
    <row r="39" spans="4:33" x14ac:dyDescent="0.2">
      <c r="D39">
        <v>96</v>
      </c>
      <c r="E39" s="53">
        <v>0.33257691</v>
      </c>
      <c r="G39">
        <v>36</v>
      </c>
      <c r="H39" s="69">
        <v>3.5959999999999999E-2</v>
      </c>
      <c r="I39" s="53">
        <f t="shared" si="10"/>
        <v>3.5328533053294545E-2</v>
      </c>
      <c r="J39" s="53">
        <f t="shared" si="0"/>
        <v>0.28031895758030112</v>
      </c>
      <c r="K39" s="53">
        <f t="shared" si="11"/>
        <v>4.0396663211735656E-2</v>
      </c>
      <c r="M39" s="8">
        <f t="shared" si="12"/>
        <v>128125.71142837626</v>
      </c>
      <c r="N39" s="8">
        <f t="shared" si="13"/>
        <v>32031.427857094066</v>
      </c>
      <c r="O39" s="8">
        <f t="shared" si="1"/>
        <v>160157.13928547033</v>
      </c>
      <c r="Q39" s="53">
        <f t="shared" si="14"/>
        <v>1.3460884477301972E-4</v>
      </c>
      <c r="S39" s="8">
        <f t="shared" si="15"/>
        <v>99.994477633122827</v>
      </c>
      <c r="T39" s="8">
        <f t="shared" si="16"/>
        <v>2292.6379856815793</v>
      </c>
      <c r="U39" s="8">
        <f t="shared" si="17"/>
        <v>16680.834681759108</v>
      </c>
      <c r="V39" s="8">
        <f t="shared" si="18"/>
        <v>48937.685949209605</v>
      </c>
      <c r="X39" s="8">
        <f t="shared" si="20"/>
        <v>2.2803222988445403E-2</v>
      </c>
      <c r="Y39" s="8">
        <f t="shared" si="21"/>
        <v>0.52282422446457122</v>
      </c>
      <c r="Z39" s="8">
        <f t="shared" si="22"/>
        <v>3.803977998436467</v>
      </c>
      <c r="AA39" s="8">
        <f t="shared" si="23"/>
        <v>11.159985947750856</v>
      </c>
      <c r="AC39" s="8">
        <f t="shared" si="24"/>
        <v>6.3921756975921741E-3</v>
      </c>
      <c r="AD39" s="8">
        <f t="shared" si="25"/>
        <v>0.14655754159963796</v>
      </c>
      <c r="AE39" s="8">
        <f t="shared" si="26"/>
        <v>1.0663271471801108</v>
      </c>
      <c r="AF39" s="8">
        <f t="shared" si="27"/>
        <v>3.1283556274843289</v>
      </c>
      <c r="AG39" s="8">
        <f t="shared" si="19"/>
        <v>4.3476324919616696</v>
      </c>
    </row>
    <row r="40" spans="4:33" x14ac:dyDescent="0.2">
      <c r="D40">
        <v>97</v>
      </c>
      <c r="E40" s="53">
        <v>0.35657767000000001</v>
      </c>
      <c r="G40">
        <v>37</v>
      </c>
      <c r="H40" s="69">
        <v>3.6110000000000003E-2</v>
      </c>
      <c r="I40" s="53">
        <f t="shared" si="10"/>
        <v>3.5473315807025951E-2</v>
      </c>
      <c r="J40" s="53">
        <f t="shared" si="0"/>
        <v>0.26914293466709494</v>
      </c>
      <c r="K40" s="53">
        <f t="shared" si="11"/>
        <v>4.0685494941356745E-2</v>
      </c>
      <c r="M40" s="8">
        <f t="shared" si="12"/>
        <v>130510.25270722419</v>
      </c>
      <c r="N40" s="8">
        <f t="shared" si="13"/>
        <v>32627.563176806048</v>
      </c>
      <c r="O40" s="8">
        <f t="shared" si="1"/>
        <v>163137.81588403025</v>
      </c>
      <c r="Q40" s="53">
        <f t="shared" si="14"/>
        <v>7.6364893451778303E-5</v>
      </c>
      <c r="S40" s="8">
        <f t="shared" si="15"/>
        <v>101.99436718578528</v>
      </c>
      <c r="T40" s="8">
        <f t="shared" si="16"/>
        <v>2335.3061578491038</v>
      </c>
      <c r="U40" s="8">
        <f t="shared" si="17"/>
        <v>16330.289506705583</v>
      </c>
      <c r="V40" s="8">
        <f t="shared" si="18"/>
        <v>54255.870710859701</v>
      </c>
      <c r="X40" s="8">
        <f t="shared" si="20"/>
        <v>1.3729343940233747E-2</v>
      </c>
      <c r="Y40" s="8">
        <f t="shared" si="21"/>
        <v>0.31435286409938712</v>
      </c>
      <c r="Z40" s="8">
        <f t="shared" si="22"/>
        <v>2.1982014053066048</v>
      </c>
      <c r="AA40" s="8">
        <f t="shared" si="23"/>
        <v>7.3033200785431402</v>
      </c>
      <c r="AC40" s="8">
        <f t="shared" si="24"/>
        <v>3.6951559191284069E-3</v>
      </c>
      <c r="AD40" s="8">
        <f t="shared" si="25"/>
        <v>8.4605852364715517E-2</v>
      </c>
      <c r="AE40" s="8">
        <f t="shared" si="26"/>
        <v>0.59163037721355183</v>
      </c>
      <c r="AF40" s="8">
        <f t="shared" si="27"/>
        <v>1.9656369987522191</v>
      </c>
      <c r="AG40" s="8">
        <f t="shared" si="19"/>
        <v>2.6455683842496147</v>
      </c>
    </row>
    <row r="41" spans="4:33" x14ac:dyDescent="0.2">
      <c r="D41">
        <v>98</v>
      </c>
      <c r="E41" s="53">
        <v>0.37908291000000005</v>
      </c>
      <c r="G41">
        <v>38</v>
      </c>
      <c r="H41" s="69">
        <v>3.6260000000000001E-2</v>
      </c>
      <c r="I41" s="53">
        <f t="shared" si="10"/>
        <v>3.5618077601745832E-2</v>
      </c>
      <c r="J41" s="53">
        <f t="shared" si="0"/>
        <v>0.25833787730952368</v>
      </c>
      <c r="K41" s="53">
        <f t="shared" si="11"/>
        <v>4.0974264006381447E-2</v>
      </c>
      <c r="M41" s="8">
        <f t="shared" si="12"/>
        <v>132977.56682972168</v>
      </c>
      <c r="N41" s="8">
        <f t="shared" si="13"/>
        <v>33244.391707430419</v>
      </c>
      <c r="O41" s="8">
        <f t="shared" si="1"/>
        <v>166221.9585371521</v>
      </c>
      <c r="Q41" s="53">
        <f t="shared" si="14"/>
        <v>4.1764646023703196E-5</v>
      </c>
      <c r="S41" s="8">
        <f t="shared" si="15"/>
        <v>104.03425452950098</v>
      </c>
      <c r="T41" s="8">
        <f t="shared" si="16"/>
        <v>2379.4554391821366</v>
      </c>
      <c r="U41" s="8">
        <f t="shared" si="17"/>
        <v>16040.707711880666</v>
      </c>
      <c r="V41" s="8">
        <f t="shared" si="18"/>
        <v>59271.038678014302</v>
      </c>
      <c r="X41" s="8">
        <f t="shared" si="20"/>
        <v>7.9445647624805261E-3</v>
      </c>
      <c r="Y41" s="8">
        <f t="shared" si="21"/>
        <v>0.18170686108639822</v>
      </c>
      <c r="Z41" s="8">
        <f t="shared" si="22"/>
        <v>1.2249469353088855</v>
      </c>
      <c r="AA41" s="8">
        <f t="shared" si="23"/>
        <v>4.5262265534227932</v>
      </c>
      <c r="AC41" s="8">
        <f t="shared" si="24"/>
        <v>2.0523819968872592E-3</v>
      </c>
      <c r="AD41" s="8">
        <f t="shared" si="25"/>
        <v>4.6941764785636608E-2</v>
      </c>
      <c r="AE41" s="8">
        <f t="shared" si="26"/>
        <v>0.3164501910845039</v>
      </c>
      <c r="AF41" s="8">
        <f t="shared" si="27"/>
        <v>1.1692957600332459</v>
      </c>
      <c r="AG41" s="8">
        <f t="shared" si="19"/>
        <v>1.5347400979002737</v>
      </c>
    </row>
    <row r="42" spans="4:33" x14ac:dyDescent="0.2">
      <c r="D42">
        <v>99</v>
      </c>
      <c r="E42" s="53">
        <v>0.40251482</v>
      </c>
      <c r="G42">
        <v>39</v>
      </c>
      <c r="H42" s="69">
        <v>3.6400000000000002E-2</v>
      </c>
      <c r="I42" s="53">
        <f t="shared" si="10"/>
        <v>3.5753169705817843E-2</v>
      </c>
      <c r="J42" s="53">
        <f t="shared" si="0"/>
        <v>0.2479883230188959</v>
      </c>
      <c r="K42" s="53">
        <f t="shared" si="11"/>
        <v>4.0886669660554049E-2</v>
      </c>
      <c r="M42" s="8">
        <f t="shared" si="12"/>
        <v>135479.65809033255</v>
      </c>
      <c r="N42" s="8">
        <f t="shared" si="13"/>
        <v>33869.914522583138</v>
      </c>
      <c r="O42" s="8">
        <f t="shared" si="1"/>
        <v>169349.57261291568</v>
      </c>
      <c r="Q42" s="53">
        <f t="shared" si="14"/>
        <v>2.2042525102830179E-5</v>
      </c>
      <c r="S42" s="8">
        <f t="shared" si="15"/>
        <v>106.11493962009101</v>
      </c>
      <c r="T42" s="8">
        <f t="shared" si="16"/>
        <v>2424.2270108188336</v>
      </c>
      <c r="U42" s="8">
        <f t="shared" si="17"/>
        <v>15770.943821663293</v>
      </c>
      <c r="V42" s="8">
        <f t="shared" si="18"/>
        <v>64197.52879336039</v>
      </c>
      <c r="X42" s="8">
        <f t="shared" si="20"/>
        <v>4.431852891059739E-3</v>
      </c>
      <c r="Y42" s="8">
        <f t="shared" si="21"/>
        <v>0.10124698298794868</v>
      </c>
      <c r="Z42" s="8">
        <f t="shared" si="22"/>
        <v>0.65866788617147631</v>
      </c>
      <c r="AA42" s="8">
        <f t="shared" si="23"/>
        <v>2.6811870656511907</v>
      </c>
      <c r="AC42" s="8">
        <f t="shared" si="24"/>
        <v>1.0990477663203502E-3</v>
      </c>
      <c r="AD42" s="8">
        <f t="shared" si="25"/>
        <v>2.5108069521904076E-2</v>
      </c>
      <c r="AE42" s="8">
        <f t="shared" si="26"/>
        <v>0.16334194451806541</v>
      </c>
      <c r="AF42" s="8">
        <f t="shared" si="27"/>
        <v>0.66490308411079313</v>
      </c>
      <c r="AG42" s="8">
        <f t="shared" si="19"/>
        <v>0.85445214591708296</v>
      </c>
    </row>
    <row r="43" spans="4:33" x14ac:dyDescent="0.2">
      <c r="D43">
        <v>100</v>
      </c>
      <c r="E43" s="53">
        <v>0.43419751000000001</v>
      </c>
      <c r="G43">
        <v>40</v>
      </c>
      <c r="H43" s="70">
        <v>3.6540000000000003E-2</v>
      </c>
      <c r="I43" s="53">
        <f t="shared" si="10"/>
        <v>3.5888243562478321E-2</v>
      </c>
      <c r="J43" s="53">
        <f t="shared" si="0"/>
        <v>0.2379892575915869</v>
      </c>
      <c r="K43" s="53">
        <f t="shared" si="11"/>
        <v>4.1156123972237085E-2</v>
      </c>
      <c r="M43" s="8">
        <f t="shared" si="12"/>
        <v>138066.02589893804</v>
      </c>
      <c r="N43" s="8">
        <f t="shared" si="13"/>
        <v>34516.50647473451</v>
      </c>
      <c r="O43" s="8">
        <f t="shared" si="1"/>
        <v>172582.53237367255</v>
      </c>
      <c r="Q43" s="53">
        <f t="shared" si="14"/>
        <v>1.1194569766911157E-5</v>
      </c>
      <c r="S43" s="8">
        <f t="shared" si="15"/>
        <v>108.23723841249283</v>
      </c>
      <c r="T43" s="8">
        <f t="shared" si="16"/>
        <v>2470.5065983961308</v>
      </c>
      <c r="U43" s="8">
        <f t="shared" si="17"/>
        <v>15465.533357480937</v>
      </c>
      <c r="V43" s="8">
        <f t="shared" si="18"/>
        <v>69467.026953532986</v>
      </c>
      <c r="X43" s="8">
        <f t="shared" si="20"/>
        <v>2.3858220447683879E-3</v>
      </c>
      <c r="Y43" s="8">
        <f t="shared" si="21"/>
        <v>5.4456203711854306E-2</v>
      </c>
      <c r="Z43" s="8">
        <f t="shared" si="22"/>
        <v>0.34089940726093104</v>
      </c>
      <c r="AA43" s="8">
        <f t="shared" si="23"/>
        <v>1.5312286854422315</v>
      </c>
      <c r="AC43" s="8">
        <f t="shared" si="24"/>
        <v>5.6780001718007044E-4</v>
      </c>
      <c r="AD43" s="8">
        <f t="shared" si="25"/>
        <v>1.2959991492640426E-2</v>
      </c>
      <c r="AE43" s="8">
        <f t="shared" si="26"/>
        <v>8.1130396847441014E-2</v>
      </c>
      <c r="AF43" s="8">
        <f t="shared" si="27"/>
        <v>0.36441597805133819</v>
      </c>
      <c r="AG43" s="8">
        <f t="shared" si="19"/>
        <v>0.45907416640859966</v>
      </c>
    </row>
    <row r="44" spans="4:33" x14ac:dyDescent="0.2">
      <c r="D44">
        <v>101</v>
      </c>
      <c r="E44" s="53">
        <v>0.47489508999999996</v>
      </c>
      <c r="G44">
        <v>41</v>
      </c>
      <c r="H44" s="69">
        <v>3.6670000000000001E-2</v>
      </c>
      <c r="I44" s="53">
        <f t="shared" si="10"/>
        <v>3.601365295194716E-2</v>
      </c>
      <c r="J44" s="53">
        <f t="shared" si="0"/>
        <v>0.22842216276614152</v>
      </c>
      <c r="K44" s="53">
        <f t="shared" si="11"/>
        <v>4.1030028530700612E-2</v>
      </c>
      <c r="M44" s="8">
        <f t="shared" si="12"/>
        <v>140684.02790301229</v>
      </c>
      <c r="N44" s="8">
        <f t="shared" si="13"/>
        <v>35171.006975753073</v>
      </c>
      <c r="O44" s="8">
        <f t="shared" si="1"/>
        <v>175855.03487876535</v>
      </c>
      <c r="Q44" s="53">
        <f t="shared" si="14"/>
        <v>5.3838281313074947E-6</v>
      </c>
      <c r="S44" s="8">
        <f t="shared" si="15"/>
        <v>110.40198318074269</v>
      </c>
      <c r="T44" s="8">
        <f t="shared" si="16"/>
        <v>2517.3522375283383</v>
      </c>
      <c r="U44" s="8">
        <f t="shared" si="17"/>
        <v>14923.185084546343</v>
      </c>
      <c r="V44" s="8">
        <f t="shared" si="18"/>
        <v>76355.818265323061</v>
      </c>
      <c r="X44" s="8">
        <f t="shared" si="20"/>
        <v>1.2359027031221762E-3</v>
      </c>
      <c r="Y44" s="8">
        <f t="shared" si="21"/>
        <v>2.8180675250900889E-2</v>
      </c>
      <c r="Z44" s="8">
        <f t="shared" si="22"/>
        <v>0.16705863657348202</v>
      </c>
      <c r="AA44" s="8">
        <f t="shared" si="23"/>
        <v>0.85477053468074826</v>
      </c>
      <c r="AC44" s="8">
        <f t="shared" si="24"/>
        <v>2.8230756841568803E-4</v>
      </c>
      <c r="AD44" s="8">
        <f t="shared" si="25"/>
        <v>6.4370907890210589E-3</v>
      </c>
      <c r="AE44" s="8">
        <f t="shared" si="26"/>
        <v>3.8159895074877596E-2</v>
      </c>
      <c r="AF44" s="8">
        <f t="shared" si="27"/>
        <v>0.19524853420054769</v>
      </c>
      <c r="AG44" s="8">
        <f t="shared" si="19"/>
        <v>0.24012782763286203</v>
      </c>
    </row>
    <row r="45" spans="4:33" x14ac:dyDescent="0.2">
      <c r="D45">
        <v>102</v>
      </c>
      <c r="E45" s="53">
        <v>0.50954043000000004</v>
      </c>
      <c r="G45">
        <v>42</v>
      </c>
      <c r="H45" s="69">
        <v>3.6799999999999999E-2</v>
      </c>
      <c r="I45" s="53">
        <f t="shared" si="10"/>
        <v>3.6139046615873138E-2</v>
      </c>
      <c r="J45" s="53">
        <f t="shared" si="0"/>
        <v>0.21918482444165785</v>
      </c>
      <c r="K45" s="53">
        <f t="shared" si="11"/>
        <v>4.1280186836838248E-2</v>
      </c>
      <c r="M45" s="8">
        <f t="shared" si="12"/>
        <v>143387.53744503934</v>
      </c>
      <c r="N45" s="8">
        <f t="shared" si="13"/>
        <v>35846.884361259836</v>
      </c>
      <c r="O45" s="8">
        <f t="shared" si="1"/>
        <v>179234.42180629919</v>
      </c>
      <c r="Q45" s="53">
        <f t="shared" si="14"/>
        <v>2.4030133983938367E-6</v>
      </c>
      <c r="S45" s="8">
        <f t="shared" si="15"/>
        <v>112.61002284435754</v>
      </c>
      <c r="T45" s="8">
        <f t="shared" si="16"/>
        <v>2565.7279195175752</v>
      </c>
      <c r="U45" s="8">
        <f t="shared" si="17"/>
        <v>14115.955924994818</v>
      </c>
      <c r="V45" s="8">
        <f t="shared" si="18"/>
        <v>85117.546874800406</v>
      </c>
      <c r="X45" s="8">
        <f t="shared" si="20"/>
        <v>6.0627300885663174E-4</v>
      </c>
      <c r="Y45" s="8">
        <f t="shared" si="21"/>
        <v>1.3813438150379774E-2</v>
      </c>
      <c r="Z45" s="8">
        <f t="shared" si="22"/>
        <v>7.5997880609283808E-2</v>
      </c>
      <c r="AA45" s="8">
        <f t="shared" si="23"/>
        <v>0.45825824333243476</v>
      </c>
      <c r="AC45" s="8">
        <f t="shared" si="24"/>
        <v>1.328858430099565E-4</v>
      </c>
      <c r="AD45" s="8">
        <f t="shared" si="25"/>
        <v>3.0276960159266895E-3</v>
      </c>
      <c r="AE45" s="8">
        <f t="shared" si="26"/>
        <v>1.6657582119283944E-2</v>
      </c>
      <c r="AF45" s="8">
        <f t="shared" si="27"/>
        <v>0.10044325261376223</v>
      </c>
      <c r="AG45" s="8">
        <f t="shared" si="19"/>
        <v>0.12026141659198282</v>
      </c>
    </row>
    <row r="46" spans="4:33" x14ac:dyDescent="0.2">
      <c r="D46">
        <v>103</v>
      </c>
      <c r="E46" s="53">
        <v>0.54443039999999998</v>
      </c>
      <c r="G46">
        <v>43</v>
      </c>
      <c r="H46" s="69">
        <v>3.6929999999999998E-2</v>
      </c>
      <c r="I46" s="53">
        <f t="shared" si="10"/>
        <v>3.6264424558199539E-2</v>
      </c>
      <c r="J46" s="53">
        <f t="shared" si="0"/>
        <v>0.21026844480661194</v>
      </c>
      <c r="K46" s="53">
        <f t="shared" si="11"/>
        <v>4.1530298135908528E-2</v>
      </c>
      <c r="M46" s="8">
        <f t="shared" si="12"/>
        <v>146179.55662057467</v>
      </c>
      <c r="N46" s="8">
        <f t="shared" si="13"/>
        <v>36544.889155143668</v>
      </c>
      <c r="O46" s="8">
        <f t="shared" si="1"/>
        <v>182724.44577571834</v>
      </c>
      <c r="Q46" s="53">
        <f t="shared" si="14"/>
        <v>1.0017937803684076E-6</v>
      </c>
      <c r="S46" s="8">
        <f t="shared" si="15"/>
        <v>114.8622233012447</v>
      </c>
      <c r="T46" s="8">
        <f t="shared" si="16"/>
        <v>2615.6873628425942</v>
      </c>
      <c r="U46" s="8">
        <f t="shared" si="17"/>
        <v>13441.371586837069</v>
      </c>
      <c r="V46" s="8">
        <f t="shared" si="18"/>
        <v>93105.49267207121</v>
      </c>
      <c r="X46" s="8">
        <f t="shared" si="20"/>
        <v>2.7601546156219575E-4</v>
      </c>
      <c r="Y46" s="8">
        <f t="shared" si="21"/>
        <v>6.2855317789201944E-3</v>
      </c>
      <c r="Z46" s="8">
        <f t="shared" si="22"/>
        <v>3.2299796015959704E-2</v>
      </c>
      <c r="AA46" s="8">
        <f t="shared" si="23"/>
        <v>0.22373374635504628</v>
      </c>
      <c r="AC46" s="8">
        <f t="shared" si="24"/>
        <v>5.8037341845262079E-5</v>
      </c>
      <c r="AD46" s="8">
        <f t="shared" si="25"/>
        <v>1.3216489919360864E-3</v>
      </c>
      <c r="AE46" s="8">
        <f t="shared" si="26"/>
        <v>6.7916278758466475E-3</v>
      </c>
      <c r="AF46" s="8">
        <f t="shared" si="27"/>
        <v>4.7044146896832562E-2</v>
      </c>
      <c r="AG46" s="8">
        <f t="shared" si="19"/>
        <v>5.5215461106460556E-2</v>
      </c>
    </row>
    <row r="47" spans="4:33" x14ac:dyDescent="0.2">
      <c r="D47">
        <v>104</v>
      </c>
      <c r="E47" s="53">
        <v>0.57924222000000003</v>
      </c>
      <c r="G47">
        <v>44</v>
      </c>
      <c r="H47" s="69">
        <v>3.705E-2</v>
      </c>
      <c r="I47" s="53">
        <f t="shared" si="10"/>
        <v>3.6380144092750526E-2</v>
      </c>
      <c r="J47" s="53">
        <f t="shared" si="0"/>
        <v>0.20174992570578915</v>
      </c>
      <c r="K47" s="53">
        <f t="shared" si="11"/>
        <v>4.1356084078443094E-2</v>
      </c>
      <c r="M47" s="8">
        <f t="shared" si="12"/>
        <v>148999.9813939803</v>
      </c>
      <c r="N47" s="8">
        <f t="shared" si="13"/>
        <v>37249.995348495075</v>
      </c>
      <c r="O47" s="8">
        <f t="shared" si="1"/>
        <v>186249.97674247538</v>
      </c>
      <c r="Q47" s="53">
        <f t="shared" si="14"/>
        <v>3.8792877303418482E-7</v>
      </c>
      <c r="S47" s="8">
        <f t="shared" si="15"/>
        <v>117.15946776726959</v>
      </c>
      <c r="T47" s="8">
        <f t="shared" si="16"/>
        <v>2666.1550862931035</v>
      </c>
      <c r="U47" s="8">
        <f t="shared" si="17"/>
        <v>12726.107401886822</v>
      </c>
      <c r="V47" s="8">
        <f t="shared" si="18"/>
        <v>101400.14933789657</v>
      </c>
      <c r="X47" s="8">
        <f t="shared" si="20"/>
        <v>1.173696261205236E-4</v>
      </c>
      <c r="Y47" s="8">
        <f t="shared" si="21"/>
        <v>2.6709375829460261E-3</v>
      </c>
      <c r="Z47" s="8">
        <f t="shared" si="22"/>
        <v>1.2748935243510574E-2</v>
      </c>
      <c r="AA47" s="8">
        <f t="shared" si="23"/>
        <v>0.10158203893513248</v>
      </c>
      <c r="AC47" s="8">
        <f t="shared" si="24"/>
        <v>2.3679313349931887E-5</v>
      </c>
      <c r="AD47" s="8">
        <f t="shared" si="25"/>
        <v>5.3886145892416079E-4</v>
      </c>
      <c r="AE47" s="8">
        <f t="shared" si="26"/>
        <v>2.5720967382061753E-3</v>
      </c>
      <c r="AF47" s="8">
        <f t="shared" si="27"/>
        <v>2.0494168808205558E-2</v>
      </c>
      <c r="AG47" s="8">
        <f t="shared" si="19"/>
        <v>2.3628806318685826E-2</v>
      </c>
    </row>
    <row r="48" spans="4:33" x14ac:dyDescent="0.2">
      <c r="D48">
        <v>105</v>
      </c>
      <c r="E48" s="53">
        <v>0.61364118000000001</v>
      </c>
      <c r="G48">
        <v>45</v>
      </c>
      <c r="H48" s="70">
        <v>3.7170000000000002E-2</v>
      </c>
      <c r="I48" s="53">
        <f t="shared" si="10"/>
        <v>3.6495850237840036E-2</v>
      </c>
      <c r="J48" s="53">
        <f t="shared" si="0"/>
        <v>0.19353183449254571</v>
      </c>
      <c r="K48" s="53">
        <f t="shared" si="11"/>
        <v>4.1586920621778448E-2</v>
      </c>
      <c r="M48" s="8">
        <f t="shared" si="12"/>
        <v>151909.8864515289</v>
      </c>
      <c r="N48" s="8">
        <f t="shared" si="13"/>
        <v>37977.471612882226</v>
      </c>
      <c r="O48" s="8">
        <f t="shared" si="1"/>
        <v>189887.35806441112</v>
      </c>
      <c r="Q48" s="53">
        <f t="shared" si="14"/>
        <v>1.3874044193898933E-7</v>
      </c>
      <c r="S48" s="8">
        <f t="shared" si="15"/>
        <v>119.50265712261498</v>
      </c>
      <c r="T48" s="8">
        <f t="shared" si="16"/>
        <v>2718.2239395723473</v>
      </c>
      <c r="U48" s="8">
        <f t="shared" si="17"/>
        <v>11983.225211047007</v>
      </c>
      <c r="V48" s="8">
        <f t="shared" si="18"/>
        <v>109990.77483516441</v>
      </c>
      <c r="X48" s="8">
        <f t="shared" si="20"/>
        <v>4.6358519151900918E-5</v>
      </c>
      <c r="Y48" s="8">
        <f t="shared" si="21"/>
        <v>1.0544772777104489E-3</v>
      </c>
      <c r="Z48" s="8">
        <f t="shared" si="22"/>
        <v>4.6486378531137764E-3</v>
      </c>
      <c r="AA48" s="8">
        <f t="shared" si="23"/>
        <v>4.2668586326884625E-2</v>
      </c>
      <c r="AC48" s="8">
        <f t="shared" si="24"/>
        <v>8.9718492558251988E-6</v>
      </c>
      <c r="AD48" s="8">
        <f t="shared" si="25"/>
        <v>2.0407492198600875E-4</v>
      </c>
      <c r="AE48" s="8">
        <f t="shared" si="26"/>
        <v>8.9965941160459841E-4</v>
      </c>
      <c r="AF48" s="8">
        <f t="shared" si="27"/>
        <v>8.2577297870455348E-3</v>
      </c>
      <c r="AG48" s="8">
        <f t="shared" si="19"/>
        <v>9.370435969891967E-3</v>
      </c>
    </row>
    <row r="49" spans="4:33" x14ac:dyDescent="0.2">
      <c r="D49">
        <v>106</v>
      </c>
      <c r="E49" s="53">
        <v>0.64730123000000006</v>
      </c>
      <c r="G49">
        <v>46</v>
      </c>
      <c r="H49" s="69">
        <v>3.7280000000000001E-2</v>
      </c>
      <c r="I49" s="53">
        <f t="shared" si="10"/>
        <v>3.6601902444548466E-2</v>
      </c>
      <c r="J49" s="53">
        <f t="shared" si="0"/>
        <v>0.18568798525964977</v>
      </c>
      <c r="K49" s="53">
        <f t="shared" si="11"/>
        <v>4.1374251746427747E-2</v>
      </c>
      <c r="M49" s="8">
        <f t="shared" si="12"/>
        <v>154843.68675904456</v>
      </c>
      <c r="N49" s="8">
        <f t="shared" si="13"/>
        <v>38710.92168976114</v>
      </c>
      <c r="O49" s="8">
        <f t="shared" si="1"/>
        <v>193554.60844880569</v>
      </c>
      <c r="Q49" s="53">
        <f t="shared" si="14"/>
        <v>4.5563054418752462E-8</v>
      </c>
      <c r="S49" s="8">
        <f t="shared" si="15"/>
        <v>121.89271026506728</v>
      </c>
      <c r="T49" s="8">
        <f t="shared" si="16"/>
        <v>2770.7203663428218</v>
      </c>
      <c r="U49" s="8">
        <f t="shared" si="17"/>
        <v>11216.070442416389</v>
      </c>
      <c r="V49" s="8">
        <f t="shared" si="18"/>
        <v>118773.07832296309</v>
      </c>
      <c r="X49" s="8">
        <f t="shared" si="20"/>
        <v>1.6911448491316616E-5</v>
      </c>
      <c r="Y49" s="8">
        <f t="shared" si="21"/>
        <v>3.8441096811576151E-4</v>
      </c>
      <c r="Z49" s="8">
        <f t="shared" si="22"/>
        <v>1.5561225699996853E-3</v>
      </c>
      <c r="AA49" s="8">
        <f t="shared" si="23"/>
        <v>1.6478629376982093E-2</v>
      </c>
      <c r="AC49" s="8">
        <f t="shared" si="24"/>
        <v>3.1402527981749262E-6</v>
      </c>
      <c r="AD49" s="8">
        <f t="shared" si="25"/>
        <v>7.1380498181127221E-5</v>
      </c>
      <c r="AE49" s="8">
        <f t="shared" si="26"/>
        <v>2.8895326484030989E-4</v>
      </c>
      <c r="AF49" s="8">
        <f t="shared" si="27"/>
        <v>3.0598834888522827E-3</v>
      </c>
      <c r="AG49" s="8">
        <f t="shared" si="19"/>
        <v>3.4233575046718947E-3</v>
      </c>
    </row>
    <row r="50" spans="4:33" x14ac:dyDescent="0.2">
      <c r="D50">
        <v>107</v>
      </c>
      <c r="E50" s="53">
        <v>0.67990812</v>
      </c>
      <c r="G50">
        <v>47</v>
      </c>
      <c r="H50" s="69">
        <v>3.739E-2</v>
      </c>
      <c r="I50" s="53">
        <f t="shared" si="10"/>
        <v>3.6707943405378987E-2</v>
      </c>
      <c r="J50" s="53">
        <f t="shared" si="0"/>
        <v>0.17812435659699125</v>
      </c>
      <c r="K50" s="53">
        <f t="shared" si="11"/>
        <v>4.1585827603582932E-2</v>
      </c>
      <c r="M50" s="8">
        <f t="shared" si="12"/>
        <v>157867.54429742083</v>
      </c>
      <c r="N50" s="8">
        <f t="shared" si="13"/>
        <v>39466.886074355207</v>
      </c>
      <c r="O50" s="8">
        <f t="shared" si="1"/>
        <v>197334.43037177605</v>
      </c>
      <c r="Q50" s="53">
        <f t="shared" si="14"/>
        <v>1.3659528263296497E-8</v>
      </c>
      <c r="S50" s="8">
        <f t="shared" si="15"/>
        <v>124.33056447036863</v>
      </c>
      <c r="T50" s="8">
        <f t="shared" si="16"/>
        <v>2824.828246630741</v>
      </c>
      <c r="U50" s="8">
        <f t="shared" si="17"/>
        <v>10438.883534306406</v>
      </c>
      <c r="V50" s="8">
        <f t="shared" si="18"/>
        <v>127734.81950100001</v>
      </c>
      <c r="X50" s="8">
        <f t="shared" si="20"/>
        <v>5.6648802748776176E-6</v>
      </c>
      <c r="Y50" s="8">
        <f t="shared" si="21"/>
        <v>1.2870780312486556E-4</v>
      </c>
      <c r="Z50" s="8">
        <f t="shared" si="22"/>
        <v>4.7562741854462182E-4</v>
      </c>
      <c r="AA50" s="8">
        <f t="shared" si="23"/>
        <v>5.8199885320935861E-3</v>
      </c>
      <c r="AC50" s="8">
        <f t="shared" si="24"/>
        <v>1.0090531541615625E-6</v>
      </c>
      <c r="AD50" s="8">
        <f t="shared" si="25"/>
        <v>2.2925994620628898E-5</v>
      </c>
      <c r="AE50" s="8">
        <f t="shared" si="26"/>
        <v>8.4720827908148628E-5</v>
      </c>
      <c r="AF50" s="8">
        <f t="shared" si="27"/>
        <v>1.0366817126810375E-3</v>
      </c>
      <c r="AG50" s="8">
        <f t="shared" si="19"/>
        <v>1.1453375883639766E-3</v>
      </c>
    </row>
    <row r="51" spans="4:33" x14ac:dyDescent="0.2">
      <c r="D51">
        <v>108</v>
      </c>
      <c r="E51" s="53">
        <v>0.71117909999999995</v>
      </c>
      <c r="G51">
        <v>48</v>
      </c>
      <c r="H51" s="69">
        <v>3.7499999999999999E-2</v>
      </c>
      <c r="I51" s="53">
        <f t="shared" si="10"/>
        <v>3.6813973122716399E-2</v>
      </c>
      <c r="J51" s="53">
        <f t="shared" si="0"/>
        <v>0.17083267507059799</v>
      </c>
      <c r="K51" s="53">
        <f t="shared" si="11"/>
        <v>4.1797369837574906E-2</v>
      </c>
      <c r="M51" s="8">
        <f t="shared" si="12"/>
        <v>160984.50451319318</v>
      </c>
      <c r="N51" s="8">
        <f t="shared" si="13"/>
        <v>40246.126128298296</v>
      </c>
      <c r="O51" s="8">
        <f t="shared" si="1"/>
        <v>201230.63064149147</v>
      </c>
      <c r="Q51" s="53">
        <f t="shared" si="14"/>
        <v>3.7164584694549535E-9</v>
      </c>
      <c r="S51" s="8">
        <f t="shared" si="15"/>
        <v>126.81717575977601</v>
      </c>
      <c r="T51" s="8">
        <f t="shared" si="16"/>
        <v>2880.6020746225777</v>
      </c>
      <c r="U51" s="8">
        <f t="shared" si="17"/>
        <v>9660.8833557030921</v>
      </c>
      <c r="V51" s="8">
        <f t="shared" si="18"/>
        <v>136818.33976587086</v>
      </c>
      <c r="X51" s="8">
        <f t="shared" si="20"/>
        <v>1.7322627965620998E-6</v>
      </c>
      <c r="Y51" s="8">
        <f t="shared" si="21"/>
        <v>3.9347665453617626E-5</v>
      </c>
      <c r="Z51" s="8">
        <f t="shared" si="22"/>
        <v>1.3196310924563708E-4</v>
      </c>
      <c r="AA51" s="8">
        <f t="shared" si="23"/>
        <v>1.8688739789692161E-3</v>
      </c>
      <c r="AC51" s="8">
        <f t="shared" si="24"/>
        <v>2.959270874619786E-7</v>
      </c>
      <c r="AD51" s="8">
        <f t="shared" si="25"/>
        <v>6.7218669472244532E-6</v>
      </c>
      <c r="AE51" s="8">
        <f t="shared" si="26"/>
        <v>2.2543610963065744E-5</v>
      </c>
      <c r="AF51" s="8">
        <f t="shared" si="27"/>
        <v>3.1926474119714368E-4</v>
      </c>
      <c r="AG51" s="8">
        <f t="shared" si="19"/>
        <v>3.4882614619489587E-4</v>
      </c>
    </row>
    <row r="52" spans="4:33" x14ac:dyDescent="0.2">
      <c r="D52">
        <v>109</v>
      </c>
      <c r="E52" s="53">
        <v>0.74086099999999999</v>
      </c>
      <c r="G52">
        <v>49</v>
      </c>
      <c r="H52" s="69">
        <v>3.7600000000000001E-2</v>
      </c>
      <c r="I52" s="53">
        <f t="shared" si="10"/>
        <v>3.6910354020097152E-2</v>
      </c>
      <c r="J52" s="53">
        <f t="shared" si="0"/>
        <v>0.16388220900563749</v>
      </c>
      <c r="K52" s="53">
        <f t="shared" si="11"/>
        <v>4.1536637094373191E-2</v>
      </c>
      <c r="M52" s="8">
        <f t="shared" si="12"/>
        <v>164120.20936243568</v>
      </c>
      <c r="N52" s="8">
        <f t="shared" si="13"/>
        <v>41030.05234060892</v>
      </c>
      <c r="O52" s="8">
        <f t="shared" si="1"/>
        <v>205150.26170304458</v>
      </c>
      <c r="Q52" s="53">
        <f t="shared" si="14"/>
        <v>9.1238224796651202E-10</v>
      </c>
      <c r="S52" s="8">
        <f t="shared" si="15"/>
        <v>129.35351927497152</v>
      </c>
      <c r="T52" s="8">
        <f t="shared" si="16"/>
        <v>2936.7113127225198</v>
      </c>
      <c r="U52" s="8">
        <f t="shared" si="17"/>
        <v>8886.8860203463319</v>
      </c>
      <c r="V52" s="8">
        <f t="shared" si="18"/>
        <v>145898.5784827357</v>
      </c>
      <c r="X52" s="8">
        <f t="shared" si="20"/>
        <v>4.8073698226327246E-7</v>
      </c>
      <c r="Y52" s="8">
        <f t="shared" si="21"/>
        <v>1.0914165630511784E-5</v>
      </c>
      <c r="Z52" s="8">
        <f t="shared" si="22"/>
        <v>3.3027742817396949E-5</v>
      </c>
      <c r="AA52" s="8">
        <f t="shared" si="23"/>
        <v>5.422260076836013E-4</v>
      </c>
      <c r="AC52" s="8">
        <f t="shared" si="24"/>
        <v>7.8784238604009059E-8</v>
      </c>
      <c r="AD52" s="8">
        <f t="shared" si="25"/>
        <v>1.7886375729816773E-6</v>
      </c>
      <c r="AE52" s="8">
        <f t="shared" si="26"/>
        <v>5.4126594513850894E-6</v>
      </c>
      <c r="AF52" s="8">
        <f t="shared" si="27"/>
        <v>8.8861195919496354E-5</v>
      </c>
      <c r="AG52" s="8">
        <f t="shared" si="19"/>
        <v>9.6141277182467124E-5</v>
      </c>
    </row>
    <row r="53" spans="4:33" x14ac:dyDescent="0.2">
      <c r="D53">
        <v>110</v>
      </c>
      <c r="E53" s="53">
        <v>0.76874483999999998</v>
      </c>
      <c r="G53">
        <v>50</v>
      </c>
      <c r="H53" s="70">
        <v>3.771E-2</v>
      </c>
      <c r="I53" s="53">
        <f t="shared" si="10"/>
        <v>3.7016362279203352E-2</v>
      </c>
      <c r="J53" s="53">
        <f t="shared" si="0"/>
        <v>0.15710858099870181</v>
      </c>
      <c r="K53" s="53">
        <f t="shared" si="11"/>
        <v>4.2210766975407071E-2</v>
      </c>
      <c r="M53" s="8">
        <f t="shared" si="12"/>
        <v>167429.82383018138</v>
      </c>
      <c r="N53" s="8">
        <f t="shared" si="13"/>
        <v>41857.455957545346</v>
      </c>
      <c r="O53" s="8">
        <f t="shared" si="1"/>
        <v>209287.27978772673</v>
      </c>
      <c r="Q53" s="53">
        <f t="shared" si="14"/>
        <v>2.0096874985242487E-10</v>
      </c>
      <c r="S53" s="8">
        <f t="shared" si="15"/>
        <v>131.94058966047095</v>
      </c>
      <c r="T53" s="8">
        <f t="shared" si="16"/>
        <v>2995.932430499156</v>
      </c>
      <c r="U53" s="8">
        <f t="shared" si="17"/>
        <v>8134.3970425367579</v>
      </c>
      <c r="V53" s="8">
        <f t="shared" si="18"/>
        <v>155052.78339081502</v>
      </c>
      <c r="X53" s="8">
        <f t="shared" si="20"/>
        <v>1.2038025179244761E-7</v>
      </c>
      <c r="Y53" s="8">
        <f t="shared" si="21"/>
        <v>2.7334355656945959E-6</v>
      </c>
      <c r="Z53" s="8">
        <f t="shared" si="22"/>
        <v>7.4216794595218339E-6</v>
      </c>
      <c r="AA53" s="8">
        <f t="shared" si="23"/>
        <v>1.4146740706357647E-4</v>
      </c>
      <c r="AC53" s="8">
        <f t="shared" si="24"/>
        <v>1.8912770539377873E-8</v>
      </c>
      <c r="AD53" s="8">
        <f t="shared" si="25"/>
        <v>4.2944618297766172E-7</v>
      </c>
      <c r="AE53" s="8">
        <f t="shared" si="26"/>
        <v>1.1660095285126876E-6</v>
      </c>
      <c r="AF53" s="8">
        <f t="shared" si="27"/>
        <v>2.2225743581324225E-5</v>
      </c>
      <c r="AG53" s="8">
        <f t="shared" si="19"/>
        <v>2.3840112063353953E-5</v>
      </c>
    </row>
    <row r="54" spans="4:33" x14ac:dyDescent="0.2">
      <c r="D54">
        <v>111</v>
      </c>
      <c r="E54" s="53">
        <v>0.79466567999999993</v>
      </c>
    </row>
    <row r="55" spans="4:33" x14ac:dyDescent="0.2">
      <c r="D55">
        <v>112</v>
      </c>
      <c r="E55" s="53">
        <v>0.81850801000000006</v>
      </c>
    </row>
    <row r="56" spans="4:33" x14ac:dyDescent="0.2">
      <c r="D56">
        <v>113</v>
      </c>
      <c r="E56" s="53">
        <v>0.84019901000000008</v>
      </c>
    </row>
    <row r="57" spans="4:33" x14ac:dyDescent="0.2">
      <c r="D57">
        <v>114</v>
      </c>
      <c r="E57" s="53">
        <v>0.85971164999999994</v>
      </c>
    </row>
    <row r="58" spans="4:33" x14ac:dyDescent="0.2">
      <c r="D58">
        <v>115</v>
      </c>
      <c r="E58" s="53">
        <v>0.87705601999999994</v>
      </c>
    </row>
    <row r="59" spans="4:33" x14ac:dyDescent="0.2">
      <c r="D59">
        <v>116</v>
      </c>
      <c r="E59" s="53">
        <v>0.89227828999999992</v>
      </c>
    </row>
    <row r="60" spans="4:33" x14ac:dyDescent="0.2">
      <c r="D60">
        <v>117</v>
      </c>
      <c r="E60" s="53">
        <v>0.90545023000000002</v>
      </c>
    </row>
    <row r="61" spans="4:33" x14ac:dyDescent="0.2">
      <c r="D61">
        <v>118</v>
      </c>
      <c r="E61" s="53">
        <v>0.91666747999999998</v>
      </c>
    </row>
    <row r="62" spans="4:33" x14ac:dyDescent="0.2">
      <c r="D62">
        <v>119</v>
      </c>
      <c r="E62" s="53">
        <v>0.92604048000000005</v>
      </c>
    </row>
    <row r="63" spans="4:33" x14ac:dyDescent="0.2">
      <c r="D63">
        <v>120</v>
      </c>
      <c r="E63" s="53">
        <v>0</v>
      </c>
    </row>
  </sheetData>
  <mergeCells count="8">
    <mergeCell ref="AC1:AG1"/>
    <mergeCell ref="AI1:AJ1"/>
    <mergeCell ref="D1:E1"/>
    <mergeCell ref="G1:K1"/>
    <mergeCell ref="M1:O1"/>
    <mergeCell ref="Q1:Q2"/>
    <mergeCell ref="S1:V1"/>
    <mergeCell ref="X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RESULTS</vt:lpstr>
      <vt:lpstr>Base Case</vt:lpstr>
      <vt:lpstr>EXPENSES</vt:lpstr>
      <vt:lpstr>CAT</vt:lpstr>
      <vt:lpstr>LAPSE MASS</vt:lpstr>
      <vt:lpstr>LAPSE UP</vt:lpstr>
      <vt:lpstr>LAPSE DW</vt:lpstr>
      <vt:lpstr>MORTALITY</vt:lpstr>
      <vt:lpstr>PR</vt:lpstr>
      <vt:lpstr>EQ</vt:lpstr>
      <vt:lpstr>IR DW</vt:lpstr>
      <vt:lpstr>IR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 Debrois (Student at CentraleSupelec)</dc:creator>
  <cp:lastModifiedBy>Noé Debrois (Student at CentraleSupelec)</cp:lastModifiedBy>
  <dcterms:created xsi:type="dcterms:W3CDTF">2024-05-15T19:57:20Z</dcterms:created>
  <dcterms:modified xsi:type="dcterms:W3CDTF">2024-05-17T14:01:02Z</dcterms:modified>
</cp:coreProperties>
</file>