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SDLn\Desktop\GaTech\AE 4342\LAB6\"/>
    </mc:Choice>
  </mc:AlternateContent>
  <xr:revisionPtr revIDLastSave="0" documentId="13_ncr:1_{C2E56025-9DE5-4E90-A173-2EE8EDB81811}" xr6:coauthVersionLast="47" xr6:coauthVersionMax="47" xr10:uidLastSave="{00000000-0000-0000-0000-000000000000}"/>
  <bookViews>
    <workbookView xWindow="-98" yWindow="-98" windowWidth="24496" windowHeight="15796" xr2:uid="{341A4D66-9D4F-4B30-8456-67F691A6CA9D}"/>
  </bookViews>
  <sheets>
    <sheet name="Sheet1" sheetId="1" r:id="rId1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6" i="1" l="1"/>
  <c r="K8" i="1"/>
  <c r="K7" i="1"/>
  <c r="G8" i="1"/>
  <c r="F10" i="1"/>
  <c r="F9" i="1"/>
  <c r="G11" i="1"/>
  <c r="D12" i="1"/>
  <c r="F12" i="1"/>
  <c r="K12" i="1"/>
  <c r="D13" i="1"/>
  <c r="F13" i="1"/>
  <c r="D14" i="1"/>
  <c r="F14" i="1"/>
  <c r="D15" i="1"/>
  <c r="F15" i="1"/>
  <c r="D16" i="1"/>
  <c r="F16" i="1"/>
  <c r="D17" i="1"/>
  <c r="F17" i="1"/>
  <c r="K17" i="1"/>
  <c r="D18" i="1"/>
  <c r="F18" i="1"/>
  <c r="K18" i="1"/>
  <c r="G19" i="1"/>
  <c r="K19" i="1"/>
  <c r="K20" i="1"/>
  <c r="G21" i="1"/>
  <c r="K21" i="1"/>
  <c r="G22" i="1"/>
  <c r="K22" i="1"/>
  <c r="K23" i="1"/>
  <c r="G24" i="1"/>
  <c r="K24" i="1"/>
  <c r="G26" i="1"/>
  <c r="G27" i="1"/>
</calcChain>
</file>

<file path=xl/sharedStrings.xml><?xml version="1.0" encoding="utf-8"?>
<sst xmlns="http://schemas.openxmlformats.org/spreadsheetml/2006/main" count="36" uniqueCount="36">
  <si>
    <t>1.0 Payload</t>
  </si>
  <si>
    <t xml:space="preserve">  1.1 Probes (x2)</t>
  </si>
  <si>
    <t xml:space="preserve">  1.2 Probe Mounting Hardware</t>
  </si>
  <si>
    <t>2.0 Spacecraft Bus (dry)</t>
  </si>
  <si>
    <t xml:space="preserve">  2.1 Propulsion</t>
  </si>
  <si>
    <t xml:space="preserve">  2.2 ADCS</t>
  </si>
  <si>
    <t xml:space="preserve">  2.3 Communications</t>
  </si>
  <si>
    <t xml:space="preserve">  2.4 C&amp;DH</t>
  </si>
  <si>
    <t xml:space="preserve">  2.5 Power</t>
  </si>
  <si>
    <t xml:space="preserve">  2.6 Structure</t>
  </si>
  <si>
    <t xml:space="preserve">  2.7 Thermal control</t>
  </si>
  <si>
    <t>3.0 Spacecraft dry mass</t>
  </si>
  <si>
    <t>4.0 Consumables</t>
  </si>
  <si>
    <t>5.0 Propellant</t>
  </si>
  <si>
    <t>6.0 Loaded Mass</t>
  </si>
  <si>
    <t>7.0 Kick stage</t>
  </si>
  <si>
    <t>10.0 Boosted mass</t>
  </si>
  <si>
    <t>11.0 Margin</t>
  </si>
  <si>
    <t>12.0 Total LV Capacity</t>
  </si>
  <si>
    <t>CBE</t>
  </si>
  <si>
    <t>Cont.</t>
  </si>
  <si>
    <t>Allocated</t>
  </si>
  <si>
    <t>Level 2</t>
  </si>
  <si>
    <t>Level 1</t>
  </si>
  <si>
    <t>9.0 Launch vehicle adapter</t>
  </si>
  <si>
    <t>8.0 Injected mass</t>
  </si>
  <si>
    <t>dm1</t>
  </si>
  <si>
    <t>m1</t>
  </si>
  <si>
    <t>m2</t>
  </si>
  <si>
    <t>dm2</t>
  </si>
  <si>
    <t>m3</t>
  </si>
  <si>
    <t>m4</t>
  </si>
  <si>
    <t>m5</t>
  </si>
  <si>
    <t>dm3</t>
  </si>
  <si>
    <t>m6</t>
  </si>
  <si>
    <t>total CBE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</si>
</sst>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9" fontId="0" fillId="0" borderId="0" xfId="0" applyNumberFormat="1"/>
    <xf numFmtId="0" fontId="0" fillId="0" borderId="0" xfId="0" applyBorder="1"/>
    <xf numFmtId="0" fontId="0" fillId="0" borderId="3" xfId="0" applyBorder="1"/>
    <xf numFmtId="0" fontId="0" fillId="0" borderId="4" xfId="0" applyBorder="1"/>
    <xf numFmtId="0" fontId="1" fillId="0" borderId="4" xfId="0" applyFont="1" applyBorder="1" applyAlignment="1">
      <alignment horizontal="center"/>
    </xf>
    <xf numFmtId="0" fontId="1" fillId="0" borderId="4" xfId="0" applyFont="1" applyBorder="1" applyAlignment="1">
      <alignment horizontal="center" vertical="center"/>
    </xf>
    <xf numFmtId="0" fontId="0" fillId="0" borderId="5" xfId="0" applyBorder="1"/>
    <xf numFmtId="0" fontId="1" fillId="0" borderId="5" xfId="0" applyFont="1" applyBorder="1"/>
    <xf numFmtId="0" fontId="1" fillId="0" borderId="5" xfId="0" applyFont="1" applyBorder="1" applyAlignment="1">
      <alignment horizontal="center" vertical="center"/>
    </xf>
    <xf numFmtId="2" fontId="0" fillId="0" borderId="1" xfId="0" applyNumberFormat="1" applyBorder="1"/>
    <xf numFmtId="2" fontId="0" fillId="0" borderId="2" xfId="0" applyNumberFormat="1" applyBorder="1"/>
    <xf numFmtId="2" fontId="0" fillId="0" borderId="0" xfId="0" applyNumberFormat="1"/>
    <xf numFmtId="2" fontId="0" fillId="0" borderId="3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E107B-6285-4D07-9CAA-892B0DFCFBE0}">
  <dimension ref="C5:K29"/>
  <sheetViews>
    <sheetView tabSelected="1" topLeftCell="A5" zoomScale="130" zoomScaleNormal="130" workbookViewId="0">
      <selection activeCell="G21" sqref="G21"/>
    </sheetView>
  </sheetViews>
  <sheetFormatPr defaultRowHeight="14.25" x14ac:dyDescent="0.45"/>
  <cols>
    <col min="3" max="3" width="25.86328125" bestFit="1" customWidth="1"/>
  </cols>
  <sheetData>
    <row r="5" spans="3:11" ht="14.65" thickBot="1" x14ac:dyDescent="0.5">
      <c r="C5" s="3"/>
      <c r="D5" s="3"/>
      <c r="E5" s="3"/>
      <c r="F5" s="3"/>
      <c r="G5" s="3"/>
    </row>
    <row r="6" spans="3:11" ht="14.65" thickTop="1" x14ac:dyDescent="0.45">
      <c r="C6" s="4"/>
      <c r="D6" s="5" t="s">
        <v>22</v>
      </c>
      <c r="E6" s="5"/>
      <c r="F6" s="5"/>
      <c r="G6" s="6" t="s">
        <v>23</v>
      </c>
      <c r="K6">
        <f>EXP(250/(350*9.81))</f>
        <v>1.0755283179563913</v>
      </c>
    </row>
    <row r="7" spans="3:11" x14ac:dyDescent="0.45">
      <c r="C7" s="7"/>
      <c r="D7" s="8" t="s">
        <v>19</v>
      </c>
      <c r="E7" s="8" t="s">
        <v>20</v>
      </c>
      <c r="F7" s="8" t="s">
        <v>21</v>
      </c>
      <c r="G7" s="9"/>
      <c r="K7">
        <f>EXP(200/(350*9.81))</f>
        <v>1.0599795330922233</v>
      </c>
    </row>
    <row r="8" spans="3:11" x14ac:dyDescent="0.45">
      <c r="C8" t="s">
        <v>0</v>
      </c>
      <c r="G8" s="11">
        <f>F9+F10</f>
        <v>594.5</v>
      </c>
      <c r="K8">
        <f>EXP(500/(350*9.81))</f>
        <v>1.1567611627261045</v>
      </c>
    </row>
    <row r="9" spans="3:11" x14ac:dyDescent="0.45">
      <c r="C9" t="s">
        <v>1</v>
      </c>
      <c r="D9">
        <v>450</v>
      </c>
      <c r="E9" s="1">
        <v>0.15</v>
      </c>
      <c r="F9" s="10">
        <f>D9+D9*E9</f>
        <v>517.5</v>
      </c>
      <c r="G9" s="12"/>
    </row>
    <row r="10" spans="3:11" x14ac:dyDescent="0.45">
      <c r="C10" t="s">
        <v>2</v>
      </c>
      <c r="D10">
        <v>70</v>
      </c>
      <c r="E10" s="1">
        <v>0.1</v>
      </c>
      <c r="F10" s="10">
        <f>D10+D10*E10</f>
        <v>77</v>
      </c>
      <c r="G10" s="12"/>
    </row>
    <row r="11" spans="3:11" x14ac:dyDescent="0.45">
      <c r="C11" t="s">
        <v>3</v>
      </c>
      <c r="F11" s="2"/>
      <c r="G11" s="10">
        <f ca="1">SUM(F12:F18)</f>
        <v>1106.9581801172569</v>
      </c>
    </row>
    <row r="12" spans="3:11" x14ac:dyDescent="0.45">
      <c r="C12" t="s">
        <v>4</v>
      </c>
      <c r="D12" s="10">
        <f ca="1">0.1*G21</f>
        <v>44.740633454561547</v>
      </c>
      <c r="E12" s="1">
        <v>0.1</v>
      </c>
      <c r="F12" s="10">
        <f t="shared" ref="F11:F18" ca="1" si="0">D12+D12*E12</f>
        <v>49.214696800017698</v>
      </c>
      <c r="G12" s="12"/>
      <c r="J12" t="s">
        <v>35</v>
      </c>
      <c r="K12">
        <f ca="1">SUM(D9:D18)</f>
        <v>1526.3256461941317</v>
      </c>
    </row>
    <row r="13" spans="3:11" x14ac:dyDescent="0.45">
      <c r="C13" t="s">
        <v>5</v>
      </c>
      <c r="D13" s="10">
        <f ca="1">0.06*K12</f>
        <v>91.57953877164789</v>
      </c>
      <c r="E13" s="1">
        <v>0.1</v>
      </c>
      <c r="F13" s="10">
        <f t="shared" ca="1" si="0"/>
        <v>100.73749264881268</v>
      </c>
      <c r="G13" s="12"/>
    </row>
    <row r="14" spans="3:11" x14ac:dyDescent="0.45">
      <c r="C14" t="s">
        <v>6</v>
      </c>
      <c r="D14" s="10">
        <f ca="1">0.02*K12</f>
        <v>30.526512923882635</v>
      </c>
      <c r="E14" s="1">
        <v>0.1</v>
      </c>
      <c r="F14" s="10">
        <f t="shared" ca="1" si="0"/>
        <v>33.579164216270897</v>
      </c>
      <c r="G14" s="12"/>
    </row>
    <row r="15" spans="3:11" x14ac:dyDescent="0.45">
      <c r="C15" t="s">
        <v>7</v>
      </c>
      <c r="D15" s="10">
        <f ca="1">0.05*K12</f>
        <v>76.31628230970658</v>
      </c>
      <c r="E15" s="1">
        <v>0.1</v>
      </c>
      <c r="F15" s="10">
        <f t="shared" ca="1" si="0"/>
        <v>83.947910540677242</v>
      </c>
      <c r="G15" s="12"/>
    </row>
    <row r="16" spans="3:11" x14ac:dyDescent="0.45">
      <c r="C16" t="s">
        <v>8</v>
      </c>
      <c r="D16" s="10">
        <f ca="1">0.21*K12</f>
        <v>320.52838570076761</v>
      </c>
      <c r="E16" s="1">
        <v>0.1</v>
      </c>
      <c r="F16" s="10">
        <f t="shared" ca="1" si="0"/>
        <v>352.58122427084436</v>
      </c>
      <c r="G16" s="12"/>
    </row>
    <row r="17" spans="3:11" x14ac:dyDescent="0.45">
      <c r="C17" t="s">
        <v>9</v>
      </c>
      <c r="D17" s="10">
        <f ca="1">0.27*K12</f>
        <v>412.10792447241556</v>
      </c>
      <c r="E17" s="1">
        <v>0.1</v>
      </c>
      <c r="F17" s="10">
        <f t="shared" ca="1" si="0"/>
        <v>453.31871691965711</v>
      </c>
      <c r="G17" s="12"/>
      <c r="J17" t="s">
        <v>27</v>
      </c>
      <c r="K17">
        <f ca="1">G22</f>
        <v>2148.8642505046291</v>
      </c>
    </row>
    <row r="18" spans="3:11" x14ac:dyDescent="0.45">
      <c r="C18" t="s">
        <v>10</v>
      </c>
      <c r="D18" s="10">
        <f ca="1">0.02*K12</f>
        <v>30.526512923882635</v>
      </c>
      <c r="E18" s="1">
        <v>0.1</v>
      </c>
      <c r="F18" s="10">
        <f t="shared" ca="1" si="0"/>
        <v>33.579164216270897</v>
      </c>
      <c r="G18" s="12"/>
      <c r="J18" t="s">
        <v>26</v>
      </c>
      <c r="K18">
        <f ca="1">K17*(1-(1/K6))</f>
        <v>150.90267698913047</v>
      </c>
    </row>
    <row r="19" spans="3:11" x14ac:dyDescent="0.45">
      <c r="C19" t="s">
        <v>11</v>
      </c>
      <c r="G19" s="10">
        <f ca="1">G8+G11</f>
        <v>1701.4581801172569</v>
      </c>
      <c r="J19" t="s">
        <v>28</v>
      </c>
      <c r="K19">
        <f ca="1">K17-K18</f>
        <v>1997.9615735154987</v>
      </c>
    </row>
    <row r="20" spans="3:11" x14ac:dyDescent="0.45">
      <c r="C20" t="s">
        <v>12</v>
      </c>
      <c r="G20" s="12">
        <v>0</v>
      </c>
      <c r="J20" t="s">
        <v>30</v>
      </c>
      <c r="K20">
        <f ca="1">(K19-225)</f>
        <v>1772.9615735154987</v>
      </c>
    </row>
    <row r="21" spans="3:11" x14ac:dyDescent="0.45">
      <c r="C21" t="s">
        <v>13</v>
      </c>
      <c r="G21" s="10">
        <f ca="1">K18+K21+K24</f>
        <v>447.4065347376926</v>
      </c>
      <c r="J21" t="s">
        <v>29</v>
      </c>
      <c r="K21">
        <f ca="1">K20*(1-(1/K7))</f>
        <v>100.32401952110219</v>
      </c>
    </row>
    <row r="22" spans="3:11" x14ac:dyDescent="0.45">
      <c r="C22" t="s">
        <v>14</v>
      </c>
      <c r="G22" s="10">
        <f ca="1">G19+G20+G21</f>
        <v>2148.8647148549494</v>
      </c>
      <c r="J22" t="s">
        <v>31</v>
      </c>
      <c r="K22">
        <f ca="1">K20-K21</f>
        <v>1672.6375539943965</v>
      </c>
    </row>
    <row r="23" spans="3:11" x14ac:dyDescent="0.45">
      <c r="C23" t="s">
        <v>15</v>
      </c>
      <c r="G23" s="12">
        <v>0</v>
      </c>
      <c r="J23" t="s">
        <v>32</v>
      </c>
      <c r="K23">
        <f ca="1">K22-225</f>
        <v>1447.6375539943965</v>
      </c>
    </row>
    <row r="24" spans="3:11" x14ac:dyDescent="0.45">
      <c r="C24" t="s">
        <v>25</v>
      </c>
      <c r="G24" s="10">
        <f ca="1">G22+G23</f>
        <v>2148.8647148549494</v>
      </c>
      <c r="J24" t="s">
        <v>33</v>
      </c>
      <c r="K24">
        <f ca="1">K23*(1-(1/K8))</f>
        <v>196.17994922593044</v>
      </c>
    </row>
    <row r="25" spans="3:11" x14ac:dyDescent="0.45">
      <c r="C25" t="s">
        <v>24</v>
      </c>
      <c r="G25" s="12">
        <v>95</v>
      </c>
      <c r="J25" t="s">
        <v>34</v>
      </c>
    </row>
    <row r="26" spans="3:11" x14ac:dyDescent="0.45">
      <c r="C26" t="s">
        <v>16</v>
      </c>
      <c r="G26" s="10">
        <f ca="1">G24+G25</f>
        <v>2243.8647148549494</v>
      </c>
    </row>
    <row r="27" spans="3:11" x14ac:dyDescent="0.45">
      <c r="C27" t="s">
        <v>17</v>
      </c>
      <c r="G27" s="10">
        <f ca="1">G28-G26</f>
        <v>1006.1352851450506</v>
      </c>
    </row>
    <row r="28" spans="3:11" ht="14.65" thickBot="1" x14ac:dyDescent="0.5">
      <c r="C28" s="3" t="s">
        <v>18</v>
      </c>
      <c r="D28" s="3"/>
      <c r="E28" s="3"/>
      <c r="F28" s="3"/>
      <c r="G28" s="13">
        <v>3250</v>
      </c>
    </row>
    <row r="29" spans="3:11" ht="14.65" thickTop="1" x14ac:dyDescent="0.45"/>
  </sheetData>
  <mergeCells count="2">
    <mergeCell ref="D6:F6"/>
    <mergeCell ref="G6:G7"/>
  </mergeCell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Noe DSDL</dc:creator>
  <cp:lastModifiedBy>Noe DSDL</cp:lastModifiedBy>
  <dcterms:created xsi:type="dcterms:W3CDTF">2021-10-05T22:34:01Z</dcterms:created>
  <dcterms:modified xsi:type="dcterms:W3CDTF">2021-10-06T00:01:28Z</dcterms:modified>
</cp:coreProperties>
</file>